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filterPrivacy="1" codeName="ThisWorkbook" defaultThemeVersion="124226"/>
  <bookViews>
    <workbookView xWindow="-15" yWindow="0" windowWidth="17310" windowHeight="11730"/>
  </bookViews>
  <sheets>
    <sheet name="助成事業の資金計画" sheetId="2" r:id="rId1"/>
    <sheet name="各期ごとの経費区分内訳" sheetId="29" r:id="rId2"/>
    <sheet name="原材料・副資材費" sheetId="17" r:id="rId3"/>
    <sheet name="機械装置・工具器具費" sheetId="36" r:id="rId4"/>
    <sheet name="機械装置・工具器具購入計画書" sheetId="22" r:id="rId5"/>
    <sheet name="委託・外注費" sheetId="23" r:id="rId6"/>
    <sheet name="委託・外注計画書" sheetId="34" r:id="rId7"/>
    <sheet name="専門家指導受入計画書" sheetId="37" r:id="rId8"/>
    <sheet name="直接人件費" sheetId="27" r:id="rId9"/>
    <sheet name="産業財産権出願・導入費、展示会参加費" sheetId="26" r:id="rId10"/>
    <sheet name="広告費、その他" sheetId="28" r:id="rId11"/>
  </sheets>
  <definedNames>
    <definedName name="_xlnm.Print_Area" localSheetId="5">委託・外注費!$A$1:$I$20</definedName>
    <definedName name="_xlnm.Print_Area" localSheetId="1">各期ごとの経費区分内訳!$A$1:$E$53</definedName>
    <definedName name="_xlnm.Print_Area" localSheetId="3">機械装置・工具器具費!$A$1:$L$22</definedName>
    <definedName name="_xlnm.Print_Area" localSheetId="2">原材料・副資材費!$A$1:$K$31</definedName>
    <definedName name="_xlnm.Print_Area" localSheetId="10">'広告費、その他'!$A$1:$I$25</definedName>
    <definedName name="_xlnm.Print_Area" localSheetId="9">'産業財産権出願・導入費、展示会参加費'!$A$1:$I$23</definedName>
    <definedName name="_xlnm.Print_Area" localSheetId="0">助成事業の資金計画!$A$1:$F$34</definedName>
    <definedName name="_xlnm.Print_Area" localSheetId="8">直接人件費!$A$1:$J$26</definedName>
    <definedName name="_xlnm.Print_Titles" localSheetId="5">委託・外注費!$A:$I,委託・外注費!$3:$3</definedName>
    <definedName name="_xlnm.Print_Titles" localSheetId="3">機械装置・工具器具費!$A:$L,機械装置・工具器具費!$3:$3</definedName>
    <definedName name="_xlnm.Print_Titles" localSheetId="2">原材料・副資材費!$A:$K,原材料・副資材費!$10:$10</definedName>
    <definedName name="_xlnm.Print_Titles" localSheetId="8">直接人件費!$A:$J,直接人件費!$3:$3</definedName>
    <definedName name="Z_78A06D35_997C_49BE_BF64_1932D8EC4307_.wvu.PrintArea" localSheetId="6" hidden="1">委託・外注計画書!#REF!</definedName>
    <definedName name="Z_78A06D35_997C_49BE_BF64_1932D8EC4307_.wvu.PrintArea" localSheetId="5" hidden="1">委託・外注費!$A$1:$I$19</definedName>
    <definedName name="Z_78A06D35_997C_49BE_BF64_1932D8EC4307_.wvu.PrintArea" localSheetId="1" hidden="1">各期ごとの経費区分内訳!$A$1:$AN$54</definedName>
    <definedName name="Z_78A06D35_997C_49BE_BF64_1932D8EC4307_.wvu.PrintArea" localSheetId="4" hidden="1">機械装置・工具器具購入計画書!#REF!</definedName>
    <definedName name="Z_78A06D35_997C_49BE_BF64_1932D8EC4307_.wvu.PrintArea" localSheetId="3" hidden="1">機械装置・工具器具費!$A$1:$L$19</definedName>
    <definedName name="Z_78A06D35_997C_49BE_BF64_1932D8EC4307_.wvu.PrintArea" localSheetId="2" hidden="1">原材料・副資材費!$A$1:$K$30</definedName>
    <definedName name="Z_78A06D35_997C_49BE_BF64_1932D8EC4307_.wvu.PrintArea" localSheetId="10" hidden="1">'広告費、その他'!#REF!</definedName>
    <definedName name="Z_78A06D35_997C_49BE_BF64_1932D8EC4307_.wvu.PrintArea" localSheetId="9" hidden="1">'産業財産権出願・導入費、展示会参加費'!$A$1:$L$7</definedName>
    <definedName name="Z_78A06D35_997C_49BE_BF64_1932D8EC4307_.wvu.PrintArea" localSheetId="0" hidden="1">助成事業の資金計画!$A$1:$AO$26</definedName>
    <definedName name="Z_78A06D35_997C_49BE_BF64_1932D8EC4307_.wvu.PrintArea" localSheetId="7" hidden="1">専門家指導受入計画書!#REF!</definedName>
    <definedName name="Z_78A06D35_997C_49BE_BF64_1932D8EC4307_.wvu.PrintArea" localSheetId="8" hidden="1">直接人件費!#REF!</definedName>
  </definedNames>
  <calcPr calcId="145621"/>
</workbook>
</file>

<file path=xl/calcChain.xml><?xml version="1.0" encoding="utf-8"?>
<calcChain xmlns="http://schemas.openxmlformats.org/spreadsheetml/2006/main">
  <c r="K19" i="27" l="1"/>
  <c r="F4" i="29"/>
  <c r="C5" i="29"/>
  <c r="C6" i="29"/>
  <c r="C4" i="29" l="1"/>
  <c r="E4" i="29" s="1"/>
  <c r="C7" i="29"/>
  <c r="E7" i="29" s="1"/>
  <c r="E6" i="29" l="1"/>
  <c r="F5" i="29"/>
  <c r="F7" i="29"/>
  <c r="F6" i="29"/>
  <c r="E5" i="29"/>
  <c r="A8" i="29" l="1"/>
  <c r="G19" i="27"/>
  <c r="G20" i="27"/>
  <c r="G21" i="27"/>
  <c r="G22" i="27"/>
  <c r="H19" i="27"/>
  <c r="F22" i="27" l="1"/>
  <c r="F21" i="27"/>
  <c r="F20" i="27"/>
  <c r="F19" i="27"/>
  <c r="D18" i="29"/>
  <c r="D19" i="29"/>
  <c r="D20" i="29"/>
  <c r="D21" i="29"/>
  <c r="C18" i="29"/>
  <c r="C19" i="29"/>
  <c r="C20" i="29"/>
  <c r="C21" i="29"/>
  <c r="M19" i="36"/>
  <c r="K19" i="36"/>
  <c r="J19" i="36"/>
  <c r="A19" i="36"/>
  <c r="M18" i="36"/>
  <c r="K18" i="36"/>
  <c r="J18" i="36"/>
  <c r="A18" i="36"/>
  <c r="M17" i="36"/>
  <c r="K17" i="36"/>
  <c r="J17" i="36"/>
  <c r="A17" i="36"/>
  <c r="M16" i="36"/>
  <c r="K16" i="36"/>
  <c r="J16" i="36"/>
  <c r="A16" i="36"/>
  <c r="M15" i="36"/>
  <c r="K15" i="36"/>
  <c r="J15" i="36"/>
  <c r="A15" i="36"/>
  <c r="M14" i="36"/>
  <c r="K14" i="36"/>
  <c r="J14" i="36"/>
  <c r="A14" i="36"/>
  <c r="M13" i="36"/>
  <c r="K13" i="36"/>
  <c r="J13" i="36"/>
  <c r="A13" i="36"/>
  <c r="M12" i="36"/>
  <c r="K12" i="36"/>
  <c r="J12" i="36"/>
  <c r="A12" i="36"/>
  <c r="M11" i="36"/>
  <c r="K11" i="36"/>
  <c r="J11" i="36"/>
  <c r="A11" i="36"/>
  <c r="M10" i="36"/>
  <c r="K10" i="36"/>
  <c r="J10" i="36"/>
  <c r="A10" i="36"/>
  <c r="M9" i="36"/>
  <c r="K9" i="36"/>
  <c r="J9" i="36"/>
  <c r="A9" i="36"/>
  <c r="M8" i="36"/>
  <c r="K8" i="36"/>
  <c r="J8" i="36"/>
  <c r="A8" i="36"/>
  <c r="M7" i="36"/>
  <c r="K7" i="36"/>
  <c r="J7" i="36"/>
  <c r="A7" i="36"/>
  <c r="M6" i="36"/>
  <c r="K6" i="36"/>
  <c r="J6" i="36"/>
  <c r="A6" i="36"/>
  <c r="M5" i="36"/>
  <c r="K5" i="36"/>
  <c r="J5" i="36"/>
  <c r="A5" i="36"/>
  <c r="M4" i="36"/>
  <c r="K4" i="36"/>
  <c r="K20" i="36" s="1"/>
  <c r="J4" i="36"/>
  <c r="A4" i="36"/>
  <c r="J19" i="27" l="1"/>
  <c r="J21" i="27"/>
  <c r="K21" i="27" s="1"/>
  <c r="J22" i="27"/>
  <c r="K22" i="27" s="1"/>
  <c r="J20" i="27"/>
  <c r="K20" i="27" s="1"/>
  <c r="J20" i="36"/>
  <c r="J11" i="17" l="1"/>
  <c r="I11" i="17" s="1"/>
  <c r="A11" i="17"/>
  <c r="I4" i="27"/>
  <c r="H4" i="27"/>
  <c r="A4" i="27"/>
  <c r="G21" i="28"/>
  <c r="A21" i="28"/>
  <c r="H14" i="26"/>
  <c r="G14" i="26"/>
  <c r="A14" i="26"/>
  <c r="A4" i="26"/>
  <c r="H4" i="28"/>
  <c r="G4" i="28"/>
  <c r="A5" i="28"/>
  <c r="A4" i="28"/>
  <c r="A6" i="28"/>
  <c r="A7" i="28"/>
  <c r="A8" i="28"/>
  <c r="A9" i="28"/>
  <c r="A10" i="28"/>
  <c r="A11" i="28"/>
  <c r="H22" i="27" l="1"/>
  <c r="H21" i="27"/>
  <c r="H20" i="27"/>
  <c r="K4" i="27" l="1"/>
  <c r="K5" i="27"/>
  <c r="K6" i="27"/>
  <c r="K7" i="27"/>
  <c r="K8" i="27"/>
  <c r="K9" i="27"/>
  <c r="K10" i="27"/>
  <c r="K11" i="27"/>
  <c r="K12" i="27"/>
  <c r="K15" i="27"/>
  <c r="C49" i="29" l="1"/>
  <c r="C50" i="29"/>
  <c r="C51" i="29"/>
  <c r="D44" i="29"/>
  <c r="D45" i="29"/>
  <c r="D46" i="29"/>
  <c r="C44" i="29"/>
  <c r="C45" i="29"/>
  <c r="C46" i="29"/>
  <c r="J4" i="28"/>
  <c r="J5" i="28"/>
  <c r="J6" i="28"/>
  <c r="J7" i="28"/>
  <c r="J8" i="28"/>
  <c r="J9" i="28"/>
  <c r="J10" i="28"/>
  <c r="J11" i="28"/>
  <c r="D43" i="29"/>
  <c r="E43" i="29" s="1"/>
  <c r="H5" i="28"/>
  <c r="H6" i="28"/>
  <c r="H7" i="28"/>
  <c r="H8" i="28"/>
  <c r="H9" i="28"/>
  <c r="H10" i="28"/>
  <c r="H11" i="28"/>
  <c r="C43" i="29"/>
  <c r="G5" i="28"/>
  <c r="G6" i="28"/>
  <c r="G7" i="28"/>
  <c r="G8" i="28"/>
  <c r="G9" i="28"/>
  <c r="G10" i="28"/>
  <c r="G11" i="28"/>
  <c r="C48" i="29"/>
  <c r="G22" i="28"/>
  <c r="G23" i="28"/>
  <c r="G24" i="28"/>
  <c r="J14" i="26"/>
  <c r="D39" i="29"/>
  <c r="D40" i="29"/>
  <c r="D41" i="29"/>
  <c r="C33" i="29"/>
  <c r="C34" i="29"/>
  <c r="C35" i="29"/>
  <c r="C39" i="29"/>
  <c r="C40" i="29"/>
  <c r="C41" i="29"/>
  <c r="D33" i="29"/>
  <c r="D34" i="29"/>
  <c r="E34" i="29" s="1"/>
  <c r="D35" i="29"/>
  <c r="A19" i="17"/>
  <c r="J15" i="26"/>
  <c r="J16" i="26"/>
  <c r="J17" i="26"/>
  <c r="J18" i="26"/>
  <c r="J19" i="26"/>
  <c r="A15" i="26"/>
  <c r="A16" i="26"/>
  <c r="A17" i="26"/>
  <c r="A18" i="26"/>
  <c r="A19" i="26"/>
  <c r="H15" i="26"/>
  <c r="H16" i="26"/>
  <c r="D38" i="29" s="1"/>
  <c r="E38" i="29" s="1"/>
  <c r="H17" i="26"/>
  <c r="H18" i="26"/>
  <c r="H19" i="26"/>
  <c r="G15" i="26"/>
  <c r="G16" i="26"/>
  <c r="C38" i="29" s="1"/>
  <c r="G17" i="26"/>
  <c r="G18" i="26"/>
  <c r="G19" i="26"/>
  <c r="E33" i="29"/>
  <c r="J4" i="26"/>
  <c r="J5" i="26"/>
  <c r="J6" i="26"/>
  <c r="J7" i="26"/>
  <c r="A5" i="26"/>
  <c r="A6" i="26"/>
  <c r="A7" i="26"/>
  <c r="H4" i="26"/>
  <c r="G4" i="26" s="1"/>
  <c r="H5" i="26"/>
  <c r="D36" i="29" s="1"/>
  <c r="H6" i="26"/>
  <c r="H7" i="26"/>
  <c r="G5" i="26"/>
  <c r="C36" i="29" s="1"/>
  <c r="G6" i="26"/>
  <c r="G7" i="26"/>
  <c r="H8" i="26"/>
  <c r="G8" i="26"/>
  <c r="I5" i="27"/>
  <c r="H5" i="27" s="1"/>
  <c r="C29" i="29" s="1"/>
  <c r="I6" i="27"/>
  <c r="H6" i="27" s="1"/>
  <c r="I7" i="27"/>
  <c r="H7" i="27" s="1"/>
  <c r="I8" i="27"/>
  <c r="H8" i="27" s="1"/>
  <c r="I9" i="27"/>
  <c r="H9" i="27" s="1"/>
  <c r="I10" i="27"/>
  <c r="H10" i="27" s="1"/>
  <c r="I11" i="27"/>
  <c r="H11" i="27" s="1"/>
  <c r="I12" i="27"/>
  <c r="H12" i="27" s="1"/>
  <c r="I13" i="27"/>
  <c r="H13" i="27" s="1"/>
  <c r="I14" i="27"/>
  <c r="I15" i="27"/>
  <c r="H15" i="27" s="1"/>
  <c r="C31" i="29"/>
  <c r="A5" i="27"/>
  <c r="A6" i="27"/>
  <c r="A7" i="27"/>
  <c r="A8" i="27"/>
  <c r="A9" i="27"/>
  <c r="A10" i="27"/>
  <c r="A11" i="27"/>
  <c r="A12" i="27"/>
  <c r="A13" i="27"/>
  <c r="A14" i="27"/>
  <c r="A15" i="27"/>
  <c r="D31" i="29" l="1"/>
  <c r="E31" i="29" s="1"/>
  <c r="F31" i="29" s="1"/>
  <c r="H14" i="27"/>
  <c r="I20" i="27"/>
  <c r="D29" i="29"/>
  <c r="E29" i="29" s="1"/>
  <c r="I19" i="27"/>
  <c r="C28" i="29"/>
  <c r="D28" i="29"/>
  <c r="E28" i="29" s="1"/>
  <c r="C30" i="29"/>
  <c r="D30" i="29"/>
  <c r="E30" i="29" s="1"/>
  <c r="F30" i="29" s="1"/>
  <c r="I21" i="27"/>
  <c r="G25" i="28"/>
  <c r="G12" i="28"/>
  <c r="H12" i="28"/>
  <c r="H16" i="27"/>
  <c r="I16" i="27"/>
  <c r="I22" i="27"/>
  <c r="G20" i="26"/>
  <c r="H20" i="26"/>
  <c r="D24" i="29"/>
  <c r="D25" i="29"/>
  <c r="D26" i="29"/>
  <c r="C24" i="29"/>
  <c r="C25" i="29"/>
  <c r="C26" i="29"/>
  <c r="J4" i="23"/>
  <c r="J5" i="23"/>
  <c r="J6" i="23"/>
  <c r="J7" i="23"/>
  <c r="J8" i="23"/>
  <c r="J9" i="23"/>
  <c r="J10" i="23"/>
  <c r="J11" i="23"/>
  <c r="J12" i="23"/>
  <c r="J13" i="23"/>
  <c r="J14" i="23"/>
  <c r="J15" i="23"/>
  <c r="J16" i="23"/>
  <c r="J17" i="23"/>
  <c r="J18" i="23"/>
  <c r="J19" i="23"/>
  <c r="H4" i="23"/>
  <c r="D23" i="29" s="1"/>
  <c r="E23" i="29" s="1"/>
  <c r="H5" i="23"/>
  <c r="H6" i="23"/>
  <c r="H7" i="23"/>
  <c r="H8" i="23"/>
  <c r="H9" i="23"/>
  <c r="H10" i="23"/>
  <c r="H11" i="23"/>
  <c r="H12" i="23"/>
  <c r="H13" i="23"/>
  <c r="H14" i="23"/>
  <c r="H15" i="23"/>
  <c r="H16" i="23"/>
  <c r="H17" i="23"/>
  <c r="H18" i="23"/>
  <c r="H19" i="23"/>
  <c r="G4" i="23"/>
  <c r="C23" i="29" s="1"/>
  <c r="G5" i="23"/>
  <c r="G6" i="23"/>
  <c r="G7" i="23"/>
  <c r="G8" i="23"/>
  <c r="G9" i="23"/>
  <c r="G10" i="23"/>
  <c r="G11" i="23"/>
  <c r="G12" i="23"/>
  <c r="G13" i="23"/>
  <c r="G14" i="23"/>
  <c r="G15" i="23"/>
  <c r="G16" i="23"/>
  <c r="G17" i="23"/>
  <c r="G18" i="23"/>
  <c r="G19" i="23"/>
  <c r="A4" i="23"/>
  <c r="A5" i="23"/>
  <c r="A6" i="23"/>
  <c r="A7" i="23"/>
  <c r="A8" i="23"/>
  <c r="A9" i="23"/>
  <c r="A10" i="23"/>
  <c r="A11" i="23"/>
  <c r="A12" i="23"/>
  <c r="A13" i="23"/>
  <c r="A14" i="23"/>
  <c r="A15" i="23"/>
  <c r="A16" i="23"/>
  <c r="A17" i="23"/>
  <c r="A18" i="23"/>
  <c r="A19" i="23"/>
  <c r="E18" i="29"/>
  <c r="D14" i="29"/>
  <c r="D15" i="29"/>
  <c r="D16" i="29"/>
  <c r="C14" i="29"/>
  <c r="C15" i="29"/>
  <c r="C16" i="29"/>
  <c r="A17" i="17"/>
  <c r="J17" i="17"/>
  <c r="I17" i="17" s="1"/>
  <c r="L17" i="17"/>
  <c r="A15" i="17"/>
  <c r="J15" i="17"/>
  <c r="I15" i="17" s="1"/>
  <c r="L15" i="17"/>
  <c r="L11" i="17"/>
  <c r="L12" i="17"/>
  <c r="L13" i="17"/>
  <c r="L14" i="17"/>
  <c r="L16" i="17"/>
  <c r="L18" i="17"/>
  <c r="L19" i="17"/>
  <c r="L20" i="17"/>
  <c r="L21" i="17"/>
  <c r="L22" i="17"/>
  <c r="L23" i="17"/>
  <c r="L24" i="17"/>
  <c r="L25" i="17"/>
  <c r="L26" i="17"/>
  <c r="L27" i="17"/>
  <c r="L28" i="17"/>
  <c r="L29" i="17"/>
  <c r="L30" i="17"/>
  <c r="J12" i="17"/>
  <c r="I12" i="17" s="1"/>
  <c r="J13" i="17"/>
  <c r="J14" i="17"/>
  <c r="J16" i="17"/>
  <c r="J18" i="17"/>
  <c r="J19" i="17"/>
  <c r="J20" i="17"/>
  <c r="J21" i="17"/>
  <c r="J22" i="17"/>
  <c r="J23" i="17"/>
  <c r="J24" i="17"/>
  <c r="J25" i="17"/>
  <c r="J26" i="17"/>
  <c r="J27" i="17"/>
  <c r="J28" i="17"/>
  <c r="J29" i="17"/>
  <c r="J30" i="17"/>
  <c r="C13" i="29"/>
  <c r="I13" i="17"/>
  <c r="I14" i="17"/>
  <c r="I16" i="17"/>
  <c r="I18" i="17"/>
  <c r="I19" i="17"/>
  <c r="I20" i="17"/>
  <c r="I21" i="17"/>
  <c r="I22" i="17"/>
  <c r="I23" i="17"/>
  <c r="I24" i="17"/>
  <c r="I25" i="17"/>
  <c r="I26" i="17"/>
  <c r="I27" i="17"/>
  <c r="I28" i="17"/>
  <c r="I29" i="17"/>
  <c r="I30" i="17"/>
  <c r="A12" i="17"/>
  <c r="A13" i="17"/>
  <c r="A14" i="17"/>
  <c r="A16" i="17"/>
  <c r="A18" i="17"/>
  <c r="A20" i="17"/>
  <c r="A21" i="17"/>
  <c r="A22" i="17"/>
  <c r="A23" i="17"/>
  <c r="A24" i="17"/>
  <c r="A25" i="17"/>
  <c r="A26" i="17"/>
  <c r="A27" i="17"/>
  <c r="A28" i="17"/>
  <c r="A29" i="17"/>
  <c r="A30" i="17"/>
  <c r="F29" i="29"/>
  <c r="F28" i="29"/>
  <c r="D13" i="29" l="1"/>
  <c r="E13" i="29" s="1"/>
  <c r="J12" i="28"/>
  <c r="J20" i="26"/>
  <c r="I31" i="17"/>
  <c r="J31" i="17"/>
  <c r="E24" i="29"/>
  <c r="E25" i="29"/>
  <c r="E26" i="29"/>
  <c r="D25" i="2"/>
  <c r="K13" i="27" l="1"/>
  <c r="K14" i="27"/>
  <c r="E21" i="29"/>
  <c r="E20" i="29"/>
  <c r="E19" i="29"/>
  <c r="C22" i="29"/>
  <c r="D7" i="2" s="1"/>
  <c r="D22" i="29"/>
  <c r="E7" i="2" s="1"/>
  <c r="E22" i="29"/>
  <c r="F7" i="2" s="1"/>
  <c r="E44" i="29" l="1"/>
  <c r="E45" i="29"/>
  <c r="E46" i="29"/>
  <c r="E39" i="29"/>
  <c r="E40" i="29"/>
  <c r="E35" i="29"/>
  <c r="E36" i="29"/>
  <c r="E41" i="29"/>
  <c r="E15" i="29"/>
  <c r="E16" i="29"/>
  <c r="C37" i="29" l="1"/>
  <c r="D10" i="2" s="1"/>
  <c r="D37" i="29"/>
  <c r="E10" i="2" s="1"/>
  <c r="C42" i="29"/>
  <c r="D11" i="2" s="1"/>
  <c r="C47" i="29"/>
  <c r="D12" i="2" s="1"/>
  <c r="D42" i="29"/>
  <c r="E11" i="2" s="1"/>
  <c r="D47" i="29"/>
  <c r="E12" i="2" s="1"/>
  <c r="C52" i="29"/>
  <c r="D13" i="2" s="1"/>
  <c r="E47" i="29"/>
  <c r="F12" i="2" s="1"/>
  <c r="E42" i="29"/>
  <c r="E37" i="29"/>
  <c r="F10" i="2" s="1"/>
  <c r="A22" i="28"/>
  <c r="J22" i="28"/>
  <c r="J24" i="28"/>
  <c r="A24" i="28"/>
  <c r="J23" i="28"/>
  <c r="A23" i="28"/>
  <c r="J21" i="28"/>
  <c r="F42" i="29" l="1"/>
  <c r="F47" i="29"/>
  <c r="F11" i="2"/>
  <c r="G20" i="23"/>
  <c r="H20" i="23"/>
  <c r="D27" i="29"/>
  <c r="E8" i="2" s="1"/>
  <c r="C27" i="29"/>
  <c r="D8" i="2" s="1"/>
  <c r="E27" i="29" l="1"/>
  <c r="F8" i="2" s="1"/>
  <c r="C32" i="29"/>
  <c r="D9" i="2" s="1"/>
  <c r="D32" i="29"/>
  <c r="E9" i="2" s="1"/>
  <c r="E32" i="29" l="1"/>
  <c r="F9" i="2" s="1"/>
  <c r="E14" i="29"/>
  <c r="E17" i="29" l="1"/>
  <c r="F6" i="2" s="1"/>
  <c r="E53" i="29" l="1"/>
  <c r="C17" i="29"/>
  <c r="D6" i="2" l="1"/>
  <c r="D14" i="2" s="1"/>
  <c r="D26" i="2" s="1"/>
  <c r="C53" i="29"/>
  <c r="D17" i="29"/>
  <c r="D53" i="29" s="1"/>
  <c r="E6" i="2" l="1"/>
  <c r="E14" i="2" s="1"/>
  <c r="F14" i="2" l="1"/>
  <c r="G14" i="2" s="1"/>
</calcChain>
</file>

<file path=xl/sharedStrings.xml><?xml version="1.0" encoding="utf-8"?>
<sst xmlns="http://schemas.openxmlformats.org/spreadsheetml/2006/main" count="343" uniqueCount="173">
  <si>
    <t>役 員 借 入 金</t>
    <phoneticPr fontId="2"/>
  </si>
  <si>
    <t>銀 行 借 入 金</t>
    <phoneticPr fontId="2"/>
  </si>
  <si>
    <t>進捗状況等</t>
    <rPh sb="0" eb="2">
      <t>シンチョク</t>
    </rPh>
    <rPh sb="2" eb="4">
      <t>ジョウキョウ</t>
    </rPh>
    <rPh sb="4" eb="5">
      <t>ナド</t>
    </rPh>
    <phoneticPr fontId="2"/>
  </si>
  <si>
    <t>調達先（名称等）</t>
    <rPh sb="0" eb="3">
      <t>チョウタツサキ</t>
    </rPh>
    <rPh sb="4" eb="6">
      <t>メイショウ</t>
    </rPh>
    <rPh sb="6" eb="7">
      <t>ナド</t>
    </rPh>
    <phoneticPr fontId="2"/>
  </si>
  <si>
    <t>経　費　区　分</t>
  </si>
  <si>
    <t>担当者名</t>
    <rPh sb="0" eb="3">
      <t>タントウシャ</t>
    </rPh>
    <rPh sb="3" eb="4">
      <t>メイ</t>
    </rPh>
    <phoneticPr fontId="2"/>
  </si>
  <si>
    <t>担当部署</t>
    <rPh sb="0" eb="2">
      <t>タントウ</t>
    </rPh>
    <rPh sb="2" eb="4">
      <t>ブショ</t>
    </rPh>
    <phoneticPr fontId="2"/>
  </si>
  <si>
    <t>所 在 地</t>
    <rPh sb="0" eb="1">
      <t>ショ</t>
    </rPh>
    <rPh sb="2" eb="3">
      <t>ザイ</t>
    </rPh>
    <rPh sb="4" eb="5">
      <t>チ</t>
    </rPh>
    <phoneticPr fontId="2"/>
  </si>
  <si>
    <t>代表者名</t>
    <rPh sb="0" eb="3">
      <t>ダイヒョウシャ</t>
    </rPh>
    <rPh sb="3" eb="4">
      <t>メイ</t>
    </rPh>
    <phoneticPr fontId="2"/>
  </si>
  <si>
    <t>企 業 名</t>
    <rPh sb="0" eb="1">
      <t>キ</t>
    </rPh>
    <rPh sb="2" eb="3">
      <t>ギョウ</t>
    </rPh>
    <rPh sb="4" eb="5">
      <t>メイ</t>
    </rPh>
    <phoneticPr fontId="2"/>
  </si>
  <si>
    <t>購入品名</t>
    <rPh sb="0" eb="2">
      <t>コウニュウ</t>
    </rPh>
    <rPh sb="2" eb="4">
      <t>ヒンメイ</t>
    </rPh>
    <phoneticPr fontId="2"/>
  </si>
  <si>
    <t>計</t>
    <rPh sb="0" eb="1">
      <t>ケイ</t>
    </rPh>
    <phoneticPr fontId="2"/>
  </si>
  <si>
    <t>設置期間</t>
    <rPh sb="0" eb="2">
      <t>セッチ</t>
    </rPh>
    <rPh sb="2" eb="4">
      <t>キカン</t>
    </rPh>
    <phoneticPr fontId="2"/>
  </si>
  <si>
    <t>調達方法</t>
    <rPh sb="0" eb="2">
      <t>チョウタツ</t>
    </rPh>
    <rPh sb="2" eb="4">
      <t>ホウホウ</t>
    </rPh>
    <phoneticPr fontId="2"/>
  </si>
  <si>
    <t>（単位：円）</t>
    <rPh sb="1" eb="3">
      <t>タンイ</t>
    </rPh>
    <rPh sb="4" eb="5">
      <t>エン</t>
    </rPh>
    <phoneticPr fontId="2"/>
  </si>
  <si>
    <t>購入企業名</t>
    <rPh sb="0" eb="2">
      <t>コウニュウ</t>
    </rPh>
    <rPh sb="2" eb="4">
      <t>キギョウ</t>
    </rPh>
    <rPh sb="4" eb="5">
      <t>メイ</t>
    </rPh>
    <phoneticPr fontId="2"/>
  </si>
  <si>
    <t>助成事業に
要する経費
（税込）</t>
    <rPh sb="0" eb="2">
      <t>ジョセイ</t>
    </rPh>
    <rPh sb="2" eb="4">
      <t>ジギョウ</t>
    </rPh>
    <rPh sb="6" eb="7">
      <t>ヨウ</t>
    </rPh>
    <phoneticPr fontId="2"/>
  </si>
  <si>
    <t>単価(B)
（税抜）</t>
    <rPh sb="0" eb="1">
      <t>タン</t>
    </rPh>
    <rPh sb="1" eb="2">
      <t>カ</t>
    </rPh>
    <phoneticPr fontId="2"/>
  </si>
  <si>
    <t>仕　様</t>
    <rPh sb="0" eb="1">
      <t>ツコウ</t>
    </rPh>
    <rPh sb="2" eb="3">
      <t>サマ</t>
    </rPh>
    <phoneticPr fontId="2"/>
  </si>
  <si>
    <t>品　名</t>
    <rPh sb="0" eb="1">
      <t>ヒン</t>
    </rPh>
    <rPh sb="2" eb="3">
      <t>メイ</t>
    </rPh>
    <phoneticPr fontId="2"/>
  </si>
  <si>
    <t>(1) 原材料・副資材費</t>
    <phoneticPr fontId="2"/>
  </si>
  <si>
    <t>選定理由</t>
    <rPh sb="0" eb="2">
      <t>センテイ</t>
    </rPh>
    <rPh sb="2" eb="4">
      <t>リユウ</t>
    </rPh>
    <phoneticPr fontId="2"/>
  </si>
  <si>
    <t>委託・外注内容</t>
    <rPh sb="0" eb="2">
      <t>イタク</t>
    </rPh>
    <rPh sb="3" eb="5">
      <t>ガイチュウ</t>
    </rPh>
    <rPh sb="5" eb="7">
      <t>ナイヨウ</t>
    </rPh>
    <phoneticPr fontId="2"/>
  </si>
  <si>
    <t>月</t>
    <rPh sb="0" eb="1">
      <t>ツキ</t>
    </rPh>
    <phoneticPr fontId="2"/>
  </si>
  <si>
    <t>年</t>
    <rPh sb="0" eb="1">
      <t>ネン</t>
    </rPh>
    <phoneticPr fontId="2"/>
  </si>
  <si>
    <t>平成</t>
    <rPh sb="0" eb="2">
      <t>ヘイセイ</t>
    </rPh>
    <phoneticPr fontId="2"/>
  </si>
  <si>
    <t>契約期間</t>
    <rPh sb="0" eb="2">
      <t>ケイヤク</t>
    </rPh>
    <rPh sb="2" eb="4">
      <t>キカン</t>
    </rPh>
    <phoneticPr fontId="2"/>
  </si>
  <si>
    <t>経歴・実績</t>
    <rPh sb="0" eb="2">
      <t>ケイレキ</t>
    </rPh>
    <rPh sb="3" eb="5">
      <t>ジッセキ</t>
    </rPh>
    <phoneticPr fontId="2"/>
  </si>
  <si>
    <t>住　　所</t>
    <rPh sb="0" eb="1">
      <t>ジュウ</t>
    </rPh>
    <rPh sb="3" eb="4">
      <t>ショ</t>
    </rPh>
    <phoneticPr fontId="2"/>
  </si>
  <si>
    <t>従事内容</t>
    <rPh sb="0" eb="2">
      <t>ジュウジ</t>
    </rPh>
    <rPh sb="2" eb="4">
      <t>ナイヨウ</t>
    </rPh>
    <phoneticPr fontId="2"/>
  </si>
  <si>
    <t>内容</t>
    <rPh sb="0" eb="2">
      <t>ナイヨウ</t>
    </rPh>
    <phoneticPr fontId="2"/>
  </si>
  <si>
    <t>件名</t>
    <rPh sb="0" eb="2">
      <t>ケンメイ</t>
    </rPh>
    <phoneticPr fontId="2"/>
  </si>
  <si>
    <t>備考</t>
    <rPh sb="0" eb="2">
      <t>ビコウ</t>
    </rPh>
    <phoneticPr fontId="2"/>
  </si>
  <si>
    <t>経費項目</t>
    <rPh sb="0" eb="2">
      <t>ケイヒ</t>
    </rPh>
    <rPh sb="2" eb="4">
      <t>コウモク</t>
    </rPh>
    <phoneticPr fontId="2"/>
  </si>
  <si>
    <t>（単位：円）</t>
    <phoneticPr fontId="2"/>
  </si>
  <si>
    <t>作成物</t>
    <rPh sb="0" eb="2">
      <t>サクセイ</t>
    </rPh>
    <rPh sb="2" eb="3">
      <t>ブツ</t>
    </rPh>
    <phoneticPr fontId="2"/>
  </si>
  <si>
    <t>その他</t>
    <rPh sb="2" eb="3">
      <t>タ</t>
    </rPh>
    <phoneticPr fontId="2"/>
  </si>
  <si>
    <t>(6)展示会等参加費</t>
    <rPh sb="3" eb="6">
      <t>テンジカイ</t>
    </rPh>
    <rPh sb="6" eb="7">
      <t>トウ</t>
    </rPh>
    <rPh sb="7" eb="10">
      <t>サンカヒ</t>
    </rPh>
    <phoneticPr fontId="2"/>
  </si>
  <si>
    <t>(7)広告費</t>
    <rPh sb="3" eb="6">
      <t>コウコクヒ</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</si>
  <si>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</si>
  <si>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</si>
  <si>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</si>
  <si>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</si>
  <si>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</si>
  <si>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注６</t>
    <rPh sb="0" eb="1">
      <t>チュウ</t>
    </rPh>
    <phoneticPr fontId="2"/>
  </si>
  <si>
    <t>注７</t>
    <rPh sb="0" eb="1">
      <t>チュウ</t>
    </rPh>
    <phoneticPr fontId="2"/>
  </si>
  <si>
    <t>注８</t>
    <rPh sb="0" eb="1">
      <t>チュウ</t>
    </rPh>
    <phoneticPr fontId="2"/>
  </si>
  <si>
    <t>（単位：円）</t>
    <phoneticPr fontId="2"/>
  </si>
  <si>
    <t>資金調達金額</t>
    <rPh sb="1" eb="2">
      <t>キン</t>
    </rPh>
    <rPh sb="2" eb="3">
      <t>チョウ</t>
    </rPh>
    <phoneticPr fontId="2"/>
  </si>
  <si>
    <t>銀　行　借　入　金</t>
    <rPh sb="0" eb="1">
      <t>ギン</t>
    </rPh>
    <rPh sb="2" eb="3">
      <t>ギョウ</t>
    </rPh>
    <rPh sb="4" eb="5">
      <t>シャク</t>
    </rPh>
    <rPh sb="6" eb="7">
      <t>イ</t>
    </rPh>
    <rPh sb="8" eb="9">
      <t>キン</t>
    </rPh>
    <phoneticPr fontId="2"/>
  </si>
  <si>
    <t>役　員　借　入　金</t>
    <rPh sb="0" eb="1">
      <t>ヤク</t>
    </rPh>
    <rPh sb="2" eb="3">
      <t>イン</t>
    </rPh>
    <rPh sb="4" eb="5">
      <t>シャク</t>
    </rPh>
    <rPh sb="6" eb="7">
      <t>イ</t>
    </rPh>
    <rPh sb="8" eb="9">
      <t>キン</t>
    </rPh>
    <phoneticPr fontId="2"/>
  </si>
  <si>
    <t>(1)原材料・副資材費</t>
    <phoneticPr fontId="2"/>
  </si>
  <si>
    <t>自　己　資　金</t>
    <phoneticPr fontId="2"/>
  </si>
  <si>
    <t>資　金　調　達　先</t>
    <rPh sb="0" eb="1">
      <t>シ</t>
    </rPh>
    <rPh sb="2" eb="3">
      <t>カネ</t>
    </rPh>
    <rPh sb="4" eb="5">
      <t>チョウ</t>
    </rPh>
    <rPh sb="6" eb="7">
      <t>タッ</t>
    </rPh>
    <rPh sb="8" eb="9">
      <t>サキ</t>
    </rPh>
    <phoneticPr fontId="2"/>
  </si>
  <si>
    <t>数量(A)</t>
    <rPh sb="0" eb="1">
      <t>カズ</t>
    </rPh>
    <rPh sb="1" eb="2">
      <t>リョウ</t>
    </rPh>
    <phoneticPr fontId="2"/>
  </si>
  <si>
    <t>助成
対象経費
(A) ×(B)</t>
  </si>
  <si>
    <t>助成
対象経費
(A) ×(B)</t>
    <phoneticPr fontId="2"/>
  </si>
  <si>
    <t>用　途</t>
    <rPh sb="0" eb="1">
      <t>ヨウ</t>
    </rPh>
    <rPh sb="2" eb="3">
      <t>ト</t>
    </rPh>
    <phoneticPr fontId="2"/>
  </si>
  <si>
    <t>直接人件費の助成金交付申請額は、１年につき500万円が上限です。</t>
    <rPh sb="17" eb="18">
      <t>ネン</t>
    </rPh>
    <rPh sb="27" eb="29">
      <t>ジョウゲン</t>
    </rPh>
    <phoneticPr fontId="2"/>
  </si>
  <si>
    <t>(1)～(7)以外に本助成事業に要する経費です。</t>
    <rPh sb="7" eb="9">
      <t>イガイ</t>
    </rPh>
    <rPh sb="10" eb="11">
      <t>ホン</t>
    </rPh>
    <rPh sb="11" eb="13">
      <t>ジョセイ</t>
    </rPh>
    <rPh sb="13" eb="15">
      <t>ジギョウ</t>
    </rPh>
    <rPh sb="16" eb="17">
      <t>ヨウ</t>
    </rPh>
    <rPh sb="19" eb="21">
      <t>ケイヒ</t>
    </rPh>
    <phoneticPr fontId="2"/>
  </si>
  <si>
    <t>研究開発の中で、自社内では実施困難なものを外部の事業者等へ委託・外注する場合に要する経費です。</t>
    <rPh sb="5" eb="6">
      <t>ナカ</t>
    </rPh>
    <rPh sb="8" eb="10">
      <t>ジシャ</t>
    </rPh>
    <rPh sb="10" eb="11">
      <t>ナイ</t>
    </rPh>
    <rPh sb="13" eb="15">
      <t>ジッシ</t>
    </rPh>
    <rPh sb="15" eb="17">
      <t>コンナン</t>
    </rPh>
    <rPh sb="21" eb="23">
      <t>ガイブ</t>
    </rPh>
    <rPh sb="24" eb="27">
      <t>ジギョウシャ</t>
    </rPh>
    <rPh sb="27" eb="28">
      <t>トウ</t>
    </rPh>
    <rPh sb="29" eb="31">
      <t>イタク</t>
    </rPh>
    <rPh sb="32" eb="34">
      <t>ガイチュウ</t>
    </rPh>
    <rPh sb="36" eb="38">
      <t>バアイ</t>
    </rPh>
    <rPh sb="39" eb="40">
      <t>ヨウ</t>
    </rPh>
    <rPh sb="42" eb="44">
      <t>ケイヒ</t>
    </rPh>
    <phoneticPr fontId="2"/>
  </si>
  <si>
    <t>本研究開発に用いる設備・試作金型は、機械装置・工具器具費の区分されます。</t>
    <rPh sb="0" eb="1">
      <t>ホン</t>
    </rPh>
    <rPh sb="1" eb="3">
      <t>ケンキュウ</t>
    </rPh>
    <rPh sb="3" eb="5">
      <t>カイハツ</t>
    </rPh>
    <rPh sb="6" eb="7">
      <t>モチ</t>
    </rPh>
    <rPh sb="9" eb="11">
      <t>セツビ</t>
    </rPh>
    <rPh sb="12" eb="14">
      <t>シサク</t>
    </rPh>
    <rPh sb="14" eb="16">
      <t>カナガタ</t>
    </rPh>
    <rPh sb="18" eb="20">
      <t>キカイ</t>
    </rPh>
    <rPh sb="20" eb="22">
      <t>ソウチ</t>
    </rPh>
    <rPh sb="23" eb="25">
      <t>コウグ</t>
    </rPh>
    <rPh sb="25" eb="27">
      <t>キグ</t>
    </rPh>
    <rPh sb="27" eb="28">
      <t>ヒ</t>
    </rPh>
    <rPh sb="29" eb="31">
      <t>クブン</t>
    </rPh>
    <phoneticPr fontId="2"/>
  </si>
  <si>
    <t>「助成対象経費」には、「助成事業に要する経費」から消費税、振込手数料、交通費、通信費、光熱費、収入印紙代等の間接経費を除いた金額です。</t>
    <rPh sb="43" eb="46">
      <t>コウネツヒ</t>
    </rPh>
    <rPh sb="62" eb="64">
      <t>キンガク</t>
    </rPh>
    <phoneticPr fontId="2"/>
  </si>
  <si>
    <t>「助成事業に要する経費」には当該研究開発を遂行するために必要な経費の金額です。</t>
    <rPh sb="18" eb="20">
      <t>カイハツ</t>
    </rPh>
    <rPh sb="34" eb="35">
      <t>カネ</t>
    </rPh>
    <rPh sb="35" eb="36">
      <t>ガク</t>
    </rPh>
    <phoneticPr fontId="2"/>
  </si>
  <si>
    <t>「助成事業に要する経費の合計」と「資金調達金額の合計」とが一致するように記入してください。</t>
    <phoneticPr fontId="2"/>
  </si>
  <si>
    <t>(2) 機械装置・工具器具費</t>
    <rPh sb="4" eb="6">
      <t>キカイ</t>
    </rPh>
    <rPh sb="6" eb="8">
      <t>ソウチ</t>
    </rPh>
    <rPh sb="9" eb="13">
      <t>コウグキグ</t>
    </rPh>
    <phoneticPr fontId="2"/>
  </si>
  <si>
    <t>研究開発に直接必要な経費が対象です。量産用経費や消費税、振込手数料、交通費、通信費、光熱費、収入印紙代等の間接経費は助成対象外です。</t>
    <phoneticPr fontId="2"/>
  </si>
  <si>
    <t>規　格
(メーカー、
　型番等）</t>
    <rPh sb="0" eb="1">
      <t>キ</t>
    </rPh>
    <rPh sb="2" eb="3">
      <t>カク</t>
    </rPh>
    <rPh sb="12" eb="15">
      <t>カタバンナド</t>
    </rPh>
    <phoneticPr fontId="2"/>
  </si>
  <si>
    <t>列1</t>
  </si>
  <si>
    <t>購入・
リース・
レンタル
単価
（税抜、B）</t>
    <rPh sb="0" eb="2">
      <t>コウニュウ</t>
    </rPh>
    <rPh sb="14" eb="16">
      <t>タンカ</t>
    </rPh>
    <rPh sb="18" eb="20">
      <t>ゼイヌキ</t>
    </rPh>
    <phoneticPr fontId="2"/>
  </si>
  <si>
    <t>購入・
リース・
レンタル先
企業名</t>
    <rPh sb="13" eb="14">
      <t>サキ</t>
    </rPh>
    <rPh sb="15" eb="17">
      <t>キギョウ</t>
    </rPh>
    <rPh sb="17" eb="18">
      <t>メイ</t>
    </rPh>
    <phoneticPr fontId="2"/>
  </si>
  <si>
    <t>Ｕ Ｒ Ｌ</t>
    <phoneticPr fontId="2"/>
  </si>
  <si>
    <t>契約金額（税込）</t>
    <rPh sb="0" eb="2">
      <t>ケイヤク</t>
    </rPh>
    <rPh sb="2" eb="4">
      <t>キンガク</t>
    </rPh>
    <rPh sb="5" eb="7">
      <t>ゼイコミ</t>
    </rPh>
    <phoneticPr fontId="10"/>
  </si>
  <si>
    <t>購 入 先</t>
    <rPh sb="0" eb="1">
      <t>コウ</t>
    </rPh>
    <rPh sb="2" eb="3">
      <t>イ</t>
    </rPh>
    <rPh sb="4" eb="5">
      <t>サキ</t>
    </rPh>
    <phoneticPr fontId="2"/>
  </si>
  <si>
    <t>電話番号</t>
    <rPh sb="0" eb="1">
      <t>デン</t>
    </rPh>
    <rPh sb="1" eb="2">
      <t>ハナシ</t>
    </rPh>
    <rPh sb="2" eb="4">
      <t>バンゴウ</t>
    </rPh>
    <phoneticPr fontId="2"/>
  </si>
  <si>
    <r>
      <t xml:space="preserve">購入理由
</t>
    </r>
    <r>
      <rPr>
        <b/>
        <sz val="9"/>
        <color theme="1"/>
        <rFont val="ＭＳ ゴシック"/>
        <family val="3"/>
        <charset val="128"/>
      </rPr>
      <t>※</t>
    </r>
    <r>
      <rPr>
        <sz val="9"/>
        <color theme="1"/>
        <rFont val="ＭＳ ゴシック"/>
        <family val="3"/>
        <charset val="128"/>
      </rPr>
      <t>２社以上の見積書が徴収できない場合はその理由</t>
    </r>
    <rPh sb="0" eb="2">
      <t>コウニュウ</t>
    </rPh>
    <rPh sb="2" eb="4">
      <t>リユウ</t>
    </rPh>
    <rPh sb="8" eb="11">
      <t>シャイジョウ</t>
    </rPh>
    <rPh sb="9" eb="11">
      <t>イジョウ</t>
    </rPh>
    <rPh sb="12" eb="14">
      <t>ミツモリ</t>
    </rPh>
    <rPh sb="14" eb="15">
      <t>ショ</t>
    </rPh>
    <rPh sb="16" eb="18">
      <t>チョウシュウ</t>
    </rPh>
    <rPh sb="22" eb="24">
      <t>バアイ</t>
    </rPh>
    <rPh sb="27" eb="29">
      <t>リユウ</t>
    </rPh>
    <phoneticPr fontId="2"/>
  </si>
  <si>
    <t>(3) 委託・外注費</t>
    <rPh sb="4" eb="6">
      <t>イタク</t>
    </rPh>
    <rPh sb="7" eb="10">
      <t>ガイチュウヒ</t>
    </rPh>
    <phoneticPr fontId="2"/>
  </si>
  <si>
    <t>仕　様</t>
    <rPh sb="0" eb="1">
      <t>シ</t>
    </rPh>
    <rPh sb="2" eb="3">
      <t>サマ</t>
    </rPh>
    <phoneticPr fontId="2"/>
  </si>
  <si>
    <t>単価
（税抜、B）</t>
    <rPh sb="0" eb="2">
      <t>タンカ</t>
    </rPh>
    <rPh sb="4" eb="6">
      <t>ゼイヌキ</t>
    </rPh>
    <phoneticPr fontId="2"/>
  </si>
  <si>
    <t>委託・外注先</t>
    <rPh sb="0" eb="2">
      <t>イタク</t>
    </rPh>
    <rPh sb="3" eb="6">
      <t>ガイチュウサキ</t>
    </rPh>
    <phoneticPr fontId="2"/>
  </si>
  <si>
    <t>委託・
外注内容</t>
    <rPh sb="0" eb="2">
      <t>イタク</t>
    </rPh>
    <rPh sb="4" eb="5">
      <t>ソト</t>
    </rPh>
    <rPh sb="5" eb="6">
      <t>チュウ</t>
    </rPh>
    <rPh sb="6" eb="7">
      <t>ウチ</t>
    </rPh>
    <rPh sb="7" eb="8">
      <t>カタチ</t>
    </rPh>
    <phoneticPr fontId="1"/>
  </si>
  <si>
    <t>契 約 先</t>
    <rPh sb="0" eb="1">
      <t>チギリ</t>
    </rPh>
    <rPh sb="2" eb="3">
      <t>ヤク</t>
    </rPh>
    <rPh sb="4" eb="5">
      <t>サキ</t>
    </rPh>
    <phoneticPr fontId="2"/>
  </si>
  <si>
    <t>購入時期</t>
    <rPh sb="0" eb="2">
      <t>コウニュウ</t>
    </rPh>
    <rPh sb="2" eb="4">
      <t>ジキ</t>
    </rPh>
    <phoneticPr fontId="2"/>
  </si>
  <si>
    <t>技術指導内容</t>
    <rPh sb="0" eb="2">
      <t>ギジュツ</t>
    </rPh>
    <rPh sb="2" eb="4">
      <t>シドウ</t>
    </rPh>
    <rPh sb="4" eb="6">
      <t>ナイヨウ</t>
    </rPh>
    <phoneticPr fontId="2"/>
  </si>
  <si>
    <t>技術指導者</t>
    <rPh sb="0" eb="4">
      <t>ギジュツシドウ</t>
    </rPh>
    <rPh sb="4" eb="5">
      <t>シャ</t>
    </rPh>
    <phoneticPr fontId="2"/>
  </si>
  <si>
    <t>(4) 直接人件費</t>
    <rPh sb="4" eb="9">
      <t>チョクセツジンケンヒ</t>
    </rPh>
    <phoneticPr fontId="2"/>
  </si>
  <si>
    <t>従事者氏名</t>
    <rPh sb="0" eb="3">
      <t>ジュウジシャ</t>
    </rPh>
    <rPh sb="3" eb="5">
      <t>シメイ</t>
    </rPh>
    <phoneticPr fontId="2"/>
  </si>
  <si>
    <t>所属／役職</t>
    <rPh sb="0" eb="2">
      <t>ショゾク</t>
    </rPh>
    <rPh sb="3" eb="5">
      <t>ヤクショク</t>
    </rPh>
    <phoneticPr fontId="2"/>
  </si>
  <si>
    <t xml:space="preserve">弁理士
事務所名
又は
権利所有
企業名      </t>
    <rPh sb="0" eb="3">
      <t>ベンリシ</t>
    </rPh>
    <rPh sb="4" eb="6">
      <t>ジム</t>
    </rPh>
    <rPh sb="6" eb="7">
      <t>ショ</t>
    </rPh>
    <rPh sb="7" eb="8">
      <t>メイ</t>
    </rPh>
    <rPh sb="9" eb="10">
      <t>マタ</t>
    </rPh>
    <rPh sb="12" eb="14">
      <t>ケンリ</t>
    </rPh>
    <rPh sb="14" eb="16">
      <t>ショユウ</t>
    </rPh>
    <rPh sb="17" eb="19">
      <t>キギョウ</t>
    </rPh>
    <rPh sb="19" eb="20">
      <t>メイ</t>
    </rPh>
    <phoneticPr fontId="2"/>
  </si>
  <si>
    <t>内　　訳</t>
    <rPh sb="0" eb="1">
      <t>ウチ</t>
    </rPh>
    <rPh sb="3" eb="4">
      <t>ヤク</t>
    </rPh>
    <phoneticPr fontId="2"/>
  </si>
  <si>
    <t>内 　訳</t>
    <rPh sb="0" eb="1">
      <t>ナイ</t>
    </rPh>
    <rPh sb="3" eb="4">
      <t>ヤク</t>
    </rPh>
    <phoneticPr fontId="2"/>
  </si>
  <si>
    <t xml:space="preserve">支払予定先     </t>
    <rPh sb="0" eb="2">
      <t>シハライ</t>
    </rPh>
    <rPh sb="2" eb="4">
      <t>ヨテイ</t>
    </rPh>
    <rPh sb="4" eb="5">
      <t>サキ</t>
    </rPh>
    <phoneticPr fontId="2"/>
  </si>
  <si>
    <t>(7) 広告費</t>
    <rPh sb="4" eb="7">
      <t>コウコクヒ</t>
    </rPh>
    <phoneticPr fontId="2"/>
  </si>
  <si>
    <t>作成目的・内容</t>
    <rPh sb="0" eb="2">
      <t>サクセイ</t>
    </rPh>
    <rPh sb="2" eb="4">
      <t>モクテキ</t>
    </rPh>
    <rPh sb="5" eb="7">
      <t>ナイヨウ</t>
    </rPh>
    <phoneticPr fontId="2"/>
  </si>
  <si>
    <t>支払予定先が複数の場合は複数記入してください。</t>
    <phoneticPr fontId="2"/>
  </si>
  <si>
    <t>(8) その他助成対象外経費</t>
    <rPh sb="6" eb="7">
      <t>タ</t>
    </rPh>
    <phoneticPr fontId="2"/>
  </si>
  <si>
    <t>(5)産業財産権出願・導入費</t>
    <phoneticPr fontId="2"/>
  </si>
  <si>
    <t>(6) 展示会等参加費</t>
    <rPh sb="4" eb="7">
      <t>テンジカイ</t>
    </rPh>
    <rPh sb="7" eb="8">
      <t>トウ</t>
    </rPh>
    <rPh sb="8" eb="11">
      <t>サンカヒ</t>
    </rPh>
    <phoneticPr fontId="2"/>
  </si>
  <si>
    <t>直接人件費の交付申請額の上限は、１年につき500万円、4年間で2,000万円です。</t>
    <rPh sb="6" eb="8">
      <t>コウフ</t>
    </rPh>
    <rPh sb="8" eb="10">
      <t>シンセイ</t>
    </rPh>
    <rPh sb="10" eb="11">
      <t>ガク</t>
    </rPh>
    <rPh sb="12" eb="14">
      <t>ジョウゲン</t>
    </rPh>
    <rPh sb="17" eb="18">
      <t>ネン</t>
    </rPh>
    <rPh sb="24" eb="26">
      <t>マンエン</t>
    </rPh>
    <rPh sb="28" eb="29">
      <t>ネン</t>
    </rPh>
    <rPh sb="29" eb="30">
      <t>カン</t>
    </rPh>
    <phoneticPr fontId="2"/>
  </si>
  <si>
    <t>展示会等参加費の助成金交付申請額の上限は、広告費との合計で2,000万円です。</t>
    <rPh sb="0" eb="7">
      <t>テンジカイトウサンカヒ</t>
    </rPh>
    <rPh sb="8" eb="11">
      <t>ジョセイキン</t>
    </rPh>
    <rPh sb="11" eb="13">
      <t>コウフ</t>
    </rPh>
    <rPh sb="13" eb="15">
      <t>シンセイ</t>
    </rPh>
    <rPh sb="15" eb="16">
      <t>ガク</t>
    </rPh>
    <rPh sb="17" eb="19">
      <t>ジョウゲン</t>
    </rPh>
    <rPh sb="21" eb="24">
      <t>コウコクヒ</t>
    </rPh>
    <rPh sb="26" eb="28">
      <t>ゴウケイ</t>
    </rPh>
    <rPh sb="34" eb="35">
      <t>マン</t>
    </rPh>
    <phoneticPr fontId="2"/>
  </si>
  <si>
    <t>(3)委託・外注費</t>
    <rPh sb="3" eb="5">
      <t>イタク</t>
    </rPh>
    <rPh sb="6" eb="9">
      <t>ガイチュウヒ</t>
    </rPh>
    <phoneticPr fontId="2"/>
  </si>
  <si>
    <t>(8)その他助成対象外経費</t>
    <phoneticPr fontId="2"/>
  </si>
  <si>
    <t>期</t>
    <rPh sb="0" eb="1">
      <t>キ</t>
    </rPh>
    <phoneticPr fontId="2"/>
  </si>
  <si>
    <t>助成対象経費
（税抜）</t>
    <rPh sb="0" eb="1">
      <t>スケ</t>
    </rPh>
    <rPh sb="1" eb="2">
      <t>セイ</t>
    </rPh>
    <rPh sb="2" eb="3">
      <t>ツイ</t>
    </rPh>
    <rPh sb="3" eb="4">
      <t>ゾウ</t>
    </rPh>
    <rPh sb="4" eb="5">
      <t>キョウ</t>
    </rPh>
    <rPh sb="5" eb="6">
      <t>ヒ</t>
    </rPh>
    <phoneticPr fontId="2"/>
  </si>
  <si>
    <t>助成金交付申請額
(千円未満切捨)</t>
    <rPh sb="0" eb="3">
      <t>ジョセイキン</t>
    </rPh>
    <rPh sb="3" eb="5">
      <t>コウフ</t>
    </rPh>
    <rPh sb="5" eb="7">
      <t>シンセイ</t>
    </rPh>
    <rPh sb="7" eb="8">
      <t>ガク</t>
    </rPh>
    <phoneticPr fontId="2"/>
  </si>
  <si>
    <t>(4)直接人件費</t>
    <phoneticPr fontId="2"/>
  </si>
  <si>
    <t>合計</t>
    <rPh sb="0" eb="2">
      <t>ゴウケイ</t>
    </rPh>
    <phoneticPr fontId="2"/>
  </si>
  <si>
    <t>計</t>
  </si>
  <si>
    <t>時間単価は、申請書の人件費単価一覧表の額を適用してください。</t>
    <rPh sb="0" eb="2">
      <t>ジカン</t>
    </rPh>
    <rPh sb="2" eb="4">
      <t>タンカ</t>
    </rPh>
    <rPh sb="6" eb="9">
      <t>シンセイショ</t>
    </rPh>
    <rPh sb="10" eb="13">
      <t>ジンケンヒ</t>
    </rPh>
    <rPh sb="13" eb="15">
      <t>タンカ</t>
    </rPh>
    <rPh sb="15" eb="17">
      <t>イチラン</t>
    </rPh>
    <rPh sb="17" eb="18">
      <t>ヒョウ</t>
    </rPh>
    <rPh sb="19" eb="20">
      <t>ガク</t>
    </rPh>
    <rPh sb="21" eb="23">
      <t>テキヨウ</t>
    </rPh>
    <phoneticPr fontId="2"/>
  </si>
  <si>
    <t>期</t>
    <rPh sb="0" eb="1">
      <t>キ</t>
    </rPh>
    <phoneticPr fontId="2"/>
  </si>
  <si>
    <t>(4) 各期ごとの経費区分別内訳</t>
    <rPh sb="4" eb="6">
      <t>カクキ</t>
    </rPh>
    <phoneticPr fontId="2"/>
  </si>
  <si>
    <t>助成事業に要する経費
（税込）</t>
    <phoneticPr fontId="2"/>
  </si>
  <si>
    <t>(3) 各期の実施期間</t>
    <rPh sb="4" eb="6">
      <t>カクキ</t>
    </rPh>
    <rPh sb="7" eb="9">
      <t>ジッシ</t>
    </rPh>
    <rPh sb="9" eb="11">
      <t>キカン</t>
    </rPh>
    <phoneticPr fontId="2"/>
  </si>
  <si>
    <t>費用番号</t>
    <rPh sb="0" eb="2">
      <t>ヒヨウ</t>
    </rPh>
    <rPh sb="2" eb="4">
      <t>バンゴウ</t>
    </rPh>
    <phoneticPr fontId="2"/>
  </si>
  <si>
    <t>氏　名</t>
    <rPh sb="0" eb="1">
      <t>シ</t>
    </rPh>
    <rPh sb="2" eb="3">
      <t>メイ</t>
    </rPh>
    <phoneticPr fontId="2"/>
  </si>
  <si>
    <t>費用
番号</t>
    <rPh sb="0" eb="2">
      <t>ヒヨウ</t>
    </rPh>
    <rPh sb="3" eb="5">
      <t>バンゴウ</t>
    </rPh>
    <phoneticPr fontId="2"/>
  </si>
  <si>
    <t>費用番号</t>
    <rPh sb="0" eb="2">
      <t>ヒヨウ</t>
    </rPh>
    <rPh sb="2" eb="3">
      <t>バン</t>
    </rPh>
    <rPh sb="3" eb="4">
      <t>ゴウ</t>
    </rPh>
    <phoneticPr fontId="2"/>
  </si>
  <si>
    <t>各期の期間と助成対象経費の上限額</t>
    <rPh sb="0" eb="2">
      <t>カクキ</t>
    </rPh>
    <rPh sb="3" eb="5">
      <t>キカン</t>
    </rPh>
    <rPh sb="6" eb="8">
      <t>ジョセイ</t>
    </rPh>
    <rPh sb="8" eb="10">
      <t>タイショウ</t>
    </rPh>
    <rPh sb="10" eb="12">
      <t>ケイヒ</t>
    </rPh>
    <rPh sb="13" eb="16">
      <t>ジョウゲンガク</t>
    </rPh>
    <phoneticPr fontId="2"/>
  </si>
  <si>
    <t>期の長さ</t>
    <rPh sb="0" eb="1">
      <t>キ</t>
    </rPh>
    <rPh sb="2" eb="3">
      <t>ナガ</t>
    </rPh>
    <phoneticPr fontId="2"/>
  </si>
  <si>
    <t>(2)機械装置・工具器具費</t>
    <phoneticPr fontId="2"/>
  </si>
  <si>
    <t>(1) 経費区分別内訳</t>
    <phoneticPr fontId="2"/>
  </si>
  <si>
    <t>計</t>
    <phoneticPr fontId="2"/>
  </si>
  <si>
    <t>計</t>
    <rPh sb="0" eb="1">
      <t>ケイ</t>
    </rPh>
    <phoneticPr fontId="2"/>
  </si>
  <si>
    <t>Ｕ Ｒ Ｌ</t>
    <phoneticPr fontId="2"/>
  </si>
  <si>
    <t xml:space="preserve">～ </t>
    <phoneticPr fontId="2"/>
  </si>
  <si>
    <t>計</t>
    <rPh sb="0" eb="1">
      <t>ケイ</t>
    </rPh>
    <phoneticPr fontId="2"/>
  </si>
  <si>
    <t>―</t>
    <phoneticPr fontId="2"/>
  </si>
  <si>
    <t>　上記委託先は、自社にとって関連当事者ではない。</t>
    <rPh sb="1" eb="3">
      <t>ジョウキ</t>
    </rPh>
    <rPh sb="3" eb="5">
      <t>イタク</t>
    </rPh>
    <rPh sb="5" eb="6">
      <t>サキ</t>
    </rPh>
    <rPh sb="8" eb="10">
      <t>ジシャ</t>
    </rPh>
    <rPh sb="14" eb="16">
      <t>カンレン</t>
    </rPh>
    <rPh sb="16" eb="19">
      <t>トウジシャ</t>
    </rPh>
    <phoneticPr fontId="2"/>
  </si>
  <si>
    <r>
      <rPr>
        <b/>
        <sz val="12"/>
        <rFont val="ＭＳ ゴシック"/>
        <family val="3"/>
        <charset val="128"/>
      </rPr>
      <t>(2) 資金調達内訳</t>
    </r>
    <r>
      <rPr>
        <sz val="10"/>
        <rFont val="ＭＳ 明朝"/>
        <family val="1"/>
        <charset val="128"/>
      </rPr>
      <t>（助成金が交付されるまでの資金調達額等）</t>
    </r>
    <phoneticPr fontId="2"/>
  </si>
  <si>
    <t>設定する期の数</t>
    <rPh sb="0" eb="2">
      <t>セッテイ</t>
    </rPh>
    <rPh sb="4" eb="5">
      <t>キ</t>
    </rPh>
    <rPh sb="6" eb="7">
      <t>カズ</t>
    </rPh>
    <phoneticPr fontId="2"/>
  </si>
  <si>
    <t>無償提供分</t>
    <rPh sb="0" eb="2">
      <t>ムショウ</t>
    </rPh>
    <rPh sb="2" eb="4">
      <t>テイキョウ</t>
    </rPh>
    <rPh sb="4" eb="5">
      <t>ブン</t>
    </rPh>
    <phoneticPr fontId="2"/>
  </si>
  <si>
    <t>事業内容等</t>
    <rPh sb="4" eb="5">
      <t>トウ</t>
    </rPh>
    <phoneticPr fontId="2"/>
  </si>
  <si>
    <t>本助成事業の研究開発に従事した時間のみが対象です。</t>
    <rPh sb="0" eb="1">
      <t>ホン</t>
    </rPh>
    <rPh sb="1" eb="3">
      <t>ジョセイ</t>
    </rPh>
    <rPh sb="3" eb="5">
      <t>ジギョウ</t>
    </rPh>
    <rPh sb="6" eb="8">
      <t>ケンキュウ</t>
    </rPh>
    <rPh sb="8" eb="10">
      <t>カイハツ</t>
    </rPh>
    <rPh sb="11" eb="13">
      <t>ジュウジ</t>
    </rPh>
    <rPh sb="15" eb="17">
      <t>ジカン</t>
    </rPh>
    <rPh sb="20" eb="22">
      <t>タイショウ</t>
    </rPh>
    <phoneticPr fontId="2"/>
  </si>
  <si>
    <t>実施予定期</t>
    <rPh sb="0" eb="2">
      <t>ジッシ</t>
    </rPh>
    <rPh sb="2" eb="4">
      <t>ヨテイ</t>
    </rPh>
    <rPh sb="4" eb="5">
      <t>キ</t>
    </rPh>
    <phoneticPr fontId="2"/>
  </si>
  <si>
    <r>
      <t>(2)機械装置・工具器具費</t>
    </r>
    <r>
      <rPr>
        <b/>
        <sz val="10"/>
        <rFont val="ＭＳ ゴシック"/>
        <family val="3"/>
        <charset val="128"/>
      </rPr>
      <t>【注４】</t>
    </r>
    <phoneticPr fontId="2"/>
  </si>
  <si>
    <r>
      <t>(3)委託・外注費</t>
    </r>
    <r>
      <rPr>
        <b/>
        <sz val="10"/>
        <rFont val="ＭＳ ゴシック"/>
        <family val="3"/>
        <charset val="128"/>
      </rPr>
      <t>【注５】</t>
    </r>
    <rPh sb="3" eb="5">
      <t>イタク</t>
    </rPh>
    <rPh sb="6" eb="9">
      <t>ガイチュウヒ</t>
    </rPh>
    <phoneticPr fontId="2"/>
  </si>
  <si>
    <r>
      <t>(4)直接人件費</t>
    </r>
    <r>
      <rPr>
        <b/>
        <sz val="10"/>
        <rFont val="ＭＳ ゴシック"/>
        <family val="3"/>
        <charset val="128"/>
      </rPr>
      <t>【注６】</t>
    </r>
    <phoneticPr fontId="2"/>
  </si>
  <si>
    <r>
      <t>(8)その他助成対象外経費</t>
    </r>
    <r>
      <rPr>
        <b/>
        <sz val="10"/>
        <rFont val="ＭＳ ゴシック"/>
        <family val="3"/>
        <charset val="128"/>
      </rPr>
      <t>【注７】</t>
    </r>
    <phoneticPr fontId="2"/>
  </si>
  <si>
    <r>
      <t>合　　計</t>
    </r>
    <r>
      <rPr>
        <b/>
        <sz val="10"/>
        <rFont val="ＭＳ ゴシック"/>
        <family val="3"/>
        <charset val="128"/>
      </rPr>
      <t>【注８】</t>
    </r>
    <phoneticPr fontId="2"/>
  </si>
  <si>
    <r>
      <t xml:space="preserve">助成事業に要する
経費（税込）
</t>
    </r>
    <r>
      <rPr>
        <b/>
        <sz val="10"/>
        <rFont val="ＭＳ ゴシック"/>
        <family val="3"/>
        <charset val="128"/>
      </rPr>
      <t>【注１】</t>
    </r>
    <phoneticPr fontId="2"/>
  </si>
  <si>
    <r>
      <t xml:space="preserve">助成対象経費
（税抜）
</t>
    </r>
    <r>
      <rPr>
        <b/>
        <sz val="10"/>
        <rFont val="ＭＳ ゴシック"/>
        <family val="3"/>
        <charset val="128"/>
      </rPr>
      <t>【注２】</t>
    </r>
    <rPh sb="0" eb="1">
      <t>スケ</t>
    </rPh>
    <rPh sb="1" eb="2">
      <t>セイ</t>
    </rPh>
    <rPh sb="2" eb="3">
      <t>ツイ</t>
    </rPh>
    <rPh sb="3" eb="4">
      <t>ゾウ</t>
    </rPh>
    <rPh sb="4" eb="5">
      <t>キョウ</t>
    </rPh>
    <rPh sb="5" eb="6">
      <t>ヒ</t>
    </rPh>
    <rPh sb="13" eb="14">
      <t>チュウ</t>
    </rPh>
    <phoneticPr fontId="2"/>
  </si>
  <si>
    <r>
      <t xml:space="preserve">助成金交付申請額
(千円未満切捨)
</t>
    </r>
    <r>
      <rPr>
        <b/>
        <sz val="10"/>
        <rFont val="ＭＳ ゴシック"/>
        <family val="3"/>
        <charset val="128"/>
      </rPr>
      <t>【注３】</t>
    </r>
    <rPh sb="0" eb="3">
      <t>ジョセイキン</t>
    </rPh>
    <rPh sb="3" eb="5">
      <t>コウフ</t>
    </rPh>
    <rPh sb="5" eb="7">
      <t>シンセイ</t>
    </rPh>
    <rPh sb="7" eb="8">
      <t>ガク</t>
    </rPh>
    <rPh sb="19" eb="20">
      <t>チュウ</t>
    </rPh>
    <phoneticPr fontId="2"/>
  </si>
  <si>
    <t>保有資格
・経験</t>
    <rPh sb="0" eb="2">
      <t>ホユウ</t>
    </rPh>
    <rPh sb="2" eb="4">
      <t>シカク</t>
    </rPh>
    <rPh sb="6" eb="8">
      <t>ケイケン</t>
    </rPh>
    <phoneticPr fontId="2"/>
  </si>
  <si>
    <t>　上記購入先は、自社にとっての関連当事者ではない。</t>
    <rPh sb="1" eb="3">
      <t>ジョウキ</t>
    </rPh>
    <rPh sb="3" eb="5">
      <t>コウニュウ</t>
    </rPh>
    <rPh sb="5" eb="6">
      <t>サキ</t>
    </rPh>
    <phoneticPr fontId="2"/>
  </si>
  <si>
    <t>　上記委託先は、自社にとっての関連当事者ではない。</t>
    <rPh sb="1" eb="3">
      <t>ジョウキ</t>
    </rPh>
    <rPh sb="3" eb="5">
      <t>イタク</t>
    </rPh>
    <rPh sb="5" eb="6">
      <t>サキ</t>
    </rPh>
    <rPh sb="8" eb="10">
      <t>ジシャ</t>
    </rPh>
    <rPh sb="15" eb="17">
      <t>カンレン</t>
    </rPh>
    <rPh sb="17" eb="20">
      <t>トウジシャ</t>
    </rPh>
    <phoneticPr fontId="2"/>
  </si>
  <si>
    <t>所　　属</t>
    <rPh sb="0" eb="1">
      <t>ショ</t>
    </rPh>
    <rPh sb="3" eb="4">
      <t>ゾク</t>
    </rPh>
    <phoneticPr fontId="2"/>
  </si>
  <si>
    <t>広告費の助成金交付申請額の上限は、展示会等参加費との合計で2,000万円です。</t>
    <rPh sb="0" eb="3">
      <t>コウコクヒ</t>
    </rPh>
    <rPh sb="4" eb="7">
      <t>ジョセイキン</t>
    </rPh>
    <rPh sb="7" eb="9">
      <t>コウフ</t>
    </rPh>
    <rPh sb="9" eb="11">
      <t>シンセイ</t>
    </rPh>
    <rPh sb="11" eb="12">
      <t>ガク</t>
    </rPh>
    <rPh sb="13" eb="15">
      <t>ジョウゲン</t>
    </rPh>
    <rPh sb="26" eb="28">
      <t>ゴウケイ</t>
    </rPh>
    <rPh sb="34" eb="35">
      <t>マン</t>
    </rPh>
    <phoneticPr fontId="2"/>
  </si>
  <si>
    <t>品　名
設置場所</t>
    <rPh sb="0" eb="1">
      <t>ヒン</t>
    </rPh>
    <rPh sb="2" eb="3">
      <t>メイ</t>
    </rPh>
    <rPh sb="4" eb="6">
      <t>セッチ</t>
    </rPh>
    <rPh sb="6" eb="8">
      <t>バショ</t>
    </rPh>
    <phoneticPr fontId="2"/>
  </si>
  <si>
    <t>展示会名・
経費名</t>
    <rPh sb="0" eb="3">
      <t>テンジカイ</t>
    </rPh>
    <rPh sb="3" eb="4">
      <t>メイ</t>
    </rPh>
    <phoneticPr fontId="2"/>
  </si>
  <si>
    <t>開催期間・
会場</t>
    <phoneticPr fontId="2"/>
  </si>
  <si>
    <t>※「１１．助成事業の資金計画」の「(3) 各期の実施期間」で設定した期の長さから期ごとの限度額を自動で算出</t>
    <rPh sb="5" eb="7">
      <t>ジョセイ</t>
    </rPh>
    <rPh sb="7" eb="9">
      <t>ジギョウ</t>
    </rPh>
    <rPh sb="10" eb="12">
      <t>シキン</t>
    </rPh>
    <rPh sb="12" eb="14">
      <t>ケイカク</t>
    </rPh>
    <rPh sb="24" eb="26">
      <t>ジッシ</t>
    </rPh>
    <rPh sb="30" eb="32">
      <t>セッテイ</t>
    </rPh>
    <rPh sb="34" eb="35">
      <t>キ</t>
    </rPh>
    <rPh sb="36" eb="37">
      <t>ナガ</t>
    </rPh>
    <rPh sb="40" eb="41">
      <t>キ</t>
    </rPh>
    <rPh sb="44" eb="46">
      <t>ゲンド</t>
    </rPh>
    <rPh sb="46" eb="47">
      <t>ガク</t>
    </rPh>
    <rPh sb="48" eb="50">
      <t>ジドウ</t>
    </rPh>
    <rPh sb="51" eb="53">
      <t>サンシュツ</t>
    </rPh>
    <phoneticPr fontId="2"/>
  </si>
  <si>
    <t>中小企業グループによる共同申請の場合は、各経費区分の用途の欄に「負担する企業名」も併せて記載してください。</t>
    <rPh sb="41" eb="42">
      <t>アワ</t>
    </rPh>
    <phoneticPr fontId="2"/>
  </si>
  <si>
    <t>「助成金交付申請額」とは、助成対象経費のうち助成金の交付を希望する金額です。助成対象経費【注２】に助成率（２/３）を乗じた額(千円未満切り捨て)以下、かつ助成限度額以下にしてください。</t>
    <phoneticPr fontId="2"/>
  </si>
  <si>
    <t>期を設定した場合は、原則、設定した各期の期間内で契約、取得、使用（履行）、支払いを完了させるものとします。</t>
    <rPh sb="0" eb="1">
      <t>キ</t>
    </rPh>
    <rPh sb="2" eb="4">
      <t>セッテイ</t>
    </rPh>
    <rPh sb="6" eb="8">
      <t>バアイ</t>
    </rPh>
    <rPh sb="10" eb="12">
      <t>ゲンソク</t>
    </rPh>
    <rPh sb="13" eb="15">
      <t>セッテイ</t>
    </rPh>
    <rPh sb="17" eb="19">
      <t>カクキ</t>
    </rPh>
    <rPh sb="20" eb="23">
      <t>キカンナイ</t>
    </rPh>
    <rPh sb="24" eb="26">
      <t>ケイヤク</t>
    </rPh>
    <rPh sb="27" eb="29">
      <t>シュトク</t>
    </rPh>
    <rPh sb="30" eb="32">
      <t>シヨウ</t>
    </rPh>
    <rPh sb="33" eb="35">
      <t>リコウ</t>
    </rPh>
    <rPh sb="37" eb="39">
      <t>シハラ</t>
    </rPh>
    <rPh sb="41" eb="43">
      <t>カンリョウ</t>
    </rPh>
    <phoneticPr fontId="2"/>
  </si>
  <si>
    <r>
      <t xml:space="preserve"> 　「(2)機械設備・工具器具費」に計上した</t>
    </r>
    <r>
      <rPr>
        <b/>
        <sz val="10"/>
        <color theme="1"/>
        <rFont val="ＭＳ 明朝"/>
        <family val="1"/>
        <charset val="128"/>
      </rPr>
      <t>100万円以上（税抜）</t>
    </r>
    <r>
      <rPr>
        <sz val="10"/>
        <color theme="1"/>
        <rFont val="ＭＳ 明朝"/>
        <family val="1"/>
        <charset val="128"/>
      </rPr>
      <t>の物件全てについて</t>
    </r>
    <r>
      <rPr>
        <b/>
        <sz val="10"/>
        <color theme="1"/>
        <rFont val="ＭＳ 明朝"/>
        <family val="1"/>
        <charset val="128"/>
      </rPr>
      <t>費用番号1件につき1つ</t>
    </r>
    <r>
      <rPr>
        <sz val="10"/>
        <color theme="1"/>
        <rFont val="ＭＳ 明朝"/>
        <family val="1"/>
        <charset val="128"/>
      </rPr>
      <t>の購入計画書を作成してください。なお、計画書が足りない場合は複製して作成してください。</t>
    </r>
    <rPh sb="6" eb="8">
      <t>キカイ</t>
    </rPh>
    <rPh sb="8" eb="10">
      <t>セツビ</t>
    </rPh>
    <rPh sb="11" eb="13">
      <t>コウグ</t>
    </rPh>
    <rPh sb="13" eb="15">
      <t>キグ</t>
    </rPh>
    <rPh sb="15" eb="16">
      <t>ヒ</t>
    </rPh>
    <rPh sb="18" eb="20">
      <t>ケイジョウ</t>
    </rPh>
    <rPh sb="25" eb="29">
      <t>マンエンイジョウ</t>
    </rPh>
    <rPh sb="30" eb="31">
      <t>ゼイ</t>
    </rPh>
    <rPh sb="31" eb="32">
      <t>ハツ</t>
    </rPh>
    <rPh sb="34" eb="36">
      <t>ブッケン</t>
    </rPh>
    <rPh sb="36" eb="37">
      <t>スベ</t>
    </rPh>
    <rPh sb="42" eb="44">
      <t>ヒヨウ</t>
    </rPh>
    <rPh sb="44" eb="46">
      <t>バンゴウ</t>
    </rPh>
    <rPh sb="47" eb="48">
      <t>ケン</t>
    </rPh>
    <rPh sb="54" eb="56">
      <t>コウニュウ</t>
    </rPh>
    <rPh sb="56" eb="58">
      <t>ケイカク</t>
    </rPh>
    <rPh sb="58" eb="59">
      <t>ショ</t>
    </rPh>
    <rPh sb="60" eb="62">
      <t>サクセイ</t>
    </rPh>
    <rPh sb="72" eb="75">
      <t>ケイカクショ</t>
    </rPh>
    <rPh sb="76" eb="77">
      <t>タ</t>
    </rPh>
    <rPh sb="80" eb="82">
      <t>バアイ</t>
    </rPh>
    <rPh sb="83" eb="85">
      <t>フクセイ</t>
    </rPh>
    <rPh sb="87" eb="89">
      <t>サクセイ</t>
    </rPh>
    <phoneticPr fontId="2"/>
  </si>
  <si>
    <r>
      <t xml:space="preserve"> 　「(3) 委託・外注費」に計上した項目のうち、</t>
    </r>
    <r>
      <rPr>
        <b/>
        <sz val="10"/>
        <color theme="1"/>
        <rFont val="ＭＳ 明朝"/>
        <family val="1"/>
        <charset val="128"/>
      </rPr>
      <t>専門家指導以外の全ての契約先</t>
    </r>
    <r>
      <rPr>
        <sz val="10"/>
        <color theme="1"/>
        <rFont val="ＭＳ 明朝"/>
        <family val="1"/>
        <charset val="128"/>
      </rPr>
      <t>について</t>
    </r>
    <r>
      <rPr>
        <b/>
        <sz val="10"/>
        <color theme="1"/>
        <rFont val="ＭＳ 明朝"/>
        <family val="1"/>
        <charset val="128"/>
      </rPr>
      <t>費用番号1計上につき1つ</t>
    </r>
    <r>
      <rPr>
        <sz val="10"/>
        <color theme="1"/>
        <rFont val="ＭＳ 明朝"/>
        <family val="1"/>
        <charset val="128"/>
      </rPr>
      <t>の委託・外注計画書を作成してください。なお、計画書が足りない場合は複製して作成してください。</t>
    </r>
    <rPh sb="7" eb="9">
      <t>イタク</t>
    </rPh>
    <rPh sb="10" eb="12">
      <t>ガイチュウ</t>
    </rPh>
    <rPh sb="12" eb="13">
      <t>ヒ</t>
    </rPh>
    <rPh sb="15" eb="17">
      <t>ケイジョウ</t>
    </rPh>
    <rPh sb="19" eb="21">
      <t>コウモク</t>
    </rPh>
    <rPh sb="30" eb="32">
      <t>イガイ</t>
    </rPh>
    <rPh sb="43" eb="45">
      <t>ヒヨウ</t>
    </rPh>
    <rPh sb="45" eb="47">
      <t>バンゴウ</t>
    </rPh>
    <rPh sb="48" eb="50">
      <t>ケイジョウ</t>
    </rPh>
    <rPh sb="56" eb="58">
      <t>イタク</t>
    </rPh>
    <rPh sb="59" eb="61">
      <t>ガイチュウ</t>
    </rPh>
    <rPh sb="61" eb="63">
      <t>ケイカク</t>
    </rPh>
    <rPh sb="63" eb="64">
      <t>ショ</t>
    </rPh>
    <rPh sb="65" eb="67">
      <t>サクセイ</t>
    </rPh>
    <rPh sb="77" eb="80">
      <t>ケイカクショ</t>
    </rPh>
    <rPh sb="81" eb="82">
      <t>タ</t>
    </rPh>
    <rPh sb="85" eb="87">
      <t>バアイ</t>
    </rPh>
    <rPh sb="88" eb="90">
      <t>フクセイ</t>
    </rPh>
    <rPh sb="92" eb="94">
      <t>サクセイ</t>
    </rPh>
    <phoneticPr fontId="2"/>
  </si>
  <si>
    <r>
      <t xml:space="preserve"> 　「(3) 委託・外注費」に計上した項目のうち、</t>
    </r>
    <r>
      <rPr>
        <b/>
        <sz val="10"/>
        <color theme="1"/>
        <rFont val="ＭＳ 明朝"/>
        <family val="1"/>
        <charset val="128"/>
      </rPr>
      <t>専門家の技術指導を受ける全ての契約先</t>
    </r>
    <r>
      <rPr>
        <sz val="10"/>
        <color theme="1"/>
        <rFont val="ＭＳ 明朝"/>
        <family val="1"/>
        <charset val="128"/>
      </rPr>
      <t>について</t>
    </r>
    <r>
      <rPr>
        <b/>
        <sz val="10"/>
        <color theme="1"/>
        <rFont val="ＭＳ 明朝"/>
        <family val="1"/>
        <charset val="128"/>
      </rPr>
      <t>費用番号1計上につき1つ</t>
    </r>
    <r>
      <rPr>
        <sz val="10"/>
        <color theme="1"/>
        <rFont val="ＭＳ 明朝"/>
        <family val="1"/>
        <charset val="128"/>
      </rPr>
      <t>の専門家指導受入画書を作成してください。なお、計画書が足りない場合は複製して作成してください。</t>
    </r>
    <rPh sb="7" eb="9">
      <t>イタク</t>
    </rPh>
    <rPh sb="10" eb="12">
      <t>ガイチュウ</t>
    </rPh>
    <rPh sb="12" eb="13">
      <t>ヒ</t>
    </rPh>
    <rPh sb="15" eb="17">
      <t>ケイジョウ</t>
    </rPh>
    <rPh sb="19" eb="21">
      <t>コウモク</t>
    </rPh>
    <rPh sb="29" eb="31">
      <t>ギジュツ</t>
    </rPh>
    <rPh sb="47" eb="49">
      <t>ヒヨウ</t>
    </rPh>
    <rPh sb="49" eb="51">
      <t>バンゴウ</t>
    </rPh>
    <rPh sb="52" eb="54">
      <t>ケイジョウ</t>
    </rPh>
    <rPh sb="65" eb="67">
      <t>ウケイレ</t>
    </rPh>
    <rPh sb="67" eb="68">
      <t>ガ</t>
    </rPh>
    <rPh sb="68" eb="69">
      <t>ショ</t>
    </rPh>
    <rPh sb="70" eb="72">
      <t>サクセイ</t>
    </rPh>
    <rPh sb="82" eb="85">
      <t>ケイカクショ</t>
    </rPh>
    <rPh sb="86" eb="87">
      <t>タ</t>
    </rPh>
    <rPh sb="90" eb="92">
      <t>バアイ</t>
    </rPh>
    <rPh sb="93" eb="95">
      <t>フクセイ</t>
    </rPh>
    <rPh sb="97" eb="99">
      <t>サクセイ</t>
    </rPh>
    <phoneticPr fontId="2"/>
  </si>
  <si>
    <t>【 機械装置・工具器具購入計画書 】</t>
    <rPh sb="2" eb="4">
      <t>キカイ</t>
    </rPh>
    <rPh sb="4" eb="6">
      <t>ソウチ</t>
    </rPh>
    <rPh sb="7" eb="9">
      <t>コウグ</t>
    </rPh>
    <rPh sb="9" eb="11">
      <t>キグ</t>
    </rPh>
    <rPh sb="11" eb="13">
      <t>コウニュウ</t>
    </rPh>
    <rPh sb="13" eb="16">
      <t>ケイカクショ</t>
    </rPh>
    <phoneticPr fontId="2"/>
  </si>
  <si>
    <t>契約金額
（税込）</t>
    <rPh sb="0" eb="2">
      <t>ケイヤク</t>
    </rPh>
    <rPh sb="2" eb="4">
      <t>キンガク</t>
    </rPh>
    <rPh sb="6" eb="8">
      <t>ゼイコミ</t>
    </rPh>
    <phoneticPr fontId="10"/>
  </si>
  <si>
    <t>【 委託・外注計画書 】</t>
    <rPh sb="2" eb="4">
      <t>イタク</t>
    </rPh>
    <rPh sb="5" eb="7">
      <t>ガイチュウ</t>
    </rPh>
    <rPh sb="7" eb="10">
      <t>ケイカクショ</t>
    </rPh>
    <phoneticPr fontId="2"/>
  </si>
  <si>
    <t>【 専門家指導受入計画書 】</t>
    <rPh sb="2" eb="5">
      <t>センモンカ</t>
    </rPh>
    <rPh sb="5" eb="7">
      <t>シドウ</t>
    </rPh>
    <rPh sb="7" eb="9">
      <t>ウケイレ</t>
    </rPh>
    <rPh sb="9" eb="12">
      <t>ケイカクショ</t>
    </rPh>
    <phoneticPr fontId="2"/>
  </si>
  <si>
    <r>
      <rPr>
        <b/>
        <sz val="12"/>
        <rFont val="ＭＳ ゴシック"/>
        <family val="3"/>
        <charset val="128"/>
      </rPr>
      <t>(5) 産業財産権出願・導入費</t>
    </r>
    <r>
      <rPr>
        <sz val="10"/>
        <rFont val="ＭＳ 明朝"/>
        <family val="1"/>
        <charset val="128"/>
      </rPr>
      <t xml:space="preserve"> (登録費用は除外)</t>
    </r>
    <rPh sb="4" eb="9">
      <t>サンギョウザイサンケン</t>
    </rPh>
    <rPh sb="9" eb="11">
      <t>シュツガン</t>
    </rPh>
    <rPh sb="12" eb="14">
      <t>ドウニュウ</t>
    </rPh>
    <rPh sb="14" eb="15">
      <t>ヒ</t>
    </rPh>
    <phoneticPr fontId="2"/>
  </si>
  <si>
    <t>従事時間
（B）</t>
    <rPh sb="0" eb="2">
      <t>ジュウジ</t>
    </rPh>
    <rPh sb="2" eb="4">
      <t>ジカン</t>
    </rPh>
    <phoneticPr fontId="2"/>
  </si>
  <si>
    <t>時間単価
(A)</t>
    <rPh sb="0" eb="2">
      <t>ジカン</t>
    </rPh>
    <rPh sb="2" eb="4">
      <t>タンカ</t>
    </rPh>
    <phoneticPr fontId="2"/>
  </si>
  <si>
    <t>リース・レンタルの場合は、助成実施期間内に機械装置・工具器具を使用した月数×月額リース料･レンタル料が計上できます。</t>
    <phoneticPr fontId="2"/>
  </si>
  <si>
    <t>単価
（税込、B）</t>
    <rPh sb="0" eb="2">
      <t>タンカ</t>
    </rPh>
    <rPh sb="4" eb="6">
      <t>ゼイコミ</t>
    </rPh>
    <phoneticPr fontId="2"/>
  </si>
  <si>
    <t>対象経費の
上限額</t>
    <rPh sb="0" eb="2">
      <t>タイショウ</t>
    </rPh>
    <rPh sb="2" eb="4">
      <t>ケイヒ</t>
    </rPh>
    <rPh sb="6" eb="8">
      <t>ジョウゲン</t>
    </rPh>
    <rPh sb="8" eb="9">
      <t>ガク</t>
    </rPh>
    <phoneticPr fontId="2"/>
  </si>
  <si>
    <t>対象経費の
合計額</t>
    <rPh sb="0" eb="2">
      <t>タイショウ</t>
    </rPh>
    <rPh sb="2" eb="4">
      <t>ケイヒ</t>
    </rPh>
    <rPh sb="6" eb="8">
      <t>ゴウケイ</t>
    </rPh>
    <rPh sb="8" eb="9">
      <t>ガク</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</si>
  <si>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</si>
  <si>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</si>
  <si>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　設定する期の数と各期の終了年月日を記入してください。</t>
    <rPh sb="1" eb="3">
      <t>セッテイ</t>
    </rPh>
    <rPh sb="5" eb="6">
      <t>キ</t>
    </rPh>
    <rPh sb="7" eb="8">
      <t>カズ</t>
    </rPh>
    <rPh sb="9" eb="10">
      <t>カク</t>
    </rPh>
    <rPh sb="10" eb="11">
      <t>キ</t>
    </rPh>
    <rPh sb="12" eb="14">
      <t>シュウリョウ</t>
    </rPh>
    <rPh sb="14" eb="16">
      <t>ネンゲツ</t>
    </rPh>
    <rPh sb="16" eb="17">
      <t>ヒ</t>
    </rPh>
    <rPh sb="18" eb="20">
      <t>キニュウ</t>
    </rPh>
    <phoneticPr fontId="2"/>
  </si>
  <si>
    <t>１３．資金支出明細</t>
    <rPh sb="3" eb="5">
      <t>シキン</t>
    </rPh>
    <rPh sb="5" eb="7">
      <t>シシュツ</t>
    </rPh>
    <rPh sb="7" eb="9">
      <t>メイサイ</t>
    </rPh>
    <phoneticPr fontId="2"/>
  </si>
  <si>
    <t>１２．助成事業の資金計画</t>
    <rPh sb="3" eb="5">
      <t>ジョセイ</t>
    </rPh>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</si>
</sst>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_ "/>
    <numFmt numFmtId="177" formatCode="#,###"/>
    <numFmt numFmtId="178" formatCode="##&quot;年&quot;"/>
    <numFmt numFmtId="179" formatCode="[&lt;=99999999]####\-####;\(00\)\ ####\-####"/>
    <numFmt numFmtId="180" formatCode="&quot;原&quot;\-General"/>
    <numFmt numFmtId="181" formatCode="&quot;機&quot;\-General"/>
    <numFmt numFmtId="182" formatCode="&quot;委&quot;\-General"/>
    <numFmt numFmtId="183" formatCode="&quot;産&quot;\-General"/>
    <numFmt numFmtId="184" formatCode="&quot;人&quot;\-General"/>
    <numFmt numFmtId="185" formatCode="&quot;展&quot;\-General"/>
    <numFmt numFmtId="186" formatCode="&quot;広&quot;\-General"/>
    <numFmt numFmtId="187" formatCode="&quot;他&quot;\-General"/>
    <numFmt numFmtId="188" formatCode="yy&quot;年&quot;m&quot;ヶ月&quot;"/>
    <numFmt numFmtId="189" formatCode="&quot;平&quot;&quot;成&quot;ee&quot;年&quot;m&quot;月&quot;"/>
    <numFmt numFmtId="190" formatCode="General\ &quot;期&quot;"/>
    <numFmt numFmtId="191" formatCode="#,##0\ &quot;円&quot;;[Red]\-#,##0\ &quot;円&quot;"/>
    <numFmt numFmtId="192" formatCode="&quot;平&quot;&quot;成&quot;ee&quot;年&quot;m&quot;月&quot;d&quot;日&quot;"/>
  </numFmts>
  <fonts count="40" x14ac:knownFonts="1">
    <font>
      <sz val="10"/>
      <color rgb="FF000000"/>
      <name val="Arial"/>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明朝"/>
      <family val="1"/>
      <charset val="128"/>
    </font>
    <font>
      <sz val="10.5"/>
      <name val="ＭＳ 明朝"/>
      <family val="1"/>
      <charset val="128"/>
    </font>
    <font>
      <sz val="10"/>
      <name val="ＭＳ 明朝"/>
      <family val="1"/>
      <charset val="128"/>
    </font>
    <font>
      <sz val="12"/>
      <name val="ＭＳ 明朝"/>
      <family val="1"/>
      <charset val="128"/>
    </font>
    <font>
      <b/>
      <sz val="12"/>
      <name val="ＭＳ 明朝"/>
      <family val="1"/>
      <charset val="128"/>
    </font>
    <font>
      <b/>
      <sz val="11"/>
      <name val="ＭＳ ゴシック"/>
      <family val="3"/>
      <charset val="128"/>
    </font>
    <font>
      <sz val="6"/>
      <name val="ＭＳ Ｐゴシック"/>
      <family val="3"/>
      <charset val="128"/>
      <scheme val="minor"/>
    </font>
    <font>
      <sz val="11"/>
      <color indexed="8"/>
      <name val="ＭＳ Ｐゴシック"/>
      <family val="3"/>
      <charset val="128"/>
    </font>
    <font>
      <u/>
      <sz val="11"/>
      <color theme="10"/>
      <name val="ＭＳ Ｐゴシック"/>
      <family val="3"/>
      <charset val="128"/>
      <scheme val="minor"/>
    </font>
    <font>
      <sz val="12"/>
      <name val="HG丸ｺﾞｼｯｸM-PRO"/>
      <family val="3"/>
      <charset val="128"/>
    </font>
    <font>
      <b/>
      <sz val="11"/>
      <name val="ＭＳ 明朝"/>
      <family val="1"/>
      <charset val="128"/>
    </font>
    <font>
      <sz val="10"/>
      <color rgb="FF000000"/>
      <name val="Arial"/>
      <family val="2"/>
    </font>
    <font>
      <sz val="9"/>
      <name val="ＭＳ ゴシック"/>
      <family val="3"/>
      <charset val="128"/>
    </font>
    <font>
      <b/>
      <sz val="9"/>
      <name val="ＭＳ ゴシック"/>
      <family val="3"/>
      <charset val="128"/>
    </font>
    <font>
      <sz val="9"/>
      <name val="ＭＳ 明朝"/>
      <family val="1"/>
      <charset val="128"/>
    </font>
    <font>
      <b/>
      <sz val="10"/>
      <color rgb="FFFF0000"/>
      <name val="ＭＳ 明朝"/>
      <family val="1"/>
      <charset val="128"/>
    </font>
    <font>
      <sz val="8"/>
      <name val="ＭＳ ゴシック"/>
      <family val="3"/>
      <charset val="128"/>
    </font>
    <font>
      <sz val="10"/>
      <color theme="1"/>
      <name val="ＭＳ ゴシック"/>
      <family val="3"/>
      <charset val="128"/>
    </font>
    <font>
      <sz val="9"/>
      <color theme="1"/>
      <name val="ＭＳ ゴシック"/>
      <family val="3"/>
      <charset val="128"/>
    </font>
    <font>
      <sz val="9"/>
      <color theme="1"/>
      <name val="ＭＳ 明朝"/>
      <family val="1"/>
      <charset val="128"/>
    </font>
    <font>
      <sz val="9"/>
      <color theme="1"/>
      <name val="HG丸ｺﾞｼｯｸM-PRO"/>
      <family val="3"/>
      <charset val="128"/>
    </font>
    <font>
      <b/>
      <sz val="9"/>
      <color theme="1"/>
      <name val="ＭＳ ゴシック"/>
      <family val="3"/>
      <charset val="128"/>
    </font>
    <font>
      <sz val="9"/>
      <color theme="0" tint="-0.14999847407452621"/>
      <name val="ＭＳ ゴシック"/>
      <family val="3"/>
      <charset val="128"/>
    </font>
    <font>
      <b/>
      <sz val="9"/>
      <color rgb="FFFF0000"/>
      <name val="ＭＳ 明朝"/>
      <family val="1"/>
      <charset val="128"/>
    </font>
    <font>
      <sz val="9"/>
      <color theme="0"/>
      <name val="ＭＳ 明朝"/>
      <family val="1"/>
      <charset val="128"/>
    </font>
    <font>
      <sz val="10"/>
      <name val="ＭＳ ゴシック"/>
      <family val="3"/>
      <charset val="128"/>
    </font>
    <font>
      <sz val="9"/>
      <color theme="0"/>
      <name val="ＭＳ ゴシック"/>
      <family val="3"/>
      <charset val="128"/>
    </font>
    <font>
      <b/>
      <sz val="10"/>
      <name val="ＭＳ ゴシック"/>
      <family val="3"/>
      <charset val="128"/>
    </font>
    <font>
      <b/>
      <sz val="9"/>
      <color rgb="FFFF0000"/>
      <name val="ＭＳ ゴシック"/>
      <family val="3"/>
      <charset val="128"/>
    </font>
    <font>
      <b/>
      <sz val="12"/>
      <name val="ＭＳ ゴシック"/>
      <family val="3"/>
      <charset val="128"/>
    </font>
    <font>
      <sz val="12"/>
      <name val="ＭＳ ゴシック"/>
      <family val="3"/>
      <charset val="128"/>
    </font>
    <font>
      <sz val="11"/>
      <color theme="1"/>
      <name val="ＭＳ ゴシック"/>
      <family val="3"/>
      <charset val="128"/>
    </font>
    <font>
      <b/>
      <sz val="12"/>
      <color theme="1"/>
      <name val="ＭＳ ゴシック"/>
      <family val="3"/>
      <charset val="128"/>
    </font>
    <font>
      <b/>
      <sz val="10"/>
      <name val="ＭＳ 明朝"/>
      <family val="1"/>
      <charset val="128"/>
    </font>
    <font>
      <sz val="10"/>
      <color theme="1"/>
      <name val="ＭＳ 明朝"/>
      <family val="1"/>
      <charset val="128"/>
    </font>
    <font>
      <b/>
      <sz val="10"/>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6795556505021"/>
        <bgColor indexed="64"/>
      </patternFill>
    </fill>
  </fills>
  <borders count="7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diagonalUp="1">
      <left/>
      <right/>
      <top/>
      <bottom/>
      <diagonal style="thin">
        <color auto="1"/>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diagonalUp="1">
      <left/>
      <right/>
      <top style="medium">
        <color indexed="64"/>
      </top>
      <bottom/>
      <diagonal style="thin">
        <color auto="1"/>
      </diagonal>
    </border>
    <border diagonalUp="1">
      <left/>
      <right style="medium">
        <color indexed="64"/>
      </right>
      <top style="medium">
        <color indexed="64"/>
      </top>
      <bottom/>
      <diagonal style="thin">
        <color auto="1"/>
      </diagonal>
    </border>
    <border diagonalUp="1">
      <left/>
      <right style="medium">
        <color indexed="64"/>
      </right>
      <top/>
      <bottom/>
      <diagonal style="thin">
        <color auto="1"/>
      </diagonal>
    </border>
    <border>
      <left style="medium">
        <color indexed="64"/>
      </left>
      <right style="thin">
        <color indexed="64"/>
      </right>
      <top style="medium">
        <color indexed="64"/>
      </top>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right/>
      <top/>
      <bottom style="double">
        <color indexed="64"/>
      </bottom>
      <diagonal/>
    </border>
    <border>
      <left/>
      <right style="medium">
        <color indexed="64"/>
      </right>
      <top/>
      <bottom style="double">
        <color indexed="64"/>
      </bottom>
      <diagonal/>
    </border>
    <border diagonalUp="1">
      <left/>
      <right/>
      <top/>
      <bottom style="double">
        <color indexed="64"/>
      </bottom>
      <diagonal style="thin">
        <color auto="1"/>
      </diagonal>
    </border>
    <border diagonalUp="1">
      <left/>
      <right style="medium">
        <color indexed="64"/>
      </right>
      <top/>
      <bottom style="double">
        <color indexed="64"/>
      </bottom>
      <diagonal style="thin">
        <color auto="1"/>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diagonalUp="1">
      <left/>
      <right style="medium">
        <color indexed="64"/>
      </right>
      <top style="double">
        <color indexed="64"/>
      </top>
      <bottom style="double">
        <color auto="1"/>
      </bottom>
      <diagonal style="thin">
        <color indexed="64"/>
      </diagonal>
    </border>
    <border diagonalUp="1">
      <left/>
      <right/>
      <top style="double">
        <color indexed="64"/>
      </top>
      <bottom style="double">
        <color auto="1"/>
      </bottom>
      <diagonal style="thin">
        <color indexed="64"/>
      </diagonal>
    </border>
    <border>
      <left/>
      <right style="thin">
        <color indexed="64"/>
      </right>
      <top/>
      <bottom style="thin">
        <color indexed="64"/>
      </bottom>
      <diagonal/>
    </border>
    <border>
      <left style="medium">
        <color indexed="64"/>
      </left>
      <right/>
      <top style="double">
        <color indexed="64"/>
      </top>
      <bottom style="medium">
        <color indexed="64"/>
      </bottom>
      <diagonal/>
    </border>
    <border>
      <left/>
      <right style="thin">
        <color auto="1"/>
      </right>
      <top style="double">
        <color indexed="64"/>
      </top>
      <bottom style="medium">
        <color indexed="64"/>
      </bottom>
      <diagonal/>
    </border>
    <border>
      <left/>
      <right/>
      <top style="thin">
        <color theme="0"/>
      </top>
      <bottom/>
      <diagonal/>
    </border>
    <border>
      <left/>
      <right/>
      <top style="double">
        <color auto="1"/>
      </top>
      <bottom/>
      <diagonal/>
    </border>
    <border>
      <left style="thin">
        <color theme="0" tint="-0.14996795556505021"/>
      </left>
      <right/>
      <top style="double">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diagonalUp="1">
      <left style="thin">
        <color auto="1"/>
      </left>
      <right/>
      <top/>
      <bottom/>
      <diagonal style="thin">
        <color auto="1"/>
      </diagonal>
    </border>
    <border>
      <left/>
      <right style="double">
        <color auto="1"/>
      </right>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right style="thin">
        <color theme="0" tint="-0.14993743705557422"/>
      </right>
      <top/>
      <bottom/>
      <diagonal/>
    </border>
    <border>
      <left style="thin">
        <color theme="0" tint="-0.14993743705557422"/>
      </left>
      <right style="thin">
        <color theme="0" tint="-0.14996795556505021"/>
      </right>
      <top/>
      <bottom/>
      <diagonal/>
    </border>
    <border>
      <left/>
      <right style="thin">
        <color theme="0"/>
      </right>
      <top style="thin">
        <color theme="0"/>
      </top>
      <bottom/>
      <diagonal/>
    </border>
    <border>
      <left style="thin">
        <color theme="0" tint="-0.14996795556505021"/>
      </left>
      <right/>
      <top/>
      <bottom/>
      <diagonal/>
    </border>
    <border>
      <left/>
      <right/>
      <top style="thin">
        <color theme="0"/>
      </top>
      <bottom style="thin">
        <color theme="0"/>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thin">
        <color auto="1"/>
      </right>
      <top style="medium">
        <color indexed="64"/>
      </top>
      <bottom style="thin">
        <color auto="1"/>
      </bottom>
      <diagonal/>
    </border>
    <border>
      <left/>
      <right style="double">
        <color indexed="64"/>
      </right>
      <top style="medium">
        <color indexed="64"/>
      </top>
      <bottom/>
      <diagonal/>
    </border>
    <border>
      <left style="thin">
        <color indexed="64"/>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double">
        <color indexed="64"/>
      </top>
      <bottom style="medium">
        <color indexed="64"/>
      </bottom>
      <diagonal/>
    </border>
    <border>
      <left/>
      <right style="double">
        <color auto="1"/>
      </right>
      <top/>
      <bottom style="thin">
        <color indexed="64"/>
      </bottom>
      <diagonal/>
    </border>
    <border>
      <left style="medium">
        <color indexed="64"/>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38" fontId="15" fillId="0" borderId="0" applyFont="0" applyFill="0" applyBorder="0" applyAlignment="0" applyProtection="0">
      <alignment vertical="center"/>
    </xf>
    <xf numFmtId="0" fontId="15" fillId="0" borderId="0"/>
  </cellStyleXfs>
  <cellXfs count="350">
    <xf numFmtId="0" fontId="0" fillId="0" borderId="0" xfId="0" applyFont="1" applyAlignment="1"/>
    <xf numFmtId="0" fontId="4" fillId="0" borderId="0" xfId="1" applyFont="1" applyProtection="1">
      <alignment vertical="center"/>
    </xf>
    <xf numFmtId="0" fontId="6" fillId="0" borderId="0" xfId="1" applyFont="1" applyFill="1" applyAlignment="1" applyProtection="1">
      <alignment horizontal="left" vertical="center"/>
    </xf>
    <xf numFmtId="0" fontId="7" fillId="0" borderId="0" xfId="1" applyFont="1" applyProtection="1">
      <alignment vertical="center"/>
    </xf>
    <xf numFmtId="0" fontId="7" fillId="0" borderId="0" xfId="1" applyFont="1" applyFill="1" applyProtection="1">
      <alignment vertical="center"/>
    </xf>
    <xf numFmtId="0" fontId="7" fillId="0" borderId="0" xfId="1" applyFont="1" applyFill="1" applyAlignment="1" applyProtection="1">
      <alignment horizontal="right" vertical="center"/>
    </xf>
    <xf numFmtId="0" fontId="4" fillId="0" borderId="0" xfId="1" applyFont="1" applyFill="1" applyProtection="1">
      <alignment vertical="center"/>
    </xf>
    <xf numFmtId="0" fontId="5" fillId="0" borderId="0" xfId="1" applyFont="1" applyFill="1" applyBorder="1" applyAlignment="1" applyProtection="1">
      <alignment horizontal="center" vertical="center"/>
    </xf>
    <xf numFmtId="0" fontId="7" fillId="0" borderId="0" xfId="1" applyFont="1" applyFill="1" applyAlignment="1" applyProtection="1">
      <alignment horizontal="left" vertical="center"/>
    </xf>
    <xf numFmtId="0" fontId="5" fillId="0" borderId="0" xfId="1" applyFont="1" applyFill="1" applyAlignment="1" applyProtection="1">
      <alignment vertical="center" wrapText="1"/>
    </xf>
    <xf numFmtId="0" fontId="6" fillId="0" borderId="0" xfId="1" applyFont="1" applyAlignment="1" applyProtection="1">
      <alignment horizontal="right" vertical="center"/>
    </xf>
    <xf numFmtId="177" fontId="18" fillId="0" borderId="0" xfId="2" applyNumberFormat="1" applyFont="1" applyFill="1" applyBorder="1" applyAlignment="1" applyProtection="1">
      <alignment horizontal="right" vertical="center"/>
    </xf>
    <xf numFmtId="177" fontId="18" fillId="0" borderId="0" xfId="1" applyNumberFormat="1" applyFont="1" applyFill="1" applyBorder="1" applyAlignment="1" applyProtection="1">
      <alignment horizontal="right" vertical="center"/>
    </xf>
    <xf numFmtId="0" fontId="6" fillId="0" borderId="0" xfId="1" applyFont="1" applyProtection="1">
      <alignment vertical="center"/>
    </xf>
    <xf numFmtId="0" fontId="18" fillId="0" borderId="0" xfId="1" applyFont="1" applyProtection="1">
      <alignment vertical="center"/>
    </xf>
    <xf numFmtId="0" fontId="18" fillId="0" borderId="0" xfId="1" applyFont="1" applyFill="1" applyProtection="1">
      <alignment vertical="center"/>
    </xf>
    <xf numFmtId="0" fontId="18" fillId="0" borderId="0" xfId="1" applyFont="1" applyFill="1" applyBorder="1" applyAlignment="1" applyProtection="1">
      <alignment horizontal="center" vertical="center"/>
    </xf>
    <xf numFmtId="0" fontId="18" fillId="0" borderId="0" xfId="1" applyFont="1" applyBorder="1" applyAlignment="1" applyProtection="1">
      <alignment horizontal="center" vertical="center"/>
    </xf>
    <xf numFmtId="0" fontId="6" fillId="0" borderId="0" xfId="1" applyFont="1" applyBorder="1" applyAlignment="1" applyProtection="1">
      <alignment vertical="center" shrinkToFit="1"/>
    </xf>
    <xf numFmtId="0" fontId="6" fillId="0" borderId="0" xfId="1" applyFont="1" applyFill="1" applyAlignment="1" applyProtection="1">
      <alignment horizontal="center" vertical="center"/>
    </xf>
    <xf numFmtId="0" fontId="6" fillId="0" borderId="0" xfId="1" applyFont="1" applyFill="1" applyAlignment="1" applyProtection="1">
      <alignment vertical="center"/>
    </xf>
    <xf numFmtId="0" fontId="16" fillId="0" borderId="0" xfId="1" applyFont="1" applyFill="1" applyProtection="1">
      <alignment vertical="center"/>
    </xf>
    <xf numFmtId="0" fontId="17" fillId="0" borderId="0" xfId="1" applyFont="1" applyFill="1" applyProtection="1">
      <alignment vertical="center"/>
    </xf>
    <xf numFmtId="0" fontId="21" fillId="0" borderId="0" xfId="1" applyFont="1" applyProtection="1">
      <alignment vertical="center"/>
      <protection locked="0"/>
    </xf>
    <xf numFmtId="0" fontId="21" fillId="0" borderId="0" xfId="1" applyFont="1" applyAlignment="1" applyProtection="1">
      <alignment vertical="top"/>
      <protection locked="0"/>
    </xf>
    <xf numFmtId="0" fontId="9" fillId="0" borderId="0" xfId="1" applyFont="1" applyAlignment="1" applyProtection="1">
      <alignment vertical="center"/>
    </xf>
    <xf numFmtId="0" fontId="18" fillId="0" borderId="12" xfId="1" applyFont="1" applyBorder="1" applyAlignment="1" applyProtection="1">
      <alignment vertical="center" wrapText="1"/>
    </xf>
    <xf numFmtId="38" fontId="16" fillId="0" borderId="0" xfId="7" applyFont="1" applyFill="1" applyBorder="1" applyAlignment="1" applyProtection="1">
      <alignment vertical="center"/>
    </xf>
    <xf numFmtId="38" fontId="16" fillId="2" borderId="14" xfId="7" applyFont="1" applyFill="1" applyBorder="1" applyAlignment="1" applyProtection="1">
      <alignment vertical="center"/>
    </xf>
    <xf numFmtId="38" fontId="16" fillId="0" borderId="17" xfId="7" applyFont="1" applyFill="1" applyBorder="1" applyAlignment="1" applyProtection="1">
      <alignment vertical="center"/>
    </xf>
    <xf numFmtId="38" fontId="16" fillId="0" borderId="22" xfId="7" applyFont="1" applyFill="1" applyBorder="1" applyAlignment="1" applyProtection="1">
      <alignment vertical="center"/>
    </xf>
    <xf numFmtId="38" fontId="16" fillId="0" borderId="23" xfId="7" applyFont="1" applyFill="1" applyBorder="1" applyAlignment="1" applyProtection="1">
      <alignment vertical="center"/>
    </xf>
    <xf numFmtId="38" fontId="16" fillId="2" borderId="25" xfId="7" applyFont="1" applyFill="1" applyBorder="1" applyAlignment="1" applyProtection="1">
      <alignment vertical="center"/>
    </xf>
    <xf numFmtId="38" fontId="16" fillId="2" borderId="26" xfId="7" applyFont="1" applyFill="1" applyBorder="1" applyAlignment="1" applyProtection="1">
      <alignment vertical="center"/>
    </xf>
    <xf numFmtId="38" fontId="16" fillId="2" borderId="27" xfId="7" applyFont="1" applyFill="1" applyBorder="1" applyAlignment="1" applyProtection="1">
      <alignment vertical="center"/>
    </xf>
    <xf numFmtId="0" fontId="16" fillId="0" borderId="17" xfId="1" applyFont="1" applyFill="1" applyBorder="1" applyAlignment="1" applyProtection="1">
      <alignment horizontal="center" vertical="center" wrapText="1"/>
    </xf>
    <xf numFmtId="0" fontId="16" fillId="0" borderId="18" xfId="1" applyFont="1" applyFill="1" applyBorder="1" applyAlignment="1" applyProtection="1">
      <alignment horizontal="center" vertical="center" wrapText="1"/>
    </xf>
    <xf numFmtId="38" fontId="16" fillId="0" borderId="31" xfId="7" applyFont="1" applyFill="1" applyBorder="1" applyAlignment="1" applyProtection="1">
      <alignment vertical="center"/>
    </xf>
    <xf numFmtId="38" fontId="16" fillId="2" borderId="33" xfId="7" applyFont="1" applyFill="1" applyBorder="1" applyAlignment="1" applyProtection="1">
      <alignment vertical="center"/>
    </xf>
    <xf numFmtId="38" fontId="16" fillId="2" borderId="34" xfId="7"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38" fontId="16" fillId="0" borderId="0" xfId="0" applyNumberFormat="1" applyFont="1" applyFill="1" applyBorder="1" applyAlignment="1" applyProtection="1">
      <alignment vertical="center"/>
    </xf>
    <xf numFmtId="0" fontId="27" fillId="0" borderId="0" xfId="1" applyFont="1" applyProtection="1">
      <alignment vertical="center"/>
    </xf>
    <xf numFmtId="0" fontId="16" fillId="0" borderId="0" xfId="1" applyFont="1" applyFill="1" applyAlignment="1" applyProtection="1">
      <alignment horizontal="center" vertical="center"/>
    </xf>
    <xf numFmtId="0" fontId="27" fillId="0" borderId="0" xfId="1" applyNumberFormat="1" applyFont="1" applyProtection="1">
      <alignment vertical="center"/>
    </xf>
    <xf numFmtId="0" fontId="30" fillId="4" borderId="15" xfId="1" applyFont="1" applyFill="1" applyBorder="1" applyAlignment="1" applyProtection="1">
      <alignment horizontal="left" vertical="center"/>
    </xf>
    <xf numFmtId="0" fontId="32" fillId="4" borderId="15" xfId="1" applyFont="1" applyFill="1" applyBorder="1" applyAlignment="1" applyProtection="1">
      <alignment horizontal="left" vertical="center"/>
    </xf>
    <xf numFmtId="0" fontId="16" fillId="0" borderId="0" xfId="1" applyFont="1" applyFill="1" applyAlignment="1" applyProtection="1">
      <alignment horizontal="center" vertical="center" shrinkToFit="1"/>
    </xf>
    <xf numFmtId="189" fontId="16" fillId="0" borderId="0" xfId="1" applyNumberFormat="1" applyFont="1" applyFill="1" applyAlignment="1" applyProtection="1">
      <alignment horizontal="center" vertical="center" shrinkToFit="1"/>
    </xf>
    <xf numFmtId="38" fontId="16" fillId="0" borderId="0" xfId="7" applyFont="1" applyFill="1" applyAlignment="1" applyProtection="1">
      <alignment vertical="center" shrinkToFit="1"/>
    </xf>
    <xf numFmtId="38" fontId="16" fillId="0" borderId="0" xfId="7" applyFont="1" applyFill="1" applyAlignment="1" applyProtection="1">
      <alignment horizontal="center" vertical="center" shrinkToFit="1"/>
    </xf>
    <xf numFmtId="0" fontId="30" fillId="4" borderId="15" xfId="1" applyFont="1" applyFill="1" applyBorder="1" applyAlignment="1" applyProtection="1">
      <alignment horizontal="center" vertical="center"/>
    </xf>
    <xf numFmtId="188" fontId="16" fillId="0" borderId="20" xfId="1" applyNumberFormat="1" applyFont="1" applyFill="1" applyBorder="1" applyAlignment="1" applyProtection="1">
      <alignment horizontal="center" vertical="center" shrinkToFit="1"/>
    </xf>
    <xf numFmtId="188" fontId="16" fillId="0" borderId="23" xfId="1" applyNumberFormat="1" applyFont="1" applyFill="1" applyBorder="1" applyAlignment="1" applyProtection="1">
      <alignment horizontal="center" vertical="center" shrinkToFit="1"/>
    </xf>
    <xf numFmtId="0" fontId="16" fillId="5" borderId="28" xfId="1" applyNumberFormat="1" applyFont="1" applyFill="1" applyBorder="1" applyAlignment="1" applyProtection="1">
      <alignment horizontal="center" vertical="center" wrapText="1"/>
    </xf>
    <xf numFmtId="38" fontId="16" fillId="0" borderId="17" xfId="7" applyNumberFormat="1" applyFont="1" applyFill="1" applyBorder="1" applyAlignment="1" applyProtection="1">
      <alignment vertical="center"/>
    </xf>
    <xf numFmtId="38" fontId="16" fillId="0" borderId="0" xfId="7" applyNumberFormat="1" applyFont="1" applyFill="1" applyBorder="1" applyAlignment="1" applyProtection="1">
      <alignment vertical="center"/>
    </xf>
    <xf numFmtId="38" fontId="16" fillId="0" borderId="22" xfId="0" applyNumberFormat="1" applyFont="1" applyFill="1" applyBorder="1" applyAlignment="1" applyProtection="1">
      <alignment vertical="center"/>
    </xf>
    <xf numFmtId="38" fontId="16" fillId="0" borderId="23" xfId="0" applyNumberFormat="1" applyFont="1" applyFill="1" applyBorder="1" applyAlignment="1" applyProtection="1">
      <alignment vertical="center"/>
    </xf>
    <xf numFmtId="38" fontId="16" fillId="0" borderId="24" xfId="7" applyFont="1" applyFill="1" applyBorder="1" applyAlignment="1" applyProtection="1">
      <alignment vertical="center"/>
    </xf>
    <xf numFmtId="0" fontId="0" fillId="0" borderId="0" xfId="0" applyFont="1" applyAlignment="1" applyProtection="1"/>
    <xf numFmtId="0" fontId="29" fillId="0" borderId="0" xfId="1" applyFont="1" applyAlignment="1" applyProtection="1">
      <alignment horizontal="right" vertical="center"/>
    </xf>
    <xf numFmtId="0" fontId="19" fillId="0" borderId="0" xfId="1" applyFont="1" applyBorder="1" applyAlignment="1" applyProtection="1">
      <alignment vertical="center"/>
    </xf>
    <xf numFmtId="0" fontId="16" fillId="0" borderId="53" xfId="0" applyNumberFormat="1" applyFont="1" applyFill="1" applyBorder="1" applyAlignment="1" applyProtection="1">
      <alignment horizontal="center" vertical="center"/>
    </xf>
    <xf numFmtId="0" fontId="16" fillId="2" borderId="54" xfId="0" applyNumberFormat="1" applyFont="1" applyFill="1" applyBorder="1" applyAlignment="1" applyProtection="1">
      <alignment horizontal="center" vertical="center" wrapText="1"/>
    </xf>
    <xf numFmtId="0" fontId="16" fillId="2" borderId="54" xfId="0" applyNumberFormat="1" applyFont="1" applyFill="1" applyBorder="1" applyAlignment="1" applyProtection="1">
      <alignment horizontal="left" vertical="center" wrapText="1"/>
    </xf>
    <xf numFmtId="0" fontId="16" fillId="2" borderId="56" xfId="0" applyNumberFormat="1" applyFont="1" applyFill="1" applyBorder="1" applyAlignment="1" applyProtection="1">
      <alignment horizontal="center" vertical="center"/>
    </xf>
    <xf numFmtId="0" fontId="16" fillId="2" borderId="57" xfId="0" applyNumberFormat="1" applyFont="1" applyFill="1" applyBorder="1" applyAlignment="1" applyProtection="1">
      <alignment horizontal="left" vertical="center"/>
    </xf>
    <xf numFmtId="0" fontId="16" fillId="0" borderId="0" xfId="0" applyNumberFormat="1" applyFont="1" applyFill="1" applyBorder="1" applyAlignment="1" applyProtection="1">
      <alignment horizontal="center" vertical="center" wrapText="1"/>
    </xf>
    <xf numFmtId="0" fontId="17" fillId="2" borderId="2" xfId="1" applyFont="1" applyFill="1" applyBorder="1" applyAlignment="1" applyProtection="1">
      <alignment horizontal="center" vertical="center" wrapText="1"/>
    </xf>
    <xf numFmtId="0" fontId="16" fillId="0" borderId="0" xfId="0" applyNumberFormat="1" applyFont="1" applyFill="1" applyBorder="1" applyAlignment="1" applyProtection="1">
      <alignment horizontal="right" vertical="center"/>
    </xf>
    <xf numFmtId="0" fontId="19" fillId="0" borderId="0" xfId="0" applyNumberFormat="1" applyFont="1" applyFill="1" applyBorder="1" applyAlignment="1" applyProtection="1">
      <alignment vertical="center"/>
    </xf>
    <xf numFmtId="0" fontId="16" fillId="0" borderId="54" xfId="0" applyNumberFormat="1" applyFont="1" applyFill="1" applyBorder="1" applyAlignment="1" applyProtection="1">
      <alignment horizontal="center" vertical="center"/>
    </xf>
    <xf numFmtId="0" fontId="16" fillId="0" borderId="54" xfId="0" applyNumberFormat="1" applyFont="1" applyFill="1" applyBorder="1" applyAlignment="1" applyProtection="1">
      <alignment horizontal="center" vertical="center" wrapText="1"/>
    </xf>
    <xf numFmtId="0" fontId="16" fillId="0" borderId="54" xfId="0" applyNumberFormat="1" applyFont="1" applyFill="1" applyBorder="1" applyAlignment="1" applyProtection="1">
      <alignment horizontal="left" vertical="center" wrapText="1"/>
    </xf>
    <xf numFmtId="38" fontId="16" fillId="0" borderId="0" xfId="0" applyNumberFormat="1" applyFont="1" applyFill="1" applyBorder="1" applyAlignment="1" applyProtection="1">
      <alignment horizontal="right" vertical="center"/>
    </xf>
    <xf numFmtId="0" fontId="6" fillId="0" borderId="0" xfId="0" applyFont="1" applyFill="1" applyBorder="1" applyAlignment="1" applyProtection="1"/>
    <xf numFmtId="0" fontId="16" fillId="0" borderId="59" xfId="0" applyNumberFormat="1" applyFont="1" applyFill="1" applyBorder="1" applyAlignment="1" applyProtection="1">
      <alignment horizontal="center" vertical="center" wrapText="1"/>
    </xf>
    <xf numFmtId="0" fontId="16" fillId="2" borderId="0" xfId="0" applyNumberFormat="1" applyFont="1" applyFill="1" applyBorder="1" applyAlignment="1" applyProtection="1">
      <alignment horizontal="center" vertical="center" wrapText="1"/>
    </xf>
    <xf numFmtId="0" fontId="16" fillId="2" borderId="59" xfId="0" applyNumberFormat="1" applyFont="1" applyFill="1" applyBorder="1" applyAlignment="1" applyProtection="1">
      <alignment horizontal="right" vertical="center"/>
    </xf>
    <xf numFmtId="188" fontId="16" fillId="0" borderId="20" xfId="1" applyNumberFormat="1" applyFont="1" applyFill="1" applyBorder="1" applyAlignment="1" applyProtection="1">
      <alignment horizontal="center" vertical="center" wrapText="1" shrinkToFit="1"/>
    </xf>
    <xf numFmtId="0" fontId="16" fillId="0" borderId="63" xfId="1" applyFont="1" applyFill="1" applyBorder="1" applyAlignment="1" applyProtection="1">
      <alignment horizontal="center" vertical="center"/>
    </xf>
    <xf numFmtId="0" fontId="16" fillId="0" borderId="64" xfId="1" applyFont="1" applyFill="1" applyBorder="1" applyAlignment="1" applyProtection="1">
      <alignment horizontal="center" vertical="center"/>
    </xf>
    <xf numFmtId="38" fontId="16" fillId="0" borderId="65" xfId="7" applyFont="1" applyFill="1" applyBorder="1" applyAlignment="1" applyProtection="1">
      <alignment vertical="center"/>
    </xf>
    <xf numFmtId="0" fontId="16" fillId="0" borderId="66" xfId="1" applyFont="1" applyFill="1" applyBorder="1" applyAlignment="1" applyProtection="1">
      <alignment horizontal="center" vertical="center" wrapText="1"/>
    </xf>
    <xf numFmtId="0" fontId="16" fillId="0" borderId="66" xfId="1" applyFont="1" applyFill="1" applyBorder="1" applyAlignment="1" applyProtection="1">
      <alignment horizontal="center" vertical="center" shrinkToFit="1"/>
    </xf>
    <xf numFmtId="0" fontId="16" fillId="0" borderId="68" xfId="0" applyNumberFormat="1" applyFont="1" applyFill="1" applyBorder="1" applyAlignment="1" applyProtection="1">
      <alignment horizontal="center" vertical="center"/>
    </xf>
    <xf numFmtId="0" fontId="16" fillId="0" borderId="66" xfId="1" applyNumberFormat="1" applyFont="1" applyFill="1" applyBorder="1" applyAlignment="1" applyProtection="1">
      <alignment horizontal="center" vertical="center" shrinkToFit="1"/>
    </xf>
    <xf numFmtId="0" fontId="16" fillId="0" borderId="53" xfId="1" applyNumberFormat="1" applyFont="1" applyFill="1" applyBorder="1" applyAlignment="1" applyProtection="1">
      <alignment horizontal="center" vertical="center"/>
    </xf>
    <xf numFmtId="0" fontId="6" fillId="0" borderId="0" xfId="1" applyFont="1" applyFill="1" applyProtection="1">
      <alignment vertical="center"/>
    </xf>
    <xf numFmtId="0" fontId="33" fillId="0" borderId="0" xfId="1" applyFont="1" applyAlignment="1" applyProtection="1">
      <alignment vertical="center"/>
    </xf>
    <xf numFmtId="0" fontId="16" fillId="0" borderId="0" xfId="1" applyNumberFormat="1" applyFont="1" applyFill="1" applyBorder="1" applyAlignment="1" applyProtection="1">
      <alignment horizontal="center" vertical="center" wrapText="1"/>
    </xf>
    <xf numFmtId="0" fontId="16" fillId="0" borderId="0" xfId="1" applyNumberFormat="1" applyFont="1" applyFill="1" applyBorder="1" applyAlignment="1" applyProtection="1">
      <alignment horizontal="center" vertical="center"/>
    </xf>
    <xf numFmtId="0" fontId="16" fillId="0" borderId="0" xfId="1" applyNumberFormat="1" applyFont="1" applyFill="1" applyBorder="1" applyAlignment="1" applyProtection="1">
      <alignment horizontal="center" vertical="center" textRotation="255"/>
    </xf>
    <xf numFmtId="0" fontId="16" fillId="0" borderId="0" xfId="1" applyNumberFormat="1" applyFont="1" applyFill="1" applyBorder="1" applyAlignment="1" applyProtection="1">
      <alignment horizontal="center" vertical="center" textRotation="255" wrapText="1"/>
    </xf>
    <xf numFmtId="0" fontId="16" fillId="0" borderId="0" xfId="1" applyNumberFormat="1" applyFont="1" applyFill="1" applyBorder="1" applyAlignment="1" applyProtection="1">
      <alignment horizontal="center" vertical="center" shrinkToFit="1"/>
    </xf>
    <xf numFmtId="0" fontId="28" fillId="4" borderId="60" xfId="1" applyNumberFormat="1" applyFont="1" applyFill="1" applyBorder="1" applyAlignment="1" applyProtection="1">
      <alignment horizontal="center" vertical="center" wrapText="1"/>
    </xf>
    <xf numFmtId="38" fontId="16" fillId="3" borderId="0" xfId="0" applyNumberFormat="1" applyFont="1" applyFill="1" applyBorder="1" applyAlignment="1" applyProtection="1">
      <alignment horizontal="right" vertical="center"/>
    </xf>
    <xf numFmtId="0" fontId="6" fillId="0" borderId="60" xfId="0" applyFont="1" applyFill="1" applyBorder="1" applyAlignment="1" applyProtection="1"/>
    <xf numFmtId="0" fontId="16" fillId="0" borderId="0" xfId="1" applyNumberFormat="1" applyFont="1" applyFill="1" applyBorder="1" applyAlignment="1" applyProtection="1">
      <alignment horizontal="left" vertical="center"/>
      <protection locked="0"/>
    </xf>
    <xf numFmtId="0" fontId="16" fillId="0" borderId="0" xfId="1" applyNumberFormat="1" applyFont="1" applyFill="1" applyBorder="1" applyAlignment="1" applyProtection="1">
      <alignment horizontal="center" vertical="center" wrapText="1"/>
      <protection locked="0"/>
    </xf>
    <xf numFmtId="0" fontId="16" fillId="0" borderId="0" xfId="1" applyNumberFormat="1" applyFont="1" applyFill="1" applyBorder="1" applyAlignment="1" applyProtection="1">
      <alignment horizontal="left" vertical="center" wrapText="1"/>
      <protection locked="0"/>
    </xf>
    <xf numFmtId="176" fontId="16" fillId="0" borderId="0" xfId="1" applyNumberFormat="1" applyFont="1" applyFill="1" applyBorder="1" applyAlignment="1" applyProtection="1">
      <alignment horizontal="right" vertical="center"/>
      <protection locked="0"/>
    </xf>
    <xf numFmtId="0" fontId="35" fillId="0" borderId="0" xfId="1" applyFont="1" applyFill="1" applyBorder="1" applyProtection="1">
      <alignment vertical="center"/>
      <protection locked="0"/>
    </xf>
    <xf numFmtId="180" fontId="16" fillId="0" borderId="0" xfId="1" applyNumberFormat="1" applyFont="1" applyFill="1" applyBorder="1" applyAlignment="1" applyProtection="1">
      <alignment horizontal="center" vertical="center"/>
      <protection locked="0"/>
    </xf>
    <xf numFmtId="38" fontId="16" fillId="3" borderId="0" xfId="7" applyNumberFormat="1" applyFont="1" applyFill="1" applyBorder="1" applyAlignment="1" applyProtection="1">
      <alignment horizontal="right" vertical="center"/>
      <protection locked="0"/>
    </xf>
    <xf numFmtId="0" fontId="19" fillId="0" borderId="60" xfId="1" applyNumberFormat="1" applyFont="1" applyFill="1" applyBorder="1" applyAlignment="1" applyProtection="1">
      <alignment horizontal="left" vertical="center"/>
      <protection locked="0"/>
    </xf>
    <xf numFmtId="176" fontId="16" fillId="0" borderId="66" xfId="1" applyNumberFormat="1" applyFont="1" applyFill="1" applyBorder="1" applyAlignment="1" applyProtection="1">
      <alignment horizontal="center" vertical="center"/>
    </xf>
    <xf numFmtId="176" fontId="16" fillId="0" borderId="53" xfId="1" applyNumberFormat="1" applyFont="1" applyFill="1" applyBorder="1" applyAlignment="1" applyProtection="1">
      <alignment horizontal="center" vertical="center"/>
    </xf>
    <xf numFmtId="0" fontId="6" fillId="0" borderId="0" xfId="1" applyFont="1" applyFill="1" applyBorder="1" applyAlignment="1" applyProtection="1">
      <alignment vertical="center" wrapText="1"/>
    </xf>
    <xf numFmtId="0" fontId="16" fillId="0" borderId="12"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horizontal="center" vertical="center" wrapText="1"/>
    </xf>
    <xf numFmtId="0" fontId="6" fillId="0" borderId="0" xfId="1" applyFont="1" applyBorder="1" applyProtection="1">
      <alignment vertical="center"/>
    </xf>
    <xf numFmtId="181" fontId="16" fillId="0" borderId="1" xfId="1" applyNumberFormat="1" applyFont="1" applyFill="1" applyBorder="1" applyAlignment="1" applyProtection="1">
      <alignment horizontal="center" vertical="center" wrapText="1"/>
      <protection locked="0"/>
    </xf>
    <xf numFmtId="0" fontId="16" fillId="0" borderId="10" xfId="1" applyNumberFormat="1" applyFont="1" applyFill="1" applyBorder="1" applyAlignment="1" applyProtection="1">
      <alignment horizontal="center" vertical="center" wrapText="1"/>
      <protection locked="0"/>
    </xf>
    <xf numFmtId="0" fontId="16" fillId="0" borderId="10" xfId="1" applyNumberFormat="1" applyFont="1" applyFill="1" applyBorder="1" applyAlignment="1" applyProtection="1">
      <alignment horizontal="left" vertical="center" wrapText="1"/>
      <protection locked="0"/>
    </xf>
    <xf numFmtId="0" fontId="16" fillId="0" borderId="10" xfId="1" applyNumberFormat="1" applyFont="1" applyFill="1" applyBorder="1" applyAlignment="1" applyProtection="1">
      <alignment horizontal="center" vertical="center" textRotation="255" shrinkToFit="1"/>
      <protection locked="0"/>
    </xf>
    <xf numFmtId="38" fontId="16" fillId="0" borderId="10" xfId="7" applyFont="1" applyFill="1" applyBorder="1" applyAlignment="1" applyProtection="1">
      <alignment vertical="center" wrapText="1"/>
      <protection locked="0"/>
    </xf>
    <xf numFmtId="38" fontId="16" fillId="3" borderId="10" xfId="7" applyFont="1" applyFill="1" applyBorder="1" applyAlignment="1" applyProtection="1">
      <alignment vertical="center" wrapText="1"/>
      <protection locked="0"/>
    </xf>
    <xf numFmtId="0" fontId="32" fillId="0" borderId="0" xfId="1" applyNumberFormat="1" applyFont="1" applyFill="1" applyBorder="1" applyAlignment="1" applyProtection="1">
      <alignment horizontal="left" vertical="center"/>
      <protection locked="0"/>
    </xf>
    <xf numFmtId="0" fontId="21" fillId="0" borderId="0" xfId="1" applyFont="1" applyProtection="1">
      <alignment vertical="center"/>
    </xf>
    <xf numFmtId="0" fontId="21" fillId="0" borderId="0" xfId="1" applyFont="1" applyAlignment="1" applyProtection="1">
      <alignment vertical="top"/>
    </xf>
    <xf numFmtId="179" fontId="22" fillId="2" borderId="2" xfId="1" applyNumberFormat="1" applyFont="1" applyFill="1" applyBorder="1" applyAlignment="1" applyProtection="1">
      <alignment horizontal="center" vertical="center" shrinkToFit="1"/>
    </xf>
    <xf numFmtId="0" fontId="22" fillId="2" borderId="2" xfId="1" applyFont="1" applyFill="1" applyBorder="1" applyAlignment="1" applyProtection="1">
      <alignment horizontal="center" vertical="center" shrinkToFit="1"/>
    </xf>
    <xf numFmtId="0" fontId="22" fillId="2" borderId="5" xfId="1" applyFont="1" applyFill="1" applyBorder="1" applyAlignment="1" applyProtection="1">
      <alignment horizontal="center" vertical="center"/>
    </xf>
    <xf numFmtId="0" fontId="22" fillId="0" borderId="5" xfId="1" applyFont="1" applyBorder="1" applyAlignment="1" applyProtection="1">
      <alignment horizontal="right" vertical="center"/>
    </xf>
    <xf numFmtId="0" fontId="22" fillId="0" borderId="4" xfId="1" applyFont="1" applyBorder="1" applyAlignment="1" applyProtection="1">
      <alignment horizontal="center" vertical="center"/>
    </xf>
    <xf numFmtId="0" fontId="22" fillId="2" borderId="5" xfId="1" applyFont="1" applyFill="1" applyBorder="1" applyAlignment="1" applyProtection="1">
      <alignment horizontal="center" vertical="center" wrapText="1"/>
    </xf>
    <xf numFmtId="0" fontId="22" fillId="0" borderId="2" xfId="1" applyFont="1" applyBorder="1" applyAlignment="1" applyProtection="1">
      <alignment horizontal="center" vertical="center"/>
      <protection locked="0"/>
    </xf>
    <xf numFmtId="0" fontId="22" fillId="0" borderId="4" xfId="1" applyFont="1" applyBorder="1" applyAlignment="1" applyProtection="1">
      <alignment horizontal="center" vertical="center"/>
      <protection locked="0"/>
    </xf>
    <xf numFmtId="0" fontId="24" fillId="0" borderId="4" xfId="1" applyFont="1" applyBorder="1" applyAlignment="1" applyProtection="1">
      <alignment horizontal="center" vertical="center"/>
      <protection locked="0"/>
    </xf>
    <xf numFmtId="0" fontId="20" fillId="0" borderId="0" xfId="1" applyNumberFormat="1" applyFont="1" applyFill="1" applyBorder="1" applyAlignment="1" applyProtection="1">
      <alignment horizontal="center" vertical="center" wrapText="1"/>
    </xf>
    <xf numFmtId="0" fontId="16" fillId="0" borderId="0" xfId="1" applyNumberFormat="1" applyFont="1" applyFill="1" applyBorder="1" applyAlignment="1" applyProtection="1">
      <alignment horizontal="center" vertical="center" wrapText="1" shrinkToFit="1"/>
    </xf>
    <xf numFmtId="0" fontId="28" fillId="0" borderId="0" xfId="1" applyNumberFormat="1" applyFont="1" applyFill="1" applyBorder="1" applyAlignment="1" applyProtection="1">
      <alignment horizontal="center" vertical="center" wrapText="1"/>
    </xf>
    <xf numFmtId="38" fontId="16" fillId="3" borderId="0" xfId="0" applyNumberFormat="1" applyFont="1" applyFill="1" applyAlignment="1" applyProtection="1">
      <alignment horizontal="right" vertical="center"/>
    </xf>
    <xf numFmtId="182" fontId="16" fillId="0" borderId="0" xfId="1" applyNumberFormat="1" applyFont="1" applyFill="1" applyBorder="1" applyAlignment="1" applyProtection="1">
      <alignment horizontal="center" vertical="center"/>
      <protection locked="0"/>
    </xf>
    <xf numFmtId="0" fontId="19" fillId="0" borderId="0" xfId="1" applyNumberFormat="1" applyFont="1" applyFill="1" applyBorder="1" applyAlignment="1" applyProtection="1">
      <alignment horizontal="left" vertical="center"/>
      <protection locked="0"/>
    </xf>
    <xf numFmtId="0" fontId="28" fillId="4" borderId="45" xfId="1" applyNumberFormat="1" applyFont="1" applyFill="1" applyBorder="1" applyAlignment="1" applyProtection="1">
      <alignment horizontal="center" vertical="center" wrapText="1"/>
    </xf>
    <xf numFmtId="184" fontId="6" fillId="0" borderId="0" xfId="1" applyNumberFormat="1" applyFont="1" applyProtection="1">
      <alignment vertical="center"/>
    </xf>
    <xf numFmtId="184" fontId="16" fillId="0" borderId="0" xfId="1" applyNumberFormat="1" applyFont="1" applyFill="1" applyBorder="1" applyAlignment="1" applyProtection="1">
      <alignment horizontal="center" vertical="center"/>
      <protection locked="0"/>
    </xf>
    <xf numFmtId="38" fontId="16" fillId="0" borderId="0" xfId="7" applyNumberFormat="1" applyFont="1" applyFill="1" applyBorder="1" applyAlignment="1" applyProtection="1">
      <alignment horizontal="center" vertical="center" wrapText="1"/>
      <protection locked="0"/>
    </xf>
    <xf numFmtId="0" fontId="19" fillId="0" borderId="45" xfId="1" applyNumberFormat="1" applyFont="1" applyBorder="1" applyAlignment="1" applyProtection="1">
      <alignment vertical="center"/>
      <protection locked="0"/>
    </xf>
    <xf numFmtId="0" fontId="16" fillId="0" borderId="0" xfId="0" applyNumberFormat="1" applyFont="1" applyFill="1" applyAlignment="1" applyProtection="1">
      <alignment horizontal="right" vertical="center"/>
    </xf>
    <xf numFmtId="0" fontId="34" fillId="0" borderId="0" xfId="1" applyFont="1" applyProtection="1">
      <alignment vertical="center"/>
    </xf>
    <xf numFmtId="183" fontId="16" fillId="0" borderId="0" xfId="1" applyNumberFormat="1" applyFont="1" applyFill="1" applyBorder="1" applyAlignment="1" applyProtection="1">
      <alignment horizontal="center" vertical="center"/>
      <protection locked="0"/>
    </xf>
    <xf numFmtId="38" fontId="16" fillId="0" borderId="0" xfId="7" applyNumberFormat="1" applyFont="1" applyFill="1" applyBorder="1" applyAlignment="1" applyProtection="1">
      <alignment horizontal="right" vertical="center"/>
      <protection locked="0"/>
    </xf>
    <xf numFmtId="0" fontId="19" fillId="0" borderId="0" xfId="1" applyNumberFormat="1" applyFont="1" applyFill="1" applyBorder="1" applyAlignment="1" applyProtection="1">
      <alignment vertical="center"/>
      <protection locked="0"/>
    </xf>
    <xf numFmtId="185" fontId="16" fillId="0" borderId="0" xfId="1" applyNumberFormat="1" applyFont="1" applyFill="1" applyBorder="1" applyAlignment="1" applyProtection="1">
      <alignment horizontal="center" vertical="center"/>
      <protection locked="0"/>
    </xf>
    <xf numFmtId="0" fontId="7" fillId="0" borderId="0" xfId="1" applyFont="1" applyBorder="1" applyAlignment="1" applyProtection="1">
      <alignment horizontal="center" vertical="center"/>
    </xf>
    <xf numFmtId="176" fontId="13" fillId="0" borderId="0" xfId="1" applyNumberFormat="1" applyFont="1" applyFill="1" applyBorder="1" applyProtection="1">
      <alignment vertical="center"/>
    </xf>
    <xf numFmtId="0" fontId="13" fillId="0" borderId="0" xfId="1" applyFont="1" applyBorder="1" applyProtection="1">
      <alignment vertical="center"/>
    </xf>
    <xf numFmtId="0" fontId="26" fillId="0" borderId="0" xfId="1" applyNumberFormat="1" applyFont="1" applyFill="1" applyBorder="1" applyAlignment="1" applyProtection="1">
      <alignment horizontal="center" vertical="center" wrapText="1"/>
    </xf>
    <xf numFmtId="0" fontId="28" fillId="4" borderId="58" xfId="1" applyNumberFormat="1" applyFont="1" applyFill="1" applyBorder="1" applyAlignment="1" applyProtection="1">
      <alignment horizontal="center" vertical="center" wrapText="1"/>
    </xf>
    <xf numFmtId="0" fontId="26" fillId="0" borderId="55" xfId="0" applyNumberFormat="1" applyFont="1" applyFill="1" applyBorder="1" applyAlignment="1" applyProtection="1">
      <alignment horizontal="right" vertical="center"/>
    </xf>
    <xf numFmtId="186" fontId="16" fillId="0" borderId="0" xfId="1" applyNumberFormat="1" applyFont="1" applyFill="1" applyBorder="1" applyAlignment="1" applyProtection="1">
      <alignment horizontal="center" vertical="center"/>
      <protection locked="0"/>
    </xf>
    <xf numFmtId="187" fontId="16" fillId="0" borderId="0" xfId="1" applyNumberFormat="1" applyFont="1" applyFill="1" applyBorder="1" applyAlignment="1" applyProtection="1">
      <alignment horizontal="center" vertical="center"/>
      <protection locked="0"/>
    </xf>
    <xf numFmtId="38" fontId="26" fillId="2" borderId="0" xfId="7" applyNumberFormat="1" applyFont="1" applyFill="1" applyBorder="1" applyAlignment="1" applyProtection="1">
      <alignment horizontal="right" vertical="center"/>
      <protection locked="0"/>
    </xf>
    <xf numFmtId="0" fontId="19" fillId="0" borderId="58" xfId="1" applyNumberFormat="1" applyFont="1" applyBorder="1" applyAlignment="1" applyProtection="1">
      <alignment vertical="center"/>
      <protection locked="0"/>
    </xf>
    <xf numFmtId="0" fontId="16" fillId="0" borderId="0" xfId="1" applyFont="1" applyFill="1" applyBorder="1" applyAlignment="1" applyProtection="1">
      <alignment horizontal="center" vertical="center" textRotation="255"/>
    </xf>
    <xf numFmtId="0" fontId="29" fillId="0" borderId="53" xfId="1" applyFont="1" applyFill="1" applyBorder="1" applyAlignment="1" applyProtection="1">
      <alignment vertical="center" shrinkToFit="1"/>
    </xf>
    <xf numFmtId="0" fontId="29" fillId="0" borderId="53" xfId="0" applyNumberFormat="1" applyFont="1" applyFill="1" applyBorder="1" applyAlignment="1" applyProtection="1">
      <alignment horizontal="center" vertical="center"/>
    </xf>
    <xf numFmtId="38" fontId="29" fillId="0" borderId="0" xfId="7" applyFont="1" applyFill="1" applyBorder="1" applyAlignment="1" applyProtection="1">
      <alignment vertical="center"/>
    </xf>
    <xf numFmtId="38" fontId="29" fillId="2" borderId="14" xfId="7" applyFont="1" applyFill="1" applyBorder="1" applyAlignment="1" applyProtection="1">
      <alignment vertical="center"/>
    </xf>
    <xf numFmtId="38" fontId="29" fillId="0" borderId="0" xfId="0" applyNumberFormat="1" applyFont="1" applyFill="1" applyBorder="1" applyAlignment="1" applyProtection="1">
      <alignment vertical="center"/>
    </xf>
    <xf numFmtId="0" fontId="29" fillId="0" borderId="5" xfId="1" applyFont="1" applyFill="1" applyBorder="1" applyAlignment="1" applyProtection="1">
      <alignment vertical="center" shrinkToFit="1"/>
      <protection locked="0"/>
    </xf>
    <xf numFmtId="0" fontId="29" fillId="0" borderId="10" xfId="1" applyFont="1" applyFill="1" applyBorder="1" applyAlignment="1" applyProtection="1">
      <alignment vertical="center" shrinkToFit="1"/>
      <protection locked="0"/>
    </xf>
    <xf numFmtId="0" fontId="29" fillId="0" borderId="12" xfId="1" applyNumberFormat="1" applyFont="1" applyFill="1" applyBorder="1" applyAlignment="1" applyProtection="1">
      <alignment horizontal="center" vertical="center" shrinkToFit="1"/>
      <protection locked="0"/>
    </xf>
    <xf numFmtId="176" fontId="29" fillId="0" borderId="10" xfId="1" applyNumberFormat="1" applyFont="1" applyFill="1" applyBorder="1" applyAlignment="1" applyProtection="1">
      <alignment horizontal="center" vertical="center" shrinkToFit="1"/>
      <protection locked="0"/>
    </xf>
    <xf numFmtId="178" fontId="29" fillId="0" borderId="10" xfId="1" applyNumberFormat="1" applyFont="1" applyFill="1" applyBorder="1" applyAlignment="1" applyProtection="1">
      <alignment horizontal="center" vertical="center" shrinkToFit="1"/>
      <protection locked="0"/>
    </xf>
    <xf numFmtId="0" fontId="29" fillId="0" borderId="10" xfId="1" applyNumberFormat="1" applyFont="1" applyFill="1" applyBorder="1" applyAlignment="1" applyProtection="1">
      <alignment horizontal="center" vertical="center" shrinkToFit="1"/>
      <protection locked="0"/>
    </xf>
    <xf numFmtId="0" fontId="22" fillId="0" borderId="53" xfId="1" applyFont="1" applyFill="1" applyBorder="1" applyAlignment="1" applyProtection="1">
      <alignment horizontal="center" vertical="center"/>
    </xf>
    <xf numFmtId="0" fontId="22" fillId="0" borderId="67" xfId="1" applyFont="1" applyFill="1" applyBorder="1" applyAlignment="1" applyProtection="1">
      <alignment horizontal="center" vertical="center"/>
    </xf>
    <xf numFmtId="0" fontId="16" fillId="0" borderId="66" xfId="1" applyFont="1" applyBorder="1" applyAlignment="1" applyProtection="1">
      <alignment horizontal="center" vertical="center"/>
    </xf>
    <xf numFmtId="0" fontId="16" fillId="0" borderId="53" xfId="1" applyFont="1" applyBorder="1" applyAlignment="1" applyProtection="1">
      <alignment horizontal="center" vertical="center"/>
    </xf>
    <xf numFmtId="38" fontId="16" fillId="0" borderId="0" xfId="7" applyFont="1" applyBorder="1" applyProtection="1">
      <alignment vertical="center"/>
    </xf>
    <xf numFmtId="38" fontId="16" fillId="0" borderId="41" xfId="0" applyNumberFormat="1" applyFont="1" applyFill="1" applyBorder="1" applyAlignment="1" applyProtection="1">
      <alignment vertical="center"/>
    </xf>
    <xf numFmtId="38" fontId="16" fillId="0" borderId="40" xfId="0" applyNumberFormat="1" applyFont="1" applyFill="1" applyBorder="1" applyAlignment="1" applyProtection="1">
      <alignment vertical="center"/>
    </xf>
    <xf numFmtId="38" fontId="16" fillId="5" borderId="44" xfId="0" applyNumberFormat="1" applyFont="1" applyFill="1" applyBorder="1" applyAlignment="1" applyProtection="1">
      <alignment vertical="center"/>
    </xf>
    <xf numFmtId="38" fontId="16" fillId="5" borderId="29" xfId="0" applyNumberFormat="1" applyFont="1" applyFill="1" applyBorder="1" applyAlignment="1" applyProtection="1">
      <alignment vertical="center"/>
    </xf>
    <xf numFmtId="38" fontId="16" fillId="5" borderId="30" xfId="0" applyNumberFormat="1" applyFont="1" applyFill="1" applyBorder="1" applyAlignment="1" applyProtection="1">
      <alignment vertical="center"/>
    </xf>
    <xf numFmtId="38" fontId="29" fillId="0" borderId="0" xfId="7" applyNumberFormat="1" applyFont="1" applyFill="1" applyBorder="1" applyAlignment="1" applyProtection="1">
      <alignment vertical="center" shrinkToFit="1"/>
      <protection locked="0"/>
    </xf>
    <xf numFmtId="38" fontId="29" fillId="0" borderId="1" xfId="7" applyNumberFormat="1" applyFont="1" applyFill="1" applyBorder="1" applyAlignment="1" applyProtection="1">
      <alignment vertical="center" shrinkToFit="1"/>
      <protection locked="0"/>
    </xf>
    <xf numFmtId="0" fontId="35" fillId="0" borderId="0" xfId="1" applyFont="1" applyFill="1" applyBorder="1" applyAlignment="1" applyProtection="1">
      <alignment horizontal="left" vertical="center" wrapText="1"/>
      <protection locked="0"/>
    </xf>
    <xf numFmtId="0" fontId="6" fillId="0" borderId="0" xfId="1" applyFont="1" applyProtection="1">
      <alignment vertical="center"/>
      <protection locked="0"/>
    </xf>
    <xf numFmtId="38" fontId="6" fillId="0" borderId="0" xfId="2" applyFont="1" applyAlignment="1" applyProtection="1">
      <alignment vertical="center"/>
      <protection locked="0"/>
    </xf>
    <xf numFmtId="0" fontId="6" fillId="0" borderId="0" xfId="1" applyFont="1" applyBorder="1" applyProtection="1">
      <alignment vertical="center"/>
      <protection locked="0"/>
    </xf>
    <xf numFmtId="176" fontId="29" fillId="2" borderId="52" xfId="1" applyNumberFormat="1" applyFont="1" applyFill="1" applyBorder="1" applyAlignment="1" applyProtection="1">
      <alignment horizontal="center" vertical="center" shrinkToFit="1"/>
      <protection locked="0"/>
    </xf>
    <xf numFmtId="0" fontId="4" fillId="0" borderId="0" xfId="1" applyFont="1" applyProtection="1">
      <alignment vertical="center"/>
      <protection locked="0"/>
    </xf>
    <xf numFmtId="38" fontId="29" fillId="3" borderId="0" xfId="7" applyFont="1" applyFill="1" applyBorder="1" applyAlignment="1" applyProtection="1">
      <alignment horizontal="right" vertical="center" shrinkToFit="1"/>
      <protection locked="0"/>
    </xf>
    <xf numFmtId="176" fontId="29" fillId="2" borderId="52" xfId="0" applyNumberFormat="1" applyFont="1" applyFill="1" applyBorder="1" applyAlignment="1" applyProtection="1">
      <alignment horizontal="center" vertical="center" shrinkToFit="1"/>
      <protection locked="0"/>
    </xf>
    <xf numFmtId="0" fontId="29" fillId="2" borderId="52" xfId="0" applyNumberFormat="1" applyFont="1" applyFill="1" applyBorder="1" applyAlignment="1" applyProtection="1">
      <alignment horizontal="center" vertical="center" shrinkToFit="1"/>
      <protection locked="0"/>
    </xf>
    <xf numFmtId="0" fontId="19" fillId="0" borderId="0" xfId="1" applyFont="1" applyProtection="1">
      <alignment vertical="center"/>
    </xf>
    <xf numFmtId="0" fontId="16" fillId="0" borderId="12" xfId="1" applyNumberFormat="1" applyFont="1" applyFill="1" applyBorder="1" applyAlignment="1" applyProtection="1">
      <alignment horizontal="center" vertical="center" textRotation="255" wrapText="1"/>
    </xf>
    <xf numFmtId="0" fontId="22" fillId="2" borderId="5" xfId="1" applyFont="1" applyFill="1" applyBorder="1" applyAlignment="1" applyProtection="1">
      <alignment horizontal="center" vertical="center" wrapText="1" shrinkToFit="1"/>
    </xf>
    <xf numFmtId="0" fontId="29" fillId="0" borderId="70" xfId="1" applyFont="1" applyFill="1" applyBorder="1" applyAlignment="1" applyProtection="1">
      <alignment horizontal="center" vertical="center" wrapText="1"/>
    </xf>
    <xf numFmtId="0" fontId="29" fillId="0" borderId="6" xfId="1" applyFont="1" applyFill="1" applyBorder="1" applyAlignment="1" applyProtection="1">
      <alignment horizontal="center" vertical="center" wrapText="1"/>
    </xf>
    <xf numFmtId="0" fontId="16" fillId="2" borderId="2" xfId="1" applyFont="1" applyFill="1" applyBorder="1" applyProtection="1">
      <alignment vertical="center"/>
    </xf>
    <xf numFmtId="0" fontId="29" fillId="2" borderId="6" xfId="1" applyNumberFormat="1" applyFont="1" applyFill="1" applyBorder="1" applyAlignment="1" applyProtection="1">
      <alignment horizontal="center" vertical="center" shrinkToFit="1"/>
    </xf>
    <xf numFmtId="0" fontId="29" fillId="2" borderId="7" xfId="1" applyNumberFormat="1" applyFont="1" applyFill="1" applyBorder="1" applyAlignment="1" applyProtection="1">
      <alignment horizontal="center" vertical="center" shrinkToFit="1"/>
    </xf>
    <xf numFmtId="0" fontId="16" fillId="0" borderId="71" xfId="1" applyFont="1" applyFill="1" applyBorder="1" applyAlignment="1" applyProtection="1">
      <alignment horizontal="center" vertical="center"/>
    </xf>
    <xf numFmtId="0" fontId="16" fillId="0" borderId="72" xfId="1" applyFont="1" applyFill="1" applyBorder="1" applyAlignment="1" applyProtection="1">
      <alignment horizontal="center" vertical="center"/>
    </xf>
    <xf numFmtId="0" fontId="16" fillId="0" borderId="73" xfId="1" applyFont="1" applyFill="1" applyBorder="1" applyAlignment="1" applyProtection="1">
      <alignment horizontal="center" vertical="center"/>
    </xf>
    <xf numFmtId="38" fontId="16" fillId="0" borderId="18" xfId="7" applyFont="1" applyFill="1" applyBorder="1" applyAlignment="1" applyProtection="1">
      <alignment vertical="center"/>
      <protection locked="0"/>
    </xf>
    <xf numFmtId="38" fontId="16" fillId="0" borderId="20" xfId="7" applyFont="1" applyFill="1" applyBorder="1" applyAlignment="1" applyProtection="1">
      <alignment vertical="center"/>
      <protection locked="0"/>
    </xf>
    <xf numFmtId="38" fontId="16" fillId="0" borderId="32" xfId="7" applyFont="1" applyFill="1" applyBorder="1" applyAlignment="1" applyProtection="1">
      <alignment vertical="center"/>
      <protection locked="0"/>
    </xf>
    <xf numFmtId="38" fontId="16" fillId="0" borderId="18" xfId="7" applyNumberFormat="1" applyFont="1" applyFill="1" applyBorder="1" applyAlignment="1" applyProtection="1">
      <alignment vertical="center"/>
      <protection locked="0"/>
    </xf>
    <xf numFmtId="38" fontId="16" fillId="0" borderId="20" xfId="7" applyNumberFormat="1" applyFont="1" applyFill="1" applyBorder="1" applyAlignment="1" applyProtection="1">
      <alignment vertical="center"/>
      <protection locked="0"/>
    </xf>
    <xf numFmtId="38" fontId="16" fillId="0" borderId="18" xfId="7" applyFont="1" applyBorder="1" applyProtection="1">
      <alignment vertical="center"/>
      <protection locked="0"/>
    </xf>
    <xf numFmtId="38" fontId="16" fillId="0" borderId="20" xfId="7" applyFont="1" applyBorder="1" applyProtection="1">
      <alignment vertical="center"/>
      <protection locked="0"/>
    </xf>
    <xf numFmtId="0" fontId="16" fillId="0" borderId="46" xfId="8" applyNumberFormat="1" applyFont="1" applyFill="1" applyBorder="1" applyAlignment="1" applyProtection="1">
      <alignment horizontal="center" vertical="center" wrapText="1"/>
    </xf>
    <xf numFmtId="0" fontId="16" fillId="2" borderId="47" xfId="8" applyNumberFormat="1" applyFont="1" applyFill="1" applyBorder="1" applyAlignment="1" applyProtection="1">
      <alignment horizontal="center" vertical="center" wrapText="1"/>
    </xf>
    <xf numFmtId="38" fontId="16" fillId="3" borderId="12" xfId="8" applyNumberFormat="1" applyFont="1" applyFill="1" applyBorder="1" applyAlignment="1" applyProtection="1">
      <alignment vertical="center" wrapText="1"/>
    </xf>
    <xf numFmtId="0" fontId="16" fillId="2" borderId="12" xfId="8" applyNumberFormat="1" applyFont="1" applyFill="1" applyBorder="1" applyAlignment="1" applyProtection="1">
      <alignment horizontal="center" vertical="center" wrapText="1"/>
    </xf>
    <xf numFmtId="0" fontId="16" fillId="0" borderId="0" xfId="8" applyNumberFormat="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16" fillId="0" borderId="0" xfId="1" applyFont="1" applyFill="1" applyAlignment="1" applyProtection="1">
      <alignment horizontal="center" vertical="center" wrapText="1" shrinkToFit="1"/>
    </xf>
    <xf numFmtId="179" fontId="22" fillId="2" borderId="2" xfId="1" applyNumberFormat="1" applyFont="1" applyFill="1" applyBorder="1" applyAlignment="1" applyProtection="1">
      <alignment horizontal="center" vertical="center" shrinkToFit="1"/>
      <protection locked="0"/>
    </xf>
    <xf numFmtId="0" fontId="22" fillId="2" borderId="2" xfId="1" applyFont="1" applyFill="1" applyBorder="1" applyAlignment="1" applyProtection="1">
      <alignment horizontal="center" vertical="center" shrinkToFit="1"/>
      <protection locked="0"/>
    </xf>
    <xf numFmtId="0" fontId="22" fillId="2" borderId="5" xfId="1" applyFont="1" applyFill="1" applyBorder="1" applyAlignment="1" applyProtection="1">
      <alignment horizontal="center" vertical="center" wrapText="1" shrinkToFit="1"/>
      <protection locked="0"/>
    </xf>
    <xf numFmtId="0" fontId="22" fillId="2" borderId="5" xfId="1" applyFont="1" applyFill="1" applyBorder="1" applyAlignment="1" applyProtection="1">
      <alignment horizontal="center" vertical="center"/>
      <protection locked="0"/>
    </xf>
    <xf numFmtId="0" fontId="22" fillId="0" borderId="5" xfId="1" applyFont="1" applyBorder="1" applyAlignment="1" applyProtection="1">
      <alignment horizontal="right" vertical="center"/>
      <protection locked="0"/>
    </xf>
    <xf numFmtId="0" fontId="22" fillId="0" borderId="4" xfId="1" applyFont="1" applyFill="1" applyBorder="1" applyAlignment="1" applyProtection="1">
      <alignment horizontal="right" vertical="center" shrinkToFit="1"/>
      <protection locked="0"/>
    </xf>
    <xf numFmtId="0" fontId="22" fillId="0" borderId="4" xfId="1" applyFont="1" applyBorder="1" applyAlignment="1" applyProtection="1">
      <alignment horizontal="right" vertical="center"/>
      <protection locked="0"/>
    </xf>
    <xf numFmtId="0" fontId="22" fillId="0" borderId="3" xfId="1" applyFont="1" applyBorder="1" applyAlignment="1" applyProtection="1">
      <alignment horizontal="center" vertical="center"/>
      <protection locked="0"/>
    </xf>
    <xf numFmtId="0" fontId="22" fillId="2" borderId="5" xfId="1" applyFont="1" applyFill="1" applyBorder="1" applyAlignment="1" applyProtection="1">
      <alignment horizontal="center" vertical="center" shrinkToFit="1"/>
      <protection locked="0"/>
    </xf>
    <xf numFmtId="0" fontId="22" fillId="2" borderId="5" xfId="1" applyFont="1" applyFill="1" applyBorder="1" applyAlignment="1" applyProtection="1">
      <alignment horizontal="center" vertical="center" wrapText="1"/>
      <protection locked="0"/>
    </xf>
    <xf numFmtId="192" fontId="16" fillId="0" borderId="0" xfId="1" applyNumberFormat="1" applyFont="1" applyFill="1" applyBorder="1" applyAlignment="1" applyProtection="1">
      <alignment horizontal="center" vertical="center"/>
    </xf>
    <xf numFmtId="192" fontId="16" fillId="4" borderId="0" xfId="1" applyNumberFormat="1" applyFont="1" applyFill="1" applyBorder="1" applyAlignment="1" applyProtection="1">
      <alignment horizontal="center" vertical="center"/>
      <protection locked="0"/>
    </xf>
    <xf numFmtId="192" fontId="16" fillId="0" borderId="22" xfId="1" applyNumberFormat="1" applyFont="1" applyFill="1" applyBorder="1" applyAlignment="1" applyProtection="1">
      <alignment horizontal="center" vertical="center"/>
    </xf>
    <xf numFmtId="192" fontId="16" fillId="4" borderId="22" xfId="1" applyNumberFormat="1" applyFont="1" applyFill="1" applyBorder="1" applyAlignment="1" applyProtection="1">
      <alignment horizontal="center" vertical="center"/>
      <protection locked="0"/>
    </xf>
    <xf numFmtId="192" fontId="16" fillId="0" borderId="0" xfId="1" applyNumberFormat="1" applyFont="1" applyFill="1" applyAlignment="1" applyProtection="1">
      <alignment horizontal="center" vertical="center" shrinkToFit="1"/>
    </xf>
    <xf numFmtId="0" fontId="17" fillId="2" borderId="2" xfId="1" applyFont="1" applyFill="1" applyBorder="1" applyAlignment="1" applyProtection="1">
      <alignment horizontal="center" vertical="center"/>
    </xf>
    <xf numFmtId="0" fontId="16" fillId="0" borderId="2" xfId="1" applyFont="1" applyFill="1" applyBorder="1" applyAlignment="1" applyProtection="1">
      <alignment horizontal="left" vertical="center" wrapText="1"/>
    </xf>
    <xf numFmtId="0" fontId="29" fillId="2" borderId="8" xfId="1" applyFont="1" applyFill="1" applyBorder="1" applyAlignment="1" applyProtection="1">
      <alignment horizontal="center" vertical="center" textRotation="255"/>
      <protection locked="0"/>
    </xf>
    <xf numFmtId="0" fontId="29" fillId="2" borderId="13" xfId="1" applyFont="1" applyFill="1" applyBorder="1" applyAlignment="1" applyProtection="1">
      <alignment horizontal="center" vertical="center" textRotation="255"/>
      <protection locked="0"/>
    </xf>
    <xf numFmtId="0" fontId="16" fillId="2" borderId="13" xfId="1" applyFont="1" applyFill="1" applyBorder="1" applyAlignment="1" applyProtection="1">
      <alignment horizontal="center" vertical="center" textRotation="255"/>
      <protection locked="0"/>
    </xf>
    <xf numFmtId="0" fontId="16" fillId="2" borderId="11" xfId="1" applyFont="1" applyFill="1" applyBorder="1" applyAlignment="1" applyProtection="1">
      <alignment horizontal="center" vertical="center" textRotation="255"/>
      <protection locked="0"/>
    </xf>
    <xf numFmtId="0" fontId="14" fillId="0" borderId="0" xfId="1" applyFont="1" applyFill="1" applyProtection="1">
      <alignment vertical="center"/>
    </xf>
    <xf numFmtId="0" fontId="33" fillId="0" borderId="0" xfId="1" applyFont="1" applyFill="1" applyProtection="1">
      <alignment vertical="center"/>
    </xf>
    <xf numFmtId="0" fontId="29" fillId="2" borderId="5" xfId="1" applyFont="1" applyFill="1" applyBorder="1" applyAlignment="1" applyProtection="1">
      <alignment horizontal="center" vertical="center" shrinkToFit="1"/>
    </xf>
    <xf numFmtId="0" fontId="29" fillId="2" borderId="4" xfId="1" applyFont="1" applyFill="1" applyBorder="1" applyAlignment="1" applyProtection="1">
      <alignment horizontal="center" vertical="center" shrinkToFit="1"/>
    </xf>
    <xf numFmtId="0" fontId="16" fillId="2" borderId="5" xfId="1" applyFont="1" applyFill="1" applyBorder="1" applyAlignment="1" applyProtection="1">
      <alignment horizontal="center" vertical="center"/>
    </xf>
    <xf numFmtId="0" fontId="16" fillId="2" borderId="4" xfId="1" applyFont="1" applyFill="1" applyBorder="1" applyAlignment="1" applyProtection="1">
      <alignment horizontal="center" vertical="center"/>
    </xf>
    <xf numFmtId="0" fontId="16" fillId="2" borderId="12" xfId="1" applyFont="1" applyFill="1" applyBorder="1" applyAlignment="1" applyProtection="1">
      <alignment horizontal="center" vertical="center" textRotation="255"/>
    </xf>
    <xf numFmtId="0" fontId="16" fillId="2" borderId="0" xfId="1" applyFont="1" applyFill="1" applyBorder="1" applyAlignment="1" applyProtection="1">
      <alignment horizontal="center" vertical="center" textRotation="255"/>
    </xf>
    <xf numFmtId="0" fontId="16" fillId="2" borderId="7" xfId="1" applyFont="1" applyFill="1" applyBorder="1" applyAlignment="1" applyProtection="1">
      <alignment horizontal="center" vertical="center" textRotation="255"/>
    </xf>
    <xf numFmtId="0" fontId="16" fillId="2" borderId="6" xfId="1" applyFont="1" applyFill="1" applyBorder="1" applyAlignment="1" applyProtection="1">
      <alignment horizontal="center" vertical="center" textRotation="255"/>
    </xf>
    <xf numFmtId="0" fontId="29" fillId="2" borderId="7" xfId="1" applyFont="1" applyFill="1" applyBorder="1" applyAlignment="1" applyProtection="1">
      <alignment horizontal="center" vertical="center"/>
      <protection locked="0"/>
    </xf>
    <xf numFmtId="0" fontId="29" fillId="2" borderId="6" xfId="1" applyFont="1" applyFill="1" applyBorder="1" applyAlignment="1" applyProtection="1">
      <alignment horizontal="center" vertical="center"/>
      <protection locked="0"/>
    </xf>
    <xf numFmtId="0" fontId="29" fillId="2" borderId="5" xfId="1" applyFont="1" applyFill="1" applyBorder="1" applyAlignment="1" applyProtection="1">
      <alignment horizontal="center" vertical="center"/>
      <protection locked="0"/>
    </xf>
    <xf numFmtId="0" fontId="29" fillId="2" borderId="4" xfId="1" applyFont="1" applyFill="1" applyBorder="1" applyAlignment="1" applyProtection="1">
      <alignment horizontal="center" vertical="center"/>
      <protection locked="0"/>
    </xf>
    <xf numFmtId="0" fontId="29" fillId="2" borderId="61" xfId="1" applyFont="1" applyFill="1" applyBorder="1" applyAlignment="1" applyProtection="1">
      <alignment horizontal="center" vertical="center"/>
      <protection locked="0"/>
    </xf>
    <xf numFmtId="0" fontId="29" fillId="2" borderId="62" xfId="1" applyFont="1" applyFill="1" applyBorder="1" applyAlignment="1" applyProtection="1">
      <alignment horizontal="center" vertical="center"/>
      <protection locked="0"/>
    </xf>
    <xf numFmtId="0" fontId="16" fillId="2" borderId="43" xfId="1" applyFont="1" applyFill="1" applyBorder="1" applyAlignment="1" applyProtection="1">
      <alignment horizontal="center" vertical="center"/>
    </xf>
    <xf numFmtId="0" fontId="16" fillId="2" borderId="69" xfId="1" applyFont="1" applyFill="1" applyBorder="1" applyAlignment="1" applyProtection="1">
      <alignment horizontal="center" vertical="center"/>
    </xf>
    <xf numFmtId="0" fontId="16" fillId="2" borderId="48" xfId="1" applyFont="1" applyFill="1" applyBorder="1" applyAlignment="1" applyProtection="1">
      <alignment horizontal="center" vertical="center" wrapText="1"/>
    </xf>
    <xf numFmtId="0" fontId="16" fillId="2" borderId="51" xfId="1" applyFont="1" applyFill="1" applyBorder="1" applyAlignment="1" applyProtection="1">
      <alignment horizontal="center" vertical="center" wrapText="1"/>
    </xf>
    <xf numFmtId="190" fontId="16" fillId="0" borderId="49" xfId="1" applyNumberFormat="1" applyFont="1" applyBorder="1" applyAlignment="1" applyProtection="1">
      <alignment horizontal="center" vertical="center"/>
      <protection locked="0"/>
    </xf>
    <xf numFmtId="190" fontId="16" fillId="0" borderId="50" xfId="1" applyNumberFormat="1" applyFont="1" applyBorder="1" applyAlignment="1" applyProtection="1">
      <alignment horizontal="center" vertical="center"/>
      <protection locked="0"/>
    </xf>
    <xf numFmtId="0" fontId="16" fillId="5" borderId="16" xfId="1" applyNumberFormat="1" applyFont="1" applyFill="1" applyBorder="1" applyAlignment="1" applyProtection="1">
      <alignment horizontal="center" vertical="center" shrinkToFit="1"/>
    </xf>
    <xf numFmtId="0" fontId="16" fillId="5" borderId="19" xfId="1" applyNumberFormat="1" applyFont="1" applyFill="1" applyBorder="1" applyAlignment="1" applyProtection="1">
      <alignment horizontal="center" vertical="center" shrinkToFit="1"/>
    </xf>
    <xf numFmtId="0" fontId="16" fillId="5" borderId="21" xfId="1" applyNumberFormat="1" applyFont="1" applyFill="1" applyBorder="1" applyAlignment="1" applyProtection="1">
      <alignment horizontal="center" vertical="center" shrinkToFit="1"/>
    </xf>
    <xf numFmtId="0" fontId="16" fillId="5" borderId="39" xfId="1" applyNumberFormat="1" applyFont="1" applyFill="1" applyBorder="1" applyAlignment="1" applyProtection="1">
      <alignment horizontal="center" vertical="center" shrinkToFit="1"/>
    </xf>
    <xf numFmtId="0" fontId="6" fillId="0" borderId="0" xfId="1" applyFont="1" applyFill="1" applyProtection="1">
      <alignment vertical="center"/>
    </xf>
    <xf numFmtId="0" fontId="37" fillId="0" borderId="0" xfId="1" applyFont="1" applyFill="1" applyProtection="1">
      <alignment vertical="center"/>
    </xf>
    <xf numFmtId="0" fontId="16" fillId="5" borderId="36" xfId="1" applyNumberFormat="1" applyFont="1" applyFill="1" applyBorder="1" applyAlignment="1" applyProtection="1">
      <alignment horizontal="center" vertical="center" shrinkToFit="1"/>
    </xf>
    <xf numFmtId="0" fontId="16" fillId="5" borderId="37" xfId="1" applyNumberFormat="1" applyFont="1" applyFill="1" applyBorder="1" applyAlignment="1" applyProtection="1">
      <alignment horizontal="center" vertical="center" shrinkToFit="1"/>
    </xf>
    <xf numFmtId="0" fontId="16" fillId="5" borderId="38" xfId="1" applyNumberFormat="1" applyFont="1" applyFill="1" applyBorder="1" applyAlignment="1" applyProtection="1">
      <alignment horizontal="center" vertical="center" shrinkToFit="1"/>
    </xf>
    <xf numFmtId="0" fontId="16" fillId="0" borderId="2" xfId="1" applyFont="1" applyBorder="1" applyAlignment="1" applyProtection="1">
      <alignment horizontal="left" vertical="center" wrapText="1"/>
    </xf>
    <xf numFmtId="0" fontId="33" fillId="0" borderId="0" xfId="1" applyFont="1" applyProtection="1">
      <alignment vertical="center"/>
    </xf>
    <xf numFmtId="0" fontId="33" fillId="0" borderId="0" xfId="1" applyFont="1" applyAlignment="1" applyProtection="1">
      <alignment vertical="center"/>
    </xf>
    <xf numFmtId="0" fontId="23" fillId="0" borderId="2" xfId="1" applyFont="1" applyBorder="1" applyAlignment="1" applyProtection="1">
      <alignment horizontal="left" vertical="center"/>
      <protection locked="0"/>
    </xf>
    <xf numFmtId="191" fontId="23" fillId="0" borderId="5" xfId="7" applyNumberFormat="1" applyFont="1" applyBorder="1" applyAlignment="1" applyProtection="1">
      <alignment horizontal="center" vertical="center"/>
      <protection locked="0"/>
    </xf>
    <xf numFmtId="191" fontId="23" fillId="0" borderId="3" xfId="7" applyNumberFormat="1" applyFont="1" applyBorder="1" applyAlignment="1" applyProtection="1">
      <alignment horizontal="center" vertical="center"/>
      <protection locked="0"/>
    </xf>
    <xf numFmtId="0" fontId="38" fillId="0" borderId="2" xfId="1" applyFont="1" applyBorder="1" applyAlignment="1" applyProtection="1">
      <alignment horizontal="left" vertical="top" wrapText="1"/>
      <protection locked="0"/>
    </xf>
    <xf numFmtId="0" fontId="22" fillId="2" borderId="5" xfId="1" applyFont="1" applyFill="1" applyBorder="1" applyAlignment="1" applyProtection="1">
      <alignment horizontal="center" vertical="center" wrapText="1"/>
    </xf>
    <xf numFmtId="0" fontId="22" fillId="2" borderId="4" xfId="1" applyFont="1" applyFill="1" applyBorder="1" applyAlignment="1" applyProtection="1">
      <alignment horizontal="center" vertical="center" wrapText="1"/>
    </xf>
    <xf numFmtId="0" fontId="22" fillId="2" borderId="3" xfId="1" applyFont="1" applyFill="1" applyBorder="1" applyAlignment="1" applyProtection="1">
      <alignment horizontal="center" vertical="center" wrapText="1"/>
    </xf>
    <xf numFmtId="0" fontId="23" fillId="0" borderId="5" xfId="1" applyFont="1" applyBorder="1" applyAlignment="1" applyProtection="1">
      <alignment horizontal="left" vertical="center"/>
      <protection locked="0"/>
    </xf>
    <xf numFmtId="0" fontId="23" fillId="0" borderId="4" xfId="1" applyFont="1" applyBorder="1" applyAlignment="1" applyProtection="1">
      <alignment horizontal="left" vertical="center"/>
      <protection locked="0"/>
    </xf>
    <xf numFmtId="0" fontId="23" fillId="0" borderId="3" xfId="1" applyFont="1" applyBorder="1" applyAlignment="1" applyProtection="1">
      <alignment horizontal="left" vertical="center"/>
      <protection locked="0"/>
    </xf>
    <xf numFmtId="181" fontId="23" fillId="0" borderId="5" xfId="1" applyNumberFormat="1" applyFont="1" applyBorder="1" applyAlignment="1" applyProtection="1">
      <alignment horizontal="center" vertical="center"/>
      <protection locked="0"/>
    </xf>
    <xf numFmtId="181" fontId="23" fillId="0" borderId="3" xfId="1" applyNumberFormat="1" applyFont="1" applyBorder="1" applyAlignment="1" applyProtection="1">
      <alignment horizontal="center" vertical="center"/>
      <protection locked="0"/>
    </xf>
    <xf numFmtId="0" fontId="36" fillId="0" borderId="0" xfId="1" applyFont="1" applyProtection="1">
      <alignment vertical="center"/>
    </xf>
    <xf numFmtId="0" fontId="38" fillId="0" borderId="0" xfId="1" applyFont="1" applyBorder="1" applyAlignment="1" applyProtection="1">
      <alignment vertical="top" wrapText="1"/>
    </xf>
    <xf numFmtId="0" fontId="22" fillId="2" borderId="2" xfId="1" applyFont="1" applyFill="1" applyBorder="1" applyAlignment="1" applyProtection="1">
      <alignment horizontal="center" vertical="center"/>
    </xf>
    <xf numFmtId="0" fontId="22" fillId="2" borderId="8" xfId="1" applyFont="1" applyFill="1" applyBorder="1" applyAlignment="1" applyProtection="1">
      <alignment horizontal="center" vertical="center"/>
    </xf>
    <xf numFmtId="0" fontId="22" fillId="2" borderId="13" xfId="1" applyFont="1" applyFill="1" applyBorder="1" applyAlignment="1" applyProtection="1">
      <alignment horizontal="center" vertical="center"/>
    </xf>
    <xf numFmtId="0" fontId="22" fillId="2" borderId="11" xfId="1" applyFont="1" applyFill="1" applyBorder="1" applyAlignment="1" applyProtection="1">
      <alignment horizontal="center" vertical="center"/>
    </xf>
    <xf numFmtId="0" fontId="22" fillId="0" borderId="5" xfId="1" applyFont="1" applyFill="1" applyBorder="1" applyAlignment="1" applyProtection="1">
      <alignment horizontal="left" vertical="center"/>
    </xf>
    <xf numFmtId="0" fontId="22" fillId="0" borderId="4" xfId="1" applyFont="1" applyFill="1" applyBorder="1" applyAlignment="1" applyProtection="1">
      <alignment horizontal="left" vertical="center"/>
    </xf>
    <xf numFmtId="0" fontId="22" fillId="0" borderId="3" xfId="1" applyFont="1" applyFill="1" applyBorder="1" applyAlignment="1" applyProtection="1">
      <alignment horizontal="left" vertical="center"/>
    </xf>
    <xf numFmtId="0" fontId="21" fillId="0" borderId="2" xfId="1" applyFont="1" applyBorder="1" applyAlignment="1" applyProtection="1">
      <alignment horizontal="left" vertical="top" wrapText="1"/>
      <protection locked="0"/>
    </xf>
    <xf numFmtId="191" fontId="22" fillId="0" borderId="5" xfId="7" applyNumberFormat="1" applyFont="1" applyFill="1" applyBorder="1" applyAlignment="1" applyProtection="1">
      <alignment horizontal="center" vertical="center"/>
      <protection locked="0"/>
    </xf>
    <xf numFmtId="191" fontId="22" fillId="0" borderId="4" xfId="7" applyNumberFormat="1" applyFont="1" applyFill="1" applyBorder="1" applyAlignment="1" applyProtection="1">
      <alignment horizontal="center" vertical="center"/>
      <protection locked="0"/>
    </xf>
    <xf numFmtId="191" fontId="22" fillId="0" borderId="3" xfId="7" applyNumberFormat="1" applyFont="1" applyFill="1" applyBorder="1" applyAlignment="1" applyProtection="1">
      <alignment horizontal="center" vertical="center"/>
      <protection locked="0"/>
    </xf>
    <xf numFmtId="0" fontId="22" fillId="2" borderId="5" xfId="1" applyFont="1" applyFill="1" applyBorder="1" applyAlignment="1" applyProtection="1">
      <alignment horizontal="center" vertical="center" wrapText="1"/>
      <protection locked="0"/>
    </xf>
    <xf numFmtId="0" fontId="22" fillId="2" borderId="4" xfId="1" applyFont="1" applyFill="1" applyBorder="1" applyAlignment="1" applyProtection="1">
      <alignment horizontal="center" vertical="center" wrapText="1"/>
      <protection locked="0"/>
    </xf>
    <xf numFmtId="0" fontId="22" fillId="2" borderId="3" xfId="1" applyFont="1" applyFill="1" applyBorder="1" applyAlignment="1" applyProtection="1">
      <alignment horizontal="center" vertical="center" wrapText="1"/>
      <protection locked="0"/>
    </xf>
    <xf numFmtId="179" fontId="22" fillId="0" borderId="2" xfId="1" applyNumberFormat="1" applyFont="1" applyFill="1" applyBorder="1" applyAlignment="1" applyProtection="1">
      <alignment horizontal="center" vertical="center" shrinkToFit="1"/>
      <protection locked="0"/>
    </xf>
    <xf numFmtId="0" fontId="36" fillId="0" borderId="0" xfId="1" applyFont="1" applyAlignment="1">
      <alignment vertical="center"/>
    </xf>
    <xf numFmtId="0" fontId="38" fillId="0" borderId="0" xfId="1" applyFont="1" applyBorder="1" applyAlignment="1">
      <alignment vertical="top" wrapText="1"/>
    </xf>
    <xf numFmtId="0" fontId="22" fillId="2" borderId="8" xfId="1" applyFont="1" applyFill="1" applyBorder="1" applyAlignment="1" applyProtection="1">
      <alignment horizontal="center" vertical="center"/>
      <protection locked="0"/>
    </xf>
    <xf numFmtId="0" fontId="22" fillId="2" borderId="13" xfId="1" applyFont="1" applyFill="1" applyBorder="1" applyAlignment="1" applyProtection="1">
      <alignment horizontal="center" vertical="center"/>
      <protection locked="0"/>
    </xf>
    <xf numFmtId="0" fontId="22" fillId="2" borderId="11" xfId="1" applyFont="1" applyFill="1" applyBorder="1" applyAlignment="1" applyProtection="1">
      <alignment horizontal="center" vertical="center"/>
      <protection locked="0"/>
    </xf>
    <xf numFmtId="182" fontId="22" fillId="0" borderId="5" xfId="1" applyNumberFormat="1" applyFont="1" applyFill="1" applyBorder="1" applyAlignment="1" applyProtection="1">
      <alignment horizontal="center" vertical="center" shrinkToFit="1"/>
      <protection locked="0"/>
    </xf>
    <xf numFmtId="182" fontId="22" fillId="0" borderId="3" xfId="1" applyNumberFormat="1" applyFont="1" applyFill="1" applyBorder="1" applyAlignment="1" applyProtection="1">
      <alignment horizontal="center" vertical="center" shrinkToFit="1"/>
      <protection locked="0"/>
    </xf>
    <xf numFmtId="179" fontId="22" fillId="2" borderId="2" xfId="1" applyNumberFormat="1" applyFont="1" applyFill="1" applyBorder="1" applyAlignment="1" applyProtection="1">
      <alignment horizontal="center" vertical="center" shrinkToFit="1"/>
      <protection locked="0"/>
    </xf>
    <xf numFmtId="0" fontId="22" fillId="0" borderId="5" xfId="1" applyFont="1" applyBorder="1" applyAlignment="1" applyProtection="1">
      <alignment horizontal="left" vertical="center" wrapText="1"/>
      <protection locked="0"/>
    </xf>
    <xf numFmtId="0" fontId="22" fillId="0" borderId="4" xfId="1" applyFont="1" applyBorder="1" applyAlignment="1" applyProtection="1">
      <alignment horizontal="left" vertical="center" wrapText="1"/>
      <protection locked="0"/>
    </xf>
    <xf numFmtId="0" fontId="22" fillId="0" borderId="3" xfId="1" applyFont="1" applyBorder="1" applyAlignment="1" applyProtection="1">
      <alignment horizontal="left" vertical="center" wrapText="1"/>
      <protection locked="0"/>
    </xf>
    <xf numFmtId="0" fontId="22" fillId="0" borderId="5" xfId="1" applyNumberFormat="1" applyFont="1" applyBorder="1" applyAlignment="1" applyProtection="1">
      <alignment horizontal="left" vertical="center"/>
      <protection locked="0"/>
    </xf>
    <xf numFmtId="0" fontId="22" fillId="0" borderId="4" xfId="1" applyNumberFormat="1" applyFont="1" applyBorder="1" applyAlignment="1" applyProtection="1">
      <alignment horizontal="left" vertical="center"/>
      <protection locked="0"/>
    </xf>
    <xf numFmtId="0" fontId="22" fillId="0" borderId="3" xfId="1" applyNumberFormat="1" applyFont="1" applyBorder="1" applyAlignment="1" applyProtection="1">
      <alignment horizontal="left" vertical="center"/>
      <protection locked="0"/>
    </xf>
    <xf numFmtId="0" fontId="22" fillId="0" borderId="2" xfId="1" applyFont="1" applyBorder="1" applyAlignment="1" applyProtection="1">
      <alignment horizontal="left" vertical="center"/>
      <protection locked="0"/>
    </xf>
    <xf numFmtId="0" fontId="22" fillId="0" borderId="5" xfId="1" applyFont="1" applyBorder="1" applyAlignment="1" applyProtection="1">
      <alignment horizontal="left" vertical="top" wrapText="1"/>
      <protection locked="0"/>
    </xf>
    <xf numFmtId="0" fontId="22" fillId="0" borderId="4" xfId="1" applyFont="1" applyBorder="1" applyAlignment="1" applyProtection="1">
      <alignment horizontal="left" vertical="top" wrapText="1"/>
      <protection locked="0"/>
    </xf>
    <xf numFmtId="0" fontId="22" fillId="0" borderId="3" xfId="1" applyFont="1" applyBorder="1" applyAlignment="1" applyProtection="1">
      <alignment horizontal="left" vertical="top" wrapText="1"/>
      <protection locked="0"/>
    </xf>
    <xf numFmtId="0" fontId="36" fillId="0" borderId="0" xfId="1" applyFont="1">
      <alignment vertical="center"/>
    </xf>
    <xf numFmtId="179" fontId="22" fillId="2" borderId="5" xfId="1" applyNumberFormat="1" applyFont="1" applyFill="1" applyBorder="1" applyAlignment="1" applyProtection="1">
      <alignment horizontal="center" vertical="center" shrinkToFit="1"/>
      <protection locked="0"/>
    </xf>
    <xf numFmtId="179" fontId="22" fillId="2" borderId="3" xfId="1" applyNumberFormat="1" applyFont="1" applyFill="1" applyBorder="1" applyAlignment="1" applyProtection="1">
      <alignment horizontal="center" vertical="center" shrinkToFit="1"/>
      <protection locked="0"/>
    </xf>
    <xf numFmtId="0" fontId="22" fillId="0" borderId="5" xfId="1" applyNumberFormat="1" applyFont="1" applyFill="1" applyBorder="1" applyAlignment="1" applyProtection="1">
      <alignment horizontal="left" vertical="center" wrapText="1" shrinkToFit="1"/>
      <protection locked="0"/>
    </xf>
    <xf numFmtId="0" fontId="22" fillId="0" borderId="4" xfId="1" applyNumberFormat="1" applyFont="1" applyFill="1" applyBorder="1" applyAlignment="1" applyProtection="1">
      <alignment horizontal="left" vertical="center" wrapText="1" shrinkToFit="1"/>
      <protection locked="0"/>
    </xf>
    <xf numFmtId="0" fontId="22" fillId="0" borderId="3" xfId="1" applyNumberFormat="1" applyFont="1" applyFill="1" applyBorder="1" applyAlignment="1" applyProtection="1">
      <alignment horizontal="left" vertical="center" wrapText="1" shrinkToFit="1"/>
      <protection locked="0"/>
    </xf>
    <xf numFmtId="0" fontId="22" fillId="0" borderId="5" xfId="1" applyFont="1" applyBorder="1" applyAlignment="1" applyProtection="1">
      <alignment horizontal="left" vertical="center"/>
      <protection locked="0"/>
    </xf>
    <xf numFmtId="0" fontId="22" fillId="0" borderId="4" xfId="1" applyFont="1" applyBorder="1" applyAlignment="1" applyProtection="1">
      <alignment horizontal="left" vertical="center"/>
      <protection locked="0"/>
    </xf>
    <xf numFmtId="0" fontId="22" fillId="0" borderId="3" xfId="1" applyFont="1" applyBorder="1" applyAlignment="1" applyProtection="1">
      <alignment horizontal="left" vertical="center"/>
      <protection locked="0"/>
    </xf>
    <xf numFmtId="0" fontId="22" fillId="0" borderId="2" xfId="1" applyFont="1" applyBorder="1" applyAlignment="1" applyProtection="1">
      <alignment horizontal="left" vertical="center" wrapText="1"/>
      <protection locked="0"/>
    </xf>
    <xf numFmtId="0" fontId="21" fillId="0" borderId="5" xfId="1" applyFont="1" applyBorder="1" applyAlignment="1" applyProtection="1">
      <alignment horizontal="left" vertical="top" wrapText="1"/>
      <protection locked="0"/>
    </xf>
    <xf numFmtId="0" fontId="21" fillId="0" borderId="4" xfId="1" applyFont="1" applyBorder="1" applyAlignment="1" applyProtection="1">
      <alignment horizontal="left" vertical="top" wrapText="1"/>
      <protection locked="0"/>
    </xf>
    <xf numFmtId="0" fontId="21" fillId="0" borderId="3" xfId="1" applyFont="1" applyBorder="1" applyAlignment="1" applyProtection="1">
      <alignment horizontal="left" vertical="top" wrapText="1"/>
      <protection locked="0"/>
    </xf>
    <xf numFmtId="0" fontId="16" fillId="0" borderId="5" xfId="1" applyFont="1" applyBorder="1" applyAlignment="1" applyProtection="1">
      <alignment vertical="center" wrapText="1"/>
    </xf>
    <xf numFmtId="0" fontId="16" fillId="0" borderId="4" xfId="1" applyFont="1" applyBorder="1" applyAlignment="1" applyProtection="1">
      <alignment vertical="center" wrapText="1"/>
    </xf>
    <xf numFmtId="0" fontId="16" fillId="0" borderId="3" xfId="1" applyFont="1" applyBorder="1" applyAlignment="1" applyProtection="1">
      <alignment vertical="center" wrapText="1"/>
    </xf>
    <xf numFmtId="0" fontId="29" fillId="2" borderId="12" xfId="1" applyFont="1" applyFill="1" applyBorder="1" applyAlignment="1" applyProtection="1">
      <alignment horizontal="left" vertical="center" wrapText="1"/>
    </xf>
    <xf numFmtId="0" fontId="29" fillId="2" borderId="0" xfId="1" applyFont="1" applyFill="1" applyBorder="1" applyAlignment="1" applyProtection="1">
      <alignment horizontal="left" vertical="center" wrapText="1"/>
    </xf>
    <xf numFmtId="0" fontId="29" fillId="2" borderId="35" xfId="1" applyFont="1" applyFill="1" applyBorder="1" applyAlignment="1" applyProtection="1">
      <alignment horizontal="left" vertical="center" wrapText="1"/>
    </xf>
    <xf numFmtId="0" fontId="29" fillId="2" borderId="7" xfId="1" applyFont="1" applyFill="1" applyBorder="1" applyAlignment="1" applyProtection="1">
      <alignment horizontal="left" vertical="center" wrapText="1"/>
    </xf>
    <xf numFmtId="0" fontId="29" fillId="2" borderId="6" xfId="1" applyFont="1" applyFill="1" applyBorder="1" applyAlignment="1" applyProtection="1">
      <alignment horizontal="left" vertical="center" wrapText="1"/>
    </xf>
    <xf numFmtId="0" fontId="29" fillId="2" borderId="42" xfId="1" applyFont="1" applyFill="1" applyBorder="1" applyAlignment="1" applyProtection="1">
      <alignment horizontal="left" vertical="center" wrapText="1"/>
    </xf>
    <xf numFmtId="0" fontId="31" fillId="2" borderId="10" xfId="1" applyFont="1" applyFill="1" applyBorder="1" applyAlignment="1" applyProtection="1">
      <alignment horizontal="center" vertical="center" wrapText="1"/>
    </xf>
    <xf numFmtId="0" fontId="31" fillId="2" borderId="1" xfId="1" applyFont="1" applyFill="1" applyBorder="1" applyAlignment="1" applyProtection="1">
      <alignment horizontal="center" vertical="center" wrapText="1"/>
    </xf>
    <xf numFmtId="0" fontId="31" fillId="2" borderId="9"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35" xfId="1" applyFont="1" applyFill="1" applyBorder="1" applyAlignment="1" applyProtection="1">
      <alignment horizontal="center" vertical="center" wrapText="1"/>
    </xf>
    <xf numFmtId="0" fontId="16" fillId="0" borderId="5" xfId="1" applyFont="1" applyBorder="1" applyAlignment="1" applyProtection="1">
      <alignment horizontal="left" vertical="center" wrapText="1"/>
    </xf>
    <xf numFmtId="0" fontId="16" fillId="0" borderId="4" xfId="1" applyFont="1" applyBorder="1" applyAlignment="1" applyProtection="1">
      <alignment horizontal="left" vertical="center" wrapText="1"/>
    </xf>
    <xf numFmtId="0" fontId="16" fillId="0" borderId="3" xfId="1" applyFont="1" applyBorder="1" applyAlignment="1" applyProtection="1">
      <alignment horizontal="left" vertical="center" wrapText="1"/>
    </xf>
    <xf numFmtId="0" fontId="8" fillId="0" borderId="0" xfId="1" applyFont="1" applyAlignment="1" applyProtection="1">
      <alignment vertical="center"/>
    </xf>
  </cellXfs>
  <cellStyles count="9">
    <cellStyle name="パーセント 2" xfId="5"/>
    <cellStyle name="ハイパーリンク 2" xfId="6"/>
    <cellStyle name="桁区切り" xfId="7" builtinId="6"/>
    <cellStyle name="桁区切り 2" xfId="2"/>
    <cellStyle name="桁区切り 3" xfId="4"/>
    <cellStyle name="標準" xfId="0" builtinId="0"/>
    <cellStyle name="標準 2" xfId="1"/>
    <cellStyle name="標準 3" xfId="3"/>
    <cellStyle name="標準 4" xfId="8"/>
  </cellStyles>
  <dxfs count="399">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86" formatCode="&quot;広&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0"/>
        <color rgb="FFFF0000"/>
        <name val="ＭＳ 明朝"/>
        <scheme val="none"/>
      </font>
      <numFmt numFmtId="0" formatCode="General"/>
      <alignment horizontal="general" vertical="center" textRotation="0" wrapText="0" indent="0" justifyLastLine="0" shrinkToFit="0" readingOrder="0"/>
      <border diagonalUp="0" diagonalDown="0">
        <left/>
        <right style="thin">
          <color theme="0"/>
        </right>
        <top style="thin">
          <color theme="0"/>
        </top>
        <bottom/>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0" tint="-0.1499984740745262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style="thin">
          <color theme="0" tint="-0.14996795556505021"/>
        </right>
        <top/>
        <bottom/>
      </border>
      <protection locked="1" hidden="0"/>
    </dxf>
    <dxf>
      <font>
        <b val="0"/>
        <i val="0"/>
        <strike val="0"/>
        <condense val="0"/>
        <extend val="0"/>
        <outline val="0"/>
        <shadow val="0"/>
        <u val="none"/>
        <vertAlign val="baseline"/>
        <sz val="9"/>
        <color theme="0" tint="-0.14999847407452621"/>
        <name val="ＭＳ 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87" formatCode="&quot;他&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protection locked="0" hidden="0"/>
    </dxf>
    <dxf>
      <protection locked="1" hidden="0"/>
    </dxf>
    <dxf>
      <font>
        <b/>
        <i val="0"/>
        <color theme="0"/>
      </font>
      <fill>
        <patternFill>
          <bgColor rgb="FFFF0000"/>
        </patternFill>
      </fill>
    </dxf>
    <dxf>
      <fill>
        <patternFill>
          <bgColor rgb="FFFF0000"/>
        </patternFill>
      </fill>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85" formatCode="&quot;展&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83" formatCode="&quot;産&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i val="0"/>
        <color theme="0"/>
      </font>
      <fill>
        <patternFill>
          <bgColor rgb="FFFF0000"/>
        </patternFill>
      </fill>
    </dxf>
    <dxf>
      <font>
        <b/>
        <i val="0"/>
        <color theme="0"/>
      </font>
      <fill>
        <patternFill>
          <bgColor rgb="FFFF0000"/>
        </patternFill>
      </fill>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rgb="FFFF0000"/>
        <name val="ＭＳ 明朝"/>
        <scheme val="none"/>
      </font>
      <numFmt numFmtId="0" formatCode="General"/>
      <alignment horizontal="general" vertical="center" textRotation="0" wrapText="0" indent="0" justifyLastLine="0" shrinkToFit="0" readingOrder="0"/>
      <border diagonalUp="0" diagonalDown="0">
        <left/>
        <right/>
        <top style="thin">
          <color theme="0"/>
        </top>
        <bottom/>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84" formatCode="&quot;人&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border outline="0">
        <right style="thin">
          <color theme="0"/>
        </right>
      </border>
    </dxf>
    <dxf>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9"/>
        <color rgb="FFFF0000"/>
        <name val="ＭＳ ゴシック"/>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style="thin">
          <color theme="0"/>
        </right>
        <top style="thin">
          <color theme="0"/>
        </top>
        <bottom style="thin">
          <color theme="0"/>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189" formatCode="&quot;平&quot;&quot;成&quot;ee&quot;年&quot;m&quot;月&quot;"/>
      <fill>
        <patternFill patternType="none">
          <fgColor indexed="64"/>
          <bgColor indexed="65"/>
        </patternFill>
      </fill>
      <alignment horizontal="center" vertical="center" textRotation="0" wrapText="0" indent="0" justifyLastLine="0" shrinkToFit="1" readingOrder="0"/>
      <protection locked="1" hidden="0"/>
    </dxf>
    <dxf>
      <font>
        <b val="0"/>
        <i val="0"/>
        <strike val="0"/>
        <condense val="0"/>
        <extend val="0"/>
        <outline val="0"/>
        <shadow val="0"/>
        <u val="none"/>
        <vertAlign val="baseline"/>
        <sz val="9"/>
        <color auto="1"/>
        <name val="ＭＳ ゴシック"/>
        <scheme val="none"/>
      </font>
      <numFmt numFmtId="192" formatCode="&quot;平&quot;&quot;成&quot;ee&quot;年&quot;m&quot;月&quot;d&quot;日&quot;"/>
      <fill>
        <patternFill patternType="none">
          <fgColor indexed="64"/>
          <bgColor indexed="65"/>
        </patternFill>
      </fill>
      <alignment horizontal="center" vertical="center" textRotation="0" wrapText="0" indent="0" justifyLastLine="0" shrinkToFit="1" readingOrder="0"/>
      <protection locked="1" hidden="0"/>
    </dxf>
    <dxf>
      <font>
        <b val="0"/>
        <i val="0"/>
        <strike val="0"/>
        <condense val="0"/>
        <extend val="0"/>
        <outline val="0"/>
        <shadow val="0"/>
        <u val="none"/>
        <vertAlign val="baseline"/>
        <sz val="9"/>
        <color auto="1"/>
        <name val="ＭＳ ゴシック"/>
        <scheme val="none"/>
      </font>
      <numFmt numFmtId="192" formatCode="&quot;平&quot;&quot;成&quot;ee&quot;年&quot;m&quot;月&quot;d&quot;日&quot;"/>
      <fill>
        <patternFill patternType="none">
          <fgColor indexed="64"/>
          <bgColor indexed="65"/>
        </patternFill>
      </fill>
      <alignment horizontal="center" vertical="center" textRotation="0" wrapText="0" indent="0" justifyLastLine="0" shrinkToFit="1" readingOrder="0"/>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ＭＳ 明朝"/>
        <scheme val="none"/>
      </font>
      <numFmt numFmtId="0" formatCode="General"/>
      <alignment horizontal="general" vertical="bottom" textRotation="0" wrapText="0" indent="0" justifyLastLine="0" shrinkToFit="0" readingOrder="0"/>
      <border diagonalUp="0" diagonalDown="0">
        <left/>
        <right style="thin">
          <color theme="0"/>
        </right>
        <top style="thin">
          <color theme="0"/>
        </top>
        <bottom style="thin">
          <color theme="0"/>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solid">
          <bgColor rgb="FFFF0000"/>
        </patternFill>
      </fill>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182" formatCode="&quot;委&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protection locked="0" hidden="0"/>
    </dxf>
    <dxf>
      <protection locked="1" hidden="0"/>
    </dxf>
    <dxf>
      <fill>
        <patternFill>
          <bgColor rgb="FFFF0000"/>
        </patternFill>
      </fill>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rgb="FFFF0000"/>
        <name val="ＭＳ 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top/>
        <bottom/>
      </border>
      <protection locked="1" hidden="0"/>
    </dxf>
    <dxf>
      <numFmt numFmtId="6" formatCode="#,##0;[Red]\-#,##0"/>
      <fill>
        <patternFill patternType="solid">
          <fgColor indexed="64"/>
          <bgColor theme="8" tint="0.79998168889431442"/>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top/>
        <bottom/>
      </border>
      <protection locked="1" hidden="0"/>
    </dxf>
    <dxf>
      <numFmt numFmtId="6" formatCode="#,##0;[Red]\-#,##0"/>
      <fill>
        <patternFill patternType="solid">
          <fgColor indexed="64"/>
          <bgColor theme="8" tint="0.79998168889431442"/>
        </patternFill>
      </fill>
      <alignment horizontal="general"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border>
        <right style="thin">
          <color indexed="64"/>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alignment horizontal="center" vertical="center" textRotation="255"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border>
        <left/>
        <right style="thin">
          <color indexed="64"/>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alignment horizontal="left"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protection locked="1" hidden="0"/>
    </dxf>
    <dxf>
      <alignment horizontal="left"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double">
          <color auto="1"/>
        </top>
        <bottom/>
      </border>
      <protection locked="1" hidden="0"/>
    </dxf>
    <dxf>
      <font>
        <b val="0"/>
        <i val="0"/>
        <strike val="0"/>
        <condense val="0"/>
        <extend val="0"/>
        <outline val="0"/>
        <shadow val="0"/>
        <u val="none"/>
        <vertAlign val="baseline"/>
        <sz val="9"/>
        <color auto="1"/>
        <name val="ＭＳ ゴシック"/>
        <scheme val="none"/>
      </font>
      <numFmt numFmtId="181" formatCode="&quot;機&quot;\-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border>
      <protection locked="0" hidden="0"/>
    </dxf>
    <dxf>
      <protection locked="1" hidden="0"/>
    </dxf>
    <dxf>
      <border diagonalUp="0" diagonalDown="0">
        <left/>
        <right/>
        <top/>
        <bottom/>
      </border>
    </dxf>
    <dxf>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ill>
        <patternFill>
          <bgColor theme="0"/>
        </patternFill>
      </fill>
    </dxf>
    <dxf>
      <font>
        <color theme="0"/>
      </font>
      <fill>
        <patternFill>
          <bgColor rgb="FFFF0000"/>
        </patternFill>
      </fill>
    </dxf>
    <dxf>
      <font>
        <b val="0"/>
        <i val="0"/>
        <strike val="0"/>
        <condense val="0"/>
        <extend val="0"/>
        <outline val="0"/>
        <shadow val="0"/>
        <u val="none"/>
        <vertAlign val="baseline"/>
        <sz val="10"/>
        <color auto="1"/>
        <name val="ＭＳ 明朝"/>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op>
        <bottom style="thin">
          <color theme="0"/>
        </bottom>
      </border>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thin">
          <color theme="0"/>
        </top>
        <bottom style="thin">
          <color theme="0"/>
        </bottom>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top/>
        <bottom/>
      </border>
      <protection locked="1" hidden="0"/>
    </dxf>
    <dxf>
      <font>
        <strike val="0"/>
        <outline val="0"/>
        <shadow val="0"/>
        <u val="none"/>
        <vertAlign val="baseline"/>
        <name val="ＭＳ ゴシック"/>
        <scheme val="none"/>
      </font>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name val="ＭＳ ゴシック"/>
        <scheme val="none"/>
      </font>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name val="ＭＳ ゴシック"/>
        <scheme val="none"/>
      </font>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theme="0" tint="-0.14993743705557422"/>
        </left>
        <right style="thin">
          <color theme="0" tint="-0.14996795556505021"/>
        </right>
        <top/>
        <bottom/>
      </border>
      <protection locked="1" hidden="0"/>
    </dxf>
    <dxf>
      <font>
        <strike val="0"/>
        <outline val="0"/>
        <shadow val="0"/>
        <u val="none"/>
        <vertAlign val="baseline"/>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0" tint="-0.14993743705557422"/>
        </right>
        <top/>
        <bottom/>
      </border>
      <protection locked="1" hidden="0"/>
    </dxf>
    <dxf>
      <font>
        <b val="0"/>
        <i val="0"/>
        <strike val="0"/>
        <condense val="0"/>
        <extend val="0"/>
        <outline val="0"/>
        <shadow val="0"/>
        <u val="none"/>
        <vertAlign val="baseline"/>
        <sz val="9"/>
        <color auto="1"/>
        <name val="ＭＳ ゴシック"/>
        <scheme val="none"/>
      </font>
      <numFmt numFmtId="180" formatCode="&quot;原&quot;\-General"/>
      <fill>
        <patternFill patternType="none">
          <fgColor indexed="64"/>
          <bgColor auto="1"/>
        </patternFill>
      </fill>
      <alignment horizontal="center" vertical="center" textRotation="0" wrapText="0" indent="0" justifyLastLine="0" shrinkToFit="0" readingOrder="0"/>
      <protection locked="0" hidden="0"/>
    </dxf>
    <dxf>
      <protection locked="1" hidden="0"/>
    </dxf>
    <dxf>
      <border outline="0">
        <left style="thin">
          <color indexed="64"/>
        </left>
        <right style="thin">
          <color theme="0"/>
        </right>
      </border>
    </dxf>
    <dxf>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protection locked="1" hidden="0"/>
    </dxf>
    <dxf>
      <font>
        <color theme="0"/>
      </font>
      <fill>
        <patternFill>
          <bgColor rgb="FFFF0000"/>
        </patternFill>
      </fill>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name val="ＭＳ ゴシック"/>
        <scheme val="none"/>
      </font>
      <numFmt numFmtId="176" formatCode="#,##0_ "/>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double">
          <color auto="1"/>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0"/>
        </top>
        <bottom style="thin">
          <color theme="0"/>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center" vertical="center" textRotation="0" wrapText="0" indent="0" justifyLastLine="0" shrinkToFit="0" readingOrder="0"/>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1" hidden="0"/>
    </dxf>
    <dxf>
      <font>
        <strike val="0"/>
        <outline val="0"/>
        <shadow val="0"/>
        <u val="none"/>
        <vertAlign val="baseline"/>
        <sz val="9"/>
        <color auto="1"/>
        <name val="ＭＳ ゴシック"/>
        <scheme val="none"/>
      </font>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1" hidden="0"/>
    </dxf>
    <dxf>
      <font>
        <b/>
        <i val="0"/>
        <strike val="0"/>
        <condense val="0"/>
        <extend val="0"/>
        <outline val="0"/>
        <shadow val="0"/>
        <u val="none"/>
        <vertAlign val="baseline"/>
        <sz val="9"/>
        <color rgb="FFFF0000"/>
        <name val="ＭＳ ゴシック"/>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style="thin">
          <color theme="0"/>
        </right>
        <top style="thin">
          <color theme="0"/>
        </top>
        <bottom style="thin">
          <color theme="0"/>
        </bottom>
      </border>
      <protection locked="1" hidden="0"/>
    </dxf>
    <dxf>
      <font>
        <b val="0"/>
        <i val="0"/>
        <strike val="0"/>
        <condense val="0"/>
        <extend val="0"/>
        <outline val="0"/>
        <shadow val="0"/>
        <u val="none"/>
        <vertAlign val="baseline"/>
        <sz val="9"/>
        <color auto="1"/>
        <name val="ＭＳ ゴシック"/>
        <scheme val="none"/>
      </font>
      <numFmt numFmtId="188" formatCode="yy&quot;年&quot;m&quot;ヶ月&quot;"/>
      <fill>
        <patternFill patternType="none">
          <fgColor indexed="64"/>
          <bgColor auto="1"/>
        </patternFill>
      </fill>
      <alignment horizontal="center" vertical="center" textRotation="0" wrapText="0" indent="0" justifyLastLine="0" shrinkToFit="1"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9"/>
        <color auto="1"/>
        <name val="ＭＳ ゴシック"/>
        <scheme val="none"/>
      </font>
      <numFmt numFmtId="192" formatCode="&quot;平&quot;&quot;成&quot;ee&quot;年&quot;m&quot;月&quot;d&quot;日&quo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192" formatCode="&quot;平&quot;&quot;成&quot;ee&quot;年&quot;m&quot;月&quot;d&quot;日&quo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double">
          <color indexed="64"/>
        </right>
        <top/>
        <bottom/>
        <vertical/>
        <horizontal/>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1" diagonalDown="0" outline="0">
        <left/>
        <right style="medium">
          <color indexed="64"/>
        </right>
        <top style="double">
          <color indexed="64"/>
        </top>
        <bottom style="double">
          <color auto="1"/>
        </bottom>
        <diagonal style="thin">
          <color indexed="64"/>
        </diagonal>
      </border>
      <protection locked="1" hidden="0"/>
    </dxf>
    <dxf>
      <font>
        <b val="0"/>
        <i val="0"/>
        <strike val="0"/>
        <condense val="0"/>
        <extend val="0"/>
        <outline val="0"/>
        <shadow val="0"/>
        <u val="none"/>
        <vertAlign val="baseline"/>
        <sz val="9"/>
        <color auto="1"/>
        <name val="ＭＳ ゴシック"/>
        <scheme val="none"/>
      </font>
      <fill>
        <patternFill patternType="solid">
          <fgColor indexed="64"/>
          <bgColor theme="0" tint="-0.1499984740745262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1" diagonalDown="0" outline="0">
        <left/>
        <right/>
        <top style="double">
          <color indexed="64"/>
        </top>
        <bottom style="double">
          <color auto="1"/>
        </bottom>
        <diagonal style="thin">
          <color indexed="64"/>
        </diagonal>
      </border>
      <protection locked="1" hidden="0"/>
    </dxf>
    <dxf>
      <font>
        <b val="0"/>
        <i val="0"/>
        <strike val="0"/>
        <condense val="0"/>
        <extend val="0"/>
        <outline val="0"/>
        <shadow val="0"/>
        <u val="none"/>
        <vertAlign val="baseline"/>
        <sz val="9"/>
        <color auto="1"/>
        <name val="ＭＳ ゴシック"/>
        <scheme val="none"/>
      </font>
      <numFmt numFmtId="6" formatCode="#,##0;[Red]\-#,##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double">
          <color indexed="64"/>
        </right>
        <top/>
        <bottom/>
      </border>
      <protection locked="1" hidden="0"/>
    </dxf>
    <dxf>
      <font>
        <strike val="0"/>
        <outline val="0"/>
        <shadow val="0"/>
        <u val="none"/>
        <vertAlign val="baseline"/>
        <sz val="9"/>
        <color auto="1"/>
        <name val="ＭＳ ゴシック"/>
        <scheme val="none"/>
      </font>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1" diagonalDown="0" outline="0">
        <left/>
        <right style="medium">
          <color indexed="64"/>
        </right>
        <top style="double">
          <color indexed="64"/>
        </top>
        <bottom style="double">
          <color auto="1"/>
        </bottom>
        <diagonal style="thin">
          <color indexed="64"/>
        </diagonal>
      </border>
      <protection locked="1" hidden="0"/>
    </dxf>
    <dxf>
      <font>
        <b val="0"/>
        <i val="0"/>
        <strike val="0"/>
        <condense val="0"/>
        <extend val="0"/>
        <outline val="0"/>
        <shadow val="0"/>
        <u val="none"/>
        <vertAlign val="baseline"/>
        <sz val="9"/>
        <color auto="1"/>
        <name val="ＭＳ ゴシック"/>
        <scheme val="none"/>
      </font>
      <numFmt numFmtId="6" formatCode="#,##0;[Red]\-#,##0"/>
      <border diagonalUp="1" diagonalDown="0" outline="0">
        <left style="thin">
          <color auto="1"/>
        </left>
        <right style="thin">
          <color auto="1"/>
        </right>
        <top/>
        <bottom/>
        <diagonal/>
      </border>
      <protection locked="1" hidden="0"/>
    </dxf>
    <dxf>
      <font>
        <b val="0"/>
        <i val="0"/>
        <strike val="0"/>
        <condense val="0"/>
        <extend val="0"/>
        <outline val="0"/>
        <shadow val="0"/>
        <u val="none"/>
        <vertAlign val="baseline"/>
        <sz val="9"/>
        <color auto="1"/>
        <name val="ＭＳ ゴシック"/>
        <scheme val="none"/>
      </font>
      <fill>
        <patternFill patternType="solid">
          <fgColor indexed="64"/>
          <bgColor theme="0" tint="-0.1499984740745262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0"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double">
          <color indexed="64"/>
        </right>
        <top/>
        <bottom/>
      </border>
      <protection locked="1" hidden="0"/>
    </dxf>
    <dxf>
      <font>
        <strike val="0"/>
        <outline val="0"/>
        <shadow val="0"/>
        <u val="none"/>
        <vertAlign val="baseline"/>
        <sz val="9"/>
        <color auto="1"/>
        <name val="ＭＳ ゴシック"/>
        <scheme val="none"/>
      </font>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0"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double">
          <color indexed="64"/>
        </right>
        <top/>
        <bottom/>
      </border>
      <protection locked="1" hidden="0"/>
    </dxf>
    <dxf>
      <font>
        <strike val="0"/>
        <outline val="0"/>
        <shadow val="0"/>
        <u val="none"/>
        <vertAlign val="baseline"/>
        <sz val="9"/>
        <color auto="1"/>
        <name val="ＭＳ ゴシック"/>
        <scheme val="none"/>
      </font>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0"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double">
          <color indexed="64"/>
        </right>
        <top/>
        <bottom/>
      </border>
      <protection locked="1" hidden="0"/>
    </dxf>
    <dxf>
      <font>
        <strike val="0"/>
        <outline val="0"/>
        <shadow val="0"/>
        <u val="none"/>
        <vertAlign val="baseline"/>
        <sz val="9"/>
        <color auto="1"/>
        <name val="ＭＳ ゴシック"/>
        <scheme val="none"/>
      </font>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0"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1" readingOrder="0"/>
      <border diagonalUp="0" diagonalDown="0" outline="0">
        <left/>
        <right style="thin">
          <color indexed="64"/>
        </right>
        <top/>
        <bottom style="thin">
          <color indexed="64"/>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1" hidden="0"/>
    </dxf>
    <dxf>
      <font>
        <strike val="0"/>
        <outline val="0"/>
        <shadow val="0"/>
        <u val="none"/>
        <vertAlign val="baseline"/>
        <sz val="9"/>
        <name val="ＭＳ ゴシック"/>
        <scheme val="none"/>
      </font>
      <alignment vertical="center" textRotation="0" wrapText="0" indent="0" justifyLastLine="0" readingOrder="0"/>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11"/>
        <color auto="1"/>
        <name val="ＭＳ 明朝"/>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general" vertical="center" textRotation="0" wrapText="0" indent="0" justifyLastLine="0" shrinkToFit="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strike val="0"/>
        <outline val="0"/>
        <shadow val="0"/>
        <u val="none"/>
        <vertAlign val="baseline"/>
        <sz val="9"/>
        <name val="ＭＳ ゴシック"/>
        <scheme val="none"/>
      </font>
      <numFmt numFmtId="6" formatCode="#,##0;[Red]\-#,##0"/>
      <alignment horizontal="center" vertical="center" textRotation="0" wrapText="0" indent="0" justifyLastLine="0" readingOrder="0"/>
      <border diagonalDown="0" outline="0">
        <left/>
        <right style="thin">
          <color auto="1"/>
        </right>
        <top/>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i val="0"/>
        <strike val="0"/>
        <outline val="0"/>
        <shadow val="0"/>
        <u val="none"/>
        <vertAlign val="baseline"/>
        <sz val="9"/>
        <color theme="0"/>
        <name val="ＭＳ ゴシック"/>
        <scheme val="none"/>
      </font>
      <numFmt numFmtId="6" formatCode="#,##0;[Red]\-#,##0"/>
      <fill>
        <patternFill>
          <bgColor rgb="FFFF0000"/>
        </patternFill>
      </fill>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double">
          <color indexed="64"/>
        </right>
        <top/>
        <bottom/>
      </border>
      <protection locked="1" hidden="0"/>
    </dxf>
    <dxf>
      <font>
        <strike val="0"/>
        <outline val="0"/>
        <shadow val="0"/>
        <u val="none"/>
        <vertAlign val="baseline"/>
        <sz val="9"/>
        <name val="ＭＳ ゴシック"/>
        <scheme val="none"/>
      </font>
      <fill>
        <patternFill>
          <bgColor rgb="FFFF0000"/>
        </patternFill>
      </fill>
      <border diagonalUp="0" diagonalDown="0" outline="0">
        <left style="thin">
          <color auto="1"/>
        </left>
        <right style="double">
          <color indexed="64"/>
        </right>
        <top/>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general" vertical="center" textRotation="0" wrapText="0" indent="0" justifyLastLine="0" shrinkToFit="0" readingOrder="0"/>
      <border diagonalDown="0">
        <left style="thin">
          <color auto="1"/>
        </left>
        <right/>
        <top/>
        <bottom/>
        <vertical style="thin">
          <color auto="1"/>
        </vertical>
        <horizontal/>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center" vertical="center" textRotation="0" wrapText="1" indent="0" justifyLastLine="0" shrinkToFit="0" readingOrder="0"/>
      <border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general" vertical="center" textRotation="0" wrapText="0" indent="0" justifyLastLine="0" shrinkToFit="0" readingOrder="0"/>
      <border diagonalDown="0">
        <left style="thin">
          <color auto="1"/>
        </left>
        <right style="thin">
          <color auto="1"/>
        </right>
        <top/>
        <bottom/>
        <vertical style="thin">
          <color auto="1"/>
        </vertical>
        <horizontal/>
      </border>
      <protection locked="1" hidden="0"/>
    </dxf>
    <dxf>
      <font>
        <b/>
        <i val="0"/>
        <color theme="0"/>
      </font>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1" diagonalDown="0" outline="0">
        <left style="thin">
          <color auto="1"/>
        </left>
        <right/>
        <top/>
        <bottom/>
        <diagonal style="thin">
          <color auto="1"/>
        </diagonal>
      </border>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top style="thin">
          <color indexed="64"/>
        </top>
        <bottom/>
      </border>
      <protection locked="0" hidden="0"/>
    </dxf>
    <dxf>
      <font>
        <b val="0"/>
        <i val="0"/>
        <strike val="0"/>
        <condense val="0"/>
        <extend val="0"/>
        <outline val="0"/>
        <shadow val="0"/>
        <u val="none"/>
        <vertAlign val="baseline"/>
        <sz val="10"/>
        <color auto="1"/>
        <name val="ＭＳ ゴシック"/>
        <scheme val="none"/>
      </font>
      <numFmt numFmtId="176" formatCode="#,##0_ "/>
      <fill>
        <patternFill patternType="solid">
          <fgColor indexed="64"/>
          <bgColor theme="0" tint="-0.14999847407452621"/>
        </patternFill>
      </fill>
      <alignment horizontal="center" vertical="center" textRotation="0" wrapText="0" indent="0" justifyLastLine="0" shrinkToFit="1" readingOrder="0"/>
      <border diagonalUp="1" diagonalDown="0" outline="0">
        <left style="thin">
          <color auto="1"/>
        </left>
        <right/>
        <top/>
        <bottom/>
        <diagonal style="thin">
          <color auto="1"/>
        </diagonal>
      </border>
      <protection locked="0" hidden="0"/>
    </dxf>
    <dxf>
      <font>
        <b val="0"/>
        <i val="0"/>
        <strike val="0"/>
        <condense val="0"/>
        <extend val="0"/>
        <outline val="0"/>
        <shadow val="0"/>
        <u val="none"/>
        <vertAlign val="baseline"/>
        <sz val="10"/>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1" readingOrder="0"/>
      <border diagonalUp="0" diagonalDown="0">
        <left/>
        <right/>
        <top style="thin">
          <color indexed="64"/>
        </top>
        <bottom/>
      </border>
      <protection locked="0" hidden="0"/>
    </dxf>
    <dxf>
      <font>
        <b val="0"/>
        <i val="0"/>
        <strike val="0"/>
        <condense val="0"/>
        <extend val="0"/>
        <outline val="0"/>
        <shadow val="0"/>
        <u val="none"/>
        <vertAlign val="baseline"/>
        <sz val="10"/>
        <color auto="1"/>
        <name val="ＭＳ ゴシック"/>
        <scheme val="none"/>
      </font>
      <fill>
        <patternFill patternType="solid">
          <fgColor indexed="64"/>
          <bgColor theme="8" tint="0.79998168889431442"/>
        </patternFill>
      </fill>
      <alignment horizontal="right" vertical="center" textRotation="0" wrapText="0" indent="0" justifyLastLine="0" shrinkToFit="1" readingOrder="0"/>
      <border diagonalUp="0" diagonalDown="0" outline="0">
        <left/>
        <right/>
        <top/>
        <bottom/>
      </border>
      <protection locked="0" hidden="0"/>
    </dxf>
    <dxf>
      <font>
        <strike val="0"/>
        <outline val="0"/>
        <shadow val="0"/>
        <u val="none"/>
        <vertAlign val="baseline"/>
        <sz val="10"/>
        <color auto="1"/>
        <name val="ＭＳ ゴシック"/>
        <scheme val="none"/>
      </font>
      <alignment horizontal="general" vertical="center" textRotation="0" wrapText="0" indent="0" justifyLastLine="0" shrinkToFit="1" readingOrder="0"/>
      <protection locked="0" hidden="0"/>
    </dxf>
    <dxf>
      <font>
        <strike val="0"/>
        <outline val="0"/>
        <shadow val="0"/>
        <u val="none"/>
        <vertAlign val="baseline"/>
        <sz val="10"/>
        <color auto="1"/>
        <name val="ＭＳ ゴシック"/>
        <scheme val="none"/>
      </font>
      <numFmt numFmtId="0" formatCode="General"/>
      <protection locked="1" hidden="0"/>
    </dxf>
    <dxf>
      <border diagonalDown="0">
        <left style="double">
          <color indexed="64"/>
        </left>
        <right style="thin">
          <color indexed="64"/>
        </right>
        <top style="thin">
          <color indexed="64"/>
        </top>
        <bottom style="thin">
          <color indexed="64"/>
        </bottom>
      </border>
    </dxf>
    <dxf>
      <font>
        <strike val="0"/>
        <outline val="0"/>
        <shadow val="0"/>
        <u val="none"/>
        <vertAlign val="baseline"/>
        <sz val="10"/>
        <color auto="1"/>
        <name val="ＭＳ ゴシック"/>
        <scheme val="none"/>
      </font>
      <numFmt numFmtId="0" formatCode="General"/>
      <protection locked="1" hidden="0"/>
    </dxf>
    <dxf>
      <border>
        <bottom style="thin">
          <color indexed="64"/>
        </bottom>
      </border>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0"/>
        <color auto="1"/>
        <name val="ＭＳ ゴシック"/>
        <scheme val="none"/>
      </font>
      <fill>
        <patternFill patternType="none">
          <fgColor indexed="64"/>
          <bgColor auto="1"/>
        </patternFill>
      </fill>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0"/>
        <color auto="1"/>
        <name val="ＭＳ ゴシック"/>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general" vertical="center" textRotation="0" wrapText="0" indent="0" justifyLastLine="0" shrinkToFit="0" readingOrder="0"/>
      <border outline="0">
        <left style="double">
          <color auto="1"/>
        </left>
        <right/>
      </border>
      <protection locked="1"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auto="1"/>
        </right>
        <top/>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double">
          <color auto="1"/>
        </top>
        <bottom style="double">
          <color auto="1"/>
        </bottom>
      </border>
      <protection locked="1" hidden="0"/>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left style="thin">
          <color theme="7" tint="0.39994506668294322"/>
        </left>
        <right style="thin">
          <color theme="7" tint="0.39994506668294322"/>
        </right>
        <top style="thin">
          <color theme="7" tint="0.39994506668294322"/>
        </top>
        <bottom/>
      </border>
      <protection locked="1" hidden="0"/>
    </dxf>
    <dxf>
      <font>
        <strike val="0"/>
        <outline val="0"/>
        <shadow val="0"/>
        <u val="none"/>
        <vertAlign val="baseline"/>
        <sz val="9"/>
        <color auto="1"/>
        <name val="ＭＳ ゴシック"/>
        <scheme val="none"/>
      </font>
      <numFmt numFmtId="193" formatCode="0.0%"/>
      <alignment horizontal="right" vertical="center" textRotation="0" wrapText="0" indent="0" justifyLastLine="0" shrinkToFit="0" readingOrder="0"/>
      <border diagonalUp="0" diagonalDown="0">
        <left style="thin">
          <color theme="1" tint="0.24994659260841701"/>
        </left>
        <right/>
        <top style="thin">
          <color theme="1" tint="0.24994659260841701"/>
        </top>
        <bottom style="thin">
          <color theme="1" tint="0.24994659260841701"/>
        </bottom>
      </border>
      <protection locked="1" hidden="0"/>
    </dxf>
    <dxf>
      <border>
        <bottom style="thin">
          <color indexed="64"/>
        </bottom>
      </border>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left/>
        <right/>
        <top/>
        <bottom/>
        <vertical/>
        <horizontal/>
      </border>
      <protection locked="1" hidden="0"/>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double">
          <color auto="1"/>
        </top>
        <bottom style="thin">
          <color auto="1"/>
        </bottom>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8" tint="0.79998168889431442"/>
        </patternFill>
      </fill>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テーブル スタイル 1" pivot="0" count="7">
      <tableStyleElement type="wholeTable" dxfId="398"/>
      <tableStyleElement type="headerRow" dxfId="397"/>
      <tableStyleElement type="totalRow" dxfId="396"/>
      <tableStyleElement type="firstColumn" dxfId="395"/>
      <tableStyleElement type="firstRowStripe" dxfId="394"/>
      <tableStyleElement type="secondRowStripe" dxfId="393"/>
      <tableStyleElement type="firstTotalCell" dxfId="392"/>
    </tableStyle>
    <tableStyle name="テーブル スタイル 2" pivot="0" count="2">
      <tableStyleElement type="headerRow" dxfId="391"/>
      <tableStyleElement type="totalRow" dxfId="390"/>
    </tableStyle>
    <tableStyle name="テーブル スタイル 3" pivot="0" count="1">
      <tableStyleElement type="wholeTable" dxfId="389"/>
    </tableStyle>
    <tableStyle name="テーブル スタイル 4" pivot="0" count="7">
      <tableStyleElement type="wholeTable" dxfId="388"/>
      <tableStyleElement type="headerRow" dxfId="387"/>
      <tableStyleElement type="totalRow" dxfId="386"/>
      <tableStyleElement type="firstColumn" dxfId="385"/>
      <tableStyleElement type="lastColumn" dxfId="384"/>
      <tableStyleElement type="lastHeaderCell" dxfId="383"/>
      <tableStyleElement type="lastTotalCell" dxfId="382"/>
    </tableStyle>
    <tableStyle name="テーブル スタイル 5" pivot="0" count="3">
      <tableStyleElement type="wholeTable" dxfId="381"/>
      <tableStyleElement type="headerRow" dxfId="380"/>
      <tableStyleElement type="firstColumn" dxfId="37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2" name="経費区分別内訳" displayName="経費区分別内訳" ref="C5:F14" totalsRowCount="1" headerRowDxfId="374" dataDxfId="372" totalsRowDxfId="371" headerRowBorderDxfId="373" headerRowCellStyle="標準 2" dataCellStyle="標準 2">
  <tableColumns count="4">
    <tableColumn id="1" name="経　費　区　分" totalsRowLabel="合　　計【注８】" dataDxfId="370" totalsRowDxfId="369" dataCellStyle="標準 2"/>
    <tableColumn id="2" name="助成事業に要する_x000a_経費（税込）_x000a_【注１】" totalsRowFunction="sum" dataDxfId="368" totalsRowDxfId="367" dataCellStyle="桁区切り"/>
    <tableColumn id="3" name="助成対象経費_x000a_（税抜）_x000a_【注２】" totalsRowFunction="sum" dataDxfId="366" totalsRowDxfId="365" dataCellStyle="桁区切り"/>
    <tableColumn id="4" name="助成金交付申請額_x000a_(千円未満切捨)_x000a_【注３】" totalsRowFunction="sum" dataDxfId="364" totalsRowDxfId="363" dataCellStyle="桁区切り"/>
  </tableColumns>
  <tableStyleInfo name="テーブル スタイル 1" showFirstColumn="1" showLastColumn="0" showRowStripes="1" showColumnStripes="0"/>
</table>
</file>

<file path=xl/tables/table10.xml><?xml version="1.0" encoding="utf-8"?>
<table xmlns="http://schemas.openxmlformats.org/spreadsheetml/2006/main" id="27" name="機械装置・工具器具費_期別" displayName="機械装置・工具器具費_期別" ref="B18:E22" headerRowCount="0" totalsRowCount="1" headerRowDxfId="249" dataDxfId="248" totalsRowDxfId="247" headerRowCellStyle="桁区切り" dataCellStyle="桁区切り">
  <tableColumns count="4">
    <tableColumn id="1" name="列1" totalsRowLabel="計" headerRowDxfId="246" dataDxfId="245" totalsRowDxfId="244" headerRowCellStyle="標準 2" dataCellStyle="標準 2"/>
    <tableColumn id="2" name="列2" totalsRowFunction="sum" headerRowDxfId="243" dataDxfId="242" totalsRowDxfId="241" headerRowCellStyle="桁区切り" dataCellStyle="桁区切り">
      <calculatedColumnFormula>SUMIF(機械装置・工具器具費[実施予定期],機械装置・工具器具費_期別[[#This Row],[列1]],機械装置・工具器具費[助成事業に
要する経費
（税込）])</calculatedColumnFormula>
    </tableColumn>
    <tableColumn id="3" name="列3" totalsRowFunction="sum" headerRowDxfId="240" dataDxfId="239" totalsRowDxfId="238" headerRowCellStyle="桁区切り" dataCellStyle="桁区切り">
      <calculatedColumnFormula>SUMIF(機械装置・工具器具費[実施予定期],機械装置・工具器具費_期別[[#This Row],[列1]],機械装置・工具器具費[助成
対象経費
(A) ×(B)])</calculatedColumnFormula>
    </tableColumn>
    <tableColumn id="4" name="列4" totalsRowFunction="sum" headerRowDxfId="237" dataDxfId="236" totalsRowDxfId="235" headerRowCellStyle="桁区切り" dataCellStyle="桁区切り">
      <calculatedColumnFormula>ROUNDDOWN(機械装置・工具器具費_期別[[#This Row],[列3]]*2/3,-3)</calculatedColumnFormula>
    </tableColumn>
  </tableColumns>
  <tableStyleInfo name="テーブル スタイル 1" showFirstColumn="1" showLastColumn="0" showRowStripes="1" showColumnStripes="0"/>
</table>
</file>

<file path=xl/tables/table11.xml><?xml version="1.0" encoding="utf-8"?>
<table xmlns="http://schemas.openxmlformats.org/spreadsheetml/2006/main" id="3" name="委託・外注費_期別" displayName="委託・外注費_期別" ref="B23:E27" headerRowCount="0" totalsRowCount="1" headerRowDxfId="234" dataDxfId="233" totalsRowDxfId="232" headerRowCellStyle="桁区切り" dataCellStyle="桁区切り">
  <tableColumns count="4">
    <tableColumn id="1" name="列1" totalsRowLabel="計" headerRowDxfId="231" dataDxfId="230" totalsRowDxfId="229" headerRowCellStyle="標準 2" dataCellStyle="標準 2"/>
    <tableColumn id="2" name="列2" totalsRowFunction="sum" headerRowDxfId="228" dataDxfId="227" totalsRowDxfId="226" headerRowCellStyle="桁区切り" dataCellStyle="桁区切り">
      <calculatedColumnFormula>SUMIF(委託・外注費[実施予定期],委託・外注費_期別[[#This Row],[列1]],委託・外注費[助成事業に
要する経費
（税込）])</calculatedColumnFormula>
    </tableColumn>
    <tableColumn id="3" name="列3" totalsRowFunction="sum" headerRowDxfId="225" dataDxfId="224" totalsRowDxfId="223" headerRowCellStyle="桁区切り" dataCellStyle="桁区切り">
      <calculatedColumnFormula>SUMIF(委託・外注費[実施予定期],委託・外注費_期別[[#This Row],[列1]],委託・外注費[助成
対象経費
(A) ×(B)])</calculatedColumnFormula>
    </tableColumn>
    <tableColumn id="4" name="列4" totalsRowFunction="sum" headerRowDxfId="222" dataDxfId="221" totalsRowDxfId="220" headerRowCellStyle="桁区切り" dataCellStyle="桁区切り">
      <calculatedColumnFormula>ROUNDDOWN(委託・外注費_期別[[#This Row],[列3]]*2/3,-3)</calculatedColumnFormula>
    </tableColumn>
  </tableColumns>
  <tableStyleInfo name="テーブル スタイル 1" showFirstColumn="1" showLastColumn="0" showRowStripes="1" showColumnStripes="0"/>
</table>
</file>

<file path=xl/tables/table12.xml><?xml version="1.0" encoding="utf-8"?>
<table xmlns="http://schemas.openxmlformats.org/spreadsheetml/2006/main" id="10" name="原材料・副資材費" displayName="原材料・副資材費" ref="A10:L31" totalsRowCount="1" headerRowDxfId="218" dataDxfId="217" totalsRowDxfId="215" tableBorderDxfId="216" headerRowCellStyle="標準 2">
  <tableColumns count="12">
    <tableColumn id="1" name="費用_x000a_番号" totalsRowLabel="計" dataDxfId="214" totalsRowDxfId="213" dataCellStyle="標準 2">
      <calculatedColumnFormula>ROW()-ROW(原材料・副資材費[[#Headers],[費用
番号]])</calculatedColumnFormula>
    </tableColumn>
    <tableColumn id="2" name="品　名" dataDxfId="212" totalsRowDxfId="211" dataCellStyle="標準 2"/>
    <tableColumn id="3" name="仕　様" dataDxfId="210" totalsRowDxfId="209" dataCellStyle="標準 2"/>
    <tableColumn id="4" name="用　途" dataDxfId="208" totalsRowDxfId="207" dataCellStyle="標準 2"/>
    <tableColumn id="5" name="実施予定期" dataDxfId="206" totalsRowDxfId="205" dataCellStyle="標準 2"/>
    <tableColumn id="6" name="数量(A)" dataDxfId="204" totalsRowDxfId="203" dataCellStyle="標準 2"/>
    <tableColumn id="12" name="無償提供分" dataDxfId="202" totalsRowDxfId="201" dataCellStyle="標準 2"/>
    <tableColumn id="7" name="単価(B)_x000a_（税抜）" dataDxfId="200" totalsRowDxfId="199" dataCellStyle="標準 2"/>
    <tableColumn id="8" name="助成事業に_x000a_要する経費_x000a_（税込）" totalsRowFunction="sum" dataDxfId="198" totalsRowDxfId="197" dataCellStyle="桁区切り">
      <calculatedColumnFormula>ROUNDDOWN(原材料・副資材費[[#This Row],[助成
対象経費
(A) ×(B)]]*1.08,0)</calculatedColumnFormula>
    </tableColumn>
    <tableColumn id="9" name="助成_x000a_対象経費_x000a_(A) ×(B)" totalsRowFunction="sum" dataDxfId="196" totalsRowDxfId="195" dataCellStyle="桁区切り">
      <calculatedColumnFormula>原材料・副資材費[[#This Row],[数量(A)]]*原材料・副資材費[[#This Row],[単価(B)
（税抜）]]</calculatedColumnFormula>
    </tableColumn>
    <tableColumn id="10" name="購入企業名" dataDxfId="194" totalsRowDxfId="193" dataCellStyle="標準 2"/>
    <tableColumn id="11" name="列1" dataDxfId="192" totalsRowDxfId="191" dataCellStyle="標準 2">
      <calculatedColumnFormula>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calculatedColumnFormula>
    </tableColumn>
  </tableColumns>
  <tableStyleInfo name="テーブル スタイル 4" showFirstColumn="1" showLastColumn="1" showRowStripes="1" showColumnStripes="0"/>
</table>
</file>

<file path=xl/tables/table13.xml><?xml version="1.0" encoding="utf-8"?>
<table xmlns="http://schemas.openxmlformats.org/spreadsheetml/2006/main" id="4" name="機械装置・工具器具費" displayName="機械装置・工具器具費" ref="A3:M20" totalsRowCount="1" headerRowDxfId="188" dataDxfId="187" totalsRowDxfId="185" tableBorderDxfId="186" headerRowCellStyle="標準 2">
  <tableColumns count="13">
    <tableColumn id="1" name="費用_x000a_番号" totalsRowLabel="計" dataDxfId="184" totalsRowDxfId="183" dataCellStyle="標準 4">
      <calculatedColumnFormula>ROW()-ROW(機械装置・工具器具費[[#Headers],[費用
番号]])</calculatedColumnFormula>
    </tableColumn>
    <tableColumn id="2" name="品　名_x000a_設置場所" dataDxfId="182" totalsRowDxfId="181" dataCellStyle="標準 4"/>
    <tableColumn id="3" name="規　格_x000a_(メーカー、_x000a_　型番等）" dataDxfId="180" totalsRowDxfId="179" dataCellStyle="標準 4"/>
    <tableColumn id="4" name="用　途" dataDxfId="178" totalsRowDxfId="177" dataCellStyle="標準 4"/>
    <tableColumn id="5" name="実施予定期" dataDxfId="176" totalsRowDxfId="175" dataCellStyle="標準 4"/>
    <tableColumn id="6" name="調達方法" dataDxfId="174" totalsRowDxfId="173" dataCellStyle="標準 4"/>
    <tableColumn id="7" name="設置期間" dataDxfId="172" totalsRowDxfId="171" dataCellStyle="標準 4"/>
    <tableColumn id="8" name="数量(A)" dataDxfId="170" totalsRowDxfId="169" dataCellStyle="標準 4"/>
    <tableColumn id="9" name="購入・_x000a_リース・_x000a_レンタル_x000a_単価_x000a_（税抜、B）" dataDxfId="168" totalsRowDxfId="167" dataCellStyle="標準 4"/>
    <tableColumn id="10" name="助成事業に_x000a_要する経費_x000a_（税込）" totalsRowFunction="sum" dataDxfId="166" totalsRowDxfId="165" dataCellStyle="標準 4">
      <calculatedColumnFormula>ROUNDDOWN(機械装置・工具器具費[[#This Row],[助成
対象経費
(A) ×(B)]]*1.08,0)</calculatedColumnFormula>
    </tableColumn>
    <tableColumn id="11" name="助成_x000a_対象経費_x000a_(A) ×(B)" totalsRowFunction="sum" dataDxfId="164" totalsRowDxfId="163" dataCellStyle="標準 4">
      <calculatedColumnFormula>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calculatedColumnFormula>
    </tableColumn>
    <tableColumn id="12" name="購入・_x000a_リース・_x000a_レンタル先_x000a_企業名" dataDxfId="162" totalsRowDxfId="161" dataCellStyle="標準 4"/>
    <tableColumn id="13" name="列1" dataDxfId="160" totalsRowDxfId="159" dataCellStyle="標準 4">
      <calculatedColumnFormula>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calculatedColumnFormula>
    </tableColumn>
  </tableColumns>
  <tableStyleInfo name="テーブル スタイル 4" showFirstColumn="1" showLastColumn="1" showRowStripes="1" showColumnStripes="0"/>
</table>
</file>

<file path=xl/tables/table14.xml><?xml version="1.0" encoding="utf-8"?>
<table xmlns="http://schemas.openxmlformats.org/spreadsheetml/2006/main" id="23" name="委託・外注費" displayName="委託・外注費" ref="A3:J20" totalsRowCount="1" headerRowDxfId="157" dataDxfId="156" totalsRowDxfId="155">
  <tableColumns count="10">
    <tableColumn id="1" name="費用_x000a_番号" totalsRowLabel="計" dataDxfId="154" totalsRowDxfId="153" dataCellStyle="標準 2">
      <calculatedColumnFormula>ROW()-ROW(委託・外注費[[#Headers],[費用
番号]])</calculatedColumnFormula>
    </tableColumn>
    <tableColumn id="2" name="委託・_x000a_外注内容" dataDxfId="152" totalsRowDxfId="151" dataCellStyle="標準 2"/>
    <tableColumn id="3" name="仕　様" dataDxfId="150" totalsRowDxfId="149" dataCellStyle="標準 2"/>
    <tableColumn id="4" name="実施予定期" dataDxfId="148" totalsRowDxfId="147" dataCellStyle="標準 2"/>
    <tableColumn id="5" name="数量(A)" dataDxfId="146" totalsRowDxfId="145" dataCellStyle="標準 2"/>
    <tableColumn id="6" name="単価_x000a_（税抜、B）" dataDxfId="144" totalsRowDxfId="143" dataCellStyle="標準 2"/>
    <tableColumn id="7" name="助成事業に_x000a_要する経費_x000a_（税込）" totalsRowFunction="sum" dataDxfId="142" totalsRowDxfId="141" dataCellStyle="桁区切り">
      <calculatedColumnFormula>ROUNDDOWN(委託・外注費[[#This Row],[助成
対象経費
(A) ×(B)]]*1.08,0)</calculatedColumnFormula>
    </tableColumn>
    <tableColumn id="8" name="助成_x000a_対象経費_x000a_(A) ×(B)" totalsRowFunction="sum" dataDxfId="140" totalsRowDxfId="139" dataCellStyle="桁区切り">
      <calculatedColumnFormula>委託・外注費[[#This Row],[数量(A)]]*委託・外注費[[#This Row],[単価
（税抜、B）]]</calculatedColumnFormula>
    </tableColumn>
    <tableColumn id="9" name="委託・外注先" dataDxfId="138" totalsRowDxfId="137" dataCellStyle="標準 2"/>
    <tableColumn id="10" name="列1" dataDxfId="136" totalsRowDxfId="135" dataCellStyle="標準 2">
      <calculatedColumnFormula>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calculatedColumnFormula>
    </tableColumn>
  </tableColumns>
  <tableStyleInfo name="テーブル スタイル 4" showFirstColumn="1" showLastColumn="1" showRowStripes="1" showColumnStripes="0"/>
</table>
</file>

<file path=xl/tables/table15.xml><?xml version="1.0" encoding="utf-8"?>
<table xmlns="http://schemas.openxmlformats.org/spreadsheetml/2006/main" id="22" name="各期の実施期間コピー" displayName="各期の実施期間コピー" ref="E18:K22" totalsRowShown="0" headerRowDxfId="130" dataDxfId="129" headerRowCellStyle="標準 2" dataCellStyle="標準 2">
  <tableColumns count="7">
    <tableColumn id="1" name="期" dataDxfId="128" dataCellStyle="標準 2"/>
    <tableColumn id="2" name="開始年月日" dataDxfId="127" dataCellStyle="標準 2">
      <calculatedColumnFormula>IF(各期ごとの経費区分内訳!C4="―",
    "―",
    各期ごとの経費区分内訳!C4)</calculatedColumnFormula>
    </tableColumn>
    <tableColumn id="3" name="終了年月日" dataDxfId="126" dataCellStyle="標準 2">
      <calculatedColumnFormula>IF(各期ごとの経費区分内訳!D4="",
    "―",
    各期ごとの経費区分内訳!D4)</calculatedColumnFormula>
    </tableColumn>
    <tableColumn id="4" name="期の長さ" dataDxfId="125" dataCellStyle="標準 2">
      <calculatedColumnFormula>IF(各期ごとの経費区分内訳!E4="",
    "―",
    各期ごとの経費区分内訳!E4)</calculatedColumnFormula>
    </tableColumn>
    <tableColumn id="7" name="対象経費の_x000a_合計額" dataDxfId="124" dataCellStyle="桁区切り">
      <calculatedColumnFormula>SUMIF(直接人件費[実施予定期],各期の実施期間コピー[[#This Row],[期]],直接人件費[助成
対象経費
(A) ×(B)])</calculatedColumnFormula>
    </tableColumn>
    <tableColumn id="5" name="対象経費の_x000a_上限額" dataDxfId="123" dataCellStyle="桁区切り">
      <calculatedColumnFormula>IF(OR(各期の実施期間コピー[[#This Row],[開始年月日]]="―",各期の実施期間コピー[[#This Row],[開始年月日]]="エラー",各期の実施期間コピー[[#This Row],[終了年月日]]="―",各期の実施期間コピー[[#This Row],[終了年月日]]="エラー"),
    "―",
    ROUNDDOWN(5000000*3/2*(DATEDIF(各期の実施期間コピー[[#This Row],[開始年月日]],各期の実施期間コピー[[#This Row],[終了年月日]],"M")+1)/12,-3))</calculatedColumnFormula>
    </tableColumn>
    <tableColumn id="8" name="列1" dataDxfId="122" dataCellStyle="標準 2">
      <calculatedColumnFormula>IF(AND(ROW()-ROW(各期の実施期間コピー[[#Headers],[列1]])=1,各期の実施期間コピー[[#This Row],[終了年月日]]="―"),
    "←11.助成事業の資金計画「(3) 各期の実施期間」で「実施する期の数」及び「終了年月日」を入力してください。",
    IF(AND(各期の実施期間コピー[[#This Row],[開始年月日]]&lt;&gt;"―",各期の実施期間コピー[[#This Row],[終了年月日]]="―"),
      "←終了年月が未記入です。",
      IF(各期の実施期間コピー[[#This Row],[対象経費の
合計額]]&gt;各期の実施期間コピー[[#This Row],[対象経費の
上限額]],
        "←「対象経費の合計額」が「対象経費の上限額」を超えていますので、交付申請額は「対象経費の上限額」の２／３となります。",
        IF(AND(各期ごとの経費区分内訳!$A$5&lt;各期の実施期間コピー[[#This Row],[期]],各期の実施期間コピー[[#This Row],[対象経費の
合計額]]&gt;0),
          "←11.助成事業の資金計画「(3) 各期の実施期間」で設定していない期における人件費が計上されています。",
          ""))))</calculatedColumnFormula>
    </tableColumn>
  </tableColumns>
  <tableStyleInfo name="テーブル スタイル 1" showFirstColumn="1" showLastColumn="0" showRowStripes="1" showColumnStripes="0"/>
</table>
</file>

<file path=xl/tables/table16.xml><?xml version="1.0" encoding="utf-8"?>
<table xmlns="http://schemas.openxmlformats.org/spreadsheetml/2006/main" id="24" name="直接人件費" displayName="直接人件費" ref="A3:K16" totalsRowCount="1" headerRowDxfId="121" dataDxfId="120" totalsRowDxfId="118" tableBorderDxfId="119" headerRowCellStyle="標準 2">
  <tableColumns count="11">
    <tableColumn id="1" name="費用_x000a_番号" totalsRowLabel="計" dataDxfId="117" totalsRowDxfId="116" dataCellStyle="標準 2">
      <calculatedColumnFormula>ROW()-ROW(直接人件費[[#Headers],[費用
番号]])</calculatedColumnFormula>
    </tableColumn>
    <tableColumn id="2" name="従事者氏名" dataDxfId="115" totalsRowDxfId="114" dataCellStyle="標準 2"/>
    <tableColumn id="3" name="所属／役職" dataDxfId="113" totalsRowDxfId="112" dataCellStyle="標準 2"/>
    <tableColumn id="4" name="従事内容" dataDxfId="111" totalsRowDxfId="110" dataCellStyle="標準 2"/>
    <tableColumn id="5" name="実施予定期" dataDxfId="109" totalsRowDxfId="108" dataCellStyle="標準 2"/>
    <tableColumn id="6" name="時間単価_x000a_(A)" dataDxfId="107" totalsRowDxfId="106" dataCellStyle="桁区切り"/>
    <tableColumn id="7" name="従事時間_x000a_（B）" dataDxfId="105" totalsRowDxfId="104" dataCellStyle="標準 2"/>
    <tableColumn id="8" name="助成事業に_x000a_要する経費_x000a_（税込）" totalsRowFunction="sum" dataDxfId="103" totalsRowDxfId="102" dataCellStyle="桁区切り">
      <calculatedColumnFormula>直接人件費[[#This Row],[助成
対象経費
(A) ×(B)]]</calculatedColumnFormula>
    </tableColumn>
    <tableColumn id="9" name="助成_x000a_対象経費_x000a_(A) ×(B)" totalsRowFunction="sum" dataDxfId="101" totalsRowDxfId="100" dataCellStyle="桁区切り">
      <calculatedColumnFormula>直接人件費[[#This Row],[時間単価
(A)]]*直接人件費[[#This Row],[従事時間
（B）]]</calculatedColumnFormula>
    </tableColumn>
    <tableColumn id="10" name="保有資格_x000a_・経験" dataDxfId="99" totalsRowDxfId="98" dataCellStyle="標準 2"/>
    <tableColumn id="11" name="列1" dataDxfId="97" totalsRowDxfId="96" dataCellStyle="標準 2">
      <calculatedColumnFormula>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calculatedColumnFormula>
    </tableColumn>
  </tableColumns>
  <tableStyleInfo name="テーブル スタイル 4" showFirstColumn="1" showLastColumn="1" showRowStripes="1" showColumnStripes="0"/>
</table>
</file>

<file path=xl/tables/table17.xml><?xml version="1.0" encoding="utf-8"?>
<table xmlns="http://schemas.openxmlformats.org/spreadsheetml/2006/main" id="28" name="産業財産権出願・導入費" displayName="産業財産権出願・導入費" ref="A3:J8" totalsRowCount="1" headerRowDxfId="93" dataDxfId="92" totalsRowDxfId="91" headerRowCellStyle="標準 2" dataCellStyle="桁区切り">
  <tableColumns count="10">
    <tableColumn id="1" name="費用_x000a_番号" totalsRowLabel="計" dataDxfId="90" totalsRowDxfId="89" dataCellStyle="標準 2">
      <calculatedColumnFormula>ROW()-ROW(産業財産権出願・導入費[[#Headers],[費用
番号]])</calculatedColumnFormula>
    </tableColumn>
    <tableColumn id="2" name="件名" dataDxfId="88" totalsRowDxfId="87" dataCellStyle="標準 2"/>
    <tableColumn id="3" name="内容" dataDxfId="86" totalsRowDxfId="85" dataCellStyle="標準 2"/>
    <tableColumn id="4" name="実施予定期" dataDxfId="84" totalsRowDxfId="83" dataCellStyle="標準 2"/>
    <tableColumn id="5" name="数量(A)" dataDxfId="82" totalsRowDxfId="81" dataCellStyle="標準 2"/>
    <tableColumn id="6" name="単価_x000a_（税抜、B）" dataDxfId="80" totalsRowDxfId="79" dataCellStyle="桁区切り"/>
    <tableColumn id="7" name="助成事業に_x000a_要する経費_x000a_（税込）" totalsRowFunction="sum" dataDxfId="78" totalsRowDxfId="77" dataCellStyle="桁区切り">
      <calculatedColumnFormula>ROUNDDOWN(産業財産権出願・導入費[[#This Row],[助成
対象経費
(A) ×(B)]]*1.08,0)</calculatedColumnFormula>
    </tableColumn>
    <tableColumn id="8" name="助成_x000a_対象経費_x000a_(A) ×(B)" totalsRowFunction="sum" dataDxfId="76" totalsRowDxfId="75" dataCellStyle="桁区切り">
      <calculatedColumnFormula>産業財産権出願・導入費[[#This Row],[数量(A)]]*産業財産権出願・導入費[[#This Row],[単価
（税抜、B）]]</calculatedColumnFormula>
    </tableColumn>
    <tableColumn id="9" name="弁理士_x000a_事務所名_x000a_又は_x000a_権利所有_x000a_企業名      " dataDxfId="74" totalsRowDxfId="73" dataCellStyle="標準 2"/>
    <tableColumn id="10" name="列1" dataDxfId="72" totalsRowDxfId="71" dataCellStyle="標準 2">
      <calculatedColumnFormula>IF(OR(AND(産業財産権出願・導入費[[#This Row],[件名]]="",産業財産権出願・導入費[[#This Row],[内容]]="",産業財産権出願・導入費[[#This Row],[実施予定期]]="",産業財産権出願・導入費[[#This Row],[数量(A)]]="",産業財産権出願・導入費[[#This Row],[単価
（税抜、B）]]="",産業財産権出願・導入費[[#This Row],[弁理士
事務所名
又は
権利所有
企業名      ]]=""),
         AND(産業財産権出願・導入費[[#This Row],[件名]]&lt;&gt;"",産業財産権出願・導入費[[#This Row],[内容]]&lt;&gt;"",産業財産権出願・導入費[[#This Row],[実施予定期]]&lt;&gt;"",産業財産権出願・導入費[[#This Row],[数量(A)]]&lt;&gt;"",産業財産権出願・導入費[[#This Row],[単価
（税抜、B）]]&lt;&gt;"",産業財産権出願・導入費[[#This Row],[弁理士
事務所名
又は
権利所有
企業名      ]]&lt;&gt;"")),
    "",
     "←全ての項目を記入してください。")</calculatedColumnFormula>
    </tableColumn>
  </tableColumns>
  <tableStyleInfo name="テーブル スタイル 4" showFirstColumn="1" showLastColumn="1" showRowStripes="1" showColumnStripes="0"/>
</table>
</file>

<file path=xl/tables/table18.xml><?xml version="1.0" encoding="utf-8"?>
<table xmlns="http://schemas.openxmlformats.org/spreadsheetml/2006/main" id="29" name="展示会等参加費" displayName="展示会等参加費" ref="A13:J20" totalsRowCount="1" headerRowDxfId="70" dataDxfId="69" totalsRowDxfId="68" headerRowCellStyle="標準 2" dataCellStyle="桁区切り">
  <tableColumns count="10">
    <tableColumn id="1" name="費用_x000a_番号" totalsRowLabel="計" dataDxfId="67" totalsRowDxfId="66" dataCellStyle="標準 2">
      <calculatedColumnFormula>ROW()-ROW(展示会等参加費[[#Headers],[費用
番号]])</calculatedColumnFormula>
    </tableColumn>
    <tableColumn id="2" name="展示会名・_x000a_経費名" dataDxfId="65" totalsRowDxfId="64" dataCellStyle="標準 2"/>
    <tableColumn id="3" name="開催期間・_x000a_会場" dataDxfId="63" totalsRowDxfId="62" dataCellStyle="標準 2"/>
    <tableColumn id="4" name="実施予定期" dataDxfId="61" totalsRowDxfId="60" dataCellStyle="標準 2"/>
    <tableColumn id="5" name="数量(A)" dataDxfId="59" totalsRowDxfId="58" dataCellStyle="標準 2"/>
    <tableColumn id="6" name="単価_x000a_（税抜、B）" dataDxfId="57" totalsRowDxfId="56" dataCellStyle="桁区切り"/>
    <tableColumn id="7" name="助成事業に_x000a_要する経費_x000a_（税込）" totalsRowFunction="sum" dataDxfId="55" totalsRowDxfId="54" dataCellStyle="桁区切り">
      <calculatedColumnFormula>ROUNDDOWN(展示会等参加費[[#This Row],[助成
対象経費
(A) ×(B)]]*1.08,0)</calculatedColumnFormula>
    </tableColumn>
    <tableColumn id="8" name="助成_x000a_対象経費_x000a_(A) ×(B)" totalsRowFunction="sum" dataDxfId="53" totalsRowDxfId="52" dataCellStyle="桁区切り">
      <calculatedColumnFormula>展示会等参加費[[#This Row],[数量(A)]]*展示会等参加費[[#This Row],[単価
（税抜、B）]]</calculatedColumnFormula>
    </tableColumn>
    <tableColumn id="9" name="支払予定先     " dataDxfId="51" totalsRowDxfId="50" dataCellStyle="標準 2"/>
    <tableColumn id="10" name="列1" totalsRowFunction="custom" dataDxfId="49" totalsRowDxfId="48" dataCellStyle="標準 2">
      <calculatedColumnFormula>IF(OR(AND(展示会等参加費[[#This Row],[展示会名・
経費名]]="",展示会等参加費[[#This Row],[開催期間・
会場]]="",展示会等参加費[[#This Row],[実施予定期]]="",展示会等参加費[[#This Row],[数量(A)]]="",展示会等参加費[[#This Row],[単価
（税抜、B）]]="",展示会等参加費[[#This Row],[支払予定先     ]]=""),
         AND(展示会等参加費[[#This Row],[展示会名・
経費名]]&lt;&gt;"",展示会等参加費[[#This Row],[開催期間・
会場]]&lt;&gt;"",展示会等参加費[[#This Row],[実施予定期]]&lt;&gt;"",展示会等参加費[[#This Row],[数量(A)]]&lt;&gt;"",展示会等参加費[[#This Row],[単価
（税抜、B）]]&lt;&gt;"",展示会等参加費[[#This Row],[支払予定先     ]]&lt;&gt;"")),
    "",
     "←全ての項目を記入してください。")</calculatedColumnFormula>
      <totalsRowFormula>IF((展示会等参加費[[#Totals],[助成
対象経費
(A) ×(B)]]+広告費[[#Totals],[助成
対象経費
(A) ×(B)]])&gt;20000000,"←展示会等参加費と広告費の助成金交付申請額は合計で20,000,000が上限です。","")</totalsRowFormula>
    </tableColumn>
  </tableColumns>
  <tableStyleInfo name="テーブル スタイル 4" showFirstColumn="1" showLastColumn="1" showRowStripes="1" showColumnStripes="0"/>
</table>
</file>

<file path=xl/tables/table19.xml><?xml version="1.0" encoding="utf-8"?>
<table xmlns="http://schemas.openxmlformats.org/spreadsheetml/2006/main" id="32" name="その他助成対象外経費" displayName="その他助成対象外経費" ref="A20:J25" totalsRowCount="1" headerRowDxfId="45" dataDxfId="44" totalsRowDxfId="43">
  <tableColumns count="10">
    <tableColumn id="1" name="費用_x000a_番号" totalsRowLabel="計" dataDxfId="42" totalsRowDxfId="41" dataCellStyle="標準 2">
      <calculatedColumnFormula>ROW()-ROW('広告費、その他'!$A$20)</calculatedColumnFormula>
    </tableColumn>
    <tableColumn id="2" name="経費項目" dataDxfId="40" totalsRowDxfId="39" dataCellStyle="標準 2"/>
    <tableColumn id="3" name="内容" dataDxfId="38" totalsRowDxfId="37" dataCellStyle="標準 2"/>
    <tableColumn id="4" name="実施予定期" dataDxfId="36" totalsRowDxfId="35" dataCellStyle="標準 2"/>
    <tableColumn id="5" name="数量(A)" dataDxfId="34" totalsRowDxfId="33" dataCellStyle="標準 2"/>
    <tableColumn id="6" name="単価_x000a_（税込、B）" dataDxfId="32" totalsRowDxfId="31" dataCellStyle="桁区切り"/>
    <tableColumn id="7" name="助成事業に_x000a_要する経費_x000a_（税込）" totalsRowFunction="sum" dataDxfId="30" totalsRowDxfId="29" dataCellStyle="桁区切り">
      <calculatedColumnFormula>その他助成対象外経費[[#This Row],[数量(A)]]*その他助成対象外経費[[#This Row],[単価
（税込、B）]]</calculatedColumnFormula>
    </tableColumn>
    <tableColumn id="8" name="―" dataDxfId="28" totalsRowDxfId="27" dataCellStyle="桁区切り"/>
    <tableColumn id="9" name="備考" dataDxfId="26" totalsRowDxfId="25" dataCellStyle="標準 2"/>
    <tableColumn id="10" name="列1" dataDxfId="24" totalsRowDxfId="23" dataCellStyle="標準 2"/>
  </tableColumns>
  <tableStyleInfo name="テーブル スタイル 4" showFirstColumn="1" showLastColumn="1" showRowStripes="1" showColumnStripes="0"/>
</table>
</file>

<file path=xl/tables/table2.xml><?xml version="1.0" encoding="utf-8"?>
<table xmlns="http://schemas.openxmlformats.org/spreadsheetml/2006/main" id="1" name="テーブル1" displayName="テーブル1" ref="D19:F25" totalsRowCount="1" headerRowDxfId="362" dataDxfId="360" totalsRowDxfId="358" headerRowBorderDxfId="361" tableBorderDxfId="359" headerRowCellStyle="標準 2">
  <tableColumns count="3">
    <tableColumn id="1" name="資金調達金額" totalsRowFunction="sum" dataDxfId="357" totalsRowDxfId="356" dataCellStyle="桁区切り"/>
    <tableColumn id="2" name="調達先（名称等）" dataDxfId="355" totalsRowDxfId="354" dataCellStyle="標準 2"/>
    <tableColumn id="3" name="進捗状況等" dataDxfId="353" totalsRowDxfId="352" dataCellStyle="標準 2"/>
  </tableColumns>
  <tableStyleInfo name="テーブル スタイル 4" showFirstColumn="0" showLastColumn="0" showRowStripes="1" showColumnStripes="0"/>
</table>
</file>

<file path=xl/tables/table20.xml><?xml version="1.0" encoding="utf-8"?>
<table xmlns="http://schemas.openxmlformats.org/spreadsheetml/2006/main" id="33" name="広告費" displayName="広告費" ref="A3:J12" totalsRowCount="1" headerRowDxfId="22" dataDxfId="21" totalsRowDxfId="20" headerRowCellStyle="標準 2" dataCellStyle="桁区切り">
  <tableColumns count="10">
    <tableColumn id="1" name="費用_x000a_番号" totalsRowLabel="計" dataDxfId="19" totalsRowDxfId="18" dataCellStyle="標準 2">
      <calculatedColumnFormula>ROW()-ROW('広告費、その他'!$A$3)</calculatedColumnFormula>
    </tableColumn>
    <tableColumn id="2" name="作成物" dataDxfId="17" totalsRowDxfId="16" dataCellStyle="標準 2"/>
    <tableColumn id="3" name="作成目的・内容" dataDxfId="15" totalsRowDxfId="14" dataCellStyle="標準 2"/>
    <tableColumn id="4" name="実施予定期" dataDxfId="13" totalsRowDxfId="12" dataCellStyle="標準 2"/>
    <tableColumn id="5" name="数量(A)" dataDxfId="11" totalsRowDxfId="10" dataCellStyle="標準 2"/>
    <tableColumn id="6" name="単価_x000a_（税抜、B）" dataDxfId="9" totalsRowDxfId="8" dataCellStyle="桁区切り"/>
    <tableColumn id="7" name="助成事業に_x000a_要する経費_x000a_（税込）" totalsRowFunction="sum" dataDxfId="7" totalsRowDxfId="6" dataCellStyle="桁区切り">
      <calculatedColumnFormula>ROUNDDOWN(広告費[[#This Row],[助成
対象経費
(A) ×(B)]]*1.08,0)</calculatedColumnFormula>
    </tableColumn>
    <tableColumn id="8" name="助成_x000a_対象経費_x000a_(A) ×(B)" totalsRowFunction="sum" dataDxfId="5" totalsRowDxfId="4" dataCellStyle="桁区切り">
      <calculatedColumnFormula>広告費[[#This Row],[数量(A)]]*広告費[[#This Row],[単価
（税抜、B）]]</calculatedColumnFormula>
    </tableColumn>
    <tableColumn id="9" name="支払予定先     " dataDxfId="3" totalsRowDxfId="2" dataCellStyle="標準 2"/>
    <tableColumn id="10" name="列1" totalsRowFunction="custom" dataDxfId="1" totalsRowDxfId="0" dataCellStyle="標準 2">
      <calculatedColumnFormula>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calculatedColumnFormula>
      <totalsRowFormula>IF((展示会等参加費[[#Totals],[助成
対象経費
(A) ×(B)]]+広告費[[#Totals],[助成
対象経費
(A) ×(B)]])&gt;20000000,"←展示会等参加費と広告費の助成金交付申請額は合計で20,000,000が上限です。","")</totalsRowFormula>
    </tableColumn>
  </tableColumns>
  <tableStyleInfo name="テーブル スタイル 4" showFirstColumn="1" showLastColumn="1" showRowStripes="1" showColumnStripes="0"/>
</table>
</file>

<file path=xl/tables/table3.xml><?xml version="1.0" encoding="utf-8"?>
<table xmlns="http://schemas.openxmlformats.org/spreadsheetml/2006/main" id="5" name="原材料・副資材費_期別" displayName="原材料・副資材費_期別" ref="B12:E17" totalsRowCount="1" headerRowDxfId="342" dataDxfId="341" totalsRowDxfId="340" headerRowCellStyle="標準 2" dataCellStyle="標準 2">
  <tableColumns count="4">
    <tableColumn id="1" name="期" totalsRowLabel="計" dataDxfId="339" totalsRowDxfId="338" dataCellStyle="標準 2"/>
    <tableColumn id="2" name="助成事業に要する経費_x000a_（税込）" totalsRowFunction="sum" dataDxfId="337" totalsRowDxfId="336" dataCellStyle="桁区切り">
      <calculatedColumnFormula>SUMIF(原材料・副資材費[実施予定期],原材料・副資材費_期別[[#This Row],[期]],原材料・副資材費[助成事業に
要する経費
（税込）])</calculatedColumnFormula>
    </tableColumn>
    <tableColumn id="3" name="助成対象経費_x000a_（税抜）" totalsRowFunction="sum" dataDxfId="335" totalsRowDxfId="334" dataCellStyle="桁区切り">
      <calculatedColumnFormula>SUMIF(原材料・副資材費[実施予定期],原材料・副資材費_期別[[#This Row],[期]],原材料・副資材費[助成
対象経費
(A) ×(B)])</calculatedColumnFormula>
    </tableColumn>
    <tableColumn id="4" name="助成金交付申請額_x000a_(千円未満切捨)" totalsRowFunction="sum" dataDxfId="333" totalsRowDxfId="332" dataCellStyle="桁区切り">
      <calculatedColumnFormula>ROUNDDOWN(原材料・副資材費_期別[[#This Row],[助成対象経費
（税抜）]]*2/3,-3)</calculatedColumnFormula>
    </tableColumn>
  </tableColumns>
  <tableStyleInfo name="テーブル スタイル 1" showFirstColumn="1" showLastColumn="1" showRowStripes="1" showColumnStripes="0"/>
</table>
</file>

<file path=xl/tables/table4.xml><?xml version="1.0" encoding="utf-8"?>
<table xmlns="http://schemas.openxmlformats.org/spreadsheetml/2006/main" id="13" name="直接人件費_期別" displayName="直接人件費_期別" ref="B28:E32" headerRowCount="0" totalsRowCount="1" headerRowDxfId="331" dataDxfId="330" totalsRowDxfId="329" headerRowCellStyle="標準 2" dataCellStyle="標準 2">
  <tableColumns count="4">
    <tableColumn id="1" name="列1" totalsRowLabel="計" headerRowDxfId="328" dataDxfId="327" totalsRowDxfId="326" headerRowCellStyle="標準 2" dataCellStyle="標準 2"/>
    <tableColumn id="2" name="列2" totalsRowFunction="sum" headerRowDxfId="325" dataDxfId="324" totalsRowDxfId="323" headerRowCellStyle="標準 2" dataCellStyle="桁区切り">
      <calculatedColumnFormula>SUMIF(直接人件費[実施予定期],直接人件費_期別[[#This Row],[列1]],直接人件費[助成事業に
要する経費
（税込）])</calculatedColumnFormula>
    </tableColumn>
    <tableColumn id="3" name="列3" totalsRowFunction="sum" headerRowDxfId="322" dataDxfId="321" totalsRowDxfId="320" headerRowCellStyle="標準 2" dataCellStyle="桁区切り">
      <calculatedColumnFormula>SUMIF(直接人件費[実施予定期],直接人件費_期別[[#This Row],[列1]],直接人件費[助成
対象経費
(A) ×(B)])</calculatedColumnFormula>
    </tableColumn>
    <tableColumn id="4" name="列4" totalsRowFunction="sum" headerRowDxfId="319" dataDxfId="318" totalsRowDxfId="317" headerRowCellStyle="標準 2" dataCellStyle="桁区切り">
      <calculatedColumnFormula>IF(OR(C4="―",D4=""),
     ROUNDDOWN(直接人件費_期別[[#This Row],[列3]]*2/3,-3),
     MIN(ROUNDDOWN(直接人件費_期別[[#This Row],[列3]]*2/3,-3),
           ROUNDDOWN(5000000*(DATEDIF(C4,D4,"M")+1)/12,-3)))</calculatedColumnFormula>
    </tableColumn>
  </tableColumns>
  <tableStyleInfo name="テーブル スタイル 1" showFirstColumn="1" showLastColumn="0" showRowStripes="1" showColumnStripes="0"/>
</table>
</file>

<file path=xl/tables/table5.xml><?xml version="1.0" encoding="utf-8"?>
<table xmlns="http://schemas.openxmlformats.org/spreadsheetml/2006/main" id="15" name="産業財産権出願・導入費_期別" displayName="産業財産権出願・導入費_期別" ref="B33:E37" headerRowCount="0" totalsRowCount="1" headerRowDxfId="316" dataDxfId="315" totalsRowDxfId="314" headerRowCellStyle="標準 2" dataCellStyle="標準 2">
  <tableColumns count="4">
    <tableColumn id="1" name="列1" totalsRowLabel="計" headerRowDxfId="313" dataDxfId="312" totalsRowDxfId="311" headerRowCellStyle="標準 2" dataCellStyle="標準 2"/>
    <tableColumn id="2" name="列2" totalsRowFunction="sum" headerRowDxfId="310" dataDxfId="309" totalsRowDxfId="308" headerRowCellStyle="標準 2" dataCellStyle="桁区切り">
      <calculatedColumnFormula>SUMIF(産業財産権出願・導入費[実施予定期],産業財産権出願・導入費_期別[[#This Row],[列1]],産業財産権出願・導入費[助成事業に
要する経費
（税込）])</calculatedColumnFormula>
    </tableColumn>
    <tableColumn id="3" name="列3" totalsRowFunction="sum" headerRowDxfId="307" dataDxfId="306" totalsRowDxfId="305" headerRowCellStyle="標準 2" dataCellStyle="桁区切り">
      <calculatedColumnFormula>SUMIF(産業財産権出願・導入費[実施予定期],産業財産権出願・導入費_期別[[#This Row],[列1]],産業財産権出願・導入費[助成
対象経費
(A) ×(B)])</calculatedColumnFormula>
    </tableColumn>
    <tableColumn id="4" name="列4" totalsRowFunction="sum" headerRowDxfId="304" dataDxfId="303" totalsRowDxfId="302" headerRowCellStyle="標準 2" dataCellStyle="桁区切り">
      <calculatedColumnFormula>ROUNDDOWN(産業財産権出願・導入費_期別[[#This Row],[列3]]*2/3,-3)</calculatedColumnFormula>
    </tableColumn>
  </tableColumns>
  <tableStyleInfo name="テーブル スタイル 1" showFirstColumn="1" showLastColumn="0" showRowStripes="1" showColumnStripes="0"/>
</table>
</file>

<file path=xl/tables/table6.xml><?xml version="1.0" encoding="utf-8"?>
<table xmlns="http://schemas.openxmlformats.org/spreadsheetml/2006/main" id="16" name="展示会等参加費_期別" displayName="展示会等参加費_期別" ref="B38:E42" headerRowCount="0" totalsRowCount="1" headerRowDxfId="301" dataDxfId="300" totalsRowDxfId="299" headerRowCellStyle="標準 2" dataCellStyle="標準 2">
  <tableColumns count="4">
    <tableColumn id="1" name="列1" totalsRowLabel="計" headerRowDxfId="298" dataDxfId="297" totalsRowDxfId="296" headerRowCellStyle="標準 2" dataCellStyle="標準 2"/>
    <tableColumn id="2" name="列2" totalsRowFunction="sum" headerRowDxfId="295" dataDxfId="294" totalsRowDxfId="293" headerRowCellStyle="標準 2" dataCellStyle="桁区切り">
      <calculatedColumnFormula>SUMIF(展示会等参加費[実施予定期],展示会等参加費_期別[[#This Row],[列1]],展示会等参加費[助成事業に
要する経費
（税込）])</calculatedColumnFormula>
    </tableColumn>
    <tableColumn id="3" name="列3" totalsRowFunction="sum" headerRowDxfId="292" dataDxfId="291" totalsRowDxfId="290" headerRowCellStyle="標準 2" dataCellStyle="桁区切り">
      <calculatedColumnFormula>SUMIF(展示会等参加費[実施予定期],展示会等参加費_期別[[#This Row],[列1]],展示会等参加費[助成
対象経費
(A) ×(B)])</calculatedColumnFormula>
    </tableColumn>
    <tableColumn id="4" name="列4" totalsRowFunction="sum" headerRowDxfId="289" dataDxfId="288" totalsRowDxfId="287" headerRowCellStyle="標準 2" dataCellStyle="桁区切り">
      <calculatedColumnFormula>ROUNDDOWN(展示会等参加費_期別[[#This Row],[列3]]*2/3,-3)</calculatedColumnFormula>
    </tableColumn>
  </tableColumns>
  <tableStyleInfo name="テーブル スタイル 1" showFirstColumn="1" showLastColumn="0" showRowStripes="1" showColumnStripes="0"/>
</table>
</file>

<file path=xl/tables/table7.xml><?xml version="1.0" encoding="utf-8"?>
<table xmlns="http://schemas.openxmlformats.org/spreadsheetml/2006/main" id="17" name="広告費_期別" displayName="広告費_期別" ref="B43:E47" headerRowCount="0" totalsRowCount="1" headerRowDxfId="286" dataDxfId="285" totalsRowDxfId="284" headerRowCellStyle="標準 2" dataCellStyle="標準 2">
  <tableColumns count="4">
    <tableColumn id="1" name="列1" totalsRowLabel="計" headerRowDxfId="283" dataDxfId="282" totalsRowDxfId="281" headerRowCellStyle="標準 2" dataCellStyle="標準 2"/>
    <tableColumn id="2" name="列2" totalsRowFunction="sum" headerRowDxfId="280" dataDxfId="279" totalsRowDxfId="278" headerRowCellStyle="標準 2" dataCellStyle="桁区切り">
      <calculatedColumnFormula>SUMIF(広告費[実施予定期],広告費_期別[[#This Row],[列1]],広告費[助成事業に
要する経費
（税込）])</calculatedColumnFormula>
    </tableColumn>
    <tableColumn id="3" name="列3" totalsRowFunction="sum" headerRowDxfId="277" dataDxfId="276" totalsRowDxfId="275" headerRowCellStyle="標準 2" dataCellStyle="桁区切り">
      <calculatedColumnFormula>SUMIF(広告費[実施予定期],広告費_期別[[#This Row],[列1]],広告費[助成
対象経費
(A) ×(B)])</calculatedColumnFormula>
    </tableColumn>
    <tableColumn id="4" name="列4" totalsRowFunction="sum" headerRowDxfId="274" dataDxfId="273" totalsRowDxfId="272" headerRowCellStyle="標準 2" dataCellStyle="桁区切り">
      <calculatedColumnFormula>ROUNDDOWN(広告費_期別[[#This Row],[列3]]*2/3,-3)</calculatedColumnFormula>
    </tableColumn>
  </tableColumns>
  <tableStyleInfo name="テーブル スタイル 1" showFirstColumn="1" showLastColumn="0" showRowStripes="1" showColumnStripes="0"/>
</table>
</file>

<file path=xl/tables/table8.xml><?xml version="1.0" encoding="utf-8"?>
<table xmlns="http://schemas.openxmlformats.org/spreadsheetml/2006/main" id="20" name="その他助成対象外経費_" displayName="その他助成対象外経費_" ref="B48:E52" headerRowCount="0" totalsRowCount="1" headerRowDxfId="271" dataDxfId="270" totalsRowDxfId="269" headerRowCellStyle="標準 2" dataCellStyle="標準 2">
  <tableColumns count="4">
    <tableColumn id="1" name="列1" totalsRowLabel="計" headerRowDxfId="268" dataDxfId="267" totalsRowDxfId="266" headerRowCellStyle="標準 2" dataCellStyle="標準 2"/>
    <tableColumn id="2" name="列2" totalsRowFunction="sum" headerRowDxfId="265" dataDxfId="264" totalsRowDxfId="263" headerRowCellStyle="標準 2" dataCellStyle="桁区切り">
      <calculatedColumnFormula>SUMIF(その他助成対象外経費[実施予定期],その他助成対象外経費_[[#This Row],[列1]],その他助成対象外経費[助成事業に
要する経費
（税込）])</calculatedColumnFormula>
    </tableColumn>
    <tableColumn id="3" name="列3" headerRowDxfId="262" dataDxfId="261" totalsRowDxfId="260" headerRowCellStyle="標準 2" dataCellStyle="桁区切り"/>
    <tableColumn id="4" name="列4" headerRowDxfId="259" dataDxfId="258" totalsRowDxfId="257" headerRowCellStyle="標準 2" dataCellStyle="桁区切り"/>
  </tableColumns>
  <tableStyleInfo name="テーブル スタイル 1" showFirstColumn="1" showLastColumn="0" showRowStripes="1" showColumnStripes="0"/>
</table>
</file>

<file path=xl/tables/table9.xml><?xml version="1.0" encoding="utf-8"?>
<table xmlns="http://schemas.openxmlformats.org/spreadsheetml/2006/main" id="9" name="各期の実施期間" displayName="各期の実施期間" ref="B3:F7" totalsRowShown="0" headerRowDxfId="256" dataDxfId="255" headerRowCellStyle="標準 2" dataCellStyle="標準 2">
  <tableColumns count="5">
    <tableColumn id="1" name="期" dataDxfId="254" dataCellStyle="標準 2"/>
    <tableColumn id="2" name="開始年月日" dataDxfId="253" dataCellStyle="標準 2">
      <calculatedColumnFormula>IF(ROW()-ROW(各期の実施期間[[#Headers],[開始年月日]])=1,
     DATE(2018,1,1),
     IF(各期の実施期間[[#This Row],[期]]&gt;$A$5,
        "―",
        IFERROR((IF(OR(INDIRECT(ADDRESS(ROW()-1,COLUMN()+1))="",
                         (INDIRECT(ADDRESS(ROW()-1,COLUMN()+1))+1)&gt;=DATE(2022,1,1)),
                         "エラー",
                     (INDIRECT(ADDRESS(ROW()-1,COLUMN()+1))+1))),
              "エラー")))</calculatedColumnFormula>
    </tableColumn>
    <tableColumn id="3" name="終了年月日" dataDxfId="252" dataCellStyle="標準 2"/>
    <tableColumn id="4" name="期の長さ" dataDxfId="251" dataCellStyle="標準 2">
      <calculatedColumnFormula>IF(OR(各期の実施期間[[#This Row],[開始年月日]]="―",各期の実施期間[[#This Row],[終了年月日]]=""),
    "―",
    IFERROR((IF(OR(各期の実施期間[[#This Row],[開始年月日]]&gt;各期の実施期間[[#This Row],[終了年月日]],各期の実施期間[[#This Row],[終了年月日]]&gt;=DATE(2022,1,1)),
                     "エラー",
                     IF(DATEDIF(各期の実施期間[[#This Row],[開始年月日]],各期の実施期間[[#This Row],[終了年月日]],"YM")=11,
                        DATEDIF(各期の実施期間[[#This Row],[開始年月日]],各期の実施期間[[#This Row],[終了年月日]],"Y")+1&amp;"年",
                        DATEDIF(各期の実施期間[[#This Row],[開始年月日]],各期の実施期間[[#This Row],[終了年月日]],"Y")&amp;"年"&amp;DATEDIF(各期の実施期間[[#This Row],[開始年月日]],各期の実施期間[[#This Row],[終了年月日]],"YM")+1&amp;"ヶ月"))),
                 "判定不能"))</calculatedColumnFormula>
    </tableColumn>
    <tableColumn id="5" name="列1" dataDxfId="250" dataCellStyle="標準 2">
      <calculatedColumnFormula>IF(AND(ROW()-ROW(各期の実施期間[[#Headers],[列1]])=1,各期の実施期間[[#This Row],[終了年月日]]=""),
     "←終了年月を西暦（ 20XX / XX / XX ）で入力してください。",
     IF(AND(各期の実施期間[[#This Row],[期]]&gt;=$A$5,各期の実施期間[[#This Row],[開始年月日]]="―",各期の実施期間[[#This Row],[終了年月日]]&lt;&gt;""),
        "←期が設定されていません。期の数を変更してください。",
        IF(AND(各期の実施期間[[#This Row],[期]]&gt;=$A$5,各期の実施期間[[#This Row],[開始年月日]]="―"),
           "",
           IF(各期の実施期間[[#This Row],[開始年月日]]="エラー",
              "←前期の「終了年月」に「数値」を入力してください。",
              IFERROR((IF(AND(各期の実施期間[[#This Row],[開始年月日]]="―",各期の実施期間[[#This Row],[終了年月日]]=""),
                               "",
                               IF(AND(各期の実施期間[[#This Row],[期]]&lt;=$A$5,各期の実施期間[[#This Row],[終了年月日]]=""),
                                  "←終了年月を西暦（ 20XX / XX / XX ）で入力してください。",
                                  IF(OR(各期の実施期間[[#This Row],[終了年月日]]&lt;DATE(2018,1,1),各期の実施期間[[#This Row],[終了年月日]]&gt;=DATE(2022,1,1)),
                                     "←終了年月日は「2018/1/1」から「2021/12/31」までの日付を入力してください。",
                                     IF(各期の実施期間[[#This Row],[開始年月日]]&gt;各期の実施期間[[#This Row],[終了年月日]],
                                        "←終了年月には開始年月以後の年月を入力してください。",
                                        IF(AND(DATEDIF(各期の実施期間[[#This Row],[開始年月日]],各期の実施期間[[#This Row],[終了年月日]],"M")+1&lt;12,$A$5&lt;&gt;各期の実施期間[[#This Row],[期]]),
                                           "←1期は1年以上の長さに設定してください。",
                                           "")))))),
                           "←「文字」ではなく「数値」を入力してください。")))))</calculatedColumnFormula>
    </tableColumn>
  </tableColumns>
  <tableStyleInfo name="テーブル スタイル 1" showFirstColumn="1"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2.bin"/><Relationship Id="rId6" Type="http://schemas.openxmlformats.org/officeDocument/2006/relationships/table" Target="../tables/table7.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34"/>
  <sheetViews>
    <sheetView tabSelected="1" zoomScaleNormal="100" zoomScaleSheetLayoutView="100" zoomScalePageLayoutView="115" workbookViewId="0">
      <selection activeCell="D20" sqref="D20"/>
    </sheetView>
  </sheetViews>
  <sheetFormatPr defaultColWidth="2.42578125" defaultRowHeight="13.5" x14ac:dyDescent="0.2"/>
  <cols>
    <col min="1" max="2" width="4.28515625" style="1" customWidth="1"/>
    <col min="3" max="3" width="30" style="1" customWidth="1"/>
    <col min="4" max="6" width="17.85546875" style="1" customWidth="1"/>
    <col min="7" max="23" width="2.42578125" style="1"/>
    <col min="24" max="32" width="2.28515625" style="1" customWidth="1"/>
    <col min="33" max="41" width="2.140625" style="1" customWidth="1"/>
    <col min="42" max="42" width="2.42578125" style="1" customWidth="1"/>
    <col min="43" max="16384" width="2.42578125" style="1"/>
  </cols>
  <sheetData>
    <row r="1" spans="1:41" s="3" customFormat="1" ht="22.5" customHeight="1" x14ac:dyDescent="0.2">
      <c r="A1" s="238" t="s">
        <v>172</v>
      </c>
      <c r="B1" s="238"/>
      <c r="C1" s="238"/>
      <c r="D1" s="238"/>
      <c r="E1" s="238"/>
      <c r="F1" s="238"/>
      <c r="K1" s="4"/>
      <c r="L1" s="4"/>
      <c r="M1" s="4"/>
      <c r="N1" s="4"/>
      <c r="O1" s="4"/>
      <c r="P1" s="4"/>
      <c r="Q1" s="4"/>
      <c r="R1" s="4"/>
      <c r="S1" s="4"/>
      <c r="T1" s="4"/>
      <c r="U1" s="4"/>
      <c r="V1" s="4"/>
      <c r="W1" s="4"/>
      <c r="X1" s="4"/>
      <c r="Y1" s="4"/>
      <c r="Z1" s="4"/>
      <c r="AA1" s="4"/>
      <c r="AB1" s="4"/>
      <c r="AC1" s="6"/>
      <c r="AD1" s="6"/>
      <c r="AE1" s="6"/>
      <c r="AF1" s="6"/>
      <c r="AG1" s="6"/>
      <c r="AH1" s="6"/>
      <c r="AI1" s="6"/>
      <c r="AJ1" s="6"/>
      <c r="AK1" s="6"/>
      <c r="AL1" s="6"/>
      <c r="AM1" s="1"/>
      <c r="AN1" s="1"/>
      <c r="AO1" s="1"/>
    </row>
    <row r="2" spans="1:41" ht="15" customHeight="1" x14ac:dyDescent="0.2">
      <c r="A2" s="20"/>
      <c r="B2" s="20"/>
      <c r="C2" s="20"/>
      <c r="D2" s="20"/>
      <c r="E2" s="20"/>
      <c r="F2" s="20"/>
      <c r="G2" s="9"/>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41" ht="15" customHeight="1" x14ac:dyDescent="0.2">
      <c r="A3" s="238" t="s">
        <v>120</v>
      </c>
      <c r="B3" s="238"/>
      <c r="C3" s="238"/>
      <c r="D3" s="238"/>
      <c r="E3" s="238"/>
      <c r="F3" s="238"/>
      <c r="G3" s="3"/>
      <c r="H3" s="3"/>
      <c r="J3" s="6"/>
      <c r="K3" s="6"/>
      <c r="L3" s="6"/>
      <c r="M3" s="6"/>
      <c r="N3" s="6"/>
      <c r="O3" s="6"/>
      <c r="P3" s="6"/>
      <c r="Q3" s="6"/>
      <c r="R3" s="6"/>
      <c r="S3" s="6"/>
      <c r="T3" s="6"/>
      <c r="U3" s="6"/>
      <c r="V3" s="6"/>
      <c r="W3" s="6"/>
      <c r="X3" s="6"/>
      <c r="Y3" s="6"/>
      <c r="Z3" s="6"/>
      <c r="AA3" s="6"/>
      <c r="AB3" s="6"/>
      <c r="AC3" s="6"/>
      <c r="AD3" s="6"/>
      <c r="AE3" s="6"/>
      <c r="AF3" s="6"/>
      <c r="AG3" s="6"/>
      <c r="AH3" s="6"/>
      <c r="AJ3" s="8"/>
      <c r="AK3" s="8"/>
      <c r="AL3" s="8"/>
      <c r="AM3" s="8"/>
      <c r="AN3" s="8"/>
      <c r="AO3" s="8"/>
    </row>
    <row r="4" spans="1:41" ht="15" customHeight="1" x14ac:dyDescent="0.2">
      <c r="A4" s="13"/>
      <c r="B4" s="13"/>
      <c r="C4" s="89"/>
      <c r="D4" s="89"/>
      <c r="E4" s="13"/>
      <c r="F4" s="61" t="s">
        <v>47</v>
      </c>
      <c r="L4" s="6"/>
      <c r="M4" s="6"/>
      <c r="N4" s="6"/>
      <c r="O4" s="6"/>
      <c r="P4" s="6"/>
      <c r="Q4" s="6"/>
      <c r="R4" s="6"/>
      <c r="S4" s="6"/>
      <c r="T4" s="6"/>
      <c r="U4" s="6"/>
      <c r="V4" s="6"/>
      <c r="W4" s="6"/>
      <c r="X4" s="6"/>
      <c r="Y4" s="6"/>
      <c r="Z4" s="6"/>
      <c r="AA4" s="6"/>
      <c r="AB4" s="6"/>
      <c r="AC4" s="6"/>
      <c r="AD4" s="6"/>
      <c r="AE4" s="6"/>
      <c r="AF4" s="6"/>
      <c r="AG4" s="6"/>
      <c r="AH4" s="6"/>
      <c r="AI4" s="2"/>
      <c r="AJ4" s="6"/>
      <c r="AK4" s="6"/>
      <c r="AL4" s="6"/>
      <c r="AM4" s="6"/>
    </row>
    <row r="5" spans="1:41" ht="45" customHeight="1" x14ac:dyDescent="0.2">
      <c r="A5" s="241"/>
      <c r="B5" s="242"/>
      <c r="C5" s="194" t="s">
        <v>4</v>
      </c>
      <c r="D5" s="195" t="s">
        <v>139</v>
      </c>
      <c r="E5" s="195" t="s">
        <v>140</v>
      </c>
      <c r="F5" s="195" t="s">
        <v>141</v>
      </c>
    </row>
    <row r="6" spans="1:41" ht="22.5" customHeight="1" x14ac:dyDescent="0.2">
      <c r="A6" s="243" t="s">
        <v>89</v>
      </c>
      <c r="B6" s="244"/>
      <c r="C6" s="159" t="s">
        <v>51</v>
      </c>
      <c r="D6" s="161">
        <f>原材料・副資材費_期別[[#Totals],[助成事業に要する経費
（税込）]]</f>
        <v>0</v>
      </c>
      <c r="E6" s="161">
        <f>原材料・副資材費_期別[[#Totals],[助成対象経費
（税抜）]]</f>
        <v>0</v>
      </c>
      <c r="F6" s="161">
        <f>原材料・副資材費_期別[[#Totals],[助成金交付申請額
(千円未満切捨)]]</f>
        <v>0</v>
      </c>
    </row>
    <row r="7" spans="1:41" ht="22.5" customHeight="1" x14ac:dyDescent="0.2">
      <c r="A7" s="243"/>
      <c r="B7" s="244"/>
      <c r="C7" s="159" t="s">
        <v>134</v>
      </c>
      <c r="D7" s="161">
        <f>機械装置・工具器具費_期別[[#Totals],[列2]]</f>
        <v>0</v>
      </c>
      <c r="E7" s="161">
        <f>機械装置・工具器具費_期別[[#Totals],[列3]]</f>
        <v>0</v>
      </c>
      <c r="F7" s="161">
        <f>機械装置・工具器具費_期別[[#Totals],[列4]]</f>
        <v>0</v>
      </c>
    </row>
    <row r="8" spans="1:41" ht="22.5" customHeight="1" x14ac:dyDescent="0.2">
      <c r="A8" s="243"/>
      <c r="B8" s="244"/>
      <c r="C8" s="159" t="s">
        <v>135</v>
      </c>
      <c r="D8" s="161">
        <f>委託・外注費_期別[[#Totals],[列2]]</f>
        <v>0</v>
      </c>
      <c r="E8" s="161">
        <f>委託・外注費_期別[[#Totals],[列3]]</f>
        <v>0</v>
      </c>
      <c r="F8" s="161">
        <f>委託・外注費_期別[[#Totals],[列4]]</f>
        <v>0</v>
      </c>
    </row>
    <row r="9" spans="1:41" ht="22.5" customHeight="1" x14ac:dyDescent="0.2">
      <c r="A9" s="243"/>
      <c r="B9" s="244"/>
      <c r="C9" s="159" t="s">
        <v>136</v>
      </c>
      <c r="D9" s="161">
        <f>直接人件費_期別[[#Totals],[列2]]</f>
        <v>0</v>
      </c>
      <c r="E9" s="161">
        <f>直接人件費_期別[[#Totals],[列3]]</f>
        <v>0</v>
      </c>
      <c r="F9" s="161">
        <f ca="1">直接人件費_期別[[#Totals],[列4]]</f>
        <v>0</v>
      </c>
    </row>
    <row r="10" spans="1:41" ht="22.5" customHeight="1" x14ac:dyDescent="0.2">
      <c r="A10" s="243"/>
      <c r="B10" s="244"/>
      <c r="C10" s="159" t="s">
        <v>96</v>
      </c>
      <c r="D10" s="161">
        <f>産業財産権出願・導入費_期別[[#Totals],[列2]]</f>
        <v>0</v>
      </c>
      <c r="E10" s="161">
        <f>産業財産権出願・導入費_期別[[#Totals],[列3]]</f>
        <v>0</v>
      </c>
      <c r="F10" s="161">
        <f>産業財産権出願・導入費_期別[[#Totals],[列4]]</f>
        <v>0</v>
      </c>
    </row>
    <row r="11" spans="1:41" ht="22.5" customHeight="1" x14ac:dyDescent="0.2">
      <c r="A11" s="243"/>
      <c r="B11" s="244"/>
      <c r="C11" s="159" t="s">
        <v>37</v>
      </c>
      <c r="D11" s="161">
        <f>展示会等参加費_期別[[#Totals],[列2]]</f>
        <v>0</v>
      </c>
      <c r="E11" s="161">
        <f>展示会等参加費_期別[[#Totals],[列3]]</f>
        <v>0</v>
      </c>
      <c r="F11" s="161">
        <f>展示会等参加費_期別[[#Totals],[列4]]</f>
        <v>0</v>
      </c>
    </row>
    <row r="12" spans="1:41" ht="22.5" customHeight="1" x14ac:dyDescent="0.2">
      <c r="A12" s="243"/>
      <c r="B12" s="244"/>
      <c r="C12" s="159" t="s">
        <v>38</v>
      </c>
      <c r="D12" s="161">
        <f>広告費_期別[[#Totals],[列2]]</f>
        <v>0</v>
      </c>
      <c r="E12" s="161">
        <f>広告費_期別[[#Totals],[列3]]</f>
        <v>0</v>
      </c>
      <c r="F12" s="161">
        <f>広告費_期別[[#Totals],[列4]]</f>
        <v>0</v>
      </c>
    </row>
    <row r="13" spans="1:41" ht="22.5" customHeight="1" x14ac:dyDescent="0.2">
      <c r="A13" s="243"/>
      <c r="B13" s="244"/>
      <c r="C13" s="159" t="s">
        <v>137</v>
      </c>
      <c r="D13" s="161">
        <f>その他助成対象外経費_[[#Totals],[列2]]</f>
        <v>0</v>
      </c>
      <c r="E13" s="162"/>
      <c r="F13" s="162"/>
    </row>
    <row r="14" spans="1:41" ht="22.5" customHeight="1" x14ac:dyDescent="0.2">
      <c r="A14" s="245"/>
      <c r="B14" s="246"/>
      <c r="C14" s="160" t="s">
        <v>138</v>
      </c>
      <c r="D14" s="163">
        <f>SUBTOTAL(109,経費区分別内訳[助成事業に要する
経費（税込）
【注１】])</f>
        <v>0</v>
      </c>
      <c r="E14" s="163">
        <f>SUBTOTAL(109,経費区分別内訳[助成対象経費
（税抜）
【注２】])</f>
        <v>0</v>
      </c>
      <c r="F14" s="163">
        <f ca="1">SUBTOTAL(109,経費区分別内訳[助成金交付申請額
(千円未満切捨)
【注３】])</f>
        <v>0</v>
      </c>
      <c r="G14" s="191" t="str">
        <f ca="1">IF(経費区分別内訳[[#Totals],[助成金交付申請額
(千円未満切捨)
【注３】]]&gt;80000000,"←助成金交付申請額の上限は、80,000,000円です。","")</f>
        <v/>
      </c>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41" ht="15" customHeight="1" x14ac:dyDescent="0.2">
      <c r="A15" s="158"/>
      <c r="B15" s="158"/>
      <c r="C15" s="40"/>
      <c r="D15" s="41"/>
      <c r="E15" s="41"/>
      <c r="F15" s="41"/>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41" ht="15" customHeight="1" x14ac:dyDescent="0.2">
      <c r="A16" s="13"/>
      <c r="B16" s="13"/>
      <c r="C16" s="13"/>
      <c r="D16" s="13"/>
      <c r="E16" s="19"/>
      <c r="F16" s="13"/>
      <c r="K16" s="6"/>
      <c r="L16" s="6"/>
      <c r="M16" s="6"/>
      <c r="N16" s="6"/>
      <c r="O16" s="6"/>
      <c r="P16" s="6"/>
      <c r="Q16" s="6"/>
      <c r="R16" s="6"/>
      <c r="S16" s="6"/>
      <c r="T16" s="6"/>
      <c r="U16" s="6"/>
      <c r="V16" s="7"/>
      <c r="W16" s="7"/>
      <c r="X16" s="6"/>
      <c r="Y16" s="6"/>
      <c r="Z16" s="6"/>
      <c r="AA16" s="6"/>
      <c r="AB16" s="6"/>
      <c r="AC16" s="6"/>
      <c r="AD16" s="6"/>
      <c r="AE16" s="6"/>
      <c r="AF16" s="6"/>
      <c r="AG16" s="6"/>
      <c r="AH16" s="6"/>
      <c r="AI16" s="6"/>
      <c r="AJ16" s="6"/>
      <c r="AK16" s="6"/>
      <c r="AL16" s="6"/>
      <c r="AM16" s="6"/>
    </row>
    <row r="17" spans="1:41" ht="15" customHeight="1" x14ac:dyDescent="0.2">
      <c r="A17" s="237" t="s">
        <v>128</v>
      </c>
      <c r="B17" s="237"/>
      <c r="C17" s="237"/>
      <c r="D17" s="237"/>
      <c r="E17" s="237"/>
      <c r="F17" s="237"/>
      <c r="G17" s="3"/>
      <c r="H17" s="3"/>
      <c r="I17" s="5"/>
      <c r="P17" s="6"/>
      <c r="Q17" s="6"/>
      <c r="R17" s="6"/>
      <c r="S17" s="6"/>
      <c r="T17" s="6"/>
      <c r="U17" s="6"/>
      <c r="V17" s="7"/>
      <c r="W17" s="7"/>
      <c r="X17" s="6"/>
      <c r="Y17" s="6"/>
      <c r="Z17" s="6"/>
      <c r="AA17" s="6"/>
      <c r="AB17" s="6"/>
      <c r="AC17" s="6"/>
      <c r="AD17" s="6"/>
      <c r="AE17" s="6"/>
      <c r="AF17" s="6"/>
      <c r="AG17" s="6"/>
      <c r="AH17" s="6"/>
      <c r="AI17" s="6"/>
      <c r="AJ17" s="6"/>
      <c r="AK17" s="6"/>
      <c r="AL17" s="6"/>
      <c r="AM17" s="6"/>
    </row>
    <row r="18" spans="1:41" s="3" customFormat="1" ht="15" customHeight="1" x14ac:dyDescent="0.2">
      <c r="D18" s="4"/>
      <c r="F18" s="61" t="s">
        <v>47</v>
      </c>
      <c r="P18" s="4"/>
      <c r="Q18" s="4"/>
      <c r="R18" s="4"/>
      <c r="S18" s="4"/>
      <c r="T18" s="4"/>
      <c r="U18" s="4"/>
      <c r="V18" s="4"/>
      <c r="W18" s="4"/>
      <c r="X18" s="4"/>
      <c r="Y18" s="4"/>
      <c r="Z18" s="4"/>
      <c r="AA18" s="4"/>
      <c r="AB18" s="4"/>
      <c r="AC18" s="4"/>
      <c r="AD18" s="4"/>
      <c r="AE18" s="4"/>
      <c r="AF18" s="4"/>
      <c r="AG18" s="4"/>
      <c r="AH18" s="4"/>
    </row>
    <row r="19" spans="1:41" ht="30" customHeight="1" x14ac:dyDescent="0.2">
      <c r="A19" s="196"/>
      <c r="B19" s="239" t="s">
        <v>53</v>
      </c>
      <c r="C19" s="240"/>
      <c r="D19" s="197" t="s">
        <v>48</v>
      </c>
      <c r="E19" s="198" t="s">
        <v>3</v>
      </c>
      <c r="F19" s="198" t="s">
        <v>2</v>
      </c>
    </row>
    <row r="20" spans="1:41" s="187" customFormat="1" ht="22.5" customHeight="1" x14ac:dyDescent="0.2">
      <c r="A20" s="235" t="s">
        <v>90</v>
      </c>
      <c r="B20" s="247" t="s">
        <v>52</v>
      </c>
      <c r="C20" s="248"/>
      <c r="D20" s="180"/>
      <c r="E20" s="186"/>
      <c r="F20" s="166"/>
    </row>
    <row r="21" spans="1:41" s="187" customFormat="1" ht="22.5" customHeight="1" x14ac:dyDescent="0.2">
      <c r="A21" s="235"/>
      <c r="B21" s="249" t="s">
        <v>49</v>
      </c>
      <c r="C21" s="250" t="s">
        <v>1</v>
      </c>
      <c r="D21" s="181"/>
      <c r="E21" s="167"/>
      <c r="F21" s="168"/>
    </row>
    <row r="22" spans="1:41" s="187" customFormat="1" ht="22.5" customHeight="1" x14ac:dyDescent="0.2">
      <c r="A22" s="235"/>
      <c r="B22" s="249" t="s">
        <v>50</v>
      </c>
      <c r="C22" s="250" t="s">
        <v>0</v>
      </c>
      <c r="D22" s="181"/>
      <c r="E22" s="167"/>
      <c r="F22" s="168"/>
    </row>
    <row r="23" spans="1:41" s="187" customFormat="1" ht="22.5" customHeight="1" x14ac:dyDescent="0.2">
      <c r="A23" s="235"/>
      <c r="B23" s="233" t="s">
        <v>36</v>
      </c>
      <c r="C23" s="164"/>
      <c r="D23" s="181"/>
      <c r="E23" s="167"/>
      <c r="F23" s="169"/>
    </row>
    <row r="24" spans="1:41" s="187" customFormat="1" ht="22.5" customHeight="1" thickBot="1" x14ac:dyDescent="0.25">
      <c r="A24" s="235"/>
      <c r="B24" s="234"/>
      <c r="C24" s="165"/>
      <c r="D24" s="181"/>
      <c r="E24" s="167"/>
      <c r="F24" s="169"/>
    </row>
    <row r="25" spans="1:41" s="187" customFormat="1" ht="22.5" customHeight="1" thickTop="1" x14ac:dyDescent="0.2">
      <c r="A25" s="236"/>
      <c r="B25" s="251" t="s">
        <v>138</v>
      </c>
      <c r="C25" s="252"/>
      <c r="D25" s="188">
        <f>SUBTOTAL(109,テーブル1[資金調達金額])</f>
        <v>0</v>
      </c>
      <c r="E25" s="189"/>
      <c r="F25" s="190"/>
    </row>
    <row r="26" spans="1:41" ht="15" customHeight="1" x14ac:dyDescent="0.2">
      <c r="D26" s="62" t="str">
        <f>IFERROR(IF(経費区分別内訳[[#Totals],[助成事業に要する
経費（税込）
【注１】]]=助成事業の資金計画!$D$25,
             "",
             "↑経費の合計と調達の合計を一致させてください。"),
         "")</f>
        <v/>
      </c>
      <c r="E26" s="18"/>
      <c r="F26" s="18"/>
    </row>
    <row r="27" spans="1:41" ht="30" customHeight="1" x14ac:dyDescent="0.2">
      <c r="A27" s="231" t="s">
        <v>39</v>
      </c>
      <c r="B27" s="231"/>
      <c r="C27" s="232" t="s">
        <v>63</v>
      </c>
      <c r="D27" s="232"/>
      <c r="E27" s="232"/>
      <c r="F27" s="232"/>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214"/>
    </row>
    <row r="28" spans="1:41" ht="30" customHeight="1" x14ac:dyDescent="0.2">
      <c r="A28" s="231" t="s">
        <v>40</v>
      </c>
      <c r="B28" s="231"/>
      <c r="C28" s="232" t="s">
        <v>62</v>
      </c>
      <c r="D28" s="232"/>
      <c r="E28" s="232"/>
      <c r="F28" s="232"/>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214"/>
    </row>
    <row r="29" spans="1:41" ht="30" customHeight="1" x14ac:dyDescent="0.2">
      <c r="A29" s="231" t="s">
        <v>41</v>
      </c>
      <c r="B29" s="231"/>
      <c r="C29" s="232" t="s">
        <v>152</v>
      </c>
      <c r="D29" s="232"/>
      <c r="E29" s="232"/>
      <c r="F29" s="232"/>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214"/>
    </row>
    <row r="30" spans="1:41" ht="30" customHeight="1" x14ac:dyDescent="0.2">
      <c r="A30" s="231" t="s">
        <v>42</v>
      </c>
      <c r="B30" s="231"/>
      <c r="C30" s="232" t="s">
        <v>61</v>
      </c>
      <c r="D30" s="232"/>
      <c r="E30" s="232"/>
      <c r="F30" s="232"/>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214"/>
    </row>
    <row r="31" spans="1:41" ht="30" customHeight="1" x14ac:dyDescent="0.2">
      <c r="A31" s="231" t="s">
        <v>43</v>
      </c>
      <c r="B31" s="231"/>
      <c r="C31" s="232" t="s">
        <v>60</v>
      </c>
      <c r="D31" s="232"/>
      <c r="E31" s="232"/>
      <c r="F31" s="232"/>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214"/>
    </row>
    <row r="32" spans="1:41" ht="30" customHeight="1" x14ac:dyDescent="0.2">
      <c r="A32" s="231" t="s">
        <v>44</v>
      </c>
      <c r="B32" s="231"/>
      <c r="C32" s="232" t="s">
        <v>58</v>
      </c>
      <c r="D32" s="232"/>
      <c r="E32" s="232"/>
      <c r="F32" s="232"/>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214"/>
    </row>
    <row r="33" spans="1:41" ht="30" customHeight="1" x14ac:dyDescent="0.2">
      <c r="A33" s="231" t="s">
        <v>45</v>
      </c>
      <c r="B33" s="231"/>
      <c r="C33" s="232" t="s">
        <v>59</v>
      </c>
      <c r="D33" s="232"/>
      <c r="E33" s="232"/>
      <c r="F33" s="232"/>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214"/>
    </row>
    <row r="34" spans="1:41" ht="30" customHeight="1" x14ac:dyDescent="0.2">
      <c r="A34" s="231" t="s">
        <v>46</v>
      </c>
      <c r="B34" s="231"/>
      <c r="C34" s="232" t="s">
        <v>64</v>
      </c>
      <c r="D34" s="232"/>
      <c r="E34" s="232"/>
      <c r="F34" s="232"/>
    </row>
  </sheetData>
  <sheetProtection password="DFBD" sheet="1" objects="1" scenarios="1" formatCells="0" formatRows="0" insertRows="0" deleteRows="0" selectLockedCells="1"/>
  <mergeCells count="28">
    <mergeCell ref="A17:F17"/>
    <mergeCell ref="A27:B27"/>
    <mergeCell ref="A28:B28"/>
    <mergeCell ref="A29:B29"/>
    <mergeCell ref="A1:F1"/>
    <mergeCell ref="B19:C19"/>
    <mergeCell ref="A5:B5"/>
    <mergeCell ref="A6:B14"/>
    <mergeCell ref="B20:C20"/>
    <mergeCell ref="B21:C21"/>
    <mergeCell ref="B22:C22"/>
    <mergeCell ref="B25:C25"/>
    <mergeCell ref="C27:F27"/>
    <mergeCell ref="C28:F28"/>
    <mergeCell ref="C29:F29"/>
    <mergeCell ref="A3:F3"/>
    <mergeCell ref="A30:B30"/>
    <mergeCell ref="A31:B31"/>
    <mergeCell ref="C30:F30"/>
    <mergeCell ref="C31:F31"/>
    <mergeCell ref="B23:B24"/>
    <mergeCell ref="A20:A25"/>
    <mergeCell ref="A34:B34"/>
    <mergeCell ref="A33:B33"/>
    <mergeCell ref="A32:B32"/>
    <mergeCell ref="C32:F32"/>
    <mergeCell ref="C33:F33"/>
    <mergeCell ref="C34:F34"/>
  </mergeCells>
  <phoneticPr fontId="2"/>
  <conditionalFormatting sqref="D25">
    <cfRule type="cellIs" dxfId="378" priority="4" operator="notEqual">
      <formula>$D$14</formula>
    </cfRule>
  </conditionalFormatting>
  <conditionalFormatting sqref="D14">
    <cfRule type="cellIs" dxfId="377" priority="3" operator="notEqual">
      <formula>$D$25</formula>
    </cfRule>
  </conditionalFormatting>
  <conditionalFormatting sqref="F14">
    <cfRule type="cellIs" dxfId="376" priority="1" operator="greaterThan">
      <formula>80000000</formula>
    </cfRule>
    <cfRule type="cellIs" dxfId="375" priority="2" operator="greaterThan">
      <formula>80000000</formula>
    </cfRule>
  </conditionalFormatting>
  <dataValidations count="3">
    <dataValidation imeMode="hiragana" allowBlank="1" showInputMessage="1" showErrorMessage="1" sqref="E21:E24 C23:C24"/>
    <dataValidation type="list" imeMode="hiragana" allowBlank="1" showInputMessage="1" showErrorMessage="1" promptTitle="プルダウンメニューから選択してください" prompt="　各資金調達先との折衝状況を「調達済」、「内諾済」、「折衝中」、「相談前」から選択してください。" sqref="F20:F24">
      <formula1>"調達済,内諾済,折衝中,相談前"</formula1>
    </dataValidation>
    <dataValidation imeMode="halfAlpha" allowBlank="1" showInputMessage="1" showErrorMessage="1" sqref="D20:D24"/>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&amp;C&amp;"-,標準"&amp;A（&amp;P/&amp;N）</oddFoot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24"/>
  <sheetViews>
    <sheetView zoomScaleNormal="100" zoomScaleSheetLayoutView="100" workbookViewId="0">
      <selection activeCell="B4" sqref="B4"/>
    </sheetView>
  </sheetViews>
  <sheetFormatPr defaultColWidth="2.42578125" defaultRowHeight="12" x14ac:dyDescent="0.2"/>
  <cols>
    <col min="1" max="1" width="5" style="13" customWidth="1"/>
    <col min="2" max="3" width="14.28515625" style="13" customWidth="1"/>
    <col min="4" max="4" width="2.85546875" style="13" customWidth="1"/>
    <col min="5" max="5" width="5.7109375" style="13" customWidth="1"/>
    <col min="6" max="6" width="10.7109375" style="13" customWidth="1"/>
    <col min="7" max="8" width="14.28515625" style="13" customWidth="1"/>
    <col min="9" max="9" width="10.7109375" style="13" customWidth="1"/>
    <col min="10" max="220" width="2.42578125" style="13" customWidth="1"/>
    <col min="221" max="16384" width="2.42578125" style="13"/>
  </cols>
  <sheetData>
    <row r="1" spans="1:16" ht="15" customHeight="1" x14ac:dyDescent="0.2">
      <c r="A1" s="349" t="s">
        <v>161</v>
      </c>
      <c r="B1" s="349"/>
      <c r="C1" s="349"/>
      <c r="D1" s="349"/>
      <c r="E1" s="349"/>
      <c r="F1" s="349"/>
      <c r="G1" s="349"/>
      <c r="H1" s="349"/>
      <c r="I1" s="349"/>
      <c r="J1" s="25"/>
      <c r="K1" s="25"/>
      <c r="L1" s="25"/>
    </row>
    <row r="2" spans="1:16" ht="15" customHeight="1" x14ac:dyDescent="0.2">
      <c r="A2" s="14"/>
      <c r="B2" s="14"/>
      <c r="C2" s="14"/>
      <c r="D2" s="14"/>
      <c r="E2" s="14"/>
      <c r="F2" s="15"/>
      <c r="G2" s="15"/>
      <c r="H2" s="15"/>
      <c r="I2" s="16" t="s">
        <v>14</v>
      </c>
    </row>
    <row r="3" spans="1:16" ht="60" customHeight="1" x14ac:dyDescent="0.2">
      <c r="A3" s="91" t="s">
        <v>115</v>
      </c>
      <c r="B3" s="92" t="s">
        <v>31</v>
      </c>
      <c r="C3" s="91" t="s">
        <v>30</v>
      </c>
      <c r="D3" s="93" t="s">
        <v>133</v>
      </c>
      <c r="E3" s="94" t="s">
        <v>54</v>
      </c>
      <c r="F3" s="91" t="s">
        <v>78</v>
      </c>
      <c r="G3" s="91" t="s">
        <v>16</v>
      </c>
      <c r="H3" s="91" t="s">
        <v>55</v>
      </c>
      <c r="I3" s="132" t="s">
        <v>88</v>
      </c>
      <c r="J3" s="133" t="s">
        <v>68</v>
      </c>
    </row>
    <row r="4" spans="1:16" s="183" customFormat="1" ht="33.75" customHeight="1" x14ac:dyDescent="0.2">
      <c r="A4" s="144">
        <f>ROW()-ROW(産業財産権出願・導入費[[#Headers],[費用
番号]])</f>
        <v>1</v>
      </c>
      <c r="B4" s="99"/>
      <c r="C4" s="101"/>
      <c r="D4" s="100"/>
      <c r="E4" s="100"/>
      <c r="F4" s="145"/>
      <c r="G4" s="105">
        <f>ROUNDDOWN(産業財産権出願・導入費[[#This Row],[助成
対象経費
(A) ×(B)]]*1.08,0)</f>
        <v>0</v>
      </c>
      <c r="H4" s="105">
        <f>産業財産権出願・導入費[[#This Row],[数量(A)]]*産業財産権出願・導入費[[#This Row],[単価
（税抜、B）]]</f>
        <v>0</v>
      </c>
      <c r="I4" s="101"/>
      <c r="J4" s="146" t="str">
        <f>IF(OR(AND(産業財産権出願・導入費[[#This Row],[件名]]="",産業財産権出願・導入費[[#This Row],[内容]]="",産業財産権出願・導入費[[#This Row],[実施予定期]]="",産業財産権出願・導入費[[#This Row],[数量(A)]]="",産業財産権出願・導入費[[#This Row],[単価
（税抜、B）]]="",産業財産権出願・導入費[[#This Row],[弁理士
事務所名
又は
権利所有
企業名      ]]=""),
         AND(産業財産権出願・導入費[[#This Row],[件名]]&lt;&gt;"",産業財産権出願・導入費[[#This Row],[内容]]&lt;&gt;"",産業財産権出願・導入費[[#This Row],[実施予定期]]&lt;&gt;"",産業財産権出願・導入費[[#This Row],[数量(A)]]&lt;&gt;"",産業財産権出願・導入費[[#This Row],[単価
（税抜、B）]]&lt;&gt;"",産業財産権出願・導入費[[#This Row],[弁理士
事務所名
又は
権利所有
企業名      ]]&lt;&gt;"")),
    "",
     "←全ての項目を記入してください。")</f>
        <v/>
      </c>
    </row>
    <row r="5" spans="1:16" s="183" customFormat="1" ht="33.75" customHeight="1" x14ac:dyDescent="0.2">
      <c r="A5" s="144">
        <f>ROW()-ROW(産業財産権出願・導入費[[#Headers],[費用
番号]])</f>
        <v>2</v>
      </c>
      <c r="B5" s="99"/>
      <c r="C5" s="101"/>
      <c r="D5" s="100"/>
      <c r="E5" s="100"/>
      <c r="F5" s="145"/>
      <c r="G5" s="105">
        <f>ROUNDDOWN(産業財産権出願・導入費[[#This Row],[助成
対象経費
(A) ×(B)]]*1.08,0)</f>
        <v>0</v>
      </c>
      <c r="H5" s="105">
        <f>産業財産権出願・導入費[[#This Row],[数量(A)]]*産業財産権出願・導入費[[#This Row],[単価
（税抜、B）]]</f>
        <v>0</v>
      </c>
      <c r="I5" s="101"/>
      <c r="J5" s="146" t="str">
        <f>IF(OR(AND(産業財産権出願・導入費[[#This Row],[件名]]="",産業財産権出願・導入費[[#This Row],[内容]]="",産業財産権出願・導入費[[#This Row],[実施予定期]]="",産業財産権出願・導入費[[#This Row],[数量(A)]]="",産業財産権出願・導入費[[#This Row],[単価
（税抜、B）]]="",産業財産権出願・導入費[[#This Row],[弁理士
事務所名
又は
権利所有
企業名      ]]=""),
         AND(産業財産権出願・導入費[[#This Row],[件名]]&lt;&gt;"",産業財産権出願・導入費[[#This Row],[内容]]&lt;&gt;"",産業財産権出願・導入費[[#This Row],[実施予定期]]&lt;&gt;"",産業財産権出願・導入費[[#This Row],[数量(A)]]&lt;&gt;"",産業財産権出願・導入費[[#This Row],[単価
（税抜、B）]]&lt;&gt;"",産業財産権出願・導入費[[#This Row],[弁理士
事務所名
又は
権利所有
企業名      ]]&lt;&gt;"")),
    "",
     "←全ての項目を記入してください。")</f>
        <v/>
      </c>
    </row>
    <row r="6" spans="1:16" s="183" customFormat="1" ht="33.75" customHeight="1" x14ac:dyDescent="0.2">
      <c r="A6" s="144">
        <f>ROW()-ROW(産業財産権出願・導入費[[#Headers],[費用
番号]])</f>
        <v>3</v>
      </c>
      <c r="B6" s="99"/>
      <c r="C6" s="101"/>
      <c r="D6" s="100"/>
      <c r="E6" s="100"/>
      <c r="F6" s="145"/>
      <c r="G6" s="105">
        <f>ROUNDDOWN(産業財産権出願・導入費[[#This Row],[助成
対象経費
(A) ×(B)]]*1.08,0)</f>
        <v>0</v>
      </c>
      <c r="H6" s="105">
        <f>産業財産権出願・導入費[[#This Row],[数量(A)]]*産業財産権出願・導入費[[#This Row],[単価
（税抜、B）]]</f>
        <v>0</v>
      </c>
      <c r="I6" s="101"/>
      <c r="J6" s="146" t="str">
        <f>IF(OR(AND(産業財産権出願・導入費[[#This Row],[件名]]="",産業財産権出願・導入費[[#This Row],[内容]]="",産業財産権出願・導入費[[#This Row],[実施予定期]]="",産業財産権出願・導入費[[#This Row],[数量(A)]]="",産業財産権出願・導入費[[#This Row],[単価
（税抜、B）]]="",産業財産権出願・導入費[[#This Row],[弁理士
事務所名
又は
権利所有
企業名      ]]=""),
         AND(産業財産権出願・導入費[[#This Row],[件名]]&lt;&gt;"",産業財産権出願・導入費[[#This Row],[内容]]&lt;&gt;"",産業財産権出願・導入費[[#This Row],[実施予定期]]&lt;&gt;"",産業財産権出願・導入費[[#This Row],[数量(A)]]&lt;&gt;"",産業財産権出願・導入費[[#This Row],[単価
（税抜、B）]]&lt;&gt;"",産業財産権出願・導入費[[#This Row],[弁理士
事務所名
又は
権利所有
企業名      ]]&lt;&gt;"")),
    "",
     "←全ての項目を記入してください。")</f>
        <v/>
      </c>
    </row>
    <row r="7" spans="1:16" s="183" customFormat="1" ht="33.75" customHeight="1" x14ac:dyDescent="0.2">
      <c r="A7" s="144">
        <f>ROW()-ROW(産業財産権出願・導入費[[#Headers],[費用
番号]])</f>
        <v>4</v>
      </c>
      <c r="B7" s="99"/>
      <c r="C7" s="101"/>
      <c r="D7" s="100"/>
      <c r="E7" s="100"/>
      <c r="F7" s="145"/>
      <c r="G7" s="105">
        <f>ROUNDDOWN(産業財産権出願・導入費[[#This Row],[助成
対象経費
(A) ×(B)]]*1.08,0)</f>
        <v>0</v>
      </c>
      <c r="H7" s="105">
        <f>産業財産権出願・導入費[[#This Row],[数量(A)]]*産業財産権出願・導入費[[#This Row],[単価
（税抜、B）]]</f>
        <v>0</v>
      </c>
      <c r="I7" s="101"/>
      <c r="J7" s="146" t="str">
        <f>IF(OR(AND(産業財産権出願・導入費[[#This Row],[件名]]="",産業財産権出願・導入費[[#This Row],[内容]]="",産業財産権出願・導入費[[#This Row],[実施予定期]]="",産業財産権出願・導入費[[#This Row],[数量(A)]]="",産業財産権出願・導入費[[#This Row],[単価
（税抜、B）]]="",産業財産権出願・導入費[[#This Row],[弁理士
事務所名
又は
権利所有
企業名      ]]=""),
         AND(産業財産権出願・導入費[[#This Row],[件名]]&lt;&gt;"",産業財産権出願・導入費[[#This Row],[内容]]&lt;&gt;"",産業財産権出願・導入費[[#This Row],[実施予定期]]&lt;&gt;"",産業財産権出願・導入費[[#This Row],[数量(A)]]&lt;&gt;"",産業財産権出願・導入費[[#This Row],[単価
（税抜、B）]]&lt;&gt;"",産業財産権出願・導入費[[#This Row],[弁理士
事務所名
又は
権利所有
企業名      ]]&lt;&gt;"")),
    "",
     "←全ての項目を記入してください。")</f>
        <v/>
      </c>
      <c r="O7" s="184"/>
      <c r="P7" s="184"/>
    </row>
    <row r="8" spans="1:16" ht="30" customHeight="1" x14ac:dyDescent="0.2">
      <c r="A8" s="40" t="s">
        <v>125</v>
      </c>
      <c r="B8" s="72"/>
      <c r="C8" s="74"/>
      <c r="D8" s="73"/>
      <c r="E8" s="73"/>
      <c r="F8" s="142"/>
      <c r="G8" s="134">
        <f>SUBTOTAL(109,産業財産権出願・導入費[助成事業に
要する経費
（税込）])</f>
        <v>0</v>
      </c>
      <c r="H8" s="134">
        <f>SUBTOTAL(109,産業財産権出願・導入費[助成
対象経費
(A) ×(B)])</f>
        <v>0</v>
      </c>
      <c r="I8" s="68"/>
      <c r="J8" s="71"/>
      <c r="K8" s="12"/>
      <c r="L8" s="17"/>
    </row>
    <row r="9" spans="1:16" ht="15" customHeight="1" x14ac:dyDescent="0.2">
      <c r="A9" s="17"/>
      <c r="B9" s="17"/>
      <c r="C9" s="17"/>
      <c r="D9" s="17"/>
      <c r="E9" s="17"/>
      <c r="F9" s="17"/>
      <c r="G9" s="17"/>
      <c r="H9" s="17"/>
      <c r="I9" s="17"/>
      <c r="J9" s="11"/>
      <c r="K9" s="12"/>
      <c r="L9" s="17"/>
    </row>
    <row r="10" spans="1:16" ht="15" customHeight="1" x14ac:dyDescent="0.2">
      <c r="A10" s="17"/>
      <c r="B10" s="17"/>
      <c r="C10" s="17"/>
      <c r="D10" s="17"/>
      <c r="E10" s="17"/>
      <c r="F10" s="17"/>
      <c r="G10" s="17"/>
      <c r="H10" s="17"/>
      <c r="I10" s="17"/>
      <c r="J10" s="11"/>
      <c r="K10" s="25"/>
      <c r="L10" s="25"/>
    </row>
    <row r="11" spans="1:16" s="143" customFormat="1" ht="15" customHeight="1" x14ac:dyDescent="0.2">
      <c r="A11" s="270" t="s">
        <v>97</v>
      </c>
      <c r="B11" s="270"/>
      <c r="C11" s="270"/>
      <c r="D11" s="270"/>
      <c r="E11" s="270"/>
      <c r="F11" s="270"/>
      <c r="G11" s="270"/>
      <c r="H11" s="270"/>
      <c r="I11" s="270"/>
      <c r="J11" s="90"/>
    </row>
    <row r="12" spans="1:16" x14ac:dyDescent="0.2">
      <c r="A12" s="14"/>
      <c r="B12" s="14"/>
      <c r="C12" s="14"/>
      <c r="D12" s="14"/>
      <c r="E12" s="14"/>
      <c r="F12" s="15"/>
      <c r="G12" s="15"/>
      <c r="H12" s="15"/>
      <c r="I12" s="16" t="s">
        <v>14</v>
      </c>
    </row>
    <row r="13" spans="1:16" ht="60" customHeight="1" x14ac:dyDescent="0.2">
      <c r="A13" s="91" t="s">
        <v>115</v>
      </c>
      <c r="B13" s="91" t="s">
        <v>148</v>
      </c>
      <c r="C13" s="91" t="s">
        <v>149</v>
      </c>
      <c r="D13" s="93" t="s">
        <v>133</v>
      </c>
      <c r="E13" s="94" t="s">
        <v>54</v>
      </c>
      <c r="F13" s="91" t="s">
        <v>78</v>
      </c>
      <c r="G13" s="91" t="s">
        <v>16</v>
      </c>
      <c r="H13" s="91" t="s">
        <v>55</v>
      </c>
      <c r="I13" s="132" t="s">
        <v>91</v>
      </c>
      <c r="J13" s="133" t="s">
        <v>68</v>
      </c>
    </row>
    <row r="14" spans="1:16" s="183" customFormat="1" ht="45" customHeight="1" x14ac:dyDescent="0.2">
      <c r="A14" s="147">
        <f>ROW()-ROW(展示会等参加費[[#Headers],[費用
番号]])</f>
        <v>1</v>
      </c>
      <c r="B14" s="101"/>
      <c r="C14" s="101"/>
      <c r="D14" s="100"/>
      <c r="E14" s="100"/>
      <c r="F14" s="145"/>
      <c r="G14" s="105">
        <f>ROUNDDOWN(展示会等参加費[[#This Row],[助成
対象経費
(A) ×(B)]]*1.08,0)</f>
        <v>0</v>
      </c>
      <c r="H14" s="105">
        <f>展示会等参加費[[#This Row],[数量(A)]]*展示会等参加費[[#This Row],[単価
（税抜、B）]]</f>
        <v>0</v>
      </c>
      <c r="I14" s="101"/>
      <c r="J14" s="146" t="str">
        <f>IF(OR(AND(展示会等参加費[[#This Row],[展示会名・
経費名]]="",展示会等参加費[[#This Row],[開催期間・
会場]]="",展示会等参加費[[#This Row],[実施予定期]]="",展示会等参加費[[#This Row],[数量(A)]]="",展示会等参加費[[#This Row],[単価
（税抜、B）]]="",展示会等参加費[[#This Row],[支払予定先     ]]=""),
         AND(展示会等参加費[[#This Row],[展示会名・
経費名]]&lt;&gt;"",展示会等参加費[[#This Row],[開催期間・
会場]]&lt;&gt;"",展示会等参加費[[#This Row],[実施予定期]]&lt;&gt;"",展示会等参加費[[#This Row],[数量(A)]]&lt;&gt;"",展示会等参加費[[#This Row],[単価
（税抜、B）]]&lt;&gt;"",展示会等参加費[[#This Row],[支払予定先     ]]&lt;&gt;"")),
    "",
     "←全ての項目を記入してください。")</f>
        <v/>
      </c>
    </row>
    <row r="15" spans="1:16" s="183" customFormat="1" ht="45" customHeight="1" x14ac:dyDescent="0.2">
      <c r="A15" s="147">
        <f>ROW()-ROW(展示会等参加費[[#Headers],[費用
番号]])</f>
        <v>2</v>
      </c>
      <c r="B15" s="101"/>
      <c r="C15" s="101"/>
      <c r="D15" s="100"/>
      <c r="E15" s="100"/>
      <c r="F15" s="145"/>
      <c r="G15" s="105">
        <f>ROUNDDOWN(展示会等参加費[[#This Row],[助成
対象経費
(A) ×(B)]]*1.08,0)</f>
        <v>0</v>
      </c>
      <c r="H15" s="105">
        <f>展示会等参加費[[#This Row],[数量(A)]]*展示会等参加費[[#This Row],[単価
（税抜、B）]]</f>
        <v>0</v>
      </c>
      <c r="I15" s="101"/>
      <c r="J15" s="146" t="str">
        <f>IF(OR(AND(展示会等参加費[[#This Row],[展示会名・
経費名]]="",展示会等参加費[[#This Row],[開催期間・
会場]]="",展示会等参加費[[#This Row],[実施予定期]]="",展示会等参加費[[#This Row],[数量(A)]]="",展示会等参加費[[#This Row],[単価
（税抜、B）]]="",展示会等参加費[[#This Row],[支払予定先     ]]=""),
         AND(展示会等参加費[[#This Row],[展示会名・
経費名]]&lt;&gt;"",展示会等参加費[[#This Row],[開催期間・
会場]]&lt;&gt;"",展示会等参加費[[#This Row],[実施予定期]]&lt;&gt;"",展示会等参加費[[#This Row],[数量(A)]]&lt;&gt;"",展示会等参加費[[#This Row],[単価
（税抜、B）]]&lt;&gt;"",展示会等参加費[[#This Row],[支払予定先     ]]&lt;&gt;"")),
    "",
     "←全ての項目を記入してください。")</f>
        <v/>
      </c>
    </row>
    <row r="16" spans="1:16" s="183" customFormat="1" ht="45" customHeight="1" x14ac:dyDescent="0.2">
      <c r="A16" s="147">
        <f>ROW()-ROW(展示会等参加費[[#Headers],[費用
番号]])</f>
        <v>3</v>
      </c>
      <c r="B16" s="101"/>
      <c r="C16" s="101"/>
      <c r="D16" s="100"/>
      <c r="E16" s="100"/>
      <c r="F16" s="145"/>
      <c r="G16" s="105">
        <f>ROUNDDOWN(展示会等参加費[[#This Row],[助成
対象経費
(A) ×(B)]]*1.08,0)</f>
        <v>0</v>
      </c>
      <c r="H16" s="105">
        <f>展示会等参加費[[#This Row],[数量(A)]]*展示会等参加費[[#This Row],[単価
（税抜、B）]]</f>
        <v>0</v>
      </c>
      <c r="I16" s="101"/>
      <c r="J16" s="146" t="str">
        <f>IF(OR(AND(展示会等参加費[[#This Row],[展示会名・
経費名]]="",展示会等参加費[[#This Row],[開催期間・
会場]]="",展示会等参加費[[#This Row],[実施予定期]]="",展示会等参加費[[#This Row],[数量(A)]]="",展示会等参加費[[#This Row],[単価
（税抜、B）]]="",展示会等参加費[[#This Row],[支払予定先     ]]=""),
         AND(展示会等参加費[[#This Row],[展示会名・
経費名]]&lt;&gt;"",展示会等参加費[[#This Row],[開催期間・
会場]]&lt;&gt;"",展示会等参加費[[#This Row],[実施予定期]]&lt;&gt;"",展示会等参加費[[#This Row],[数量(A)]]&lt;&gt;"",展示会等参加費[[#This Row],[単価
（税抜、B）]]&lt;&gt;"",展示会等参加費[[#This Row],[支払予定先     ]]&lt;&gt;"")),
    "",
     "←全ての項目を記入してください。")</f>
        <v/>
      </c>
    </row>
    <row r="17" spans="1:16" s="183" customFormat="1" ht="45" customHeight="1" x14ac:dyDescent="0.2">
      <c r="A17" s="147">
        <f>ROW()-ROW(展示会等参加費[[#Headers],[費用
番号]])</f>
        <v>4</v>
      </c>
      <c r="B17" s="101"/>
      <c r="C17" s="101"/>
      <c r="D17" s="100"/>
      <c r="E17" s="100"/>
      <c r="F17" s="145"/>
      <c r="G17" s="105">
        <f>ROUNDDOWN(展示会等参加費[[#This Row],[助成
対象経費
(A) ×(B)]]*1.08,0)</f>
        <v>0</v>
      </c>
      <c r="H17" s="105">
        <f>展示会等参加費[[#This Row],[数量(A)]]*展示会等参加費[[#This Row],[単価
（税抜、B）]]</f>
        <v>0</v>
      </c>
      <c r="I17" s="101"/>
      <c r="J17" s="146" t="str">
        <f>IF(OR(AND(展示会等参加費[[#This Row],[展示会名・
経費名]]="",展示会等参加費[[#This Row],[開催期間・
会場]]="",展示会等参加費[[#This Row],[実施予定期]]="",展示会等参加費[[#This Row],[数量(A)]]="",展示会等参加費[[#This Row],[単価
（税抜、B）]]="",展示会等参加費[[#This Row],[支払予定先     ]]=""),
         AND(展示会等参加費[[#This Row],[展示会名・
経費名]]&lt;&gt;"",展示会等参加費[[#This Row],[開催期間・
会場]]&lt;&gt;"",展示会等参加費[[#This Row],[実施予定期]]&lt;&gt;"",展示会等参加費[[#This Row],[数量(A)]]&lt;&gt;"",展示会等参加費[[#This Row],[単価
（税抜、B）]]&lt;&gt;"",展示会等参加費[[#This Row],[支払予定先     ]]&lt;&gt;"")),
    "",
     "←全ての項目を記入してください。")</f>
        <v/>
      </c>
    </row>
    <row r="18" spans="1:16" s="183" customFormat="1" ht="45" customHeight="1" x14ac:dyDescent="0.2">
      <c r="A18" s="147">
        <f>ROW()-ROW(展示会等参加費[[#Headers],[費用
番号]])</f>
        <v>5</v>
      </c>
      <c r="B18" s="101"/>
      <c r="C18" s="101"/>
      <c r="D18" s="100"/>
      <c r="E18" s="100"/>
      <c r="F18" s="145"/>
      <c r="G18" s="105">
        <f>ROUNDDOWN(展示会等参加費[[#This Row],[助成
対象経費
(A) ×(B)]]*1.08,0)</f>
        <v>0</v>
      </c>
      <c r="H18" s="105">
        <f>展示会等参加費[[#This Row],[数量(A)]]*展示会等参加費[[#This Row],[単価
（税抜、B）]]</f>
        <v>0</v>
      </c>
      <c r="I18" s="101"/>
      <c r="J18" s="146" t="str">
        <f>IF(OR(AND(展示会等参加費[[#This Row],[展示会名・
経費名]]="",展示会等参加費[[#This Row],[開催期間・
会場]]="",展示会等参加費[[#This Row],[実施予定期]]="",展示会等参加費[[#This Row],[数量(A)]]="",展示会等参加費[[#This Row],[単価
（税抜、B）]]="",展示会等参加費[[#This Row],[支払予定先     ]]=""),
         AND(展示会等参加費[[#This Row],[展示会名・
経費名]]&lt;&gt;"",展示会等参加費[[#This Row],[開催期間・
会場]]&lt;&gt;"",展示会等参加費[[#This Row],[実施予定期]]&lt;&gt;"",展示会等参加費[[#This Row],[数量(A)]]&lt;&gt;"",展示会等参加費[[#This Row],[単価
（税抜、B）]]&lt;&gt;"",展示会等参加費[[#This Row],[支払予定先     ]]&lt;&gt;"")),
    "",
     "←全ての項目を記入してください。")</f>
        <v/>
      </c>
      <c r="O18" s="184"/>
      <c r="P18" s="184"/>
    </row>
    <row r="19" spans="1:16" s="183" customFormat="1" ht="45" customHeight="1" x14ac:dyDescent="0.2">
      <c r="A19" s="147">
        <f>ROW()-ROW(展示会等参加費[[#Headers],[費用
番号]])</f>
        <v>6</v>
      </c>
      <c r="B19" s="101"/>
      <c r="C19" s="101"/>
      <c r="D19" s="100"/>
      <c r="E19" s="100"/>
      <c r="F19" s="145"/>
      <c r="G19" s="105">
        <f>ROUNDDOWN(展示会等参加費[[#This Row],[助成
対象経費
(A) ×(B)]]*1.08,0)</f>
        <v>0</v>
      </c>
      <c r="H19" s="105">
        <f>展示会等参加費[[#This Row],[数量(A)]]*展示会等参加費[[#This Row],[単価
（税抜、B）]]</f>
        <v>0</v>
      </c>
      <c r="I19" s="101"/>
      <c r="J19" s="146" t="str">
        <f>IF(OR(AND(展示会等参加費[[#This Row],[展示会名・
経費名]]="",展示会等参加費[[#This Row],[開催期間・
会場]]="",展示会等参加費[[#This Row],[実施予定期]]="",展示会等参加費[[#This Row],[数量(A)]]="",展示会等参加費[[#This Row],[単価
（税抜、B）]]="",展示会等参加費[[#This Row],[支払予定先     ]]=""),
         AND(展示会等参加費[[#This Row],[展示会名・
経費名]]&lt;&gt;"",展示会等参加費[[#This Row],[開催期間・
会場]]&lt;&gt;"",展示会等参加費[[#This Row],[実施予定期]]&lt;&gt;"",展示会等参加費[[#This Row],[数量(A)]]&lt;&gt;"",展示会等参加費[[#This Row],[単価
（税抜、B）]]&lt;&gt;"",展示会等参加費[[#This Row],[支払予定先     ]]&lt;&gt;"")),
    "",
     "←全ての項目を記入してください。")</f>
        <v/>
      </c>
    </row>
    <row r="20" spans="1:16" ht="30" customHeight="1" x14ac:dyDescent="0.2">
      <c r="A20" s="40" t="s">
        <v>125</v>
      </c>
      <c r="B20" s="72"/>
      <c r="C20" s="73"/>
      <c r="D20" s="73"/>
      <c r="E20" s="73"/>
      <c r="F20" s="142"/>
      <c r="G20" s="134">
        <f>SUBTOTAL(109,展示会等参加費[助成事業に
要する経費
（税込）])</f>
        <v>0</v>
      </c>
      <c r="H20" s="134">
        <f>SUBTOTAL(109,展示会等参加費[助成
対象経費
(A) ×(B)])</f>
        <v>0</v>
      </c>
      <c r="I20" s="68"/>
      <c r="J20" s="71" t="str">
        <f>IF((展示会等参加費[[#Totals],[助成
対象経費
(A) ×(B)]]+広告費[[#Totals],[助成
対象経費
(A) ×(B)]])&gt;20000000,"←展示会等参加費と広告費の助成金交付申請額は合計で20,000,000が上限です。","")</f>
        <v/>
      </c>
      <c r="K20" s="12"/>
      <c r="L20" s="17"/>
    </row>
    <row r="21" spans="1:16" ht="15" customHeight="1" x14ac:dyDescent="0.15">
      <c r="A21" s="40"/>
      <c r="B21" s="40"/>
      <c r="C21" s="68"/>
      <c r="D21" s="68"/>
      <c r="E21" s="68"/>
      <c r="F21" s="70"/>
      <c r="G21" s="75"/>
      <c r="H21" s="75"/>
      <c r="I21" s="68"/>
      <c r="J21" s="76"/>
    </row>
    <row r="22" spans="1:16" ht="30" customHeight="1" x14ac:dyDescent="0.2">
      <c r="A22" s="69" t="s">
        <v>39</v>
      </c>
      <c r="B22" s="346" t="s">
        <v>94</v>
      </c>
      <c r="C22" s="347"/>
      <c r="D22" s="347"/>
      <c r="E22" s="347"/>
      <c r="F22" s="347"/>
      <c r="G22" s="347"/>
      <c r="H22" s="347"/>
      <c r="I22" s="348"/>
      <c r="K22" s="12"/>
      <c r="L22" s="17"/>
    </row>
    <row r="23" spans="1:16" ht="30" customHeight="1" x14ac:dyDescent="0.2">
      <c r="A23" s="69" t="s">
        <v>40</v>
      </c>
      <c r="B23" s="331" t="s">
        <v>99</v>
      </c>
      <c r="C23" s="332"/>
      <c r="D23" s="332"/>
      <c r="E23" s="332"/>
      <c r="F23" s="332"/>
      <c r="G23" s="332"/>
      <c r="H23" s="332"/>
      <c r="I23" s="333"/>
      <c r="J23" s="26"/>
    </row>
    <row r="24" spans="1:16" x14ac:dyDescent="0.2">
      <c r="A24" s="17"/>
      <c r="B24" s="17"/>
      <c r="C24" s="17"/>
      <c r="D24" s="17"/>
      <c r="E24" s="17"/>
      <c r="F24" s="17"/>
      <c r="G24" s="17"/>
      <c r="H24" s="17"/>
      <c r="I24" s="17"/>
      <c r="J24" s="11"/>
    </row>
  </sheetData>
  <sheetProtection password="DFBD" sheet="1" objects="1" scenarios="1" formatCells="0" formatRows="0" insertRows="0" deleteRows="0" selectLockedCells="1"/>
  <mergeCells count="4">
    <mergeCell ref="B22:I22"/>
    <mergeCell ref="B23:I23"/>
    <mergeCell ref="A1:I1"/>
    <mergeCell ref="A11:I11"/>
  </mergeCells>
  <phoneticPr fontId="2"/>
  <conditionalFormatting sqref="B4:F7 I4:I7 B14:F19 I14:I19">
    <cfRule type="expression" dxfId="95" priority="10">
      <formula>AND(OR($B4&lt;&gt;"",$C4&lt;&gt;"",$D4&lt;&gt;"",$E4&lt;&gt;"",$F4&lt;&gt;"",$I4&lt;&gt;""),B4="")</formula>
    </cfRule>
  </conditionalFormatting>
  <dataValidations count="4">
    <dataValidation type="list" imeMode="halfAlpha" allowBlank="1" showInputMessage="1" showErrorMessage="1" promptTitle="プルダウンメニューから選択してください" prompt="　経費を支出する期と同じ番号を選択してください。" sqref="D14:D19">
      <formula1>"1,2,3,4"</formula1>
    </dataValidation>
    <dataValidation imeMode="halfAlpha" allowBlank="1" showInputMessage="1" showErrorMessage="1" sqref="G14:H19 E14:E19 E4:H7"/>
    <dataValidation imeMode="hiragana" allowBlank="1" showInputMessage="1" showErrorMessage="1" sqref="B4:C7 I4:I7 I14:I19 B14:C19"/>
    <dataValidation type="list" imeMode="halfAlpha" allowBlank="1" showInputMessage="1" showErrorMessage="1" promptTitle="プルダウンメニューから選択してください" prompt="　経費を支出する期と同じ番号を選択してください。" sqref="D4:D7">
      <formula1>"1,2,3,4"</formula1>
    </dataValidation>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&amp;C&amp;"ＭＳ ゴシック,標準"&amp;A（&amp;P/&amp;N）</oddFooter>
  </headerFooter>
  <ignoredErrors>
    <ignoredError sqref="A5:C7 A15:C19 E5:J7 E15:J19 A4:C4 A14:C14 E14:F14 I14:J14 G14:H14 E4:G4 H4:J4" unlockedFormula="1"/>
  </ignoredErrors>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16" id="{EDB5D3F4-5FAD-4B81-BB92-B275198EA3E3}">
            <xm:f>(#REF!+'広告費、その他'!#REF!)&gt;20000000</xm:f>
            <x14:dxf>
              <font>
                <b/>
                <i val="0"/>
                <color theme="0"/>
              </font>
              <fill>
                <patternFill>
                  <bgColor rgb="FFFF0000"/>
                </patternFill>
              </fill>
            </x14:dxf>
          </x14:cfRule>
          <xm:sqref>H21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26"/>
  <sheetViews>
    <sheetView zoomScaleNormal="100" zoomScaleSheetLayoutView="100" workbookViewId="0">
      <selection activeCell="B4" sqref="B4"/>
    </sheetView>
  </sheetViews>
  <sheetFormatPr defaultColWidth="2.42578125" defaultRowHeight="12" x14ac:dyDescent="0.2"/>
  <cols>
    <col min="1" max="1" width="5" style="13" customWidth="1"/>
    <col min="2" max="3" width="14.28515625" style="13" customWidth="1"/>
    <col min="4" max="4" width="2.85546875" style="13" customWidth="1"/>
    <col min="5" max="5" width="5.7109375" style="13" customWidth="1"/>
    <col min="6" max="6" width="10.7109375" style="13" customWidth="1"/>
    <col min="7" max="8" width="14.28515625" style="13" customWidth="1"/>
    <col min="9" max="9" width="10.7109375" style="13" customWidth="1"/>
    <col min="10" max="220" width="2.42578125" style="13" customWidth="1"/>
    <col min="221" max="16384" width="2.42578125" style="13"/>
  </cols>
  <sheetData>
    <row r="1" spans="1:16" ht="15" customHeight="1" x14ac:dyDescent="0.2">
      <c r="A1" s="270" t="s">
        <v>92</v>
      </c>
      <c r="B1" s="270"/>
      <c r="C1" s="270"/>
      <c r="D1" s="270"/>
      <c r="E1" s="270"/>
      <c r="F1" s="270"/>
      <c r="G1" s="270"/>
      <c r="H1" s="270"/>
      <c r="I1" s="270"/>
      <c r="J1" s="25"/>
      <c r="K1" s="25"/>
      <c r="L1" s="25"/>
    </row>
    <row r="2" spans="1:16" ht="15" customHeight="1" x14ac:dyDescent="0.2">
      <c r="A2" s="14"/>
      <c r="B2" s="14"/>
      <c r="C2" s="14"/>
      <c r="D2" s="14"/>
      <c r="E2" s="14"/>
      <c r="F2" s="15"/>
      <c r="G2" s="15"/>
      <c r="H2" s="15"/>
      <c r="I2" s="16" t="s">
        <v>14</v>
      </c>
    </row>
    <row r="3" spans="1:16" ht="57.75" x14ac:dyDescent="0.2">
      <c r="A3" s="91" t="s">
        <v>115</v>
      </c>
      <c r="B3" s="91" t="s">
        <v>35</v>
      </c>
      <c r="C3" s="91" t="s">
        <v>93</v>
      </c>
      <c r="D3" s="93" t="s">
        <v>133</v>
      </c>
      <c r="E3" s="94" t="s">
        <v>54</v>
      </c>
      <c r="F3" s="91" t="s">
        <v>78</v>
      </c>
      <c r="G3" s="91" t="s">
        <v>16</v>
      </c>
      <c r="H3" s="91" t="s">
        <v>55</v>
      </c>
      <c r="I3" s="132" t="s">
        <v>91</v>
      </c>
      <c r="J3" s="133" t="s">
        <v>68</v>
      </c>
    </row>
    <row r="4" spans="1:16" s="183" customFormat="1" ht="33.75" customHeight="1" x14ac:dyDescent="0.2">
      <c r="A4" s="154">
        <f>ROW()-ROW('広告費、その他'!$A$3)</f>
        <v>1</v>
      </c>
      <c r="B4" s="101"/>
      <c r="C4" s="101"/>
      <c r="D4" s="100"/>
      <c r="E4" s="100"/>
      <c r="F4" s="145"/>
      <c r="G4" s="105">
        <f>ROUNDDOWN(広告費[[#This Row],[助成
対象経費
(A) ×(B)]]*1.08,0)</f>
        <v>0</v>
      </c>
      <c r="H4" s="105">
        <f>広告費[[#This Row],[数量(A)]]*広告費[[#This Row],[単価
（税抜、B）]]</f>
        <v>0</v>
      </c>
      <c r="I4" s="101"/>
      <c r="J4"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row>
    <row r="5" spans="1:16" s="183" customFormat="1" ht="33.75" customHeight="1" x14ac:dyDescent="0.2">
      <c r="A5" s="154">
        <f>ROW()-ROW('広告費、その他'!$A$3)</f>
        <v>2</v>
      </c>
      <c r="B5" s="101"/>
      <c r="C5" s="101"/>
      <c r="D5" s="100"/>
      <c r="E5" s="100"/>
      <c r="F5" s="145"/>
      <c r="G5" s="105">
        <f>ROUNDDOWN(広告費[[#This Row],[助成
対象経費
(A) ×(B)]]*1.08,0)</f>
        <v>0</v>
      </c>
      <c r="H5" s="105">
        <f>広告費[[#This Row],[数量(A)]]*広告費[[#This Row],[単価
（税抜、B）]]</f>
        <v>0</v>
      </c>
      <c r="I5" s="101"/>
      <c r="J5"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row>
    <row r="6" spans="1:16" s="183" customFormat="1" ht="33.75" customHeight="1" x14ac:dyDescent="0.2">
      <c r="A6" s="154">
        <f>ROW()-ROW('広告費、その他'!$A$3)</f>
        <v>3</v>
      </c>
      <c r="B6" s="101"/>
      <c r="C6" s="101"/>
      <c r="D6" s="100"/>
      <c r="E6" s="100"/>
      <c r="F6" s="145"/>
      <c r="G6" s="105">
        <f>ROUNDDOWN(広告費[[#This Row],[助成
対象経費
(A) ×(B)]]*1.08,0)</f>
        <v>0</v>
      </c>
      <c r="H6" s="105">
        <f>広告費[[#This Row],[数量(A)]]*広告費[[#This Row],[単価
（税抜、B）]]</f>
        <v>0</v>
      </c>
      <c r="I6" s="101"/>
      <c r="J6"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row>
    <row r="7" spans="1:16" s="183" customFormat="1" ht="33.75" customHeight="1" x14ac:dyDescent="0.2">
      <c r="A7" s="154">
        <f>ROW()-ROW('広告費、その他'!$A$3)</f>
        <v>4</v>
      </c>
      <c r="B7" s="101"/>
      <c r="C7" s="101"/>
      <c r="D7" s="100"/>
      <c r="E7" s="100"/>
      <c r="F7" s="145"/>
      <c r="G7" s="105">
        <f>ROUNDDOWN(広告費[[#This Row],[助成
対象経費
(A) ×(B)]]*1.08,0)</f>
        <v>0</v>
      </c>
      <c r="H7" s="105">
        <f>広告費[[#This Row],[数量(A)]]*広告費[[#This Row],[単価
（税抜、B）]]</f>
        <v>0</v>
      </c>
      <c r="I7" s="101"/>
      <c r="J7"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row>
    <row r="8" spans="1:16" s="183" customFormat="1" ht="33.75" customHeight="1" x14ac:dyDescent="0.2">
      <c r="A8" s="154">
        <f>ROW()-ROW('広告費、その他'!$A$3)</f>
        <v>5</v>
      </c>
      <c r="B8" s="101"/>
      <c r="C8" s="101"/>
      <c r="D8" s="100"/>
      <c r="E8" s="100"/>
      <c r="F8" s="145"/>
      <c r="G8" s="105">
        <f>ROUNDDOWN(広告費[[#This Row],[助成
対象経費
(A) ×(B)]]*1.08,0)</f>
        <v>0</v>
      </c>
      <c r="H8" s="105">
        <f>広告費[[#This Row],[数量(A)]]*広告費[[#This Row],[単価
（税抜、B）]]</f>
        <v>0</v>
      </c>
      <c r="I8" s="101"/>
      <c r="J8"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row>
    <row r="9" spans="1:16" s="183" customFormat="1" ht="33.75" customHeight="1" x14ac:dyDescent="0.2">
      <c r="A9" s="154">
        <f>ROW()-ROW('広告費、その他'!$A$3)</f>
        <v>6</v>
      </c>
      <c r="B9" s="101"/>
      <c r="C9" s="101"/>
      <c r="D9" s="100"/>
      <c r="E9" s="100"/>
      <c r="F9" s="145"/>
      <c r="G9" s="105">
        <f>ROUNDDOWN(広告費[[#This Row],[助成
対象経費
(A) ×(B)]]*1.08,0)</f>
        <v>0</v>
      </c>
      <c r="H9" s="105">
        <f>広告費[[#This Row],[数量(A)]]*広告費[[#This Row],[単価
（税抜、B）]]</f>
        <v>0</v>
      </c>
      <c r="I9" s="101"/>
      <c r="J9"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row>
    <row r="10" spans="1:16" s="183" customFormat="1" ht="33.75" customHeight="1" x14ac:dyDescent="0.2">
      <c r="A10" s="154">
        <f>ROW()-ROW('広告費、その他'!$A$3)</f>
        <v>7</v>
      </c>
      <c r="B10" s="101"/>
      <c r="C10" s="101"/>
      <c r="D10" s="100"/>
      <c r="E10" s="100"/>
      <c r="F10" s="145"/>
      <c r="G10" s="105">
        <f>ROUNDDOWN(広告費[[#This Row],[助成
対象経費
(A) ×(B)]]*1.08,0)</f>
        <v>0</v>
      </c>
      <c r="H10" s="105">
        <f>広告費[[#This Row],[数量(A)]]*広告費[[#This Row],[単価
（税抜、B）]]</f>
        <v>0</v>
      </c>
      <c r="I10" s="101"/>
      <c r="J10"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row>
    <row r="11" spans="1:16" s="183" customFormat="1" ht="33.75" customHeight="1" x14ac:dyDescent="0.2">
      <c r="A11" s="154">
        <f>ROW()-ROW('広告費、その他'!$A$3)</f>
        <v>8</v>
      </c>
      <c r="B11" s="101"/>
      <c r="C11" s="101"/>
      <c r="D11" s="100"/>
      <c r="E11" s="100"/>
      <c r="F11" s="145"/>
      <c r="G11" s="105">
        <f>ROUNDDOWN(広告費[[#This Row],[助成
対象経費
(A) ×(B)]]*1.08,0)</f>
        <v>0</v>
      </c>
      <c r="H11" s="105">
        <f>広告費[[#This Row],[数量(A)]]*広告費[[#This Row],[単価
（税抜、B）]]</f>
        <v>0</v>
      </c>
      <c r="I11" s="101"/>
      <c r="J11" s="146" t="str">
        <f>IF(OR(AND(広告費[[#This Row],[作成物]]="",広告費[[#This Row],[作成目的・内容]]="",広告費[[#This Row],[実施予定期]]="",広告費[[#This Row],[数量(A)]]="",広告費[[#This Row],[単価
（税抜、B）]]="",広告費[[#This Row],[支払予定先     ]]=""),
         AND(広告費[[#This Row],[作成物]]&lt;&gt;"",広告費[[#This Row],[作成目的・内容]]&lt;&gt;"",広告費[[#This Row],[実施予定期]]&lt;&gt;"",広告費[[#This Row],[数量(A)]]&lt;&gt;"",広告費[[#This Row],[単価
（税抜、B）]]&lt;&gt;"",広告費[[#This Row],[支払予定先     ]]&lt;&gt;"")),
    "",
     "←全ての項目を記入してください。")</f>
        <v/>
      </c>
      <c r="O11" s="184"/>
      <c r="P11" s="184"/>
    </row>
    <row r="12" spans="1:16" ht="30" customHeight="1" x14ac:dyDescent="0.2">
      <c r="A12" s="40" t="s">
        <v>125</v>
      </c>
      <c r="B12" s="72"/>
      <c r="C12" s="74"/>
      <c r="D12" s="73"/>
      <c r="E12" s="73"/>
      <c r="F12" s="142"/>
      <c r="G12" s="134">
        <f>SUBTOTAL(109,広告費[助成事業に
要する経費
（税込）])</f>
        <v>0</v>
      </c>
      <c r="H12" s="134">
        <f>SUBTOTAL(109,広告費[助成
対象経費
(A) ×(B)])</f>
        <v>0</v>
      </c>
      <c r="I12" s="68"/>
      <c r="J12" s="71" t="str">
        <f>IF((展示会等参加費[[#Totals],[助成
対象経費
(A) ×(B)]]+広告費[[#Totals],[助成
対象経費
(A) ×(B)]])&gt;20000000,"←展示会等参加費と広告費の助成金交付申請額は合計で20,000,000が上限です。","")</f>
        <v/>
      </c>
      <c r="K12" s="12"/>
      <c r="L12" s="17"/>
    </row>
    <row r="13" spans="1:16" ht="15" customHeight="1" x14ac:dyDescent="0.2">
      <c r="A13" s="17"/>
      <c r="B13" s="17"/>
      <c r="C13" s="17"/>
      <c r="D13" s="17"/>
      <c r="E13" s="17"/>
      <c r="F13" s="17"/>
      <c r="G13" s="17"/>
      <c r="H13" s="17"/>
      <c r="I13" s="17"/>
      <c r="J13" s="11"/>
    </row>
    <row r="14" spans="1:16" ht="30" customHeight="1" x14ac:dyDescent="0.2">
      <c r="A14" s="69" t="s">
        <v>39</v>
      </c>
      <c r="B14" s="346" t="s">
        <v>94</v>
      </c>
      <c r="C14" s="347"/>
      <c r="D14" s="347"/>
      <c r="E14" s="347"/>
      <c r="F14" s="347"/>
      <c r="G14" s="347"/>
      <c r="H14" s="347"/>
      <c r="I14" s="348"/>
      <c r="K14" s="12"/>
      <c r="L14" s="17"/>
    </row>
    <row r="15" spans="1:16" ht="30" customHeight="1" x14ac:dyDescent="0.2">
      <c r="A15" s="69" t="s">
        <v>40</v>
      </c>
      <c r="B15" s="331" t="s">
        <v>146</v>
      </c>
      <c r="C15" s="332"/>
      <c r="D15" s="332"/>
      <c r="E15" s="332"/>
      <c r="F15" s="332"/>
      <c r="G15" s="332"/>
      <c r="H15" s="332"/>
      <c r="I15" s="333"/>
      <c r="J15" s="26"/>
    </row>
    <row r="16" spans="1:16" ht="15" customHeight="1" x14ac:dyDescent="0.2">
      <c r="B16" s="148"/>
      <c r="C16" s="148"/>
      <c r="D16" s="148"/>
      <c r="E16" s="148"/>
      <c r="F16" s="148"/>
      <c r="G16" s="149"/>
      <c r="H16" s="149"/>
      <c r="I16" s="150"/>
    </row>
    <row r="17" spans="1:16" ht="15" customHeight="1" x14ac:dyDescent="0.2">
      <c r="B17" s="148"/>
      <c r="C17" s="148"/>
      <c r="D17" s="148"/>
      <c r="E17" s="148"/>
      <c r="F17" s="148"/>
      <c r="G17" s="149"/>
      <c r="H17" s="149"/>
      <c r="I17" s="150"/>
      <c r="K17" s="25"/>
      <c r="L17" s="25"/>
    </row>
    <row r="18" spans="1:16" ht="15" customHeight="1" x14ac:dyDescent="0.2">
      <c r="A18" s="270" t="s">
        <v>95</v>
      </c>
      <c r="B18" s="270"/>
      <c r="C18" s="270"/>
      <c r="D18" s="270"/>
      <c r="E18" s="270"/>
      <c r="F18" s="270"/>
      <c r="G18" s="270"/>
      <c r="H18" s="270"/>
      <c r="I18" s="270"/>
      <c r="J18" s="25"/>
    </row>
    <row r="19" spans="1:16" ht="15" customHeight="1" x14ac:dyDescent="0.2">
      <c r="A19" s="14"/>
      <c r="B19" s="14"/>
      <c r="C19" s="14"/>
      <c r="D19" s="14"/>
      <c r="E19" s="14"/>
      <c r="F19" s="15"/>
      <c r="G19" s="15"/>
      <c r="H19" s="15"/>
      <c r="I19" s="16" t="s">
        <v>14</v>
      </c>
    </row>
    <row r="20" spans="1:16" ht="60" customHeight="1" x14ac:dyDescent="0.2">
      <c r="A20" s="91" t="s">
        <v>115</v>
      </c>
      <c r="B20" s="91" t="s">
        <v>33</v>
      </c>
      <c r="C20" s="91" t="s">
        <v>30</v>
      </c>
      <c r="D20" s="93" t="s">
        <v>133</v>
      </c>
      <c r="E20" s="94" t="s">
        <v>54</v>
      </c>
      <c r="F20" s="91" t="s">
        <v>165</v>
      </c>
      <c r="G20" s="91" t="s">
        <v>16</v>
      </c>
      <c r="H20" s="151" t="s">
        <v>126</v>
      </c>
      <c r="I20" s="132" t="s">
        <v>32</v>
      </c>
      <c r="J20" s="152" t="s">
        <v>68</v>
      </c>
    </row>
    <row r="21" spans="1:16" s="183" customFormat="1" ht="33.75" customHeight="1" x14ac:dyDescent="0.2">
      <c r="A21" s="155">
        <f>ROW()-ROW('広告費、その他'!$A$20)</f>
        <v>1</v>
      </c>
      <c r="B21" s="101"/>
      <c r="C21" s="101"/>
      <c r="D21" s="100"/>
      <c r="E21" s="100"/>
      <c r="F21" s="145"/>
      <c r="G21" s="105">
        <f>その他助成対象外経費[[#This Row],[数量(A)]]*その他助成対象外経費[[#This Row],[単価
（税込、B）]]</f>
        <v>0</v>
      </c>
      <c r="H21" s="156"/>
      <c r="I21" s="101"/>
      <c r="J21" s="157" t="str">
        <f>IF(OR(AND('広告費、その他'!$B21="",'広告費、その他'!$C21="",'広告費、その他'!$D21="",'広告費、その他'!$E21="",'広告費、その他'!$F21="",'広告費、その他'!$I21=""),
         AND('広告費、その他'!$B21&lt;&gt;"",'広告費、その他'!$C21&lt;&gt;"",'広告費、その他'!$D21&lt;&gt;"",'広告費、その他'!$E21&lt;&gt;"",'広告費、その他'!$F21&lt;&gt;"",'広告費、その他'!$I21&lt;&gt;"")),
    "",
     "←全ての項目を記入してください。")</f>
        <v/>
      </c>
    </row>
    <row r="22" spans="1:16" s="183" customFormat="1" ht="33.75" customHeight="1" x14ac:dyDescent="0.2">
      <c r="A22" s="155">
        <f>ROW()-ROW('広告費、その他'!$A$20)</f>
        <v>2</v>
      </c>
      <c r="B22" s="101"/>
      <c r="C22" s="101"/>
      <c r="D22" s="100"/>
      <c r="E22" s="100"/>
      <c r="F22" s="145"/>
      <c r="G22" s="105">
        <f>その他助成対象外経費[[#This Row],[数量(A)]]*その他助成対象外経費[[#This Row],[単価
（税込、B）]]</f>
        <v>0</v>
      </c>
      <c r="H22" s="156"/>
      <c r="I22" s="101"/>
      <c r="J22" s="157" t="str">
        <f>IF(OR(AND('広告費、その他'!$B22="",'広告費、その他'!$C22="",'広告費、その他'!$D22="",'広告費、その他'!$E22="",'広告費、その他'!$F22="",'広告費、その他'!$I22=""),
         AND('広告費、その他'!$B22&lt;&gt;"",'広告費、その他'!$C22&lt;&gt;"",'広告費、その他'!$D22&lt;&gt;"",'広告費、その他'!$E22&lt;&gt;"",'広告費、その他'!$F22&lt;&gt;"",'広告費、その他'!$I22&lt;&gt;"")),
    "",
     "←全ての項目を記入してください。")</f>
        <v/>
      </c>
    </row>
    <row r="23" spans="1:16" s="183" customFormat="1" ht="33.75" customHeight="1" x14ac:dyDescent="0.2">
      <c r="A23" s="155">
        <f>ROW()-ROW('広告費、その他'!$A$20)</f>
        <v>3</v>
      </c>
      <c r="B23" s="101"/>
      <c r="C23" s="101"/>
      <c r="D23" s="100"/>
      <c r="E23" s="100"/>
      <c r="F23" s="145"/>
      <c r="G23" s="105">
        <f>その他助成対象外経費[[#This Row],[数量(A)]]*その他助成対象外経費[[#This Row],[単価
（税込、B）]]</f>
        <v>0</v>
      </c>
      <c r="H23" s="156"/>
      <c r="I23" s="101"/>
      <c r="J23" s="157" t="str">
        <f>IF(OR(AND('広告費、その他'!$B23="",'広告費、その他'!$C23="",'広告費、その他'!$D23="",'広告費、その他'!$E23="",'広告費、その他'!$F23="",'広告費、その他'!$I23=""),
         AND('広告費、その他'!$B23&lt;&gt;"",'広告費、その他'!$C23&lt;&gt;"",'広告費、その他'!$D23&lt;&gt;"",'広告費、その他'!$E23&lt;&gt;"",'広告費、その他'!$F23&lt;&gt;"",'広告費、その他'!$I23&lt;&gt;"")),
    "",
     "←全ての項目を記入してください。")</f>
        <v/>
      </c>
      <c r="O23" s="184"/>
      <c r="P23" s="184"/>
    </row>
    <row r="24" spans="1:16" s="183" customFormat="1" ht="30" customHeight="1" x14ac:dyDescent="0.2">
      <c r="A24" s="155">
        <f>ROW()-ROW('広告費、その他'!$A$20)</f>
        <v>4</v>
      </c>
      <c r="B24" s="101"/>
      <c r="C24" s="101"/>
      <c r="D24" s="100"/>
      <c r="E24" s="100"/>
      <c r="F24" s="145"/>
      <c r="G24" s="105">
        <f>その他助成対象外経費[[#This Row],[数量(A)]]*その他助成対象外経費[[#This Row],[単価
（税込、B）]]</f>
        <v>0</v>
      </c>
      <c r="H24" s="156"/>
      <c r="I24" s="101"/>
      <c r="J24" s="157" t="str">
        <f>IF(OR(AND('広告費、その他'!$B24="",'広告費、その他'!$C24="",'広告費、その他'!$D24="",'広告費、その他'!$E24="",'広告費、その他'!$F24="",'広告費、その他'!$I24=""),
         AND('広告費、その他'!$B24&lt;&gt;"",'広告費、その他'!$C24&lt;&gt;"",'広告費、その他'!$D24&lt;&gt;"",'広告費、その他'!$E24&lt;&gt;"",'広告費、その他'!$F24&lt;&gt;"",'広告費、その他'!$I24&lt;&gt;"")),
    "",
     "←全ての項目を記入してください。")</f>
        <v/>
      </c>
    </row>
    <row r="25" spans="1:16" ht="30" customHeight="1" x14ac:dyDescent="0.2">
      <c r="A25" s="40" t="s">
        <v>125</v>
      </c>
      <c r="B25" s="72"/>
      <c r="C25" s="74"/>
      <c r="D25" s="73"/>
      <c r="E25" s="73"/>
      <c r="F25" s="142"/>
      <c r="G25" s="134">
        <f>SUBTOTAL(109,その他助成対象外経費[助成事業に
要する経費
（税込）])</f>
        <v>0</v>
      </c>
      <c r="H25" s="153"/>
      <c r="I25" s="77"/>
      <c r="J25" s="60"/>
    </row>
    <row r="26" spans="1:16" ht="14.25" x14ac:dyDescent="0.2">
      <c r="B26" s="148"/>
      <c r="C26" s="148"/>
      <c r="D26" s="148"/>
      <c r="E26" s="148"/>
      <c r="F26" s="148"/>
      <c r="G26" s="149"/>
      <c r="H26" s="149"/>
      <c r="I26" s="150"/>
    </row>
  </sheetData>
  <sheetProtection password="DFBD" sheet="1" objects="1" scenarios="1" formatCells="0" formatRows="0" insertRows="0" deleteRows="0" selectLockedCells="1"/>
  <mergeCells count="4">
    <mergeCell ref="B14:I14"/>
    <mergeCell ref="A18:I18"/>
    <mergeCell ref="A1:I1"/>
    <mergeCell ref="B15:I15"/>
  </mergeCells>
  <phoneticPr fontId="2"/>
  <conditionalFormatting sqref="B4:F11 I4:I11">
    <cfRule type="expression" dxfId="47" priority="3">
      <formula>AND(OR($B4&lt;&gt;"",$C4&lt;&gt;"",$D4&lt;&gt;"",$E4&lt;&gt;"",$F4&lt;&gt;"",$I4&lt;&gt;""),B4="")</formula>
    </cfRule>
  </conditionalFormatting>
  <conditionalFormatting sqref="B21:F24 I21:I24">
    <cfRule type="expression" dxfId="46" priority="2">
      <formula>AND(OR($B21&lt;&gt;"",$C21&lt;&gt;"",$D21&lt;&gt;"",$E21&lt;&gt;"",$F21&lt;&gt;"",$I21&lt;&gt;""),B21="")</formula>
    </cfRule>
  </conditionalFormatting>
  <dataValidations count="4">
    <dataValidation imeMode="hiragana" allowBlank="1" showInputMessage="1" showErrorMessage="1" sqref="I4:I11 B4:C11 I21:I24 B21:C24"/>
    <dataValidation imeMode="halfAlpha" allowBlank="1" showInputMessage="1" showErrorMessage="1" sqref="E4:E11 G4:H11 E21:E24 G21:H24"/>
    <dataValidation type="list" imeMode="halfAlpha" allowBlank="1" showInputMessage="1" showErrorMessage="1" promptTitle="プルダウンメニューから選択してください" prompt="　経費を支出する期と同じ番号を選択してください。" sqref="D21:D24">
      <formula1>"1,2,3,4"</formula1>
    </dataValidation>
    <dataValidation type="list" imeMode="halfAlpha" allowBlank="1" showInputMessage="1" showErrorMessage="1" promptTitle="プルダウンメニューから選択してください" prompt="　経費を支出する期と同じ番号を選択してください。" sqref="D4:D11">
      <formula1>"1,2,3,4"</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&amp;C&amp;"ＭＳ ゴシック,標準"&amp;A（&amp;P/&amp;N）</oddFooter>
  </headerFooter>
  <ignoredErrors>
    <ignoredError sqref="A4:A5 A22:C24 E5:F11 E22:J24 A6:C11 B5:C5 E4:F4 I4:J4 A21:C21 E21:G21 H21:J21 C4 I5:J11 G5:H11 G4:H4" unlockedFormula="1"/>
  </ignoredError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zoomScaleNormal="100" zoomScaleSheetLayoutView="100" zoomScalePageLayoutView="115" workbookViewId="0">
      <selection activeCell="A5" sqref="A5:A7"/>
    </sheetView>
  </sheetViews>
  <sheetFormatPr defaultColWidth="10.28515625" defaultRowHeight="13.5" x14ac:dyDescent="0.2"/>
  <cols>
    <col min="1" max="1" width="21.42578125" style="1" customWidth="1"/>
    <col min="2" max="2" width="6.42578125" style="1" customWidth="1"/>
    <col min="3" max="5" width="21.42578125" style="1" customWidth="1"/>
    <col min="6" max="6" width="10.28515625" style="1" customWidth="1"/>
    <col min="7" max="16384" width="10.28515625" style="1"/>
  </cols>
  <sheetData>
    <row r="1" spans="1:40" ht="15" customHeight="1" x14ac:dyDescent="0.2">
      <c r="A1" s="238" t="s">
        <v>112</v>
      </c>
      <c r="B1" s="237"/>
      <c r="C1" s="237"/>
      <c r="D1" s="237"/>
      <c r="E1" s="237"/>
      <c r="F1" s="3"/>
      <c r="G1" s="3"/>
      <c r="I1" s="6"/>
      <c r="J1" s="6"/>
      <c r="K1" s="6"/>
      <c r="L1" s="6"/>
      <c r="M1" s="6"/>
      <c r="N1" s="6"/>
      <c r="O1" s="6"/>
      <c r="P1" s="6"/>
      <c r="Q1" s="6"/>
      <c r="R1" s="6"/>
      <c r="S1" s="6"/>
      <c r="T1" s="6"/>
      <c r="U1" s="6"/>
      <c r="V1" s="6"/>
      <c r="W1" s="6"/>
      <c r="X1" s="6"/>
      <c r="Y1" s="6"/>
      <c r="Z1" s="6"/>
      <c r="AA1" s="6"/>
      <c r="AB1" s="6"/>
      <c r="AC1" s="6"/>
      <c r="AD1" s="6"/>
      <c r="AE1" s="6"/>
      <c r="AF1" s="6"/>
      <c r="AG1" s="6"/>
      <c r="AI1" s="8"/>
      <c r="AJ1" s="8"/>
      <c r="AK1" s="8"/>
      <c r="AL1" s="8"/>
      <c r="AM1" s="8"/>
      <c r="AN1" s="8"/>
    </row>
    <row r="2" spans="1:40" ht="15" customHeight="1" thickBot="1" x14ac:dyDescent="0.25">
      <c r="A2" s="263" t="s">
        <v>170</v>
      </c>
      <c r="B2" s="264"/>
      <c r="C2" s="264"/>
      <c r="D2" s="264"/>
      <c r="E2" s="264"/>
      <c r="F2" s="3"/>
      <c r="G2" s="3"/>
      <c r="I2" s="6"/>
      <c r="J2" s="6"/>
      <c r="K2" s="6"/>
      <c r="L2" s="6"/>
      <c r="M2" s="6"/>
      <c r="N2" s="6"/>
      <c r="O2" s="6"/>
      <c r="P2" s="6"/>
      <c r="Q2" s="6"/>
      <c r="R2" s="6"/>
      <c r="S2" s="6"/>
      <c r="T2" s="6"/>
      <c r="U2" s="6"/>
      <c r="V2" s="6"/>
      <c r="W2" s="6"/>
      <c r="X2" s="6"/>
      <c r="Y2" s="6"/>
      <c r="Z2" s="6"/>
      <c r="AA2" s="6"/>
      <c r="AB2" s="6"/>
      <c r="AC2" s="6"/>
      <c r="AD2" s="6"/>
      <c r="AE2" s="6"/>
      <c r="AF2" s="6"/>
      <c r="AG2" s="6"/>
      <c r="AI2" s="8"/>
      <c r="AJ2" s="8"/>
      <c r="AK2" s="8"/>
      <c r="AL2" s="8"/>
      <c r="AM2" s="8"/>
      <c r="AN2" s="8"/>
    </row>
    <row r="3" spans="1:40" ht="15" customHeight="1" x14ac:dyDescent="0.2">
      <c r="A3" s="255" t="s">
        <v>129</v>
      </c>
      <c r="B3" s="199" t="s">
        <v>109</v>
      </c>
      <c r="C3" s="200" t="s">
        <v>168</v>
      </c>
      <c r="D3" s="200" t="s">
        <v>169</v>
      </c>
      <c r="E3" s="201" t="s">
        <v>118</v>
      </c>
      <c r="F3" s="51" t="s">
        <v>68</v>
      </c>
      <c r="G3" s="3"/>
      <c r="I3" s="6"/>
      <c r="J3" s="6"/>
      <c r="K3" s="6"/>
      <c r="L3" s="6"/>
      <c r="M3" s="6"/>
      <c r="N3" s="6"/>
      <c r="O3" s="6"/>
      <c r="P3" s="6"/>
      <c r="Q3" s="6"/>
      <c r="R3" s="6"/>
      <c r="S3" s="6"/>
      <c r="T3" s="6"/>
      <c r="U3" s="6"/>
      <c r="V3" s="6"/>
      <c r="W3" s="6"/>
      <c r="X3" s="6"/>
      <c r="Y3" s="6"/>
      <c r="Z3" s="6"/>
      <c r="AA3" s="6"/>
      <c r="AB3" s="6"/>
      <c r="AC3" s="6"/>
      <c r="AD3" s="6"/>
      <c r="AE3" s="6"/>
      <c r="AF3" s="6"/>
      <c r="AG3" s="6"/>
      <c r="AI3" s="8"/>
      <c r="AJ3" s="8"/>
      <c r="AK3" s="8"/>
      <c r="AL3" s="8"/>
      <c r="AM3" s="8"/>
      <c r="AN3" s="8"/>
    </row>
    <row r="4" spans="1:40" ht="15" customHeight="1" x14ac:dyDescent="0.2">
      <c r="A4" s="256"/>
      <c r="B4" s="81">
        <v>1</v>
      </c>
      <c r="C4" s="226">
        <f ca="1">IF(ROW()-ROW(各期の実施期間[[#Headers],[開始年月日]])=1,
     DATE(2018,1,1),
     IF(各期の実施期間[[#This Row],[期]]&gt;$A$5,
        "―",
        IFERROR((IF(OR(INDIRECT(ADDRESS(ROW()-1,COLUMN()+1))="",
                         (INDIRECT(ADDRESS(ROW()-1,COLUMN()+1))+1)&gt;=DATE(2022,1,1)),
                         "エラー",
                     (INDIRECT(ADDRESS(ROW()-1,COLUMN()+1))+1))),
              "エラー")))</f>
        <v>41639</v>
      </c>
      <c r="D4" s="227"/>
      <c r="E4" s="80" t="str">
        <f ca="1">IF(OR(各期の実施期間[[#This Row],[開始年月日]]="―",各期の実施期間[[#This Row],[終了年月日]]=""),
    "―",
    IFERROR((IF(OR(各期の実施期間[[#This Row],[開始年月日]]&gt;各期の実施期間[[#This Row],[終了年月日]],各期の実施期間[[#This Row],[終了年月日]]&gt;=DATE(2022,1,1)),
                     "エラー",
                     IF(DATEDIF(各期の実施期間[[#This Row],[開始年月日]],各期の実施期間[[#This Row],[終了年月日]],"YM")=11,
                        DATEDIF(各期の実施期間[[#This Row],[開始年月日]],各期の実施期間[[#This Row],[終了年月日]],"Y")+1&amp;"年",
                        DATEDIF(各期の実施期間[[#This Row],[開始年月日]],各期の実施期間[[#This Row],[終了年月日]],"Y")&amp;"年"&amp;DATEDIF(各期の実施期間[[#This Row],[開始年月日]],各期の実施期間[[#This Row],[終了年月日]],"YM")+1&amp;"ヶ月"))),
                 "判定不能"))</f>
        <v>―</v>
      </c>
      <c r="F4" s="46" t="str">
        <f>IF(AND(ROW()-ROW(各期の実施期間[[#Headers],[列1]])=1,各期の実施期間[[#This Row],[終了年月日]]=""),
     "←終了年月を西暦（ 20XX / XX / XX ）で入力してください。",
     IF(AND(各期の実施期間[[#This Row],[期]]&gt;=$A$5,各期の実施期間[[#This Row],[開始年月日]]="―",各期の実施期間[[#This Row],[終了年月日]]&lt;&gt;""),
        "←期が設定されていません。期の数を変更してください。",
        IF(AND(各期の実施期間[[#This Row],[期]]&gt;=$A$5,各期の実施期間[[#This Row],[開始年月日]]="―"),
           "",
           IF(各期の実施期間[[#This Row],[開始年月日]]="エラー",
              "←前期の「終了年月」に「数値」を入力してください。",
              IFERROR((IF(AND(各期の実施期間[[#This Row],[開始年月日]]="―",各期の実施期間[[#This Row],[終了年月日]]=""),
                               "",
                               IF(AND(各期の実施期間[[#This Row],[期]]&lt;=$A$5,各期の実施期間[[#This Row],[終了年月日]]=""),
                                  "←終了年月を西暦（ 20XX / XX / XX ）で入力してください。",
                                  IF(OR(各期の実施期間[[#This Row],[終了年月日]]&lt;DATE(2018,1,1),各期の実施期間[[#This Row],[終了年月日]]&gt;=DATE(2022,1,1)),
                                     "←終了年月日は「2018/1/1」から「2021/12/31」までの日付を入力してください。",
                                     IF(各期の実施期間[[#This Row],[開始年月日]]&gt;各期の実施期間[[#This Row],[終了年月日]],
                                        "←終了年月には開始年月以後の年月を入力してください。",
                                        IF(AND(DATEDIF(各期の実施期間[[#This Row],[開始年月日]],各期の実施期間[[#This Row],[終了年月日]],"M")+1&lt;12,$A$5&lt;&gt;各期の実施期間[[#This Row],[期]]),
                                           "←1期は1年以上の長さに設定してください。",
                                           "")))))),
                           "←「文字」ではなく「数値」を入力してください。")))))</f>
        <v>←終了年月を西暦（ 20XX / XX / XX ）で入力してください。</v>
      </c>
      <c r="G4" s="3"/>
      <c r="I4" s="6"/>
      <c r="J4" s="6"/>
      <c r="K4" s="6"/>
      <c r="L4" s="6"/>
      <c r="M4" s="6"/>
      <c r="N4" s="6"/>
      <c r="O4" s="6"/>
      <c r="P4" s="6"/>
      <c r="Q4" s="6"/>
      <c r="R4" s="6"/>
      <c r="S4" s="6"/>
      <c r="T4" s="6"/>
      <c r="U4" s="6"/>
      <c r="V4" s="6"/>
      <c r="W4" s="6"/>
      <c r="X4" s="6"/>
      <c r="Y4" s="6"/>
      <c r="Z4" s="6"/>
      <c r="AA4" s="6"/>
      <c r="AB4" s="6"/>
      <c r="AC4" s="6"/>
      <c r="AD4" s="6"/>
      <c r="AE4" s="6"/>
      <c r="AF4" s="6"/>
      <c r="AG4" s="6"/>
      <c r="AI4" s="8"/>
      <c r="AJ4" s="8"/>
      <c r="AK4" s="8"/>
      <c r="AL4" s="8"/>
      <c r="AM4" s="8"/>
      <c r="AN4" s="8"/>
    </row>
    <row r="5" spans="1:40" ht="15" customHeight="1" x14ac:dyDescent="0.2">
      <c r="A5" s="257"/>
      <c r="B5" s="81">
        <v>2</v>
      </c>
      <c r="C5" s="226" t="str">
        <f ca="1">IF(ROW()-ROW(各期の実施期間[[#Headers],[開始年月日]])=1,
     DATE(2018,1,1),
     IF(各期の実施期間[[#This Row],[期]]&gt;$A$5,
        "―",
        IFERROR((IF(OR(INDIRECT(ADDRESS(ROW()-1,COLUMN()+1))="",
                         (INDIRECT(ADDRESS(ROW()-1,COLUMN()+1))+1)&gt;=DATE(2022,1,1)),
                         "エラー",
                     (INDIRECT(ADDRESS(ROW()-1,COLUMN()+1))+1))),
              "エラー")))</f>
        <v>―</v>
      </c>
      <c r="D5" s="227"/>
      <c r="E5" s="52" t="str">
        <f ca="1">IF(OR(各期の実施期間[[#This Row],[開始年月日]]="―",各期の実施期間[[#This Row],[終了年月日]]=""),
    "―",
    IFERROR((IF(OR(各期の実施期間[[#This Row],[開始年月日]]&gt;各期の実施期間[[#This Row],[終了年月日]],各期の実施期間[[#This Row],[終了年月日]]&gt;=DATE(2022,1,1)),
                     "エラー",
                     IF(DATEDIF(各期の実施期間[[#This Row],[開始年月日]],各期の実施期間[[#This Row],[終了年月日]],"YM")=11,
                        DATEDIF(各期の実施期間[[#This Row],[開始年月日]],各期の実施期間[[#This Row],[終了年月日]],"Y")+1&amp;"年",
                        DATEDIF(各期の実施期間[[#This Row],[開始年月日]],各期の実施期間[[#This Row],[終了年月日]],"Y")&amp;"年"&amp;DATEDIF(各期の実施期間[[#This Row],[開始年月日]],各期の実施期間[[#This Row],[終了年月日]],"YM")+1&amp;"ヶ月"))),
                 "判定不能"))</f>
        <v>―</v>
      </c>
      <c r="F5" s="46" t="str">
        <f ca="1">IF(AND(ROW()-ROW(各期の実施期間[[#Headers],[列1]])=1,各期の実施期間[[#This Row],[終了年月日]]=""),
     "←終了年月を西暦（ 20XX / XX / XX ）で入力してください。",
     IF(AND(各期の実施期間[[#This Row],[期]]&gt;=$A$5,各期の実施期間[[#This Row],[開始年月日]]="―",各期の実施期間[[#This Row],[終了年月日]]&lt;&gt;""),
        "←期が設定されていません。期の数を変更してください。",
        IF(AND(各期の実施期間[[#This Row],[期]]&gt;=$A$5,各期の実施期間[[#This Row],[開始年月日]]="―"),
           "",
           IF(各期の実施期間[[#This Row],[開始年月日]]="エラー",
              "←前期の「終了年月」に「数値」を入力してください。",
              IFERROR((IF(AND(各期の実施期間[[#This Row],[開始年月日]]="―",各期の実施期間[[#This Row],[終了年月日]]=""),
                               "",
                               IF(AND(各期の実施期間[[#This Row],[期]]&lt;=$A$5,各期の実施期間[[#This Row],[終了年月日]]=""),
                                  "←終了年月を西暦（ 20XX / XX / XX ）で入力してください。",
                                  IF(OR(各期の実施期間[[#This Row],[終了年月日]]&lt;DATE(2018,1,1),各期の実施期間[[#This Row],[終了年月日]]&gt;=DATE(2022,1,1)),
                                     "←終了年月日は「2018/1/1」から「2021/12/31」までの日付を入力してください。",
                                     IF(各期の実施期間[[#This Row],[開始年月日]]&gt;各期の実施期間[[#This Row],[終了年月日]],
                                        "←終了年月には開始年月以後の年月を入力してください。",
                                        IF(AND(DATEDIF(各期の実施期間[[#This Row],[開始年月日]],各期の実施期間[[#This Row],[終了年月日]],"M")+1&lt;12,$A$5&lt;&gt;各期の実施期間[[#This Row],[期]]),
                                           "←1期は1年以上の長さに設定してください。",
                                           "")))))),
                           "←「文字」ではなく「数値」を入力してください。")))))</f>
        <v/>
      </c>
      <c r="G5" s="3"/>
      <c r="I5" s="6"/>
      <c r="J5" s="6"/>
      <c r="K5" s="6"/>
      <c r="L5" s="6"/>
      <c r="M5" s="6"/>
      <c r="N5" s="6"/>
      <c r="O5" s="6"/>
      <c r="P5" s="6"/>
      <c r="Q5" s="6"/>
      <c r="R5" s="6"/>
      <c r="S5" s="6"/>
      <c r="T5" s="6"/>
      <c r="U5" s="6"/>
      <c r="V5" s="6"/>
      <c r="W5" s="6"/>
      <c r="X5" s="6"/>
      <c r="Y5" s="6"/>
      <c r="Z5" s="6"/>
      <c r="AA5" s="6"/>
      <c r="AB5" s="6"/>
      <c r="AC5" s="6"/>
      <c r="AD5" s="6"/>
      <c r="AE5" s="6"/>
      <c r="AF5" s="6"/>
      <c r="AG5" s="6"/>
      <c r="AI5" s="8"/>
      <c r="AJ5" s="8"/>
      <c r="AK5" s="8"/>
      <c r="AL5" s="8"/>
      <c r="AM5" s="8"/>
      <c r="AN5" s="8"/>
    </row>
    <row r="6" spans="1:40" ht="15" customHeight="1" x14ac:dyDescent="0.2">
      <c r="A6" s="257"/>
      <c r="B6" s="81">
        <v>3</v>
      </c>
      <c r="C6" s="226" t="str">
        <f ca="1">IF(ROW()-ROW(各期の実施期間[[#Headers],[開始年月日]])=1,
     DATE(2018,1,1),
     IF(各期の実施期間[[#This Row],[期]]&gt;$A$5,
        "―",
        IFERROR((IF(OR(INDIRECT(ADDRESS(ROW()-1,COLUMN()+1))="",
                         (INDIRECT(ADDRESS(ROW()-1,COLUMN()+1))+1)&gt;=DATE(2022,1,1)),
                         "エラー",
                     (INDIRECT(ADDRESS(ROW()-1,COLUMN()+1))+1))),
              "エラー")))</f>
        <v>―</v>
      </c>
      <c r="D6" s="227"/>
      <c r="E6" s="52" t="str">
        <f ca="1">IF(OR(各期の実施期間[[#This Row],[開始年月日]]="―",各期の実施期間[[#This Row],[終了年月日]]=""),
    "―",
    IFERROR((IF(OR(各期の実施期間[[#This Row],[開始年月日]]&gt;各期の実施期間[[#This Row],[終了年月日]],各期の実施期間[[#This Row],[終了年月日]]&gt;=DATE(2022,1,1)),
                     "エラー",
                     IF(DATEDIF(各期の実施期間[[#This Row],[開始年月日]],各期の実施期間[[#This Row],[終了年月日]],"YM")=11,
                        DATEDIF(各期の実施期間[[#This Row],[開始年月日]],各期の実施期間[[#This Row],[終了年月日]],"Y")+1&amp;"年",
                        DATEDIF(各期の実施期間[[#This Row],[開始年月日]],各期の実施期間[[#This Row],[終了年月日]],"Y")&amp;"年"&amp;DATEDIF(各期の実施期間[[#This Row],[開始年月日]],各期の実施期間[[#This Row],[終了年月日]],"YM")+1&amp;"ヶ月"))),
                 "判定不能"))</f>
        <v>―</v>
      </c>
      <c r="F6" s="46" t="str">
        <f ca="1">IF(AND(ROW()-ROW(各期の実施期間[[#Headers],[列1]])=1,各期の実施期間[[#This Row],[終了年月日]]=""),
     "←終了年月を西暦（ 20XX / XX / XX ）で入力してください。",
     IF(AND(各期の実施期間[[#This Row],[期]]&gt;=$A$5,各期の実施期間[[#This Row],[開始年月日]]="―",各期の実施期間[[#This Row],[終了年月日]]&lt;&gt;""),
        "←期が設定されていません。期の数を変更してください。",
        IF(AND(各期の実施期間[[#This Row],[期]]&gt;=$A$5,各期の実施期間[[#This Row],[開始年月日]]="―"),
           "",
           IF(各期の実施期間[[#This Row],[開始年月日]]="エラー",
              "←前期の「終了年月」に「数値」を入力してください。",
              IFERROR((IF(AND(各期の実施期間[[#This Row],[開始年月日]]="―",各期の実施期間[[#This Row],[終了年月日]]=""),
                               "",
                               IF(AND(各期の実施期間[[#This Row],[期]]&lt;=$A$5,各期の実施期間[[#This Row],[終了年月日]]=""),
                                  "←終了年月を西暦（ 20XX / XX / XX ）で入力してください。",
                                  IF(OR(各期の実施期間[[#This Row],[終了年月日]]&lt;DATE(2018,1,1),各期の実施期間[[#This Row],[終了年月日]]&gt;=DATE(2022,1,1)),
                                     "←終了年月日は「2018/1/1」から「2021/12/31」までの日付を入力してください。",
                                     IF(各期の実施期間[[#This Row],[開始年月日]]&gt;各期の実施期間[[#This Row],[終了年月日]],
                                        "←終了年月には開始年月以後の年月を入力してください。",
                                        IF(AND(DATEDIF(各期の実施期間[[#This Row],[開始年月日]],各期の実施期間[[#This Row],[終了年月日]],"M")+1&lt;12,$A$5&lt;&gt;各期の実施期間[[#This Row],[期]]),
                                           "←1期は1年以上の長さに設定してください。",
                                           "")))))),
                           "←「文字」ではなく「数値」を入力してください。")))))</f>
        <v/>
      </c>
      <c r="G6" s="3"/>
      <c r="I6" s="6"/>
      <c r="J6" s="6"/>
      <c r="K6" s="6"/>
      <c r="L6" s="6"/>
      <c r="M6" s="6"/>
      <c r="N6" s="6"/>
      <c r="O6" s="6"/>
      <c r="P6" s="6"/>
      <c r="Q6" s="6"/>
      <c r="R6" s="6"/>
      <c r="S6" s="6"/>
      <c r="T6" s="6"/>
      <c r="U6" s="6"/>
      <c r="V6" s="6"/>
      <c r="W6" s="6"/>
      <c r="X6" s="6"/>
      <c r="Y6" s="6"/>
      <c r="Z6" s="6"/>
      <c r="AA6" s="6"/>
      <c r="AB6" s="6"/>
      <c r="AC6" s="6"/>
      <c r="AD6" s="6"/>
      <c r="AE6" s="6"/>
      <c r="AF6" s="6"/>
      <c r="AG6" s="6"/>
      <c r="AI6" s="8"/>
      <c r="AJ6" s="8"/>
      <c r="AK6" s="8"/>
      <c r="AL6" s="8"/>
      <c r="AM6" s="8"/>
      <c r="AN6" s="8"/>
    </row>
    <row r="7" spans="1:40" ht="15" customHeight="1" thickBot="1" x14ac:dyDescent="0.25">
      <c r="A7" s="258"/>
      <c r="B7" s="82">
        <v>4</v>
      </c>
      <c r="C7" s="228" t="str">
        <f ca="1">IF(ROW()-ROW(各期の実施期間[[#Headers],[開始年月日]])=1,
     DATE(2018,1,1),
     IF(各期の実施期間[[#This Row],[期]]&gt;$A$5,
        "―",
        IFERROR((IF(OR(INDIRECT(ADDRESS(ROW()-1,COLUMN()+1))="",
                         (INDIRECT(ADDRESS(ROW()-1,COLUMN()+1))+1)&gt;=DATE(2022,1,1)),
                         "エラー",
                     (INDIRECT(ADDRESS(ROW()-1,COLUMN()+1))+1))),
              "エラー")))</f>
        <v>―</v>
      </c>
      <c r="D7" s="229"/>
      <c r="E7" s="53" t="str">
        <f ca="1">IF(OR(各期の実施期間[[#This Row],[開始年月日]]="―",各期の実施期間[[#This Row],[終了年月日]]=""),
    "―",
    IFERROR((IF(OR(各期の実施期間[[#This Row],[開始年月日]]&gt;各期の実施期間[[#This Row],[終了年月日]],各期の実施期間[[#This Row],[終了年月日]]&gt;=DATE(2022,1,1)),
                     "エラー",
                     IF(DATEDIF(各期の実施期間[[#This Row],[開始年月日]],各期の実施期間[[#This Row],[終了年月日]],"YM")=11,
                        DATEDIF(各期の実施期間[[#This Row],[開始年月日]],各期の実施期間[[#This Row],[終了年月日]],"Y")+1&amp;"年",
                        DATEDIF(各期の実施期間[[#This Row],[開始年月日]],各期の実施期間[[#This Row],[終了年月日]],"Y")&amp;"年"&amp;DATEDIF(各期の実施期間[[#This Row],[開始年月日]],各期の実施期間[[#This Row],[終了年月日]],"YM")+1&amp;"ヶ月"))),
                 "判定不能"))</f>
        <v>―</v>
      </c>
      <c r="F7" s="46" t="str">
        <f ca="1">IF(AND(ROW()-ROW(各期の実施期間[[#Headers],[列1]])=1,各期の実施期間[[#This Row],[終了年月日]]=""),
     "←終了年月を西暦（ 20XX / XX / XX ）で入力してください。",
     IF(AND(各期の実施期間[[#This Row],[期]]&gt;=$A$5,各期の実施期間[[#This Row],[開始年月日]]="―",各期の実施期間[[#This Row],[終了年月日]]&lt;&gt;""),
        "←期が設定されていません。期の数を変更してください。",
        IF(AND(各期の実施期間[[#This Row],[期]]&gt;=$A$5,各期の実施期間[[#This Row],[開始年月日]]="―"),
           "",
           IF(各期の実施期間[[#This Row],[開始年月日]]="エラー",
              "←前期の「終了年月」に「数値」を入力してください。",
              IFERROR((IF(AND(各期の実施期間[[#This Row],[開始年月日]]="―",各期の実施期間[[#This Row],[終了年月日]]=""),
                               "",
                               IF(AND(各期の実施期間[[#This Row],[期]]&lt;=$A$5,各期の実施期間[[#This Row],[終了年月日]]=""),
                                  "←終了年月を西暦（ 20XX / XX / XX ）で入力してください。",
                                  IF(OR(各期の実施期間[[#This Row],[終了年月日]]&lt;DATE(2018,1,1),各期の実施期間[[#This Row],[終了年月日]]&gt;=DATE(2022,1,1)),
                                     "←終了年月日は「2018/1/1」から「2021/12/31」までの日付を入力してください。",
                                     IF(各期の実施期間[[#This Row],[開始年月日]]&gt;各期の実施期間[[#This Row],[終了年月日]],
                                        "←終了年月には開始年月以後の年月を入力してください。",
                                        IF(AND(DATEDIF(各期の実施期間[[#This Row],[開始年月日]],各期の実施期間[[#This Row],[終了年月日]],"M")+1&lt;12,$A$5&lt;&gt;各期の実施期間[[#This Row],[期]]),
                                           "←1期は1年以上の長さに設定してください。",
                                           "")))))),
                           "←「文字」ではなく「数値」を入力してください。")))))</f>
        <v/>
      </c>
      <c r="G7" s="3"/>
      <c r="I7" s="6"/>
      <c r="J7" s="6"/>
      <c r="K7" s="6"/>
      <c r="L7" s="6"/>
      <c r="M7" s="6"/>
      <c r="N7" s="6"/>
      <c r="O7" s="6"/>
      <c r="P7" s="6"/>
      <c r="Q7" s="6"/>
      <c r="R7" s="6"/>
      <c r="S7" s="6"/>
      <c r="T7" s="6"/>
      <c r="U7" s="6"/>
      <c r="V7" s="6"/>
      <c r="W7" s="6"/>
      <c r="X7" s="6"/>
      <c r="Y7" s="6"/>
      <c r="Z7" s="6"/>
      <c r="AA7" s="6"/>
      <c r="AB7" s="6"/>
      <c r="AC7" s="6"/>
      <c r="AD7" s="6"/>
      <c r="AE7" s="6"/>
      <c r="AF7" s="6"/>
      <c r="AG7" s="6"/>
      <c r="AI7" s="8"/>
      <c r="AJ7" s="8"/>
      <c r="AK7" s="8"/>
      <c r="AL7" s="8"/>
      <c r="AM7" s="8"/>
      <c r="AN7" s="8"/>
    </row>
    <row r="8" spans="1:40" ht="15" customHeight="1" x14ac:dyDescent="0.2">
      <c r="A8" s="42" t="str">
        <f>IF(A5="",
     "↑設定する期の数（1～4）を入力してください。",
     "")</f>
        <v>↑設定する期の数（1～4）を入力してください。</v>
      </c>
      <c r="F8" s="14"/>
      <c r="G8" s="3"/>
      <c r="I8" s="6"/>
      <c r="J8" s="6"/>
      <c r="K8" s="6"/>
      <c r="L8" s="6"/>
      <c r="M8" s="6"/>
      <c r="N8" s="6"/>
      <c r="O8" s="6"/>
      <c r="P8" s="6"/>
      <c r="Q8" s="6"/>
      <c r="R8" s="6"/>
      <c r="S8" s="6"/>
      <c r="T8" s="6"/>
      <c r="U8" s="6"/>
      <c r="V8" s="6"/>
      <c r="W8" s="6"/>
      <c r="X8" s="6"/>
      <c r="Y8" s="6"/>
      <c r="Z8" s="6"/>
      <c r="AA8" s="6"/>
      <c r="AB8" s="6"/>
      <c r="AC8" s="6"/>
      <c r="AD8" s="6"/>
      <c r="AE8" s="6"/>
      <c r="AF8" s="6"/>
      <c r="AG8" s="6"/>
      <c r="AI8" s="8"/>
      <c r="AJ8" s="8"/>
      <c r="AK8" s="8"/>
      <c r="AL8" s="8"/>
      <c r="AM8" s="8"/>
      <c r="AN8" s="8"/>
    </row>
    <row r="9" spans="1:40" ht="15" customHeight="1" x14ac:dyDescent="0.2">
      <c r="A9" s="42"/>
      <c r="F9" s="14"/>
      <c r="G9" s="3"/>
      <c r="I9" s="6"/>
      <c r="J9" s="6"/>
      <c r="K9" s="6"/>
      <c r="L9" s="6"/>
      <c r="M9" s="6"/>
      <c r="N9" s="6"/>
      <c r="O9" s="6"/>
      <c r="P9" s="6"/>
      <c r="Q9" s="6"/>
      <c r="R9" s="6"/>
      <c r="S9" s="6"/>
      <c r="T9" s="6"/>
      <c r="U9" s="6"/>
      <c r="V9" s="6"/>
      <c r="W9" s="6"/>
      <c r="X9" s="6"/>
      <c r="Y9" s="6"/>
      <c r="Z9" s="6"/>
      <c r="AA9" s="6"/>
      <c r="AB9" s="6"/>
      <c r="AC9" s="6"/>
      <c r="AD9" s="6"/>
      <c r="AE9" s="6"/>
      <c r="AF9" s="6"/>
      <c r="AG9" s="6"/>
      <c r="AI9" s="8"/>
      <c r="AJ9" s="8"/>
      <c r="AK9" s="8"/>
      <c r="AL9" s="8"/>
      <c r="AM9" s="8"/>
      <c r="AN9" s="8"/>
    </row>
    <row r="10" spans="1:40" ht="15" customHeight="1" x14ac:dyDescent="0.2">
      <c r="A10" s="238" t="s">
        <v>110</v>
      </c>
      <c r="B10" s="237"/>
      <c r="C10" s="237"/>
      <c r="D10" s="237"/>
      <c r="E10" s="237"/>
      <c r="F10" s="14"/>
      <c r="G10" s="3"/>
      <c r="I10" s="6"/>
      <c r="J10" s="6"/>
      <c r="K10" s="6"/>
      <c r="L10" s="6"/>
      <c r="M10" s="6"/>
      <c r="N10" s="6"/>
      <c r="O10" s="6"/>
      <c r="P10" s="6"/>
      <c r="Q10" s="6"/>
      <c r="R10" s="6"/>
      <c r="S10" s="6"/>
      <c r="T10" s="6"/>
      <c r="U10" s="6"/>
      <c r="V10" s="6"/>
      <c r="W10" s="6"/>
      <c r="X10" s="6"/>
      <c r="Y10" s="6"/>
      <c r="Z10" s="6"/>
      <c r="AA10" s="6"/>
      <c r="AB10" s="6"/>
      <c r="AC10" s="6"/>
      <c r="AD10" s="6"/>
      <c r="AE10" s="6"/>
      <c r="AF10" s="6"/>
      <c r="AG10" s="6"/>
      <c r="AI10" s="8"/>
      <c r="AJ10" s="8"/>
      <c r="AK10" s="8"/>
      <c r="AL10" s="8"/>
      <c r="AM10" s="8"/>
      <c r="AN10" s="8"/>
    </row>
    <row r="11" spans="1:40" ht="15" customHeight="1" thickBot="1" x14ac:dyDescent="0.25">
      <c r="A11" s="13"/>
      <c r="B11" s="13"/>
      <c r="C11" s="13"/>
      <c r="D11" s="89"/>
      <c r="E11" s="10" t="s">
        <v>34</v>
      </c>
      <c r="F11" s="14"/>
      <c r="K11" s="6"/>
      <c r="L11" s="6"/>
      <c r="M11" s="6"/>
      <c r="N11" s="6"/>
      <c r="O11" s="6"/>
      <c r="P11" s="6"/>
      <c r="Q11" s="6"/>
      <c r="R11" s="6"/>
      <c r="S11" s="6"/>
      <c r="T11" s="6"/>
      <c r="U11" s="6"/>
      <c r="V11" s="6"/>
      <c r="W11" s="6"/>
      <c r="X11" s="6"/>
      <c r="Y11" s="6"/>
      <c r="Z11" s="6"/>
      <c r="AA11" s="6"/>
      <c r="AB11" s="6"/>
      <c r="AC11" s="6"/>
      <c r="AD11" s="6"/>
      <c r="AE11" s="6"/>
      <c r="AF11" s="6"/>
      <c r="AG11" s="6"/>
      <c r="AH11" s="2"/>
      <c r="AI11" s="6"/>
      <c r="AJ11" s="6"/>
      <c r="AK11" s="6"/>
      <c r="AL11" s="6"/>
    </row>
    <row r="12" spans="1:40" ht="30" customHeight="1" thickBot="1" x14ac:dyDescent="0.25">
      <c r="A12" s="54" t="s">
        <v>4</v>
      </c>
      <c r="B12" s="84" t="s">
        <v>102</v>
      </c>
      <c r="C12" s="35" t="s">
        <v>111</v>
      </c>
      <c r="D12" s="35" t="s">
        <v>103</v>
      </c>
      <c r="E12" s="36" t="s">
        <v>104</v>
      </c>
      <c r="F12" s="14"/>
    </row>
    <row r="13" spans="1:40" ht="14.25" customHeight="1" x14ac:dyDescent="0.2">
      <c r="A13" s="259" t="s">
        <v>51</v>
      </c>
      <c r="B13" s="85">
        <v>1</v>
      </c>
      <c r="C13" s="29">
        <f>SUMIF(原材料・副資材費[実施予定期],原材料・副資材費_期別[[#This Row],[期]],原材料・副資材費[助成事業に
要する経費
（税込）])</f>
        <v>0</v>
      </c>
      <c r="D13" s="29">
        <f>SUMIF(原材料・副資材費[実施予定期],原材料・副資材費_期別[[#This Row],[期]],原材料・副資材費[助成
対象経費
(A) ×(B)])</f>
        <v>0</v>
      </c>
      <c r="E13" s="202">
        <f>ROUNDDOWN(原材料・副資材費_期別[[#This Row],[助成対象経費
（税抜）]]*2/3,-3)</f>
        <v>0</v>
      </c>
      <c r="F13" s="14"/>
    </row>
    <row r="14" spans="1:40" ht="14.25" customHeight="1" x14ac:dyDescent="0.2">
      <c r="A14" s="260"/>
      <c r="B14" s="170">
        <v>2</v>
      </c>
      <c r="C14" s="27">
        <f>SUMIF(原材料・副資材費[実施予定期],原材料・副資材費_期別[[#This Row],[期]],原材料・副資材費[助成事業に
要する経費
（税込）])</f>
        <v>0</v>
      </c>
      <c r="D14" s="27">
        <f>SUMIF(原材料・副資材費[実施予定期],原材料・副資材費_期別[[#This Row],[期]],原材料・副資材費[助成
対象経費
(A) ×(B)])</f>
        <v>0</v>
      </c>
      <c r="E14" s="203">
        <f>ROUNDDOWN(原材料・副資材費_期別[[#This Row],[助成対象経費
（税抜）]]*2/3,-3)</f>
        <v>0</v>
      </c>
      <c r="F14" s="14"/>
    </row>
    <row r="15" spans="1:40" ht="14.25" customHeight="1" x14ac:dyDescent="0.2">
      <c r="A15" s="260"/>
      <c r="B15" s="170">
        <v>3</v>
      </c>
      <c r="C15" s="27">
        <f>SUMIF(原材料・副資材費[実施予定期],原材料・副資材費_期別[[#This Row],[期]],原材料・副資材費[助成事業に
要する経費
（税込）])</f>
        <v>0</v>
      </c>
      <c r="D15" s="27">
        <f>SUMIF(原材料・副資材費[実施予定期],原材料・副資材費_期別[[#This Row],[期]],原材料・副資材費[助成
対象経費
(A) ×(B)])</f>
        <v>0</v>
      </c>
      <c r="E15" s="203">
        <f>ROUNDDOWN(原材料・副資材費_期別[[#This Row],[助成対象経費
（税抜）]]*2/3,-3)</f>
        <v>0</v>
      </c>
      <c r="F15" s="14"/>
    </row>
    <row r="16" spans="1:40" ht="14.25" customHeight="1" thickBot="1" x14ac:dyDescent="0.25">
      <c r="A16" s="260"/>
      <c r="B16" s="171">
        <v>4</v>
      </c>
      <c r="C16" s="37">
        <f>SUMIF(原材料・副資材費[実施予定期],原材料・副資材費_期別[[#This Row],[期]],原材料・副資材費[助成事業に
要する経費
（税込）])</f>
        <v>0</v>
      </c>
      <c r="D16" s="37">
        <f>SUMIF(原材料・副資材費[実施予定期],原材料・副資材費_期別[[#This Row],[期]],原材料・副資材費[助成
対象経費
(A) ×(B)])</f>
        <v>0</v>
      </c>
      <c r="E16" s="204">
        <f>ROUNDDOWN(原材料・副資材費_期別[[#This Row],[助成対象経費
（税抜）]]*2/3,-3)</f>
        <v>0</v>
      </c>
      <c r="F16" s="14"/>
    </row>
    <row r="17" spans="1:10" ht="14.25" customHeight="1" thickTop="1" thickBot="1" x14ac:dyDescent="0.25">
      <c r="A17" s="261"/>
      <c r="B17" s="86" t="s">
        <v>11</v>
      </c>
      <c r="C17" s="30">
        <f>SUBTOTAL(109,原材料・副資材費_期別[助成事業に要する経費
（税込）])</f>
        <v>0</v>
      </c>
      <c r="D17" s="30">
        <f>SUBTOTAL(109,原材料・副資材費_期別[助成対象経費
（税抜）])</f>
        <v>0</v>
      </c>
      <c r="E17" s="31">
        <f>SUBTOTAL(109,原材料・副資材費_期別[助成金交付申請額
(千円未満切捨)])</f>
        <v>0</v>
      </c>
      <c r="F17" s="14"/>
    </row>
    <row r="18" spans="1:10" ht="14.25" customHeight="1" x14ac:dyDescent="0.2">
      <c r="A18" s="259" t="s">
        <v>119</v>
      </c>
      <c r="B18" s="87">
        <v>1</v>
      </c>
      <c r="C18" s="55">
        <f>SUMIF(機械装置・工具器具費[実施予定期],機械装置・工具器具費_期別[[#This Row],[列1]],機械装置・工具器具費[助成事業に
要する経費
（税込）])</f>
        <v>0</v>
      </c>
      <c r="D18" s="55">
        <f>SUMIF(機械装置・工具器具費[実施予定期],機械装置・工具器具費_期別[[#This Row],[列1]],機械装置・工具器具費[助成
対象経費
(A) ×(B)])</f>
        <v>0</v>
      </c>
      <c r="E18" s="205">
        <f>ROUNDDOWN(機械装置・工具器具費_期別[[#This Row],[列3]]*2/3,-3)</f>
        <v>0</v>
      </c>
      <c r="F18" s="14"/>
    </row>
    <row r="19" spans="1:10" ht="14.25" customHeight="1" x14ac:dyDescent="0.2">
      <c r="A19" s="260"/>
      <c r="B19" s="88">
        <v>2</v>
      </c>
      <c r="C19" s="56">
        <f>SUMIF(機械装置・工具器具費[実施予定期],機械装置・工具器具費_期別[[#This Row],[列1]],機械装置・工具器具費[助成事業に
要する経費
（税込）])</f>
        <v>0</v>
      </c>
      <c r="D19" s="56">
        <f>SUMIF(機械装置・工具器具費[実施予定期],機械装置・工具器具費_期別[[#This Row],[列1]],機械装置・工具器具費[助成
対象経費
(A) ×(B)])</f>
        <v>0</v>
      </c>
      <c r="E19" s="206">
        <f>ROUNDDOWN(機械装置・工具器具費_期別[[#This Row],[列3]]*2/3,-3)</f>
        <v>0</v>
      </c>
      <c r="F19" s="14"/>
    </row>
    <row r="20" spans="1:10" ht="14.25" customHeight="1" x14ac:dyDescent="0.2">
      <c r="A20" s="260"/>
      <c r="B20" s="88">
        <v>3</v>
      </c>
      <c r="C20" s="56">
        <f>SUMIF(機械装置・工具器具費[実施予定期],機械装置・工具器具費_期別[[#This Row],[列1]],機械装置・工具器具費[助成事業に
要する経費
（税込）])</f>
        <v>0</v>
      </c>
      <c r="D20" s="56">
        <f>SUMIF(機械装置・工具器具費[実施予定期],機械装置・工具器具費_期別[[#This Row],[列1]],機械装置・工具器具費[助成
対象経費
(A) ×(B)])</f>
        <v>0</v>
      </c>
      <c r="E20" s="206">
        <f>ROUNDDOWN(機械装置・工具器具費_期別[[#This Row],[列3]]*2/3,-3)</f>
        <v>0</v>
      </c>
      <c r="F20" s="14"/>
    </row>
    <row r="21" spans="1:10" ht="14.25" customHeight="1" x14ac:dyDescent="0.2">
      <c r="A21" s="260"/>
      <c r="B21" s="88">
        <v>4</v>
      </c>
      <c r="C21" s="56">
        <f>SUMIF(機械装置・工具器具費[実施予定期],機械装置・工具器具費_期別[[#This Row],[列1]],機械装置・工具器具費[助成事業に
要する経費
（税込）])</f>
        <v>0</v>
      </c>
      <c r="D21" s="56">
        <f>SUMIF(機械装置・工具器具費[実施予定期],機械装置・工具器具費_期別[[#This Row],[列1]],機械装置・工具器具費[助成
対象経費
(A) ×(B)])</f>
        <v>0</v>
      </c>
      <c r="E21" s="206">
        <f>ROUNDDOWN(機械装置・工具器具費_期別[[#This Row],[列3]]*2/3,-3)</f>
        <v>0</v>
      </c>
      <c r="F21" s="14"/>
    </row>
    <row r="22" spans="1:10" ht="14.25" customHeight="1" thickBot="1" x14ac:dyDescent="0.25">
      <c r="A22" s="261"/>
      <c r="B22" s="86" t="s">
        <v>11</v>
      </c>
      <c r="C22" s="57">
        <f>SUBTOTAL(109,機械装置・工具器具費_期別[列2])</f>
        <v>0</v>
      </c>
      <c r="D22" s="57">
        <f>SUBTOTAL(109,機械装置・工具器具費_期別[列3])</f>
        <v>0</v>
      </c>
      <c r="E22" s="58">
        <f>SUBTOTAL(109,機械装置・工具器具費_期別[列4])</f>
        <v>0</v>
      </c>
      <c r="F22" s="14"/>
    </row>
    <row r="23" spans="1:10" ht="14.25" customHeight="1" x14ac:dyDescent="0.2">
      <c r="A23" s="265" t="s">
        <v>100</v>
      </c>
      <c r="B23" s="107">
        <v>1</v>
      </c>
      <c r="C23" s="29">
        <f>SUMIF(委託・外注費[実施予定期],委託・外注費_期別[[#This Row],[列1]],委託・外注費[助成事業に
要する経費
（税込）])</f>
        <v>0</v>
      </c>
      <c r="D23" s="29">
        <f>SUMIF(委託・外注費[実施予定期],委託・外注費_期別[[#This Row],[列1]],委託・外注費[助成
対象経費
(A) ×(B)])</f>
        <v>0</v>
      </c>
      <c r="E23" s="202">
        <f>ROUNDDOWN(委託・外注費_期別[[#This Row],[列3]]*2/3,-3)</f>
        <v>0</v>
      </c>
      <c r="F23" s="14"/>
      <c r="G23" s="60"/>
      <c r="H23" s="60"/>
      <c r="I23" s="60"/>
      <c r="J23" s="60"/>
    </row>
    <row r="24" spans="1:10" ht="14.25" customHeight="1" x14ac:dyDescent="0.2">
      <c r="A24" s="266"/>
      <c r="B24" s="108">
        <v>2</v>
      </c>
      <c r="C24" s="27">
        <f>SUMIF(委託・外注費[実施予定期],委託・外注費_期別[[#This Row],[列1]],委託・外注費[助成事業に
要する経費
（税込）])</f>
        <v>0</v>
      </c>
      <c r="D24" s="27">
        <f>SUMIF(委託・外注費[実施予定期],委託・外注費_期別[[#This Row],[列1]],委託・外注費[助成
対象経費
(A) ×(B)])</f>
        <v>0</v>
      </c>
      <c r="E24" s="203">
        <f>ROUNDDOWN(委託・外注費_期別[[#This Row],[列3]]*2/3,-3)</f>
        <v>0</v>
      </c>
      <c r="F24" s="14"/>
    </row>
    <row r="25" spans="1:10" ht="14.25" customHeight="1" x14ac:dyDescent="0.2">
      <c r="A25" s="266"/>
      <c r="B25" s="108">
        <v>3</v>
      </c>
      <c r="C25" s="27">
        <f>SUMIF(委託・外注費[実施予定期],委託・外注費_期別[[#This Row],[列1]],委託・外注費[助成事業に
要する経費
（税込）])</f>
        <v>0</v>
      </c>
      <c r="D25" s="27">
        <f>SUMIF(委託・外注費[実施予定期],委託・外注費_期別[[#This Row],[列1]],委託・外注費[助成
対象経費
(A) ×(B)])</f>
        <v>0</v>
      </c>
      <c r="E25" s="203">
        <f>ROUNDDOWN(委託・外注費_期別[[#This Row],[列3]]*2/3,-3)</f>
        <v>0</v>
      </c>
      <c r="F25" s="14"/>
    </row>
    <row r="26" spans="1:10" ht="14.25" customHeight="1" x14ac:dyDescent="0.2">
      <c r="A26" s="266"/>
      <c r="B26" s="108">
        <v>4</v>
      </c>
      <c r="C26" s="27">
        <f>SUMIF(委託・外注費[実施予定期],委託・外注費_期別[[#This Row],[列1]],委託・外注費[助成事業に
要する経費
（税込）])</f>
        <v>0</v>
      </c>
      <c r="D26" s="27">
        <f>SUMIF(委託・外注費[実施予定期],委託・外注費_期別[[#This Row],[列1]],委託・外注費[助成
対象経費
(A) ×(B)])</f>
        <v>0</v>
      </c>
      <c r="E26" s="203">
        <f>ROUNDDOWN(委託・外注費_期別[[#This Row],[列3]]*2/3,-3)</f>
        <v>0</v>
      </c>
      <c r="F26" s="14"/>
    </row>
    <row r="27" spans="1:10" ht="14.25" customHeight="1" thickBot="1" x14ac:dyDescent="0.25">
      <c r="A27" s="267"/>
      <c r="B27" s="86" t="s">
        <v>121</v>
      </c>
      <c r="C27" s="30">
        <f>SUBTOTAL(109,委託・外注費_期別[列2])</f>
        <v>0</v>
      </c>
      <c r="D27" s="30">
        <f>SUBTOTAL(109,委託・外注費_期別[列3])</f>
        <v>0</v>
      </c>
      <c r="E27" s="31">
        <f>SUBTOTAL(109,委託・外注費_期別[列4])</f>
        <v>0</v>
      </c>
      <c r="F27" s="14"/>
    </row>
    <row r="28" spans="1:10" ht="14.25" customHeight="1" x14ac:dyDescent="0.2">
      <c r="A28" s="259" t="s">
        <v>105</v>
      </c>
      <c r="B28" s="172">
        <v>1</v>
      </c>
      <c r="C28" s="83">
        <f>SUMIF(直接人件費[実施予定期],直接人件費_期別[[#This Row],[列1]],直接人件費[助成事業に
要する経費
（税込）])</f>
        <v>0</v>
      </c>
      <c r="D28" s="59">
        <f>SUMIF(直接人件費[実施予定期],直接人件費_期別[[#This Row],[列1]],直接人件費[助成
対象経費
(A) ×(B)])</f>
        <v>0</v>
      </c>
      <c r="E28" s="207">
        <f ca="1">IF(OR(C4="―",D4=""),
     ROUNDDOWN(直接人件費_期別[[#This Row],[列3]]*2/3,-3),
     MIN(ROUNDDOWN(直接人件費_期別[[#This Row],[列3]]*2/3,-3),
           ROUNDDOWN(5000000*(DATEDIF(C4,D4,"M")+1)/12,-3)))</f>
        <v>0</v>
      </c>
      <c r="F28" s="44" t="str">
        <f ca="1">IF(AND(直接人件費_期別[[#This Row],[列1]]&gt;$A$5,直接人件費_期別[[#This Row],[列4]]&gt;0),
    "←設定されていない期に費用が計上されています。",
    IF(直接人件費_期別[[#This Row],[列4]]=0,
       "",
       IF(AND(D4="",直接人件費_期別[[#This Row],[列4]]&gt;0),
          "←期の終了年月を記入してください。",
          IF(AND(INDIRECT(ADDRESS(ROW(D4)-1,COLUMN()))="",C4="―",直接人件費_期別[[#This Row],[列4]]&gt;0),
              "←前期の終了年月を記入してください。",
              IFERROR((IF(直接人件費_期別[[#This Row],[列4]]&gt;ROUNDDOWN(5000000*(DATEDIF(C4,D4,"M")+1)/12,-3),
                               "←直接人件費は年換算で5,000,000円が上限です。",
                               "")),
                           "←期間が判定不能のため、上限額が分かりません。")))))</f>
        <v/>
      </c>
    </row>
    <row r="29" spans="1:10" ht="14.25" customHeight="1" x14ac:dyDescent="0.2">
      <c r="A29" s="260"/>
      <c r="B29" s="173">
        <v>2</v>
      </c>
      <c r="C29" s="174">
        <f>SUMIF(直接人件費[実施予定期],直接人件費_期別[[#This Row],[列1]],直接人件費[助成事業に
要する経費
（税込）])</f>
        <v>0</v>
      </c>
      <c r="D29" s="174">
        <f>SUMIF(直接人件費[実施予定期],直接人件費_期別[[#This Row],[列1]],直接人件費[助成
対象経費
(A) ×(B)])</f>
        <v>0</v>
      </c>
      <c r="E29" s="208">
        <f ca="1">IF(OR(C5="―",D5=""),
     ROUNDDOWN(直接人件費_期別[[#This Row],[列3]]*2/3,-3),
     MIN(ROUNDDOWN(直接人件費_期別[[#This Row],[列3]]*2/3,-3),
           ROUNDDOWN(5000000*(DATEDIF(C5,D5,"M")+1)/12,-3)))</f>
        <v>0</v>
      </c>
      <c r="F29" s="44" t="str">
        <f ca="1">IF(AND(直接人件費_期別[[#This Row],[列1]]&gt;$A$5,直接人件費_期別[[#This Row],[列4]]&gt;0),
    "←設定されていない期に費用が計上されています。",
    IF(直接人件費_期別[[#This Row],[列4]]=0,
       "",
       IF(AND(D5="",直接人件費_期別[[#This Row],[列4]]&gt;0),
          "←期の終了年月を記入してください。",
          IF(AND(INDIRECT(ADDRESS(ROW(D5)-1,COLUMN()))="",C5="―",直接人件費_期別[[#This Row],[列4]]&gt;0),
              "←前期の終了年月を記入してください。",
              IFERROR((IF(直接人件費_期別[[#This Row],[列4]]&gt;ROUNDDOWN(5000000*(DATEDIF(C5,D5,"M")+1)/12,-3),
                               "←直接人件費は年換算で5,000,000円が上限です。",
                               "")),
                           "←期間が判定不能のため、上限額が分かりません。")))))</f>
        <v/>
      </c>
      <c r="G29" s="60"/>
      <c r="H29" s="60"/>
      <c r="I29" s="60"/>
      <c r="J29" s="60"/>
    </row>
    <row r="30" spans="1:10" ht="14.25" customHeight="1" x14ac:dyDescent="0.2">
      <c r="A30" s="260"/>
      <c r="B30" s="173">
        <v>3</v>
      </c>
      <c r="C30" s="174">
        <f>SUMIF(直接人件費[実施予定期],直接人件費_期別[[#This Row],[列1]],直接人件費[助成事業に
要する経費
（税込）])</f>
        <v>0</v>
      </c>
      <c r="D30" s="174">
        <f>SUMIF(直接人件費[実施予定期],直接人件費_期別[[#This Row],[列1]],直接人件費[助成
対象経費
(A) ×(B)])</f>
        <v>0</v>
      </c>
      <c r="E30" s="208">
        <f ca="1">IF(OR(C6="―",D6=""),
     ROUNDDOWN(直接人件費_期別[[#This Row],[列3]]*2/3,-3),
     MIN(ROUNDDOWN(直接人件費_期別[[#This Row],[列3]]*2/3,-3),
           ROUNDDOWN(5000000*(DATEDIF(C6,D6,"M")+1)/12,-3)))</f>
        <v>0</v>
      </c>
      <c r="F30" s="44" t="str">
        <f ca="1">IF(AND(直接人件費_期別[[#This Row],[列1]]&gt;$A$5,直接人件費_期別[[#This Row],[列4]]&gt;0),
    "←設定されていない期に費用が計上されています。",
    IF(直接人件費_期別[[#This Row],[列4]]=0,
       "",
       IF(AND(D6="",直接人件費_期別[[#This Row],[列4]]&gt;0),
          "←期の終了年月を記入してください。",
          IF(AND(INDIRECT(ADDRESS(ROW(D6)-1,COLUMN()))="",C6="―",直接人件費_期別[[#This Row],[列4]]&gt;0),
              "←前期の終了年月を記入してください。",
              IFERROR((IF(直接人件費_期別[[#This Row],[列4]]&gt;ROUNDDOWN(5000000*(DATEDIF(C6,D6,"M")+1)/12,-3),
                               "←直接人件費は年換算で5,000,000円が上限です。",
                               "")),
                           "←期間が判定不能のため、上限額が分かりません。")))))</f>
        <v/>
      </c>
    </row>
    <row r="31" spans="1:10" ht="14.25" customHeight="1" x14ac:dyDescent="0.2">
      <c r="A31" s="260"/>
      <c r="B31" s="173">
        <v>4</v>
      </c>
      <c r="C31" s="174">
        <f>SUMIF(直接人件費[実施予定期],直接人件費_期別[[#This Row],[列1]],直接人件費[助成事業に
要する経費
（税込）])</f>
        <v>0</v>
      </c>
      <c r="D31" s="174">
        <f>SUMIF(直接人件費[実施予定期],直接人件費_期別[[#This Row],[列1]],直接人件費[助成
対象経費
(A) ×(B)])</f>
        <v>0</v>
      </c>
      <c r="E31" s="208">
        <f ca="1">IF(OR(C7="―",D7=""),
     ROUNDDOWN(直接人件費_期別[[#This Row],[列3]]*2/3,-3),
     MIN(ROUNDDOWN(直接人件費_期別[[#This Row],[列3]]*2/3,-3),
           ROUNDDOWN(5000000*(DATEDIF(C7,D7,"M")+1)/12,-3)))</f>
        <v>0</v>
      </c>
      <c r="F31" s="44" t="str">
        <f ca="1">IF(AND(直接人件費_期別[[#This Row],[列1]]&gt;$A$5,直接人件費_期別[[#This Row],[列4]]&gt;0),
    "←設定されていない期に費用が計上されています。",
    IF(直接人件費_期別[[#This Row],[列4]]=0,
       "",
       IF(AND(D7="",直接人件費_期別[[#This Row],[列4]]&gt;0),
          "←期の終了年月を記入してください。",
          IF(AND(INDIRECT(ADDRESS(ROW(D7)-1,COLUMN()))="",C7="―",直接人件費_期別[[#This Row],[列4]]&gt;0),
              "←前期の終了年月を記入してください。",
              IFERROR((IF(直接人件費_期別[[#This Row],[列4]]&gt;ROUNDDOWN(5000000*(DATEDIF(C7,D7,"M")+1)/12,-3),
                               "←直接人件費は年換算で5,000,000円が上限です。",
                               "")),
                           "←期間が判定不能のため、上限額が分かりません。")))))</f>
        <v/>
      </c>
    </row>
    <row r="32" spans="1:10" ht="14.25" customHeight="1" thickBot="1" x14ac:dyDescent="0.25">
      <c r="A32" s="261"/>
      <c r="B32" s="86" t="s">
        <v>107</v>
      </c>
      <c r="C32" s="57">
        <f>SUBTOTAL(109,直接人件費_期別[列2])</f>
        <v>0</v>
      </c>
      <c r="D32" s="57">
        <f>SUBTOTAL(109,直接人件費_期別[列3])</f>
        <v>0</v>
      </c>
      <c r="E32" s="58">
        <f ca="1">SUBTOTAL(109,直接人件費_期別[列4])</f>
        <v>0</v>
      </c>
      <c r="F32" s="14"/>
    </row>
    <row r="33" spans="1:6" ht="14.25" customHeight="1" x14ac:dyDescent="0.2">
      <c r="A33" s="259" t="s">
        <v>96</v>
      </c>
      <c r="B33" s="172">
        <v>1</v>
      </c>
      <c r="C33" s="83">
        <f>SUMIF(産業財産権出願・導入費[実施予定期],産業財産権出願・導入費_期別[[#This Row],[列1]],産業財産権出願・導入費[助成事業に
要する経費
（税込）])</f>
        <v>0</v>
      </c>
      <c r="D33" s="59">
        <f>SUMIF(産業財産権出願・導入費[実施予定期],産業財産権出願・導入費_期別[[#This Row],[列1]],産業財産権出願・導入費[助成
対象経費
(A) ×(B)])</f>
        <v>0</v>
      </c>
      <c r="E33" s="207">
        <f>ROUNDDOWN(産業財産権出願・導入費_期別[[#This Row],[列3]]*2/3,-3)</f>
        <v>0</v>
      </c>
      <c r="F33" s="14"/>
    </row>
    <row r="34" spans="1:6" ht="14.25" customHeight="1" x14ac:dyDescent="0.2">
      <c r="A34" s="260"/>
      <c r="B34" s="173">
        <v>2</v>
      </c>
      <c r="C34" s="174">
        <f>SUMIF(産業財産権出願・導入費[実施予定期],産業財産権出願・導入費_期別[[#This Row],[列1]],産業財産権出願・導入費[助成事業に
要する経費
（税込）])</f>
        <v>0</v>
      </c>
      <c r="D34" s="174">
        <f>SUMIF(産業財産権出願・導入費[実施予定期],産業財産権出願・導入費_期別[[#This Row],[列1]],産業財産権出願・導入費[助成
対象経費
(A) ×(B)])</f>
        <v>0</v>
      </c>
      <c r="E34" s="208">
        <f>ROUNDDOWN(産業財産権出願・導入費_期別[[#This Row],[列3]]*2/3,-3)</f>
        <v>0</v>
      </c>
      <c r="F34" s="14"/>
    </row>
    <row r="35" spans="1:6" ht="14.25" customHeight="1" x14ac:dyDescent="0.2">
      <c r="A35" s="260"/>
      <c r="B35" s="173">
        <v>3</v>
      </c>
      <c r="C35" s="174">
        <f>SUMIF(産業財産権出願・導入費[実施予定期],産業財産権出願・導入費_期別[[#This Row],[列1]],産業財産権出願・導入費[助成事業に
要する経費
（税込）])</f>
        <v>0</v>
      </c>
      <c r="D35" s="174">
        <f>SUMIF(産業財産権出願・導入費[実施予定期],産業財産権出願・導入費_期別[[#This Row],[列1]],産業財産権出願・導入費[助成
対象経費
(A) ×(B)])</f>
        <v>0</v>
      </c>
      <c r="E35" s="208">
        <f>ROUNDDOWN(産業財産権出願・導入費_期別[[#This Row],[列3]]*2/3,-3)</f>
        <v>0</v>
      </c>
      <c r="F35" s="14"/>
    </row>
    <row r="36" spans="1:6" ht="14.25" customHeight="1" x14ac:dyDescent="0.2">
      <c r="A36" s="260"/>
      <c r="B36" s="173">
        <v>4</v>
      </c>
      <c r="C36" s="174">
        <f>SUMIF(産業財産権出願・導入費[実施予定期],産業財産権出願・導入費_期別[[#This Row],[列1]],産業財産権出願・導入費[助成事業に
要する経費
（税込）])</f>
        <v>0</v>
      </c>
      <c r="D36" s="174">
        <f>SUMIF(産業財産権出願・導入費[実施予定期],産業財産権出願・導入費_期別[[#This Row],[列1]],産業財産権出願・導入費[助成
対象経費
(A) ×(B)])</f>
        <v>0</v>
      </c>
      <c r="E36" s="208">
        <f>ROUNDDOWN(産業財産権出願・導入費_期別[[#This Row],[列3]]*2/3,-3)</f>
        <v>0</v>
      </c>
      <c r="F36" s="14"/>
    </row>
    <row r="37" spans="1:6" ht="14.25" customHeight="1" thickBot="1" x14ac:dyDescent="0.25">
      <c r="A37" s="261"/>
      <c r="B37" s="86" t="s">
        <v>107</v>
      </c>
      <c r="C37" s="57">
        <f>SUBTOTAL(109,産業財産権出願・導入費_期別[列2])</f>
        <v>0</v>
      </c>
      <c r="D37" s="57">
        <f>SUBTOTAL(109,産業財産権出願・導入費_期別[列3])</f>
        <v>0</v>
      </c>
      <c r="E37" s="58">
        <f>SUBTOTAL(109,産業財産権出願・導入費_期別[列4])</f>
        <v>0</v>
      </c>
      <c r="F37" s="14"/>
    </row>
    <row r="38" spans="1:6" ht="14.25" customHeight="1" x14ac:dyDescent="0.2">
      <c r="A38" s="259" t="s">
        <v>37</v>
      </c>
      <c r="B38" s="172">
        <v>1</v>
      </c>
      <c r="C38" s="83">
        <f>SUMIF(展示会等参加費[実施予定期],展示会等参加費_期別[[#This Row],[列1]],展示会等参加費[助成事業に
要する経費
（税込）])</f>
        <v>0</v>
      </c>
      <c r="D38" s="59">
        <f>SUMIF(展示会等参加費[実施予定期],展示会等参加費_期別[[#This Row],[列1]],展示会等参加費[助成
対象経費
(A) ×(B)])</f>
        <v>0</v>
      </c>
      <c r="E38" s="207">
        <f>ROUNDDOWN(展示会等参加費_期別[[#This Row],[列3]]*2/3,-3)</f>
        <v>0</v>
      </c>
      <c r="F38" s="14"/>
    </row>
    <row r="39" spans="1:6" ht="14.25" customHeight="1" x14ac:dyDescent="0.2">
      <c r="A39" s="260"/>
      <c r="B39" s="173">
        <v>2</v>
      </c>
      <c r="C39" s="174">
        <f>SUMIF(展示会等参加費[実施予定期],展示会等参加費_期別[[#This Row],[列1]],展示会等参加費[助成事業に
要する経費
（税込）])</f>
        <v>0</v>
      </c>
      <c r="D39" s="174">
        <f>SUMIF(展示会等参加費[実施予定期],展示会等参加費_期別[[#This Row],[列1]],展示会等参加費[助成
対象経費
(A) ×(B)])</f>
        <v>0</v>
      </c>
      <c r="E39" s="208">
        <f>ROUNDDOWN(展示会等参加費_期別[[#This Row],[列3]]*2/3,-3)</f>
        <v>0</v>
      </c>
      <c r="F39" s="14"/>
    </row>
    <row r="40" spans="1:6" ht="14.25" customHeight="1" x14ac:dyDescent="0.2">
      <c r="A40" s="260"/>
      <c r="B40" s="173">
        <v>3</v>
      </c>
      <c r="C40" s="174">
        <f>SUMIF(展示会等参加費[実施予定期],展示会等参加費_期別[[#This Row],[列1]],展示会等参加費[助成事業に
要する経費
（税込）])</f>
        <v>0</v>
      </c>
      <c r="D40" s="174">
        <f>SUMIF(展示会等参加費[実施予定期],展示会等参加費_期別[[#This Row],[列1]],展示会等参加費[助成
対象経費
(A) ×(B)])</f>
        <v>0</v>
      </c>
      <c r="E40" s="208">
        <f>ROUNDDOWN(展示会等参加費_期別[[#This Row],[列3]]*2/3,-3)</f>
        <v>0</v>
      </c>
      <c r="F40" s="14"/>
    </row>
    <row r="41" spans="1:6" ht="14.25" customHeight="1" x14ac:dyDescent="0.2">
      <c r="A41" s="260"/>
      <c r="B41" s="173">
        <v>4</v>
      </c>
      <c r="C41" s="174">
        <f>SUMIF(展示会等参加費[実施予定期],展示会等参加費_期別[[#This Row],[列1]],展示会等参加費[助成事業に
要する経費
（税込）])</f>
        <v>0</v>
      </c>
      <c r="D41" s="174">
        <f>SUMIF(展示会等参加費[実施予定期],展示会等参加費_期別[[#This Row],[列1]],展示会等参加費[助成
対象経費
(A) ×(B)])</f>
        <v>0</v>
      </c>
      <c r="E41" s="208">
        <f>ROUNDDOWN(展示会等参加費_期別[[#This Row],[列3]]*2/3,-3)</f>
        <v>0</v>
      </c>
      <c r="F41" s="14"/>
    </row>
    <row r="42" spans="1:6" ht="14.25" customHeight="1" thickBot="1" x14ac:dyDescent="0.25">
      <c r="A42" s="261"/>
      <c r="B42" s="86" t="s">
        <v>107</v>
      </c>
      <c r="C42" s="57">
        <f>SUBTOTAL(109,展示会等参加費_期別[列2])</f>
        <v>0</v>
      </c>
      <c r="D42" s="57">
        <f>SUBTOTAL(109,展示会等参加費_期別[列3])</f>
        <v>0</v>
      </c>
      <c r="E42" s="58">
        <f>SUBTOTAL(109,展示会等参加費_期別[列4])</f>
        <v>0</v>
      </c>
      <c r="F42" s="42" t="str">
        <f>IF((展示会等参加費_期別[[#Totals],[列4]]+広告費_期別[[#Totals],[列4]])&gt;20000000,"←展示会等参加費と広告費の助成金交付申請額は合計で20,000,000円が上限です。","")</f>
        <v/>
      </c>
    </row>
    <row r="43" spans="1:6" ht="14.25" customHeight="1" x14ac:dyDescent="0.2">
      <c r="A43" s="259" t="s">
        <v>38</v>
      </c>
      <c r="B43" s="172">
        <v>1</v>
      </c>
      <c r="C43" s="83">
        <f>SUMIF(広告費[実施予定期],広告費_期別[[#This Row],[列1]],広告費[助成事業に
要する経費
（税込）])</f>
        <v>0</v>
      </c>
      <c r="D43" s="59">
        <f>SUMIF(広告費[実施予定期],広告費_期別[[#This Row],[列1]],広告費[助成
対象経費
(A) ×(B)])</f>
        <v>0</v>
      </c>
      <c r="E43" s="207">
        <f>ROUNDDOWN(広告費_期別[[#This Row],[列3]]*2/3,-3)</f>
        <v>0</v>
      </c>
      <c r="F43" s="14"/>
    </row>
    <row r="44" spans="1:6" ht="14.25" customHeight="1" x14ac:dyDescent="0.2">
      <c r="A44" s="260"/>
      <c r="B44" s="173">
        <v>2</v>
      </c>
      <c r="C44" s="174">
        <f>SUMIF(広告費[実施予定期],広告費_期別[[#This Row],[列1]],広告費[助成事業に
要する経費
（税込）])</f>
        <v>0</v>
      </c>
      <c r="D44" s="174">
        <f>SUMIF(広告費[実施予定期],広告費_期別[[#This Row],[列1]],広告費[助成
対象経費
(A) ×(B)])</f>
        <v>0</v>
      </c>
      <c r="E44" s="208">
        <f>ROUNDDOWN(広告費_期別[[#This Row],[列3]]*2/3,-3)</f>
        <v>0</v>
      </c>
      <c r="F44" s="14"/>
    </row>
    <row r="45" spans="1:6" ht="14.25" customHeight="1" x14ac:dyDescent="0.2">
      <c r="A45" s="260"/>
      <c r="B45" s="173">
        <v>3</v>
      </c>
      <c r="C45" s="174">
        <f>SUMIF(広告費[実施予定期],広告費_期別[[#This Row],[列1]],広告費[助成事業に
要する経費
（税込）])</f>
        <v>0</v>
      </c>
      <c r="D45" s="174">
        <f>SUMIF(広告費[実施予定期],広告費_期別[[#This Row],[列1]],広告費[助成
対象経費
(A) ×(B)])</f>
        <v>0</v>
      </c>
      <c r="E45" s="208">
        <f>ROUNDDOWN(広告費_期別[[#This Row],[列3]]*2/3,-3)</f>
        <v>0</v>
      </c>
      <c r="F45" s="14"/>
    </row>
    <row r="46" spans="1:6" ht="14.25" customHeight="1" x14ac:dyDescent="0.2">
      <c r="A46" s="260"/>
      <c r="B46" s="173">
        <v>4</v>
      </c>
      <c r="C46" s="174">
        <f>SUMIF(広告費[実施予定期],広告費_期別[[#This Row],[列1]],広告費[助成事業に
要する経費
（税込）])</f>
        <v>0</v>
      </c>
      <c r="D46" s="174">
        <f>SUMIF(広告費[実施予定期],広告費_期別[[#This Row],[列1]],広告費[助成
対象経費
(A) ×(B)])</f>
        <v>0</v>
      </c>
      <c r="E46" s="208">
        <f>ROUNDDOWN(広告費_期別[[#This Row],[列3]]*2/3,-3)</f>
        <v>0</v>
      </c>
      <c r="F46" s="14"/>
    </row>
    <row r="47" spans="1:6" ht="14.25" customHeight="1" thickBot="1" x14ac:dyDescent="0.25">
      <c r="A47" s="261"/>
      <c r="B47" s="86" t="s">
        <v>107</v>
      </c>
      <c r="C47" s="57">
        <f>SUBTOTAL(109,広告費_期別[列2])</f>
        <v>0</v>
      </c>
      <c r="D47" s="57">
        <f>SUBTOTAL(109,広告費_期別[列3])</f>
        <v>0</v>
      </c>
      <c r="E47" s="58">
        <f>SUBTOTAL(109,広告費_期別[列4])</f>
        <v>0</v>
      </c>
      <c r="F47" s="42" t="str">
        <f>IF((展示会等参加費_期別[[#Totals],[列4]]+広告費_期別[[#Totals],[列4]])&gt;20000000,"←展示会等参加費と広告費の助成金交付申請額は合計で20,000,000円が上限です。","")</f>
        <v/>
      </c>
    </row>
    <row r="48" spans="1:6" ht="14.25" customHeight="1" x14ac:dyDescent="0.2">
      <c r="A48" s="259" t="s">
        <v>101</v>
      </c>
      <c r="B48" s="172">
        <v>1</v>
      </c>
      <c r="C48" s="83">
        <f>SUMIF(その他助成対象外経費[実施予定期],その他助成対象外経費_[[#This Row],[列1]],その他助成対象外経費[助成事業に
要する経費
（税込）])</f>
        <v>0</v>
      </c>
      <c r="D48" s="32"/>
      <c r="E48" s="33"/>
      <c r="F48" s="14"/>
    </row>
    <row r="49" spans="1:34" ht="14.25" customHeight="1" x14ac:dyDescent="0.2">
      <c r="A49" s="260"/>
      <c r="B49" s="173">
        <v>2</v>
      </c>
      <c r="C49" s="174">
        <f>SUMIF(その他助成対象外経費[実施予定期],その他助成対象外経費_[[#This Row],[列1]],その他助成対象外経費[助成事業に
要する経費
（税込）])</f>
        <v>0</v>
      </c>
      <c r="D49" s="28"/>
      <c r="E49" s="34"/>
      <c r="F49" s="14"/>
    </row>
    <row r="50" spans="1:34" ht="14.25" customHeight="1" x14ac:dyDescent="0.2">
      <c r="A50" s="260"/>
      <c r="B50" s="173">
        <v>3</v>
      </c>
      <c r="C50" s="174">
        <f>SUMIF(その他助成対象外経費[実施予定期],その他助成対象外経費_[[#This Row],[列1]],その他助成対象外経費[助成事業に
要する経費
（税込）])</f>
        <v>0</v>
      </c>
      <c r="D50" s="28"/>
      <c r="E50" s="34"/>
      <c r="F50" s="14"/>
    </row>
    <row r="51" spans="1:34" ht="14.25" customHeight="1" thickBot="1" x14ac:dyDescent="0.25">
      <c r="A51" s="260"/>
      <c r="B51" s="173">
        <v>4</v>
      </c>
      <c r="C51" s="174">
        <f>SUMIF(その他助成対象外経費[実施予定期],その他助成対象外経費_[[#This Row],[列1]],その他助成対象外経費[助成事業に
要する経費
（税込）])</f>
        <v>0</v>
      </c>
      <c r="D51" s="38"/>
      <c r="E51" s="39"/>
      <c r="F51" s="14"/>
    </row>
    <row r="52" spans="1:34" ht="14.25" customHeight="1" thickTop="1" thickBot="1" x14ac:dyDescent="0.25">
      <c r="A52" s="262"/>
      <c r="B52" s="63" t="s">
        <v>107</v>
      </c>
      <c r="C52" s="57">
        <f>SUBTOTAL(109,その他助成対象外経費_[列2])</f>
        <v>0</v>
      </c>
      <c r="D52" s="175"/>
      <c r="E52" s="176"/>
      <c r="F52" s="14"/>
    </row>
    <row r="53" spans="1:34" ht="14.25" customHeight="1" thickTop="1" thickBot="1" x14ac:dyDescent="0.25">
      <c r="A53" s="253" t="s">
        <v>106</v>
      </c>
      <c r="B53" s="254"/>
      <c r="C53" s="177">
        <f>SUBTOTAL(109,C13:C52)</f>
        <v>0</v>
      </c>
      <c r="D53" s="178">
        <f>SUBTOTAL(109,D13:D52)</f>
        <v>0</v>
      </c>
      <c r="E53" s="179">
        <f ca="1">SUBTOTAL(109,E13:E52)</f>
        <v>0</v>
      </c>
      <c r="F53" s="14"/>
      <c r="K53" s="6"/>
      <c r="L53" s="6"/>
      <c r="M53" s="6"/>
      <c r="N53" s="6"/>
      <c r="O53" s="6"/>
      <c r="P53" s="6"/>
      <c r="Q53" s="6"/>
      <c r="R53" s="6"/>
      <c r="S53" s="6"/>
      <c r="T53" s="6"/>
      <c r="U53" s="6"/>
      <c r="V53" s="6"/>
      <c r="W53" s="6"/>
      <c r="X53" s="6"/>
      <c r="Y53" s="6"/>
      <c r="Z53" s="6"/>
      <c r="AA53" s="6"/>
      <c r="AB53" s="6"/>
      <c r="AC53" s="6"/>
      <c r="AD53" s="6"/>
      <c r="AE53" s="6"/>
      <c r="AF53" s="6"/>
    </row>
    <row r="54" spans="1:34" ht="15" customHeight="1" x14ac:dyDescent="0.2">
      <c r="A54" s="13"/>
      <c r="E54" s="6"/>
      <c r="F54" s="6"/>
      <c r="G54" s="6"/>
      <c r="H54" s="6"/>
      <c r="I54" s="6"/>
      <c r="J54" s="6"/>
      <c r="K54" s="6"/>
      <c r="L54" s="6"/>
      <c r="M54" s="6"/>
      <c r="N54" s="6"/>
      <c r="O54" s="6"/>
      <c r="P54" s="6"/>
      <c r="Q54" s="7"/>
      <c r="R54" s="7"/>
      <c r="S54" s="6"/>
      <c r="T54" s="6"/>
      <c r="U54" s="6"/>
      <c r="V54" s="6"/>
      <c r="W54" s="6"/>
      <c r="X54" s="6"/>
      <c r="Y54" s="6"/>
      <c r="Z54" s="6"/>
      <c r="AA54" s="6"/>
      <c r="AB54" s="6"/>
      <c r="AC54" s="6"/>
      <c r="AD54" s="6"/>
      <c r="AE54" s="6"/>
      <c r="AF54" s="6"/>
      <c r="AG54" s="6"/>
      <c r="AH54" s="6"/>
    </row>
    <row r="55" spans="1:34" x14ac:dyDescent="0.2">
      <c r="G55" s="6"/>
      <c r="H55" s="6"/>
      <c r="I55" s="6"/>
      <c r="J55" s="6"/>
    </row>
    <row r="59" spans="1:34" x14ac:dyDescent="0.2">
      <c r="B59" s="13"/>
      <c r="C59" s="13"/>
      <c r="D59" s="13"/>
      <c r="E59" s="13"/>
    </row>
  </sheetData>
  <sheetProtection password="DFBD" sheet="1" objects="1" scenarios="1" selectLockedCells="1"/>
  <mergeCells count="14">
    <mergeCell ref="A1:E1"/>
    <mergeCell ref="A48:A52"/>
    <mergeCell ref="A10:E10"/>
    <mergeCell ref="A2:E2"/>
    <mergeCell ref="A13:A17"/>
    <mergeCell ref="A18:A22"/>
    <mergeCell ref="A23:A27"/>
    <mergeCell ref="A28:A32"/>
    <mergeCell ref="A33:A37"/>
    <mergeCell ref="A53:B53"/>
    <mergeCell ref="A3:A4"/>
    <mergeCell ref="A5:A7"/>
    <mergeCell ref="A38:A42"/>
    <mergeCell ref="A43:A47"/>
  </mergeCells>
  <phoneticPr fontId="2"/>
  <conditionalFormatting sqref="E4:E7">
    <cfRule type="expression" dxfId="351" priority="4">
      <formula>AND($A$5&lt;&gt;$B4,$D4&lt;&gt;"",DATEDIF($C4,$D4,"M")+1&lt;12)</formula>
    </cfRule>
    <cfRule type="cellIs" dxfId="350" priority="5" operator="equal">
      <formula>"エラー"</formula>
    </cfRule>
    <cfRule type="cellIs" dxfId="349" priority="12" operator="equal">
      <formula>"判定不能"</formula>
    </cfRule>
  </conditionalFormatting>
  <conditionalFormatting sqref="E42">
    <cfRule type="expression" dxfId="348" priority="11">
      <formula>($E$42+$E$47)&gt;20000000</formula>
    </cfRule>
  </conditionalFormatting>
  <conditionalFormatting sqref="E47">
    <cfRule type="expression" dxfId="347" priority="10">
      <formula>($E$42+$E$47)&gt;20000000</formula>
    </cfRule>
  </conditionalFormatting>
  <conditionalFormatting sqref="C4:C7">
    <cfRule type="cellIs" dxfId="346" priority="3" operator="equal">
      <formula>"エラー"</formula>
    </cfRule>
  </conditionalFormatting>
  <conditionalFormatting sqref="A5:A7">
    <cfRule type="expression" dxfId="345" priority="2">
      <formula>AND($A$5="",$D$4&lt;&gt;"")</formula>
    </cfRule>
  </conditionalFormatting>
  <conditionalFormatting sqref="D4">
    <cfRule type="expression" dxfId="344" priority="1">
      <formula>AND($A$5&lt;&gt;"",$D$4="")</formula>
    </cfRule>
  </conditionalFormatting>
  <conditionalFormatting sqref="E28:E31">
    <cfRule type="expression" dxfId="343" priority="19">
      <formula>$E28&gt;ROUNDDOWN(5000000*(DATEDIF(C4,D4,"M")+1)/12,-3)</formula>
    </cfRule>
  </conditionalFormatting>
  <dataValidations count="4">
    <dataValidation imeMode="halfAlpha" allowBlank="1" showInputMessage="1" showErrorMessage="1" sqref="C53:E53 B13:E16 B18:E21 B23:E26 B28:E31 B33:E36 B38:E41 B43:E46 B48:E51 B4:C7 E4:E7"/>
    <dataValidation imeMode="hiragana" allowBlank="1" showInputMessage="1" showErrorMessage="1" sqref="B3:E3 B12:E12 A12:A52"/>
    <dataValidation type="whole" imeMode="halfAlpha" allowBlank="1" showInputMessage="1" showErrorMessage="1" errorTitle="無効なデータが入力されました。" error="設定する期の数（1～4の数値）を入力してください。" promptTitle="期の数を入力してください。" prompt="本研究開発で設定する期の数を入力してください。" sqref="A5:A7">
      <formula1>1</formula1>
      <formula2>4</formula2>
    </dataValidation>
    <dataValidation type="whole" imeMode="halfAlpha" operator="greaterThan" allowBlank="1" showInputMessage="1" showErrorMessage="1" errorTitle="数値以外が入力されています。" error="数値を入力してください。" promptTitle="終了年月を入力してください。" prompt="　期の終了年月を西暦（ 20XX / XX / XX ）で入力してください。" sqref="D4:D7">
      <formula1>0</formula1>
    </dataValidation>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&amp;C&amp;"-,標準"&amp;A（&amp;P/&amp;N）</oddFooter>
  </headerFooter>
  <ignoredErrors>
    <ignoredError sqref="E43:E46 E38:E41 E13:E27 E32:E36 E30 E28:E29 E31" unlockedFormula="1"/>
  </ignoredErrors>
  <tableParts count="9">
    <tablePart r:id="rId2"/>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32"/>
  <sheetViews>
    <sheetView zoomScaleNormal="100" zoomScaleSheetLayoutView="100" workbookViewId="0">
      <selection activeCell="B11" sqref="B11"/>
    </sheetView>
  </sheetViews>
  <sheetFormatPr defaultColWidth="2.42578125" defaultRowHeight="12" x14ac:dyDescent="0.2"/>
  <cols>
    <col min="1" max="1" width="5" style="13" customWidth="1"/>
    <col min="2" max="4" width="10.7109375" style="13" customWidth="1"/>
    <col min="5" max="5" width="2.85546875" style="13" customWidth="1"/>
    <col min="6" max="6" width="5" style="13" customWidth="1"/>
    <col min="7" max="7" width="4.28515625" style="13" customWidth="1"/>
    <col min="8" max="11" width="10.7109375" style="13" customWidth="1"/>
    <col min="12" max="219" width="2.42578125" style="13" customWidth="1"/>
    <col min="220" max="16384" width="2.42578125" style="13"/>
  </cols>
  <sheetData>
    <row r="1" spans="1:18" ht="22.5" customHeight="1" x14ac:dyDescent="0.2">
      <c r="A1" s="238" t="s">
        <v>171</v>
      </c>
      <c r="B1" s="238"/>
      <c r="C1" s="238"/>
      <c r="D1" s="238"/>
      <c r="E1" s="238"/>
      <c r="F1" s="238"/>
      <c r="G1" s="238"/>
      <c r="H1" s="238"/>
      <c r="I1" s="238"/>
      <c r="J1" s="238"/>
      <c r="K1" s="238"/>
    </row>
    <row r="2" spans="1:18" ht="15" customHeight="1" x14ac:dyDescent="0.2">
      <c r="A2" s="21"/>
      <c r="B2" s="22"/>
      <c r="C2" s="22"/>
      <c r="D2" s="22"/>
      <c r="E2" s="22"/>
      <c r="F2" s="22"/>
      <c r="G2" s="22"/>
      <c r="H2" s="22"/>
      <c r="I2" s="22"/>
      <c r="J2" s="22"/>
      <c r="K2" s="22"/>
    </row>
    <row r="3" spans="1:18" ht="30" customHeight="1" x14ac:dyDescent="0.2">
      <c r="A3" s="69" t="s">
        <v>39</v>
      </c>
      <c r="B3" s="268" t="s">
        <v>66</v>
      </c>
      <c r="C3" s="268"/>
      <c r="D3" s="268"/>
      <c r="E3" s="268"/>
      <c r="F3" s="268"/>
      <c r="G3" s="268"/>
      <c r="H3" s="268"/>
      <c r="I3" s="268"/>
      <c r="J3" s="268"/>
      <c r="K3" s="268"/>
    </row>
    <row r="4" spans="1:18" ht="30" customHeight="1" x14ac:dyDescent="0.2">
      <c r="A4" s="69" t="s">
        <v>40</v>
      </c>
      <c r="B4" s="268" t="s">
        <v>153</v>
      </c>
      <c r="C4" s="268"/>
      <c r="D4" s="268"/>
      <c r="E4" s="268"/>
      <c r="F4" s="268"/>
      <c r="G4" s="268"/>
      <c r="H4" s="268"/>
      <c r="I4" s="268"/>
      <c r="J4" s="268"/>
      <c r="K4" s="268"/>
    </row>
    <row r="5" spans="1:18" ht="30" customHeight="1" x14ac:dyDescent="0.2">
      <c r="A5" s="69" t="s">
        <v>41</v>
      </c>
      <c r="B5" s="268" t="s">
        <v>151</v>
      </c>
      <c r="C5" s="268"/>
      <c r="D5" s="268"/>
      <c r="E5" s="268"/>
      <c r="F5" s="268"/>
      <c r="G5" s="268"/>
      <c r="H5" s="268"/>
      <c r="I5" s="268"/>
      <c r="J5" s="268"/>
      <c r="K5" s="268"/>
    </row>
    <row r="6" spans="1:18" ht="15" customHeight="1" x14ac:dyDescent="0.2">
      <c r="A6" s="14"/>
      <c r="B6" s="14"/>
      <c r="C6" s="14"/>
      <c r="D6" s="14"/>
      <c r="E6" s="14"/>
      <c r="F6" s="15"/>
      <c r="G6" s="15"/>
      <c r="H6" s="15"/>
      <c r="I6" s="15"/>
      <c r="J6" s="15"/>
      <c r="K6" s="15"/>
    </row>
    <row r="7" spans="1:18" ht="15" customHeight="1" x14ac:dyDescent="0.2">
      <c r="A7" s="14"/>
      <c r="B7" s="14"/>
      <c r="C7" s="14"/>
      <c r="D7" s="14"/>
      <c r="E7" s="14"/>
      <c r="F7" s="15"/>
      <c r="G7" s="15"/>
      <c r="H7" s="15"/>
      <c r="I7" s="15"/>
      <c r="J7" s="15"/>
      <c r="K7" s="15"/>
    </row>
    <row r="8" spans="1:18" ht="15" customHeight="1" x14ac:dyDescent="0.2">
      <c r="A8" s="269" t="s">
        <v>20</v>
      </c>
      <c r="B8" s="269"/>
      <c r="C8" s="269"/>
      <c r="D8" s="269"/>
      <c r="E8" s="269"/>
      <c r="F8" s="269"/>
      <c r="G8" s="269"/>
      <c r="H8" s="269"/>
      <c r="I8" s="269"/>
      <c r="J8" s="269"/>
      <c r="K8" s="269"/>
    </row>
    <row r="9" spans="1:18" ht="15" customHeight="1" x14ac:dyDescent="0.2">
      <c r="A9" s="14"/>
      <c r="B9" s="14"/>
      <c r="C9" s="14"/>
      <c r="D9" s="14"/>
      <c r="E9" s="14"/>
      <c r="F9" s="15"/>
      <c r="G9" s="15"/>
      <c r="H9" s="15"/>
      <c r="I9" s="15"/>
      <c r="J9" s="15"/>
      <c r="K9" s="16" t="s">
        <v>14</v>
      </c>
    </row>
    <row r="10" spans="1:18" ht="60" customHeight="1" x14ac:dyDescent="0.2">
      <c r="A10" s="91" t="s">
        <v>115</v>
      </c>
      <c r="B10" s="92" t="s">
        <v>19</v>
      </c>
      <c r="C10" s="92" t="s">
        <v>18</v>
      </c>
      <c r="D10" s="92" t="s">
        <v>57</v>
      </c>
      <c r="E10" s="93" t="s">
        <v>133</v>
      </c>
      <c r="F10" s="94" t="s">
        <v>54</v>
      </c>
      <c r="G10" s="94" t="s">
        <v>130</v>
      </c>
      <c r="H10" s="91" t="s">
        <v>17</v>
      </c>
      <c r="I10" s="91" t="s">
        <v>16</v>
      </c>
      <c r="J10" s="91" t="s">
        <v>56</v>
      </c>
      <c r="K10" s="95" t="s">
        <v>15</v>
      </c>
      <c r="L10" s="96" t="s">
        <v>68</v>
      </c>
    </row>
    <row r="11" spans="1:18" s="183" customFormat="1" ht="22.5" customHeight="1" x14ac:dyDescent="0.2">
      <c r="A11" s="104">
        <f>ROW()-ROW(原材料・副資材費[[#Headers],[費用
番号]])</f>
        <v>1</v>
      </c>
      <c r="B11" s="101"/>
      <c r="C11" s="101"/>
      <c r="D11" s="101"/>
      <c r="E11" s="100"/>
      <c r="F11" s="100"/>
      <c r="G11" s="100"/>
      <c r="H11" s="102"/>
      <c r="I11" s="105">
        <f>ROUNDDOWN(原材料・副資材費[[#This Row],[助成
対象経費
(A) ×(B)]]*1.08,0)</f>
        <v>0</v>
      </c>
      <c r="J11" s="105">
        <f>原材料・副資材費[[#This Row],[数量(A)]]*原材料・副資材費[[#This Row],[単価(B)
（税抜）]]</f>
        <v>0</v>
      </c>
      <c r="K11" s="101"/>
      <c r="L11"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row>
    <row r="12" spans="1:18" s="183" customFormat="1" ht="22.5" customHeight="1" x14ac:dyDescent="0.2">
      <c r="A12" s="104">
        <f>ROW()-ROW(原材料・副資材費[[#Headers],[費用
番号]])</f>
        <v>2</v>
      </c>
      <c r="B12" s="101"/>
      <c r="C12" s="101"/>
      <c r="D12" s="101"/>
      <c r="E12" s="100"/>
      <c r="F12" s="100"/>
      <c r="G12" s="100"/>
      <c r="H12" s="102"/>
      <c r="I12" s="105">
        <f>ROUNDDOWN(原材料・副資材費[[#This Row],[助成
対象経費
(A) ×(B)]]*1.08,0)</f>
        <v>0</v>
      </c>
      <c r="J12" s="105">
        <f>原材料・副資材費[[#This Row],[数量(A)]]*原材料・副資材費[[#This Row],[単価(B)
（税抜）]]</f>
        <v>0</v>
      </c>
      <c r="K12" s="101"/>
      <c r="L12"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2" s="184"/>
      <c r="R12" s="184"/>
    </row>
    <row r="13" spans="1:18" s="183" customFormat="1" ht="22.5" customHeight="1" x14ac:dyDescent="0.2">
      <c r="A13" s="104">
        <f>ROW()-ROW(原材料・副資材費[[#Headers],[費用
番号]])</f>
        <v>3</v>
      </c>
      <c r="B13" s="101"/>
      <c r="C13" s="101"/>
      <c r="D13" s="101"/>
      <c r="E13" s="100"/>
      <c r="F13" s="100"/>
      <c r="G13" s="100"/>
      <c r="H13" s="102"/>
      <c r="I13" s="105">
        <f>ROUNDDOWN(原材料・副資材費[[#This Row],[助成
対象経費
(A) ×(B)]]*1.08,0)</f>
        <v>0</v>
      </c>
      <c r="J13" s="105">
        <f>原材料・副資材費[[#This Row],[数量(A)]]*原材料・副資材費[[#This Row],[単価(B)
（税抜）]]</f>
        <v>0</v>
      </c>
      <c r="K13" s="101"/>
      <c r="L13"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3" s="184"/>
      <c r="R13" s="184"/>
    </row>
    <row r="14" spans="1:18" s="183" customFormat="1" ht="22.5" customHeight="1" x14ac:dyDescent="0.2">
      <c r="A14" s="104">
        <f>ROW()-ROW(原材料・副資材費[[#Headers],[費用
番号]])</f>
        <v>4</v>
      </c>
      <c r="B14" s="101"/>
      <c r="C14" s="101"/>
      <c r="D14" s="101"/>
      <c r="E14" s="100"/>
      <c r="F14" s="100"/>
      <c r="G14" s="100"/>
      <c r="H14" s="102"/>
      <c r="I14" s="105">
        <f>ROUNDDOWN(原材料・副資材費[[#This Row],[助成
対象経費
(A) ×(B)]]*1.08,0)</f>
        <v>0</v>
      </c>
      <c r="J14" s="105">
        <f>原材料・副資材費[[#This Row],[数量(A)]]*原材料・副資材費[[#This Row],[単価(B)
（税抜）]]</f>
        <v>0</v>
      </c>
      <c r="K14" s="101"/>
      <c r="L14"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4" s="184"/>
      <c r="R14" s="184"/>
    </row>
    <row r="15" spans="1:18" s="183" customFormat="1" ht="22.5" customHeight="1" x14ac:dyDescent="0.2">
      <c r="A15" s="104">
        <f>ROW()-ROW(原材料・副資材費[[#Headers],[費用
番号]])</f>
        <v>5</v>
      </c>
      <c r="B15" s="182"/>
      <c r="C15" s="182"/>
      <c r="D15" s="182"/>
      <c r="E15" s="103"/>
      <c r="F15" s="103"/>
      <c r="G15" s="103"/>
      <c r="H15" s="103"/>
      <c r="I15" s="105">
        <f>ROUNDDOWN(原材料・副資材費[[#This Row],[助成
対象経費
(A) ×(B)]]*1.08,0)</f>
        <v>0</v>
      </c>
      <c r="J15" s="105">
        <f>原材料・副資材費[[#This Row],[数量(A)]]*原材料・副資材費[[#This Row],[単価(B)
（税抜）]]</f>
        <v>0</v>
      </c>
      <c r="K15" s="101"/>
      <c r="L15"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5" s="184"/>
      <c r="R15" s="184"/>
    </row>
    <row r="16" spans="1:18" s="183" customFormat="1" ht="22.5" customHeight="1" x14ac:dyDescent="0.2">
      <c r="A16" s="104">
        <f>ROW()-ROW(原材料・副資材費[[#Headers],[費用
番号]])</f>
        <v>6</v>
      </c>
      <c r="B16" s="101"/>
      <c r="C16" s="101"/>
      <c r="D16" s="101"/>
      <c r="E16" s="100"/>
      <c r="F16" s="100"/>
      <c r="G16" s="100"/>
      <c r="H16" s="102"/>
      <c r="I16" s="105">
        <f>ROUNDDOWN(原材料・副資材費[[#This Row],[助成
対象経費
(A) ×(B)]]*1.08,0)</f>
        <v>0</v>
      </c>
      <c r="J16" s="105">
        <f>原材料・副資材費[[#This Row],[数量(A)]]*原材料・副資材費[[#This Row],[単価(B)
（税抜）]]</f>
        <v>0</v>
      </c>
      <c r="K16" s="101"/>
      <c r="L16"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6" s="184"/>
      <c r="R16" s="184"/>
    </row>
    <row r="17" spans="1:18" s="183" customFormat="1" ht="22.5" customHeight="1" x14ac:dyDescent="0.2">
      <c r="A17" s="104">
        <f>ROW()-ROW(原材料・副資材費[[#Headers],[費用
番号]])</f>
        <v>7</v>
      </c>
      <c r="B17" s="182"/>
      <c r="C17" s="182"/>
      <c r="D17" s="182"/>
      <c r="E17" s="103"/>
      <c r="F17" s="103"/>
      <c r="G17" s="103"/>
      <c r="H17" s="103"/>
      <c r="I17" s="105">
        <f>ROUNDDOWN(原材料・副資材費[[#This Row],[助成
対象経費
(A) ×(B)]]*1.08,0)</f>
        <v>0</v>
      </c>
      <c r="J17" s="105">
        <f>原材料・副資材費[[#This Row],[数量(A)]]*原材料・副資材費[[#This Row],[単価(B)
（税抜）]]</f>
        <v>0</v>
      </c>
      <c r="K17" s="101"/>
      <c r="L17"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7" s="184"/>
      <c r="R17" s="184"/>
    </row>
    <row r="18" spans="1:18" s="183" customFormat="1" ht="22.5" customHeight="1" x14ac:dyDescent="0.2">
      <c r="A18" s="104">
        <f>ROW()-ROW(原材料・副資材費[[#Headers],[費用
番号]])</f>
        <v>8</v>
      </c>
      <c r="B18" s="101"/>
      <c r="C18" s="101"/>
      <c r="D18" s="101"/>
      <c r="E18" s="100"/>
      <c r="F18" s="100"/>
      <c r="G18" s="100"/>
      <c r="H18" s="102"/>
      <c r="I18" s="105">
        <f>ROUNDDOWN(原材料・副資材費[[#This Row],[助成
対象経費
(A) ×(B)]]*1.08,0)</f>
        <v>0</v>
      </c>
      <c r="J18" s="105">
        <f>原材料・副資材費[[#This Row],[数量(A)]]*原材料・副資材費[[#This Row],[単価(B)
（税抜）]]</f>
        <v>0</v>
      </c>
      <c r="K18" s="101"/>
      <c r="L18"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8" s="184"/>
      <c r="R18" s="184"/>
    </row>
    <row r="19" spans="1:18" s="183" customFormat="1" ht="22.5" customHeight="1" x14ac:dyDescent="0.2">
      <c r="A19" s="104">
        <f>ROW()-ROW(原材料・副資材費[[#Headers],[費用
番号]])</f>
        <v>9</v>
      </c>
      <c r="B19" s="101"/>
      <c r="C19" s="101"/>
      <c r="D19" s="101"/>
      <c r="E19" s="100"/>
      <c r="F19" s="100"/>
      <c r="G19" s="100"/>
      <c r="H19" s="102"/>
      <c r="I19" s="105">
        <f>ROUNDDOWN(原材料・副資材費[[#This Row],[助成
対象経費
(A) ×(B)]]*1.08,0)</f>
        <v>0</v>
      </c>
      <c r="J19" s="105">
        <f>原材料・副資材費[[#This Row],[数量(A)]]*原材料・副資材費[[#This Row],[単価(B)
（税抜）]]</f>
        <v>0</v>
      </c>
      <c r="K19" s="101"/>
      <c r="L19"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19" s="184"/>
      <c r="R19" s="184"/>
    </row>
    <row r="20" spans="1:18" s="183" customFormat="1" ht="22.5" customHeight="1" x14ac:dyDescent="0.2">
      <c r="A20" s="104">
        <f>ROW()-ROW(原材料・副資材費[[#Headers],[費用
番号]])</f>
        <v>10</v>
      </c>
      <c r="B20" s="101"/>
      <c r="C20" s="101"/>
      <c r="D20" s="101"/>
      <c r="E20" s="100"/>
      <c r="F20" s="100"/>
      <c r="G20" s="100"/>
      <c r="H20" s="102"/>
      <c r="I20" s="105">
        <f>ROUNDDOWN(原材料・副資材費[[#This Row],[助成
対象経費
(A) ×(B)]]*1.08,0)</f>
        <v>0</v>
      </c>
      <c r="J20" s="105">
        <f>原材料・副資材費[[#This Row],[数量(A)]]*原材料・副資材費[[#This Row],[単価(B)
（税抜）]]</f>
        <v>0</v>
      </c>
      <c r="K20" s="101"/>
      <c r="L20"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0" s="184"/>
      <c r="R20" s="184"/>
    </row>
    <row r="21" spans="1:18" s="183" customFormat="1" ht="22.5" customHeight="1" x14ac:dyDescent="0.2">
      <c r="A21" s="104">
        <f>ROW()-ROW(原材料・副資材費[[#Headers],[費用
番号]])</f>
        <v>11</v>
      </c>
      <c r="B21" s="101"/>
      <c r="C21" s="101"/>
      <c r="D21" s="101"/>
      <c r="E21" s="100"/>
      <c r="F21" s="100"/>
      <c r="G21" s="100"/>
      <c r="H21" s="102"/>
      <c r="I21" s="105">
        <f>ROUNDDOWN(原材料・副資材費[[#This Row],[助成
対象経費
(A) ×(B)]]*1.08,0)</f>
        <v>0</v>
      </c>
      <c r="J21" s="105">
        <f>原材料・副資材費[[#This Row],[数量(A)]]*原材料・副資材費[[#This Row],[単価(B)
（税抜）]]</f>
        <v>0</v>
      </c>
      <c r="K21" s="101"/>
      <c r="L21"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1" s="184"/>
      <c r="R21" s="184"/>
    </row>
    <row r="22" spans="1:18" s="183" customFormat="1" ht="22.5" customHeight="1" x14ac:dyDescent="0.2">
      <c r="A22" s="104">
        <f>ROW()-ROW(原材料・副資材費[[#Headers],[費用
番号]])</f>
        <v>12</v>
      </c>
      <c r="B22" s="101"/>
      <c r="C22" s="101"/>
      <c r="D22" s="101"/>
      <c r="E22" s="100"/>
      <c r="F22" s="100"/>
      <c r="G22" s="100"/>
      <c r="H22" s="102"/>
      <c r="I22" s="105">
        <f>ROUNDDOWN(原材料・副資材費[[#This Row],[助成
対象経費
(A) ×(B)]]*1.08,0)</f>
        <v>0</v>
      </c>
      <c r="J22" s="105">
        <f>原材料・副資材費[[#This Row],[数量(A)]]*原材料・副資材費[[#This Row],[単価(B)
（税抜）]]</f>
        <v>0</v>
      </c>
      <c r="K22" s="101"/>
      <c r="L22"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2" s="184"/>
      <c r="R22" s="184"/>
    </row>
    <row r="23" spans="1:18" s="183" customFormat="1" ht="22.5" customHeight="1" x14ac:dyDescent="0.2">
      <c r="A23" s="104">
        <f>ROW()-ROW(原材料・副資材費[[#Headers],[費用
番号]])</f>
        <v>13</v>
      </c>
      <c r="B23" s="101"/>
      <c r="C23" s="101"/>
      <c r="D23" s="101"/>
      <c r="E23" s="100"/>
      <c r="F23" s="100"/>
      <c r="G23" s="100"/>
      <c r="H23" s="102"/>
      <c r="I23" s="105">
        <f>ROUNDDOWN(原材料・副資材費[[#This Row],[助成
対象経費
(A) ×(B)]]*1.08,0)</f>
        <v>0</v>
      </c>
      <c r="J23" s="105">
        <f>原材料・副資材費[[#This Row],[数量(A)]]*原材料・副資材費[[#This Row],[単価(B)
（税抜）]]</f>
        <v>0</v>
      </c>
      <c r="K23" s="101"/>
      <c r="L23"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3" s="184"/>
      <c r="R23" s="184"/>
    </row>
    <row r="24" spans="1:18" s="183" customFormat="1" ht="22.5" customHeight="1" x14ac:dyDescent="0.2">
      <c r="A24" s="104">
        <f>ROW()-ROW(原材料・副資材費[[#Headers],[費用
番号]])</f>
        <v>14</v>
      </c>
      <c r="B24" s="101"/>
      <c r="C24" s="101"/>
      <c r="D24" s="101"/>
      <c r="E24" s="100"/>
      <c r="F24" s="100"/>
      <c r="G24" s="100"/>
      <c r="H24" s="102"/>
      <c r="I24" s="105">
        <f>ROUNDDOWN(原材料・副資材費[[#This Row],[助成
対象経費
(A) ×(B)]]*1.08,0)</f>
        <v>0</v>
      </c>
      <c r="J24" s="105">
        <f>原材料・副資材費[[#This Row],[数量(A)]]*原材料・副資材費[[#This Row],[単価(B)
（税抜）]]</f>
        <v>0</v>
      </c>
      <c r="K24" s="101"/>
      <c r="L24"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4" s="184"/>
      <c r="R24" s="184"/>
    </row>
    <row r="25" spans="1:18" s="183" customFormat="1" ht="22.5" customHeight="1" x14ac:dyDescent="0.2">
      <c r="A25" s="104">
        <f>ROW()-ROW(原材料・副資材費[[#Headers],[費用
番号]])</f>
        <v>15</v>
      </c>
      <c r="B25" s="101"/>
      <c r="C25" s="101"/>
      <c r="D25" s="101"/>
      <c r="E25" s="100"/>
      <c r="F25" s="100"/>
      <c r="G25" s="100"/>
      <c r="H25" s="102"/>
      <c r="I25" s="105">
        <f>ROUNDDOWN(原材料・副資材費[[#This Row],[助成
対象経費
(A) ×(B)]]*1.08,0)</f>
        <v>0</v>
      </c>
      <c r="J25" s="105">
        <f>原材料・副資材費[[#This Row],[数量(A)]]*原材料・副資材費[[#This Row],[単価(B)
（税抜）]]</f>
        <v>0</v>
      </c>
      <c r="K25" s="101"/>
      <c r="L25"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5" s="184"/>
      <c r="R25" s="184"/>
    </row>
    <row r="26" spans="1:18" s="183" customFormat="1" ht="22.5" customHeight="1" x14ac:dyDescent="0.2">
      <c r="A26" s="104">
        <f>ROW()-ROW(原材料・副資材費[[#Headers],[費用
番号]])</f>
        <v>16</v>
      </c>
      <c r="B26" s="101"/>
      <c r="C26" s="101"/>
      <c r="D26" s="101"/>
      <c r="E26" s="100"/>
      <c r="F26" s="100"/>
      <c r="G26" s="100"/>
      <c r="H26" s="102"/>
      <c r="I26" s="105">
        <f>ROUNDDOWN(原材料・副資材費[[#This Row],[助成
対象経費
(A) ×(B)]]*1.08,0)</f>
        <v>0</v>
      </c>
      <c r="J26" s="105">
        <f>原材料・副資材費[[#This Row],[数量(A)]]*原材料・副資材費[[#This Row],[単価(B)
（税抜）]]</f>
        <v>0</v>
      </c>
      <c r="K26" s="101"/>
      <c r="L26"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6" s="184"/>
      <c r="R26" s="184"/>
    </row>
    <row r="27" spans="1:18" s="183" customFormat="1" ht="22.5" customHeight="1" x14ac:dyDescent="0.2">
      <c r="A27" s="104">
        <f>ROW()-ROW(原材料・副資材費[[#Headers],[費用
番号]])</f>
        <v>17</v>
      </c>
      <c r="B27" s="101"/>
      <c r="C27" s="101"/>
      <c r="D27" s="101"/>
      <c r="E27" s="100"/>
      <c r="F27" s="100"/>
      <c r="G27" s="100"/>
      <c r="H27" s="102"/>
      <c r="I27" s="105">
        <f>ROUNDDOWN(原材料・副資材費[[#This Row],[助成
対象経費
(A) ×(B)]]*1.08,0)</f>
        <v>0</v>
      </c>
      <c r="J27" s="105">
        <f>原材料・副資材費[[#This Row],[数量(A)]]*原材料・副資材費[[#This Row],[単価(B)
（税抜）]]</f>
        <v>0</v>
      </c>
      <c r="K27" s="101"/>
      <c r="L27"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7" s="184"/>
      <c r="R27" s="184"/>
    </row>
    <row r="28" spans="1:18" s="183" customFormat="1" ht="22.5" customHeight="1" x14ac:dyDescent="0.2">
      <c r="A28" s="104">
        <f>ROW()-ROW(原材料・副資材費[[#Headers],[費用
番号]])</f>
        <v>18</v>
      </c>
      <c r="B28" s="101"/>
      <c r="C28" s="101"/>
      <c r="D28" s="101"/>
      <c r="E28" s="100"/>
      <c r="F28" s="100"/>
      <c r="G28" s="100"/>
      <c r="H28" s="102"/>
      <c r="I28" s="105">
        <f>ROUNDDOWN(原材料・副資材費[[#This Row],[助成
対象経費
(A) ×(B)]]*1.08,0)</f>
        <v>0</v>
      </c>
      <c r="J28" s="105">
        <f>原材料・副資材費[[#This Row],[数量(A)]]*原材料・副資材費[[#This Row],[単価(B)
（税抜）]]</f>
        <v>0</v>
      </c>
      <c r="K28" s="101"/>
      <c r="L28"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8" s="184"/>
      <c r="R28" s="184"/>
    </row>
    <row r="29" spans="1:18" s="183" customFormat="1" ht="22.5" customHeight="1" x14ac:dyDescent="0.2">
      <c r="A29" s="104">
        <f>ROW()-ROW(原材料・副資材費[[#Headers],[費用
番号]])</f>
        <v>19</v>
      </c>
      <c r="B29" s="101"/>
      <c r="C29" s="101"/>
      <c r="D29" s="101"/>
      <c r="E29" s="100"/>
      <c r="F29" s="100"/>
      <c r="G29" s="100"/>
      <c r="H29" s="102"/>
      <c r="I29" s="105">
        <f>ROUNDDOWN(原材料・副資材費[[#This Row],[助成
対象経費
(A) ×(B)]]*1.08,0)</f>
        <v>0</v>
      </c>
      <c r="J29" s="105">
        <f>原材料・副資材費[[#This Row],[数量(A)]]*原材料・副資材費[[#This Row],[単価(B)
（税抜）]]</f>
        <v>0</v>
      </c>
      <c r="K29" s="101"/>
      <c r="L29"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29" s="184"/>
      <c r="R29" s="184"/>
    </row>
    <row r="30" spans="1:18" s="183" customFormat="1" ht="22.5" customHeight="1" x14ac:dyDescent="0.2">
      <c r="A30" s="104">
        <f>ROW()-ROW(原材料・副資材費[[#Headers],[費用
番号]])</f>
        <v>20</v>
      </c>
      <c r="B30" s="101"/>
      <c r="C30" s="101"/>
      <c r="D30" s="101"/>
      <c r="E30" s="100"/>
      <c r="F30" s="100"/>
      <c r="G30" s="100"/>
      <c r="H30" s="102"/>
      <c r="I30" s="105">
        <f>ROUNDDOWN(原材料・副資材費[[#This Row],[助成
対象経費
(A) ×(B)]]*1.08,0)</f>
        <v>0</v>
      </c>
      <c r="J30" s="105">
        <f>原材料・副資材費[[#This Row],[数量(A)]]*原材料・副資材費[[#This Row],[単価(B)
（税抜）]]</f>
        <v>0</v>
      </c>
      <c r="K30" s="101"/>
      <c r="L30" s="106" t="str">
        <f>IF(OR(AND(原材料・副資材費[[#This Row],[品　名]]="",原材料・副資材費[[#This Row],[仕　様]]="",原材料・副資材費[[#This Row],[用　途]]="",原材料・副資材費[[#This Row],[実施予定期]]="",原材料・副資材費[[#This Row],[数量(A)]]="",原材料・副資材費[[#This Row],[単価(B)
（税抜）]]="",原材料・副資材費[[#This Row],[購入企業名]]=""),
          AND(原材料・副資材費[[#This Row],[品　名]]&lt;&gt;"",原材料・副資材費[[#This Row],[仕　様]]&lt;&gt;"",原材料・副資材費[[#This Row],[用　途]]&lt;&gt;"",原材料・副資材費[[#This Row],[実施予定期]]&lt;&gt;"",原材料・副資材費[[#This Row],[数量(A)]]&lt;&gt;"",原材料・副資材費[[#This Row],[単価(B)
（税抜）]]&lt;&gt;"",原材料・副資材費[[#This Row],[購入企業名]]&lt;&gt;"")),
    "",
    "←全ての項目を入力してください。")</f>
        <v/>
      </c>
      <c r="Q30" s="184"/>
      <c r="R30" s="184"/>
    </row>
    <row r="31" spans="1:18" ht="30" customHeight="1" x14ac:dyDescent="0.15">
      <c r="A31" s="66" t="s">
        <v>122</v>
      </c>
      <c r="B31" s="67"/>
      <c r="C31" s="64"/>
      <c r="D31" s="65"/>
      <c r="E31" s="64"/>
      <c r="F31" s="64"/>
      <c r="G31" s="64"/>
      <c r="H31" s="79"/>
      <c r="I31" s="97">
        <f>SUBTOTAL(109,原材料・副資材費[助成事業に
要する経費
（税込）])</f>
        <v>0</v>
      </c>
      <c r="J31" s="97">
        <f>SUBTOTAL(109,原材料・副資材費[助成
対象経費
(A) ×(B)])</f>
        <v>0</v>
      </c>
      <c r="K31" s="78"/>
      <c r="L31" s="98"/>
    </row>
    <row r="32" spans="1:18" x14ac:dyDescent="0.2">
      <c r="A32" s="17"/>
      <c r="B32" s="17"/>
      <c r="C32" s="17"/>
      <c r="D32" s="17"/>
      <c r="E32" s="17"/>
      <c r="F32" s="17"/>
      <c r="G32" s="17"/>
      <c r="H32" s="17"/>
      <c r="I32" s="11"/>
      <c r="J32" s="12"/>
      <c r="K32" s="17"/>
    </row>
  </sheetData>
  <sheetProtection password="DFBD" sheet="1" objects="1" scenarios="1" formatRows="0" insertRows="0" deleteRows="0" selectLockedCells="1"/>
  <mergeCells count="5">
    <mergeCell ref="A1:K1"/>
    <mergeCell ref="B5:K5"/>
    <mergeCell ref="B3:K3"/>
    <mergeCell ref="B4:K4"/>
    <mergeCell ref="A8:K8"/>
  </mergeCells>
  <phoneticPr fontId="2"/>
  <conditionalFormatting sqref="B11:H30 K11:K30">
    <cfRule type="expression" dxfId="219" priority="1">
      <formula>AND(OR($B11&lt;&gt;"",$C11&lt;&gt;"",$D11&lt;&gt;"",$E11&lt;&gt;"",$F11&lt;&gt;"",$H11&lt;&gt;"",$K11&lt;&gt;""),B11="")</formula>
    </cfRule>
  </conditionalFormatting>
  <dataValidations count="6">
    <dataValidation type="list" imeMode="halfAlpha" allowBlank="1" showInputMessage="1" showErrorMessage="1" errorTitle="無効なデータが入力されました。" error="経費を使用する期と同じ番号（1～4の数値）を入力してください。" promptTitle="プルダウンメニューから選択してください" prompt="　費用を支出する期と同じ番号を選択してください。" sqref="E11:E30">
      <formula1>"1,2,3,4"</formula1>
    </dataValidation>
    <dataValidation imeMode="halfAlpha" allowBlank="1" showInputMessage="1" showErrorMessage="1" sqref="I11:J30"/>
    <dataValidation imeMode="hiragana" allowBlank="1" showInputMessage="1" showErrorMessage="1" sqref="B11:D30 K11:K30"/>
    <dataValidation type="whole" imeMode="halfAlpha" operator="greaterThanOrEqual" allowBlank="1" showInputMessage="1" showErrorMessage="1" errorTitle="数値以外が入力されています。" error="数値を入力してください。" sqref="F11:F30">
      <formula1>1</formula1>
    </dataValidation>
    <dataValidation type="decimal" imeMode="halfAlpha" operator="greaterThan" allowBlank="1" showInputMessage="1" showErrorMessage="1" errorTitle="数値以外が入力されています。" error="数値を入力してください。" sqref="H11:H30">
      <formula1>0</formula1>
    </dataValidation>
    <dataValidation type="whole" imeMode="halfAlpha" operator="greaterThanOrEqual" allowBlank="1" showInputMessage="1" showErrorMessage="1" errorTitle="数値以外が入力されています。" error="数値を入力してください。" promptTitle="無償提供品分を入力してください。" prompt="左の「数量（A)」のうち、無償提供品の作成に使用する分量を入力してください。" sqref="G11:G30">
      <formula1>0</formula1>
    </dataValidation>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&amp;C&amp;"-,標準"&amp;A（&amp;P/&amp;N）</oddFooter>
  </headerFooter>
  <ignoredErrors>
    <ignoredError sqref="K11:L11 I13:L30 I12:J12 L12 A12:D30 A11:B11 I11:J11" unlocked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zoomScaleSheetLayoutView="100" workbookViewId="0">
      <selection activeCell="B4" sqref="B4"/>
    </sheetView>
  </sheetViews>
  <sheetFormatPr defaultColWidth="2.42578125" defaultRowHeight="12" x14ac:dyDescent="0.2"/>
  <cols>
    <col min="1" max="1" width="5" style="13" customWidth="1"/>
    <col min="2" max="4" width="10.7109375" style="13" customWidth="1"/>
    <col min="5" max="7" width="2.85546875" style="13" customWidth="1"/>
    <col min="8" max="8" width="3.5703125" style="13" customWidth="1"/>
    <col min="9" max="12" width="10.7109375" style="13" customWidth="1"/>
    <col min="13" max="13" width="2.85546875" style="13" customWidth="1"/>
    <col min="14" max="220" width="2.42578125" style="13" customWidth="1"/>
    <col min="221" max="16384" width="2.42578125" style="13"/>
  </cols>
  <sheetData>
    <row r="1" spans="1:19" ht="14.25" customHeight="1" x14ac:dyDescent="0.2">
      <c r="A1" s="270" t="s">
        <v>65</v>
      </c>
      <c r="B1" s="270"/>
      <c r="C1" s="270"/>
      <c r="D1" s="270"/>
      <c r="E1" s="270"/>
      <c r="F1" s="270"/>
      <c r="G1" s="270"/>
      <c r="H1" s="270"/>
      <c r="I1" s="270"/>
      <c r="J1" s="270"/>
      <c r="K1" s="270"/>
      <c r="L1" s="270"/>
    </row>
    <row r="2" spans="1:19" ht="15" customHeight="1" x14ac:dyDescent="0.2">
      <c r="A2" s="14"/>
      <c r="B2" s="14"/>
      <c r="C2" s="14"/>
      <c r="D2" s="14"/>
      <c r="E2" s="14"/>
      <c r="F2" s="14"/>
      <c r="G2" s="14"/>
      <c r="H2" s="15"/>
      <c r="I2" s="15"/>
      <c r="J2" s="15"/>
      <c r="K2" s="15"/>
      <c r="L2" s="16" t="s">
        <v>14</v>
      </c>
    </row>
    <row r="3" spans="1:19" ht="60" customHeight="1" x14ac:dyDescent="0.2">
      <c r="A3" s="91" t="s">
        <v>115</v>
      </c>
      <c r="B3" s="110" t="s">
        <v>147</v>
      </c>
      <c r="C3" s="110" t="s">
        <v>67</v>
      </c>
      <c r="D3" s="110" t="s">
        <v>57</v>
      </c>
      <c r="E3" s="192" t="s">
        <v>133</v>
      </c>
      <c r="F3" s="192" t="s">
        <v>13</v>
      </c>
      <c r="G3" s="192" t="s">
        <v>12</v>
      </c>
      <c r="H3" s="192" t="s">
        <v>54</v>
      </c>
      <c r="I3" s="110" t="s">
        <v>69</v>
      </c>
      <c r="J3" s="110" t="s">
        <v>16</v>
      </c>
      <c r="K3" s="110" t="s">
        <v>55</v>
      </c>
      <c r="L3" s="110" t="s">
        <v>70</v>
      </c>
      <c r="M3" s="111" t="s">
        <v>68</v>
      </c>
      <c r="N3" s="112"/>
    </row>
    <row r="4" spans="1:19" s="183" customFormat="1" ht="33.75" customHeight="1" x14ac:dyDescent="0.2">
      <c r="A4" s="113">
        <f>ROW()-ROW(機械装置・工具器具費[[#Headers],[費用
番号]])</f>
        <v>1</v>
      </c>
      <c r="B4" s="115"/>
      <c r="C4" s="115"/>
      <c r="D4" s="115"/>
      <c r="E4" s="114"/>
      <c r="F4" s="116"/>
      <c r="G4" s="114"/>
      <c r="H4" s="114"/>
      <c r="I4" s="117"/>
      <c r="J4" s="118">
        <f>ROUNDDOWN(機械装置・工具器具費[[#This Row],[助成
対象経費
(A) ×(B)]]*1.08,0)</f>
        <v>0</v>
      </c>
      <c r="K4"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4" s="115"/>
      <c r="M4"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4" s="185"/>
    </row>
    <row r="5" spans="1:19" s="183" customFormat="1" ht="33.75" customHeight="1" x14ac:dyDescent="0.2">
      <c r="A5" s="113">
        <f>ROW()-ROW(機械装置・工具器具費[[#Headers],[費用
番号]])</f>
        <v>2</v>
      </c>
      <c r="B5" s="115"/>
      <c r="C5" s="115"/>
      <c r="D5" s="115"/>
      <c r="E5" s="114"/>
      <c r="F5" s="116"/>
      <c r="G5" s="114"/>
      <c r="H5" s="114"/>
      <c r="I5" s="117"/>
      <c r="J5" s="118">
        <f>ROUNDDOWN(機械装置・工具器具費[[#This Row],[助成
対象経費
(A) ×(B)]]*1.08,0)</f>
        <v>0</v>
      </c>
      <c r="K5"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5" s="115"/>
      <c r="M5"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5" s="185"/>
      <c r="R5" s="184"/>
      <c r="S5" s="184"/>
    </row>
    <row r="6" spans="1:19" s="183" customFormat="1" ht="33.75" customHeight="1" x14ac:dyDescent="0.2">
      <c r="A6" s="113">
        <f>ROW()-ROW(機械装置・工具器具費[[#Headers],[費用
番号]])</f>
        <v>3</v>
      </c>
      <c r="B6" s="115"/>
      <c r="C6" s="115"/>
      <c r="D6" s="115"/>
      <c r="E6" s="114"/>
      <c r="F6" s="116"/>
      <c r="G6" s="114"/>
      <c r="H6" s="114"/>
      <c r="I6" s="117"/>
      <c r="J6" s="118">
        <f>ROUNDDOWN(機械装置・工具器具費[[#This Row],[助成
対象経費
(A) ×(B)]]*1.08,0)</f>
        <v>0</v>
      </c>
      <c r="K6"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6" s="115"/>
      <c r="M6"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6" s="185"/>
      <c r="R6" s="184"/>
      <c r="S6" s="184"/>
    </row>
    <row r="7" spans="1:19" s="183" customFormat="1" ht="33.75" customHeight="1" x14ac:dyDescent="0.2">
      <c r="A7" s="113">
        <f>ROW()-ROW(機械装置・工具器具費[[#Headers],[費用
番号]])</f>
        <v>4</v>
      </c>
      <c r="B7" s="115"/>
      <c r="C7" s="115"/>
      <c r="D7" s="115"/>
      <c r="E7" s="114"/>
      <c r="F7" s="116"/>
      <c r="G7" s="114"/>
      <c r="H7" s="114"/>
      <c r="I7" s="117"/>
      <c r="J7" s="118">
        <f>ROUNDDOWN(機械装置・工具器具費[[#This Row],[助成
対象経費
(A) ×(B)]]*1.08,0)</f>
        <v>0</v>
      </c>
      <c r="K7"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7" s="115"/>
      <c r="M7"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7" s="185"/>
      <c r="R7" s="184"/>
      <c r="S7" s="184"/>
    </row>
    <row r="8" spans="1:19" s="183" customFormat="1" ht="33.75" customHeight="1" x14ac:dyDescent="0.2">
      <c r="A8" s="113">
        <f>ROW()-ROW(機械装置・工具器具費[[#Headers],[費用
番号]])</f>
        <v>5</v>
      </c>
      <c r="B8" s="115"/>
      <c r="C8" s="115"/>
      <c r="D8" s="115"/>
      <c r="E8" s="114"/>
      <c r="F8" s="116"/>
      <c r="G8" s="114"/>
      <c r="H8" s="114"/>
      <c r="I8" s="117"/>
      <c r="J8" s="118">
        <f>ROUNDDOWN(機械装置・工具器具費[[#This Row],[助成
対象経費
(A) ×(B)]]*1.08,0)</f>
        <v>0</v>
      </c>
      <c r="K8"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8" s="115"/>
      <c r="M8"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8" s="185"/>
      <c r="R8" s="184"/>
      <c r="S8" s="184"/>
    </row>
    <row r="9" spans="1:19" s="183" customFormat="1" ht="33.75" customHeight="1" x14ac:dyDescent="0.2">
      <c r="A9" s="113">
        <f>ROW()-ROW(機械装置・工具器具費[[#Headers],[費用
番号]])</f>
        <v>6</v>
      </c>
      <c r="B9" s="115"/>
      <c r="C9" s="115"/>
      <c r="D9" s="115"/>
      <c r="E9" s="114"/>
      <c r="F9" s="116"/>
      <c r="G9" s="114"/>
      <c r="H9" s="114"/>
      <c r="I9" s="117"/>
      <c r="J9" s="118">
        <f>ROUNDDOWN(機械装置・工具器具費[[#This Row],[助成
対象経費
(A) ×(B)]]*1.08,0)</f>
        <v>0</v>
      </c>
      <c r="K9"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9" s="115"/>
      <c r="M9"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9" s="185"/>
      <c r="R9" s="184"/>
      <c r="S9" s="184"/>
    </row>
    <row r="10" spans="1:19" s="183" customFormat="1" ht="33.75" customHeight="1" x14ac:dyDescent="0.2">
      <c r="A10" s="113">
        <f>ROW()-ROW(機械装置・工具器具費[[#Headers],[費用
番号]])</f>
        <v>7</v>
      </c>
      <c r="B10" s="115"/>
      <c r="C10" s="115"/>
      <c r="D10" s="115"/>
      <c r="E10" s="114"/>
      <c r="F10" s="116"/>
      <c r="G10" s="114"/>
      <c r="H10" s="114"/>
      <c r="I10" s="117"/>
      <c r="J10" s="118">
        <f>ROUNDDOWN(機械装置・工具器具費[[#This Row],[助成
対象経費
(A) ×(B)]]*1.08,0)</f>
        <v>0</v>
      </c>
      <c r="K10"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0" s="115"/>
      <c r="M10"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0" s="185"/>
      <c r="R10" s="184"/>
      <c r="S10" s="184"/>
    </row>
    <row r="11" spans="1:19" s="183" customFormat="1" ht="33.75" customHeight="1" x14ac:dyDescent="0.2">
      <c r="A11" s="113">
        <f>ROW()-ROW(機械装置・工具器具費[[#Headers],[費用
番号]])</f>
        <v>8</v>
      </c>
      <c r="B11" s="115"/>
      <c r="C11" s="115"/>
      <c r="D11" s="115"/>
      <c r="E11" s="114"/>
      <c r="F11" s="116"/>
      <c r="G11" s="114"/>
      <c r="H11" s="114"/>
      <c r="I11" s="117"/>
      <c r="J11" s="118">
        <f>ROUNDDOWN(機械装置・工具器具費[[#This Row],[助成
対象経費
(A) ×(B)]]*1.08,0)</f>
        <v>0</v>
      </c>
      <c r="K11"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1" s="115"/>
      <c r="M11"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1" s="185"/>
      <c r="R11" s="184"/>
      <c r="S11" s="184"/>
    </row>
    <row r="12" spans="1:19" s="183" customFormat="1" ht="33.75" customHeight="1" x14ac:dyDescent="0.2">
      <c r="A12" s="113">
        <f>ROW()-ROW(機械装置・工具器具費[[#Headers],[費用
番号]])</f>
        <v>9</v>
      </c>
      <c r="B12" s="115"/>
      <c r="C12" s="115"/>
      <c r="D12" s="115"/>
      <c r="E12" s="114"/>
      <c r="F12" s="116"/>
      <c r="G12" s="114"/>
      <c r="H12" s="114"/>
      <c r="I12" s="117"/>
      <c r="J12" s="118">
        <f>ROUNDDOWN(機械装置・工具器具費[[#This Row],[助成
対象経費
(A) ×(B)]]*1.08,0)</f>
        <v>0</v>
      </c>
      <c r="K12"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2" s="115"/>
      <c r="M12"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2" s="185"/>
      <c r="R12" s="184"/>
      <c r="S12" s="184"/>
    </row>
    <row r="13" spans="1:19" s="183" customFormat="1" ht="33.75" customHeight="1" x14ac:dyDescent="0.2">
      <c r="A13" s="113">
        <f>ROW()-ROW(機械装置・工具器具費[[#Headers],[費用
番号]])</f>
        <v>10</v>
      </c>
      <c r="B13" s="115"/>
      <c r="C13" s="115"/>
      <c r="D13" s="115"/>
      <c r="E13" s="114"/>
      <c r="F13" s="116"/>
      <c r="G13" s="114"/>
      <c r="H13" s="114"/>
      <c r="I13" s="117"/>
      <c r="J13" s="118">
        <f>ROUNDDOWN(機械装置・工具器具費[[#This Row],[助成
対象経費
(A) ×(B)]]*1.08,0)</f>
        <v>0</v>
      </c>
      <c r="K13"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3" s="115"/>
      <c r="M13"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3" s="185"/>
      <c r="R13" s="184"/>
      <c r="S13" s="184"/>
    </row>
    <row r="14" spans="1:19" s="183" customFormat="1" ht="33.75" customHeight="1" x14ac:dyDescent="0.2">
      <c r="A14" s="113">
        <f>ROW()-ROW(機械装置・工具器具費[[#Headers],[費用
番号]])</f>
        <v>11</v>
      </c>
      <c r="B14" s="115"/>
      <c r="C14" s="115"/>
      <c r="D14" s="115"/>
      <c r="E14" s="114"/>
      <c r="F14" s="116"/>
      <c r="G14" s="114"/>
      <c r="H14" s="114"/>
      <c r="I14" s="117"/>
      <c r="J14" s="118">
        <f>ROUNDDOWN(機械装置・工具器具費[[#This Row],[助成
対象経費
(A) ×(B)]]*1.08,0)</f>
        <v>0</v>
      </c>
      <c r="K14"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4" s="115"/>
      <c r="M14"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4" s="185"/>
      <c r="R14" s="184"/>
      <c r="S14" s="184"/>
    </row>
    <row r="15" spans="1:19" s="183" customFormat="1" ht="33.75" customHeight="1" x14ac:dyDescent="0.2">
      <c r="A15" s="113">
        <f>ROW()-ROW(機械装置・工具器具費[[#Headers],[費用
番号]])</f>
        <v>12</v>
      </c>
      <c r="B15" s="115"/>
      <c r="C15" s="115"/>
      <c r="D15" s="115"/>
      <c r="E15" s="114"/>
      <c r="F15" s="116"/>
      <c r="G15" s="114"/>
      <c r="H15" s="114"/>
      <c r="I15" s="117"/>
      <c r="J15" s="118">
        <f>ROUNDDOWN(機械装置・工具器具費[[#This Row],[助成
対象経費
(A) ×(B)]]*1.08,0)</f>
        <v>0</v>
      </c>
      <c r="K15"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5" s="115"/>
      <c r="M15"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5" s="185"/>
      <c r="R15" s="184"/>
      <c r="S15" s="184"/>
    </row>
    <row r="16" spans="1:19" s="183" customFormat="1" ht="33.75" customHeight="1" x14ac:dyDescent="0.2">
      <c r="A16" s="113">
        <f>ROW()-ROW(機械装置・工具器具費[[#Headers],[費用
番号]])</f>
        <v>13</v>
      </c>
      <c r="B16" s="115"/>
      <c r="C16" s="115"/>
      <c r="D16" s="115"/>
      <c r="E16" s="114"/>
      <c r="F16" s="116"/>
      <c r="G16" s="114"/>
      <c r="H16" s="114"/>
      <c r="I16" s="117"/>
      <c r="J16" s="118">
        <f>ROUNDDOWN(機械装置・工具器具費[[#This Row],[助成
対象経費
(A) ×(B)]]*1.08,0)</f>
        <v>0</v>
      </c>
      <c r="K16"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6" s="115"/>
      <c r="M16"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6" s="185"/>
      <c r="R16" s="184"/>
      <c r="S16" s="184"/>
    </row>
    <row r="17" spans="1:19" s="183" customFormat="1" ht="33.75" customHeight="1" x14ac:dyDescent="0.2">
      <c r="A17" s="113">
        <f>ROW()-ROW(機械装置・工具器具費[[#Headers],[費用
番号]])</f>
        <v>14</v>
      </c>
      <c r="B17" s="115"/>
      <c r="C17" s="115"/>
      <c r="D17" s="115"/>
      <c r="E17" s="114"/>
      <c r="F17" s="116"/>
      <c r="G17" s="114"/>
      <c r="H17" s="114"/>
      <c r="I17" s="117"/>
      <c r="J17" s="118">
        <f>ROUNDDOWN(機械装置・工具器具費[[#This Row],[助成
対象経費
(A) ×(B)]]*1.08,0)</f>
        <v>0</v>
      </c>
      <c r="K17"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7" s="115"/>
      <c r="M17"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7" s="185"/>
      <c r="R17" s="184"/>
      <c r="S17" s="184"/>
    </row>
    <row r="18" spans="1:19" s="183" customFormat="1" ht="33.75" customHeight="1" x14ac:dyDescent="0.2">
      <c r="A18" s="113">
        <f>ROW()-ROW(機械装置・工具器具費[[#Headers],[費用
番号]])</f>
        <v>15</v>
      </c>
      <c r="B18" s="115"/>
      <c r="C18" s="115"/>
      <c r="D18" s="115"/>
      <c r="E18" s="114"/>
      <c r="F18" s="116"/>
      <c r="G18" s="114"/>
      <c r="H18" s="114"/>
      <c r="I18" s="117"/>
      <c r="J18" s="118">
        <f>ROUNDDOWN(機械装置・工具器具費[[#This Row],[助成
対象経費
(A) ×(B)]]*1.08,0)</f>
        <v>0</v>
      </c>
      <c r="K18"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8" s="115"/>
      <c r="M18"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8" s="185"/>
      <c r="R18" s="184"/>
      <c r="S18" s="184"/>
    </row>
    <row r="19" spans="1:19" s="183" customFormat="1" ht="33.75" customHeight="1" thickBot="1" x14ac:dyDescent="0.25">
      <c r="A19" s="113">
        <f>ROW()-ROW(機械装置・工具器具費[[#Headers],[費用
番号]])</f>
        <v>16</v>
      </c>
      <c r="B19" s="115"/>
      <c r="C19" s="115"/>
      <c r="D19" s="115"/>
      <c r="E19" s="114"/>
      <c r="F19" s="116"/>
      <c r="G19" s="114"/>
      <c r="H19" s="114"/>
      <c r="I19" s="117"/>
      <c r="J19" s="118">
        <f>ROUNDDOWN(機械装置・工具器具費[[#This Row],[助成
対象経費
(A) ×(B)]]*1.08,0)</f>
        <v>0</v>
      </c>
      <c r="K19" s="118">
        <f>IF(機械装置・工具器具費[[#This Row],[調達方法]]="購入",機械装置・工具器具費[[#This Row],[数量(A)]]*機械装置・工具器具費[[#This Row],[購入・
リース・
レンタル
単価
（税抜、B）]],機械装置・工具器具費[[#This Row],[設置期間]]*機械装置・工具器具費[[#This Row],[数量(A)]]*機械装置・工具器具費[[#This Row],[購入・
リース・
レンタル
単価
（税抜、B）]])</f>
        <v>0</v>
      </c>
      <c r="L19" s="115"/>
      <c r="M19" s="119" t="str">
        <f>IF(AND(機械装置・工具器具費[[#This Row],[品　名
設置場所]]="",機械装置・工具器具費[[#This Row],[規　格
(メーカー、
　型番等）]]="",機械装置・工具器具費[[#This Row],[用　途]]="",機械装置・工具器具費[[#This Row],[実施予定期]]="",機械装置・工具器具費[[#This Row],[調達方法]]="",機械装置・工具器具費[[#This Row],[設置期間]]="",機械装置・工具器具費[[#This Row],[数量(A)]]="",機械装置・工具器具費[[#This Row],[購入・
リース・
レンタル
単価
（税抜、B）]]="",機械装置・工具器具費[[#This Row],[購入・
リース・
レンタル先
企業名]]=""),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Row],[設置期間]]="",機械装置・工具器具費[[#This Row],[数量(A)]]&lt;&gt;"",機械装置・工具器具費[[#This Row],[購入・
リース・
レンタル
単価
（税抜、B）]]&lt;&gt;"",機械装置・工具器具費[[#This Row],[購入・
リース・
レンタル先
企業名]]&lt;&gt;""),
    "",
     IF(AND(機械装置・工具器具費[[#This Row],[品　名
設置場所]]&lt;&gt;"",機械装置・工具器具費[[#This Row],[規　格
(メーカー、
　型番等）]]&lt;&gt;"",機械装置・工具器具費[[#This Row],[用　途]]&lt;&gt;"",機械装置・工具器具費[[#This Row],[実施予定期]]&lt;&gt;"",機械装置・工具器具費[[#This Row],[調達方法]]="購入",機械装置・工具器具費[[#This Row],[設置期間]]&lt;&gt;"",機械装置・工具器具費[[#This Row],[数量(A)]]&lt;&gt;"",機械装置・工具器具費[[#This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
設置場所]]&lt;&gt;"",機械装置・工具器具費[[#This Row],[規　格
(メーカー、
　型番等）]]&lt;&gt;"",機械装置・工具器具費[[#This Row],[用　途]]&lt;&gt;"",機械装置・工具器具費[[#This Row],[実施予定期]]&lt;&gt;"",OR(機械装置・工具器具費[[#This Row],[調達方法]]="リース",機械装置・工具器具費[[#This Row],[調達方法]]="レンタル"),機械装置・工具器具費[[#This Row],[設置期間]]&lt;&gt;"",機械装置・工具器具費[[#This Row],[数量(A)]]&lt;&gt;"",機械装置・工具器具費[[#This Row],[購入・
リース・
レンタル
単価
（税抜、B）]]&lt;&gt;"",機械装置・工具器具費[[#This Row],[購入・
リース・
レンタル先
企業名]]&lt;&gt;""),
       "",
       "←全ての項目を記入してください。"))))</f>
        <v/>
      </c>
      <c r="N19" s="185"/>
      <c r="R19" s="184"/>
      <c r="S19" s="184"/>
    </row>
    <row r="20" spans="1:19" ht="30" customHeight="1" thickTop="1" x14ac:dyDescent="0.2">
      <c r="A20" s="209" t="s">
        <v>11</v>
      </c>
      <c r="B20" s="210"/>
      <c r="C20" s="210"/>
      <c r="D20" s="210"/>
      <c r="E20" s="210"/>
      <c r="F20" s="210"/>
      <c r="G20" s="210"/>
      <c r="H20" s="210"/>
      <c r="I20" s="210"/>
      <c r="J20" s="211">
        <f>SUBTOTAL(109,機械装置・工具器具費[助成事業に
要する経費
（税込）])</f>
        <v>0</v>
      </c>
      <c r="K20" s="211">
        <f>SUBTOTAL(109,機械装置・工具器具費[助成
対象経費
(A) ×(B)])</f>
        <v>0</v>
      </c>
      <c r="L20" s="212"/>
      <c r="M20" s="213"/>
      <c r="N20" s="112"/>
    </row>
    <row r="21" spans="1:19" ht="15" customHeight="1" x14ac:dyDescent="0.2">
      <c r="A21" s="17"/>
      <c r="B21" s="17"/>
      <c r="C21" s="17"/>
      <c r="D21" s="17"/>
      <c r="E21" s="17"/>
      <c r="F21" s="17"/>
      <c r="G21" s="17"/>
      <c r="H21" s="17"/>
      <c r="I21" s="17"/>
      <c r="J21" s="11"/>
      <c r="K21" s="12"/>
      <c r="L21" s="17"/>
    </row>
    <row r="22" spans="1:19" ht="30" customHeight="1" x14ac:dyDescent="0.2">
      <c r="A22" s="69" t="s">
        <v>39</v>
      </c>
      <c r="B22" s="268" t="s">
        <v>164</v>
      </c>
      <c r="C22" s="268"/>
      <c r="D22" s="268"/>
      <c r="E22" s="268"/>
      <c r="F22" s="268"/>
      <c r="G22" s="268"/>
      <c r="H22" s="268"/>
      <c r="I22" s="268"/>
      <c r="J22" s="268"/>
      <c r="K22" s="268"/>
      <c r="L22" s="268"/>
    </row>
  </sheetData>
  <sheetProtection password="DFBD" sheet="1" objects="1" scenarios="1" formatCells="0" formatRows="0" insertRows="0" deleteRows="0" selectLockedCells="1"/>
  <mergeCells count="2">
    <mergeCell ref="A1:L1"/>
    <mergeCell ref="B22:L22"/>
  </mergeCells>
  <phoneticPr fontId="2"/>
  <conditionalFormatting sqref="B4:I19 L4:L19">
    <cfRule type="expression" dxfId="190" priority="2">
      <formula>AND(OR($B4&lt;&gt;"",$C4&lt;&gt;"",$D4&lt;&gt;"",$E4&lt;&gt;"",$F4&lt;&gt;"",$G4&lt;&gt;"",$H4&lt;&gt;"",$I4&lt;&gt;"",$L4&lt;&gt;""),B4="")</formula>
    </cfRule>
  </conditionalFormatting>
  <conditionalFormatting sqref="G4:G19">
    <cfRule type="expression" dxfId="189" priority="1">
      <formula>$F4="購入"</formula>
    </cfRule>
  </conditionalFormatting>
  <dataValidations count="5">
    <dataValidation type="whole" imeMode="halfAlpha" allowBlank="1" showInputMessage="1" showErrorMessage="1" errorTitle="無効なデーターが入力されています。" error="入力できるのは48までの数値のみです。" promptTitle="月数を入力してください" prompt="　リース・レンタルの期間（月単位、最大48）を入力してください。購入の場合は入力不要です。" sqref="G4:G19">
      <formula1>0</formula1>
      <formula2>48</formula2>
    </dataValidation>
    <dataValidation type="list" imeMode="halfAlpha" allowBlank="1" showInputMessage="1" showErrorMessage="1" promptTitle="プルダウンメニューから選択してください" prompt="　経費を使用する期と同じ番号を選択してください。" sqref="E4:E19">
      <formula1>"1,2,3,4"</formula1>
    </dataValidation>
    <dataValidation type="list" imeMode="hiragana" allowBlank="1" showInputMessage="1" showErrorMessage="1" promptTitle="プルダウンメニューから選択してください" prompt="　「購入」、「リース」、「レンタル」から調達方法を選択してください。" sqref="F4:F19">
      <formula1>"購入,リース,レンタル"</formula1>
    </dataValidation>
    <dataValidation imeMode="halfAlpha" allowBlank="1" showInputMessage="1" showErrorMessage="1" sqref="H4:H19 J4:K19"/>
    <dataValidation imeMode="hiragana" allowBlank="1" showInputMessage="1" showErrorMessage="1" sqref="L4:L19 B4:D19"/>
  </dataValidations>
  <printOptions horizontalCentered="1"/>
  <pageMargins left="0.78740157480314965" right="0.39370078740157483" top="0.39370078740157483" bottom="0.59055118110236215" header="0.31496062992125984" footer="0.31496062992125984"/>
  <pageSetup paperSize="9" orientation="portrait" r:id="rId1"/>
  <headerFooter>
    <oddFooter>&amp;C&amp;"ＭＳ 明朝,標準"&amp;A</oddFooter>
  </headerFooter>
  <ignoredErrors>
    <ignoredError sqref="A4:F19 H4:M19"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1"/>
  <sheetViews>
    <sheetView zoomScaleNormal="100" zoomScaleSheetLayoutView="100" workbookViewId="0">
      <selection sqref="A1:J1"/>
    </sheetView>
  </sheetViews>
  <sheetFormatPr defaultColWidth="10.28515625" defaultRowHeight="13.5" customHeight="1" x14ac:dyDescent="0.2"/>
  <cols>
    <col min="1" max="1" width="14.28515625" style="120" customWidth="1"/>
    <col min="2" max="2" width="11.42578125" style="120" customWidth="1"/>
    <col min="3" max="3" width="7.140625" style="120" customWidth="1"/>
    <col min="4" max="4" width="3.5703125" style="120" customWidth="1"/>
    <col min="5" max="5" width="7.85546875" style="120" customWidth="1"/>
    <col min="6" max="6" width="3.5703125" style="120" customWidth="1"/>
    <col min="7" max="7" width="10.7109375" style="120" customWidth="1"/>
    <col min="8" max="8" width="11.42578125" style="120" customWidth="1"/>
    <col min="9" max="9" width="10.7109375" style="120" customWidth="1"/>
    <col min="10" max="10" width="11.42578125" style="120" customWidth="1"/>
    <col min="11" max="16384" width="10.28515625" style="120"/>
  </cols>
  <sheetData>
    <row r="1" spans="1:10" ht="15" customHeight="1" x14ac:dyDescent="0.2">
      <c r="A1" s="283" t="s">
        <v>157</v>
      </c>
      <c r="B1" s="283"/>
      <c r="C1" s="283"/>
      <c r="D1" s="283"/>
      <c r="E1" s="283"/>
      <c r="F1" s="283"/>
      <c r="G1" s="283"/>
      <c r="H1" s="283"/>
      <c r="I1" s="283"/>
      <c r="J1" s="283"/>
    </row>
    <row r="2" spans="1:10" s="121" customFormat="1" ht="45" customHeight="1" x14ac:dyDescent="0.2">
      <c r="A2" s="284" t="s">
        <v>154</v>
      </c>
      <c r="B2" s="284"/>
      <c r="C2" s="284"/>
      <c r="D2" s="284"/>
      <c r="E2" s="284"/>
      <c r="F2" s="284"/>
      <c r="G2" s="284"/>
      <c r="H2" s="284"/>
      <c r="I2" s="284"/>
      <c r="J2" s="284"/>
    </row>
    <row r="3" spans="1:10" ht="22.5" customHeight="1" x14ac:dyDescent="0.2">
      <c r="A3" s="286" t="s">
        <v>73</v>
      </c>
      <c r="B3" s="122" t="s">
        <v>116</v>
      </c>
      <c r="C3" s="281"/>
      <c r="D3" s="282"/>
      <c r="E3" s="285" t="s">
        <v>10</v>
      </c>
      <c r="F3" s="285"/>
      <c r="G3" s="289"/>
      <c r="H3" s="290"/>
      <c r="I3" s="290"/>
      <c r="J3" s="291"/>
    </row>
    <row r="4" spans="1:10" ht="22.5" customHeight="1" x14ac:dyDescent="0.2">
      <c r="A4" s="287"/>
      <c r="B4" s="122" t="s">
        <v>9</v>
      </c>
      <c r="C4" s="271"/>
      <c r="D4" s="271"/>
      <c r="E4" s="271"/>
      <c r="F4" s="271"/>
      <c r="G4" s="271"/>
      <c r="H4" s="271"/>
      <c r="I4" s="271"/>
      <c r="J4" s="271"/>
    </row>
    <row r="5" spans="1:10" ht="22.5" customHeight="1" x14ac:dyDescent="0.2">
      <c r="A5" s="287"/>
      <c r="B5" s="122" t="s">
        <v>8</v>
      </c>
      <c r="C5" s="278"/>
      <c r="D5" s="279"/>
      <c r="E5" s="279"/>
      <c r="F5" s="279"/>
      <c r="G5" s="280"/>
      <c r="H5" s="122" t="s">
        <v>74</v>
      </c>
      <c r="I5" s="271"/>
      <c r="J5" s="271"/>
    </row>
    <row r="6" spans="1:10" ht="22.5" customHeight="1" x14ac:dyDescent="0.2">
      <c r="A6" s="287"/>
      <c r="B6" s="122" t="s">
        <v>7</v>
      </c>
      <c r="C6" s="271"/>
      <c r="D6" s="271"/>
      <c r="E6" s="271"/>
      <c r="F6" s="271"/>
      <c r="G6" s="271"/>
      <c r="H6" s="271"/>
      <c r="I6" s="271"/>
      <c r="J6" s="271"/>
    </row>
    <row r="7" spans="1:10" ht="22.5" customHeight="1" x14ac:dyDescent="0.2">
      <c r="A7" s="287"/>
      <c r="B7" s="123" t="s">
        <v>6</v>
      </c>
      <c r="C7" s="278"/>
      <c r="D7" s="279"/>
      <c r="E7" s="279"/>
      <c r="F7" s="279"/>
      <c r="G7" s="280"/>
      <c r="H7" s="123" t="s">
        <v>5</v>
      </c>
      <c r="I7" s="271"/>
      <c r="J7" s="271"/>
    </row>
    <row r="8" spans="1:10" ht="22.5" customHeight="1" x14ac:dyDescent="0.2">
      <c r="A8" s="288"/>
      <c r="B8" s="123" t="s">
        <v>71</v>
      </c>
      <c r="C8" s="271"/>
      <c r="D8" s="271"/>
      <c r="E8" s="271"/>
      <c r="F8" s="271"/>
      <c r="G8" s="271"/>
      <c r="H8" s="271"/>
      <c r="I8" s="271"/>
      <c r="J8" s="271"/>
    </row>
    <row r="9" spans="1:10" ht="22.5" customHeight="1" x14ac:dyDescent="0.2">
      <c r="A9" s="124" t="s">
        <v>82</v>
      </c>
      <c r="B9" s="125" t="s">
        <v>25</v>
      </c>
      <c r="C9" s="130"/>
      <c r="D9" s="126" t="s">
        <v>24</v>
      </c>
      <c r="E9" s="129"/>
      <c r="F9" s="126" t="s">
        <v>23</v>
      </c>
      <c r="G9" s="126"/>
      <c r="H9" s="193" t="s">
        <v>158</v>
      </c>
      <c r="I9" s="272"/>
      <c r="J9" s="273"/>
    </row>
    <row r="10" spans="1:10" ht="135" customHeight="1" x14ac:dyDescent="0.2">
      <c r="A10" s="127" t="s">
        <v>75</v>
      </c>
      <c r="B10" s="274"/>
      <c r="C10" s="274"/>
      <c r="D10" s="274"/>
      <c r="E10" s="274"/>
      <c r="F10" s="274"/>
      <c r="G10" s="274"/>
      <c r="H10" s="274"/>
      <c r="I10" s="274"/>
      <c r="J10" s="274"/>
    </row>
    <row r="11" spans="1:10" ht="33.75" customHeight="1" x14ac:dyDescent="0.2">
      <c r="A11" s="275" t="s">
        <v>143</v>
      </c>
      <c r="B11" s="276"/>
      <c r="C11" s="276"/>
      <c r="D11" s="276"/>
      <c r="E11" s="276"/>
      <c r="F11" s="276"/>
      <c r="G11" s="276"/>
      <c r="H11" s="276"/>
      <c r="I11" s="277"/>
      <c r="J11" s="128"/>
    </row>
    <row r="13" spans="1:10" ht="22.5" customHeight="1" x14ac:dyDescent="0.2">
      <c r="A13" s="286" t="s">
        <v>73</v>
      </c>
      <c r="B13" s="122" t="s">
        <v>116</v>
      </c>
      <c r="C13" s="281"/>
      <c r="D13" s="282"/>
      <c r="E13" s="285" t="s">
        <v>10</v>
      </c>
      <c r="F13" s="285"/>
      <c r="G13" s="289"/>
      <c r="H13" s="290"/>
      <c r="I13" s="290"/>
      <c r="J13" s="291"/>
    </row>
    <row r="14" spans="1:10" ht="22.5" customHeight="1" x14ac:dyDescent="0.2">
      <c r="A14" s="287"/>
      <c r="B14" s="122" t="s">
        <v>9</v>
      </c>
      <c r="C14" s="271"/>
      <c r="D14" s="271"/>
      <c r="E14" s="271"/>
      <c r="F14" s="271"/>
      <c r="G14" s="271"/>
      <c r="H14" s="271"/>
      <c r="I14" s="271"/>
      <c r="J14" s="271"/>
    </row>
    <row r="15" spans="1:10" ht="22.5" customHeight="1" x14ac:dyDescent="0.2">
      <c r="A15" s="287"/>
      <c r="B15" s="122" t="s">
        <v>8</v>
      </c>
      <c r="C15" s="278"/>
      <c r="D15" s="279"/>
      <c r="E15" s="279"/>
      <c r="F15" s="279"/>
      <c r="G15" s="280"/>
      <c r="H15" s="122" t="s">
        <v>74</v>
      </c>
      <c r="I15" s="271"/>
      <c r="J15" s="271"/>
    </row>
    <row r="16" spans="1:10" ht="22.5" customHeight="1" x14ac:dyDescent="0.2">
      <c r="A16" s="287"/>
      <c r="B16" s="122" t="s">
        <v>7</v>
      </c>
      <c r="C16" s="271"/>
      <c r="D16" s="271"/>
      <c r="E16" s="271"/>
      <c r="F16" s="271"/>
      <c r="G16" s="271"/>
      <c r="H16" s="271"/>
      <c r="I16" s="271"/>
      <c r="J16" s="271"/>
    </row>
    <row r="17" spans="1:10" ht="22.5" customHeight="1" x14ac:dyDescent="0.2">
      <c r="A17" s="287"/>
      <c r="B17" s="123" t="s">
        <v>6</v>
      </c>
      <c r="C17" s="278"/>
      <c r="D17" s="279"/>
      <c r="E17" s="279"/>
      <c r="F17" s="279"/>
      <c r="G17" s="280"/>
      <c r="H17" s="123" t="s">
        <v>5</v>
      </c>
      <c r="I17" s="271"/>
      <c r="J17" s="271"/>
    </row>
    <row r="18" spans="1:10" ht="22.5" customHeight="1" x14ac:dyDescent="0.2">
      <c r="A18" s="288"/>
      <c r="B18" s="123" t="s">
        <v>71</v>
      </c>
      <c r="C18" s="271"/>
      <c r="D18" s="271"/>
      <c r="E18" s="271"/>
      <c r="F18" s="271"/>
      <c r="G18" s="271"/>
      <c r="H18" s="271"/>
      <c r="I18" s="271"/>
      <c r="J18" s="271"/>
    </row>
    <row r="19" spans="1:10" ht="22.5" customHeight="1" x14ac:dyDescent="0.2">
      <c r="A19" s="124" t="s">
        <v>82</v>
      </c>
      <c r="B19" s="125" t="s">
        <v>25</v>
      </c>
      <c r="C19" s="130"/>
      <c r="D19" s="126" t="s">
        <v>24</v>
      </c>
      <c r="E19" s="129"/>
      <c r="F19" s="126" t="s">
        <v>23</v>
      </c>
      <c r="G19" s="126"/>
      <c r="H19" s="193" t="s">
        <v>158</v>
      </c>
      <c r="I19" s="272"/>
      <c r="J19" s="273"/>
    </row>
    <row r="20" spans="1:10" ht="135" customHeight="1" x14ac:dyDescent="0.2">
      <c r="A20" s="127" t="s">
        <v>75</v>
      </c>
      <c r="B20" s="274"/>
      <c r="C20" s="274"/>
      <c r="D20" s="274"/>
      <c r="E20" s="274"/>
      <c r="F20" s="274"/>
      <c r="G20" s="274"/>
      <c r="H20" s="274"/>
      <c r="I20" s="274"/>
      <c r="J20" s="274"/>
    </row>
    <row r="21" spans="1:10" ht="33.75" customHeight="1" x14ac:dyDescent="0.2">
      <c r="A21" s="275" t="s">
        <v>143</v>
      </c>
      <c r="B21" s="276"/>
      <c r="C21" s="276"/>
      <c r="D21" s="276"/>
      <c r="E21" s="276"/>
      <c r="F21" s="276"/>
      <c r="G21" s="276"/>
      <c r="H21" s="276"/>
      <c r="I21" s="277"/>
      <c r="J21" s="128"/>
    </row>
  </sheetData>
  <sheetProtection formatCells="0" formatRows="0" insertRows="0" deleteRows="0"/>
  <mergeCells count="30">
    <mergeCell ref="C3:D3"/>
    <mergeCell ref="C13:D13"/>
    <mergeCell ref="A1:J1"/>
    <mergeCell ref="A2:J2"/>
    <mergeCell ref="I7:J7"/>
    <mergeCell ref="E3:F3"/>
    <mergeCell ref="A3:A8"/>
    <mergeCell ref="C5:G5"/>
    <mergeCell ref="C7:G7"/>
    <mergeCell ref="G3:J3"/>
    <mergeCell ref="E13:F13"/>
    <mergeCell ref="G13:J13"/>
    <mergeCell ref="A13:A18"/>
    <mergeCell ref="C4:J4"/>
    <mergeCell ref="C6:J6"/>
    <mergeCell ref="C8:J8"/>
    <mergeCell ref="B20:J20"/>
    <mergeCell ref="A21:I21"/>
    <mergeCell ref="C14:J14"/>
    <mergeCell ref="I15:J15"/>
    <mergeCell ref="C16:J16"/>
    <mergeCell ref="I17:J17"/>
    <mergeCell ref="I5:J5"/>
    <mergeCell ref="C18:J18"/>
    <mergeCell ref="I19:J19"/>
    <mergeCell ref="B10:J10"/>
    <mergeCell ref="A11:I11"/>
    <mergeCell ref="I9:J9"/>
    <mergeCell ref="C15:G15"/>
    <mergeCell ref="C17:G17"/>
  </mergeCells>
  <phoneticPr fontId="2"/>
  <dataValidations xWindow="419" yWindow="713" count="6">
    <dataValidation type="list" imeMode="hiragana" allowBlank="1" showInputMessage="1" showErrorMessage="1" promptTitle="プルダウンメニューから選択してください" prompt="　「はい」、「いいえ」から選択してください。" sqref="J11 J21">
      <formula1>"はい,いいえ"</formula1>
    </dataValidation>
    <dataValidation imeMode="halfAlpha" allowBlank="1" showInputMessage="1" showErrorMessage="1" promptTitle="数値を記入してください" prompt="　本計画書が該当する機械装置・工具器具費の一覧表左端の番号（機-1、機-2など）の数値部分を記入してください。" sqref="C3 C13"/>
    <dataValidation imeMode="hiragana" allowBlank="1" showInputMessage="1" showErrorMessage="1" sqref="C5 I7:J7 C7 C6:J6 C4:J4 C15 I17:J17 C17 C16:J16 C14:J14"/>
    <dataValidation imeMode="hiragana" allowBlank="1" showInputMessage="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B20:J20 B10:J10"/>
    <dataValidation imeMode="halfAlpha" allowBlank="1" showInputMessage="1" showErrorMessage="1" sqref="E9 C9 C8:J8 I5:J5 E19 C19 C18:J18 I15:J15"/>
    <dataValidation imeMode="halfAlpha" allowBlank="1" showInputMessage="1" showErrorMessage="1" promptTitle="数値を記入してください" prompt="見積書記載の金額（税込）を記入してください。" sqref="I9:J9 I19:J19"/>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
  <sheetViews>
    <sheetView zoomScaleNormal="100" zoomScaleSheetLayoutView="100" workbookViewId="0">
      <selection activeCell="B4" sqref="B4"/>
    </sheetView>
  </sheetViews>
  <sheetFormatPr defaultColWidth="2.42578125" defaultRowHeight="12" x14ac:dyDescent="0.2"/>
  <cols>
    <col min="1" max="1" width="5" style="13" customWidth="1"/>
    <col min="2" max="2" width="10.7109375" style="13" customWidth="1"/>
    <col min="3" max="3" width="14.28515625" style="13" customWidth="1"/>
    <col min="4" max="4" width="2.85546875" style="13" customWidth="1"/>
    <col min="5" max="5" width="5.7109375" style="13" customWidth="1"/>
    <col min="6" max="6" width="10.7109375" style="13" customWidth="1"/>
    <col min="7" max="9" width="14.28515625" style="13" customWidth="1"/>
    <col min="10" max="217" width="2.42578125" style="13" customWidth="1"/>
    <col min="218" max="16384" width="2.42578125" style="13"/>
  </cols>
  <sheetData>
    <row r="1" spans="1:16" ht="15" customHeight="1" x14ac:dyDescent="0.2">
      <c r="A1" s="270" t="s">
        <v>76</v>
      </c>
      <c r="B1" s="270"/>
      <c r="C1" s="270"/>
      <c r="D1" s="270"/>
      <c r="E1" s="270"/>
      <c r="F1" s="270"/>
      <c r="G1" s="270"/>
      <c r="H1" s="270"/>
      <c r="I1" s="270"/>
    </row>
    <row r="2" spans="1:16" ht="15" customHeight="1" x14ac:dyDescent="0.2">
      <c r="A2" s="14"/>
      <c r="B2" s="14"/>
      <c r="C2" s="14"/>
      <c r="D2" s="14"/>
      <c r="E2" s="15"/>
      <c r="F2" s="15"/>
      <c r="G2" s="15"/>
      <c r="H2" s="15"/>
      <c r="I2" s="16" t="s">
        <v>14</v>
      </c>
    </row>
    <row r="3" spans="1:16" ht="60" customHeight="1" x14ac:dyDescent="0.2">
      <c r="A3" s="91" t="s">
        <v>115</v>
      </c>
      <c r="B3" s="91" t="s">
        <v>80</v>
      </c>
      <c r="C3" s="91" t="s">
        <v>77</v>
      </c>
      <c r="D3" s="93" t="s">
        <v>133</v>
      </c>
      <c r="E3" s="94" t="s">
        <v>54</v>
      </c>
      <c r="F3" s="131" t="s">
        <v>78</v>
      </c>
      <c r="G3" s="91" t="s">
        <v>16</v>
      </c>
      <c r="H3" s="91" t="s">
        <v>55</v>
      </c>
      <c r="I3" s="132" t="s">
        <v>79</v>
      </c>
      <c r="J3" s="133" t="s">
        <v>68</v>
      </c>
    </row>
    <row r="4" spans="1:16" s="183" customFormat="1" ht="33.75" customHeight="1" x14ac:dyDescent="0.2">
      <c r="A4" s="135">
        <f>ROW()-ROW(委託・外注費[[#Headers],[費用
番号]])</f>
        <v>1</v>
      </c>
      <c r="B4" s="99"/>
      <c r="C4" s="101"/>
      <c r="D4" s="100"/>
      <c r="E4" s="100"/>
      <c r="F4" s="102"/>
      <c r="G4" s="105">
        <f>ROUNDDOWN(委託・外注費[[#This Row],[助成
対象経費
(A) ×(B)]]*1.08,0)</f>
        <v>0</v>
      </c>
      <c r="H4" s="105">
        <f>委託・外注費[[#This Row],[数量(A)]]*委託・外注費[[#This Row],[単価
（税抜、B）]]</f>
        <v>0</v>
      </c>
      <c r="I4" s="101"/>
      <c r="J4"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row>
    <row r="5" spans="1:16" s="183" customFormat="1" ht="33.75" customHeight="1" x14ac:dyDescent="0.2">
      <c r="A5" s="135">
        <f>ROW()-ROW(委託・外注費[[#Headers],[費用
番号]])</f>
        <v>2</v>
      </c>
      <c r="B5" s="99"/>
      <c r="C5" s="101"/>
      <c r="D5" s="100"/>
      <c r="E5" s="100"/>
      <c r="F5" s="102"/>
      <c r="G5" s="105">
        <f>ROUNDDOWN(委託・外注費[[#This Row],[助成
対象経費
(A) ×(B)]]*1.08,0)</f>
        <v>0</v>
      </c>
      <c r="H5" s="105">
        <f>委託・外注費[[#This Row],[数量(A)]]*委託・外注費[[#This Row],[単価
（税抜、B）]]</f>
        <v>0</v>
      </c>
      <c r="I5" s="101"/>
      <c r="J5"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5" s="184"/>
      <c r="P5" s="184"/>
    </row>
    <row r="6" spans="1:16" s="183" customFormat="1" ht="33.75" customHeight="1" x14ac:dyDescent="0.2">
      <c r="A6" s="135">
        <f>ROW()-ROW(委託・外注費[[#Headers],[費用
番号]])</f>
        <v>3</v>
      </c>
      <c r="B6" s="99"/>
      <c r="C6" s="101"/>
      <c r="D6" s="100"/>
      <c r="E6" s="100"/>
      <c r="F6" s="102"/>
      <c r="G6" s="105">
        <f>ROUNDDOWN(委託・外注費[[#This Row],[助成
対象経費
(A) ×(B)]]*1.08,0)</f>
        <v>0</v>
      </c>
      <c r="H6" s="105">
        <f>委託・外注費[[#This Row],[数量(A)]]*委託・外注費[[#This Row],[単価
（税抜、B）]]</f>
        <v>0</v>
      </c>
      <c r="I6" s="101"/>
      <c r="J6"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6" s="184"/>
      <c r="P6" s="184"/>
    </row>
    <row r="7" spans="1:16" s="183" customFormat="1" ht="33.75" customHeight="1" x14ac:dyDescent="0.2">
      <c r="A7" s="135">
        <f>ROW()-ROW(委託・外注費[[#Headers],[費用
番号]])</f>
        <v>4</v>
      </c>
      <c r="B7" s="99"/>
      <c r="C7" s="101"/>
      <c r="D7" s="100"/>
      <c r="E7" s="100"/>
      <c r="F7" s="102"/>
      <c r="G7" s="105">
        <f>ROUNDDOWN(委託・外注費[[#This Row],[助成
対象経費
(A) ×(B)]]*1.08,0)</f>
        <v>0</v>
      </c>
      <c r="H7" s="105">
        <f>委託・外注費[[#This Row],[数量(A)]]*委託・外注費[[#This Row],[単価
（税抜、B）]]</f>
        <v>0</v>
      </c>
      <c r="I7" s="101"/>
      <c r="J7"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7" s="184"/>
      <c r="P7" s="184"/>
    </row>
    <row r="8" spans="1:16" s="183" customFormat="1" ht="33.75" customHeight="1" x14ac:dyDescent="0.2">
      <c r="A8" s="135">
        <f>ROW()-ROW(委託・外注費[[#Headers],[費用
番号]])</f>
        <v>5</v>
      </c>
      <c r="B8" s="99"/>
      <c r="C8" s="101"/>
      <c r="D8" s="100"/>
      <c r="E8" s="100"/>
      <c r="F8" s="102"/>
      <c r="G8" s="105">
        <f>ROUNDDOWN(委託・外注費[[#This Row],[助成
対象経費
(A) ×(B)]]*1.08,0)</f>
        <v>0</v>
      </c>
      <c r="H8" s="105">
        <f>委託・外注費[[#This Row],[数量(A)]]*委託・外注費[[#This Row],[単価
（税抜、B）]]</f>
        <v>0</v>
      </c>
      <c r="I8" s="101"/>
      <c r="J8"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8" s="184"/>
      <c r="P8" s="184"/>
    </row>
    <row r="9" spans="1:16" s="183" customFormat="1" ht="33.75" customHeight="1" x14ac:dyDescent="0.2">
      <c r="A9" s="135">
        <f>ROW()-ROW(委託・外注費[[#Headers],[費用
番号]])</f>
        <v>6</v>
      </c>
      <c r="B9" s="99"/>
      <c r="C9" s="101"/>
      <c r="D9" s="100"/>
      <c r="E9" s="100"/>
      <c r="F9" s="102"/>
      <c r="G9" s="105">
        <f>ROUNDDOWN(委託・外注費[[#This Row],[助成
対象経費
(A) ×(B)]]*1.08,0)</f>
        <v>0</v>
      </c>
      <c r="H9" s="105">
        <f>委託・外注費[[#This Row],[数量(A)]]*委託・外注費[[#This Row],[単価
（税抜、B）]]</f>
        <v>0</v>
      </c>
      <c r="I9" s="101"/>
      <c r="J9"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9" s="184"/>
      <c r="P9" s="184"/>
    </row>
    <row r="10" spans="1:16" s="183" customFormat="1" ht="33.75" customHeight="1" x14ac:dyDescent="0.2">
      <c r="A10" s="135">
        <f>ROW()-ROW(委託・外注費[[#Headers],[費用
番号]])</f>
        <v>7</v>
      </c>
      <c r="B10" s="99"/>
      <c r="C10" s="101"/>
      <c r="D10" s="100"/>
      <c r="E10" s="100"/>
      <c r="F10" s="102"/>
      <c r="G10" s="105">
        <f>ROUNDDOWN(委託・外注費[[#This Row],[助成
対象経費
(A) ×(B)]]*1.08,0)</f>
        <v>0</v>
      </c>
      <c r="H10" s="105">
        <f>委託・外注費[[#This Row],[数量(A)]]*委託・外注費[[#This Row],[単価
（税抜、B）]]</f>
        <v>0</v>
      </c>
      <c r="I10" s="101"/>
      <c r="J10"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0" s="184"/>
      <c r="P10" s="184"/>
    </row>
    <row r="11" spans="1:16" s="183" customFormat="1" ht="33.75" customHeight="1" x14ac:dyDescent="0.2">
      <c r="A11" s="135">
        <f>ROW()-ROW(委託・外注費[[#Headers],[費用
番号]])</f>
        <v>8</v>
      </c>
      <c r="B11" s="99"/>
      <c r="C11" s="101"/>
      <c r="D11" s="100"/>
      <c r="E11" s="100"/>
      <c r="F11" s="102"/>
      <c r="G11" s="105">
        <f>ROUNDDOWN(委託・外注費[[#This Row],[助成
対象経費
(A) ×(B)]]*1.08,0)</f>
        <v>0</v>
      </c>
      <c r="H11" s="105">
        <f>委託・外注費[[#This Row],[数量(A)]]*委託・外注費[[#This Row],[単価
（税抜、B）]]</f>
        <v>0</v>
      </c>
      <c r="I11" s="101"/>
      <c r="J11"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1" s="184"/>
      <c r="P11" s="184"/>
    </row>
    <row r="12" spans="1:16" s="183" customFormat="1" ht="33.75" customHeight="1" x14ac:dyDescent="0.2">
      <c r="A12" s="135">
        <f>ROW()-ROW(委託・外注費[[#Headers],[費用
番号]])</f>
        <v>9</v>
      </c>
      <c r="B12" s="99"/>
      <c r="C12" s="101"/>
      <c r="D12" s="100"/>
      <c r="E12" s="100"/>
      <c r="F12" s="102"/>
      <c r="G12" s="105">
        <f>ROUNDDOWN(委託・外注費[[#This Row],[助成
対象経費
(A) ×(B)]]*1.08,0)</f>
        <v>0</v>
      </c>
      <c r="H12" s="105">
        <f>委託・外注費[[#This Row],[数量(A)]]*委託・外注費[[#This Row],[単価
（税抜、B）]]</f>
        <v>0</v>
      </c>
      <c r="I12" s="101"/>
      <c r="J12"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2" s="184"/>
      <c r="P12" s="184"/>
    </row>
    <row r="13" spans="1:16" s="183" customFormat="1" ht="33.75" customHeight="1" x14ac:dyDescent="0.2">
      <c r="A13" s="135">
        <f>ROW()-ROW(委託・外注費[[#Headers],[費用
番号]])</f>
        <v>10</v>
      </c>
      <c r="B13" s="99"/>
      <c r="C13" s="101"/>
      <c r="D13" s="100"/>
      <c r="E13" s="100"/>
      <c r="F13" s="102"/>
      <c r="G13" s="105">
        <f>ROUNDDOWN(委託・外注費[[#This Row],[助成
対象経費
(A) ×(B)]]*1.08,0)</f>
        <v>0</v>
      </c>
      <c r="H13" s="105">
        <f>委託・外注費[[#This Row],[数量(A)]]*委託・外注費[[#This Row],[単価
（税抜、B）]]</f>
        <v>0</v>
      </c>
      <c r="I13" s="101"/>
      <c r="J13"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3" s="184"/>
      <c r="P13" s="184"/>
    </row>
    <row r="14" spans="1:16" s="183" customFormat="1" ht="33.75" customHeight="1" x14ac:dyDescent="0.2">
      <c r="A14" s="135">
        <f>ROW()-ROW(委託・外注費[[#Headers],[費用
番号]])</f>
        <v>11</v>
      </c>
      <c r="B14" s="99"/>
      <c r="C14" s="101"/>
      <c r="D14" s="100"/>
      <c r="E14" s="100"/>
      <c r="F14" s="102"/>
      <c r="G14" s="105">
        <f>ROUNDDOWN(委託・外注費[[#This Row],[助成
対象経費
(A) ×(B)]]*1.08,0)</f>
        <v>0</v>
      </c>
      <c r="H14" s="105">
        <f>委託・外注費[[#This Row],[数量(A)]]*委託・外注費[[#This Row],[単価
（税抜、B）]]</f>
        <v>0</v>
      </c>
      <c r="I14" s="101"/>
      <c r="J14"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4" s="184"/>
      <c r="P14" s="184"/>
    </row>
    <row r="15" spans="1:16" s="183" customFormat="1" ht="33.75" customHeight="1" x14ac:dyDescent="0.2">
      <c r="A15" s="135">
        <f>ROW()-ROW(委託・外注費[[#Headers],[費用
番号]])</f>
        <v>12</v>
      </c>
      <c r="B15" s="99"/>
      <c r="C15" s="101"/>
      <c r="D15" s="100"/>
      <c r="E15" s="100"/>
      <c r="F15" s="102"/>
      <c r="G15" s="105">
        <f>ROUNDDOWN(委託・外注費[[#This Row],[助成
対象経費
(A) ×(B)]]*1.08,0)</f>
        <v>0</v>
      </c>
      <c r="H15" s="105">
        <f>委託・外注費[[#This Row],[数量(A)]]*委託・外注費[[#This Row],[単価
（税抜、B）]]</f>
        <v>0</v>
      </c>
      <c r="I15" s="101"/>
      <c r="J15"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5" s="184"/>
      <c r="P15" s="184"/>
    </row>
    <row r="16" spans="1:16" s="183" customFormat="1" ht="33.75" customHeight="1" x14ac:dyDescent="0.2">
      <c r="A16" s="135">
        <f>ROW()-ROW(委託・外注費[[#Headers],[費用
番号]])</f>
        <v>13</v>
      </c>
      <c r="B16" s="99"/>
      <c r="C16" s="101"/>
      <c r="D16" s="100"/>
      <c r="E16" s="100"/>
      <c r="F16" s="102"/>
      <c r="G16" s="105">
        <f>ROUNDDOWN(委託・外注費[[#This Row],[助成
対象経費
(A) ×(B)]]*1.08,0)</f>
        <v>0</v>
      </c>
      <c r="H16" s="105">
        <f>委託・外注費[[#This Row],[数量(A)]]*委託・外注費[[#This Row],[単価
（税抜、B）]]</f>
        <v>0</v>
      </c>
      <c r="I16" s="101"/>
      <c r="J16"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6" s="184"/>
      <c r="P16" s="184"/>
    </row>
    <row r="17" spans="1:16" s="183" customFormat="1" ht="33.75" customHeight="1" x14ac:dyDescent="0.2">
      <c r="A17" s="135">
        <f>ROW()-ROW(委託・外注費[[#Headers],[費用
番号]])</f>
        <v>14</v>
      </c>
      <c r="B17" s="99"/>
      <c r="C17" s="101"/>
      <c r="D17" s="100"/>
      <c r="E17" s="100"/>
      <c r="F17" s="102"/>
      <c r="G17" s="105">
        <f>ROUNDDOWN(委託・外注費[[#This Row],[助成
対象経費
(A) ×(B)]]*1.08,0)</f>
        <v>0</v>
      </c>
      <c r="H17" s="105">
        <f>委託・外注費[[#This Row],[数量(A)]]*委託・外注費[[#This Row],[単価
（税抜、B）]]</f>
        <v>0</v>
      </c>
      <c r="I17" s="101"/>
      <c r="J17"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7" s="184"/>
      <c r="P17" s="184"/>
    </row>
    <row r="18" spans="1:16" s="183" customFormat="1" ht="33.75" customHeight="1" x14ac:dyDescent="0.2">
      <c r="A18" s="135">
        <f>ROW()-ROW(委託・外注費[[#Headers],[費用
番号]])</f>
        <v>15</v>
      </c>
      <c r="B18" s="99"/>
      <c r="C18" s="101"/>
      <c r="D18" s="100"/>
      <c r="E18" s="100"/>
      <c r="F18" s="102"/>
      <c r="G18" s="105">
        <f>ROUNDDOWN(委託・外注費[[#This Row],[助成
対象経費
(A) ×(B)]]*1.08,0)</f>
        <v>0</v>
      </c>
      <c r="H18" s="105">
        <f>委託・外注費[[#This Row],[数量(A)]]*委託・外注費[[#This Row],[単価
（税抜、B）]]</f>
        <v>0</v>
      </c>
      <c r="I18" s="101"/>
      <c r="J18"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8" s="184"/>
      <c r="P18" s="184"/>
    </row>
    <row r="19" spans="1:16" s="183" customFormat="1" ht="33.75" customHeight="1" x14ac:dyDescent="0.2">
      <c r="A19" s="135">
        <f>ROW()-ROW(委託・外注費[[#Headers],[費用
番号]])</f>
        <v>16</v>
      </c>
      <c r="B19" s="99"/>
      <c r="C19" s="101"/>
      <c r="D19" s="100"/>
      <c r="E19" s="100"/>
      <c r="F19" s="102"/>
      <c r="G19" s="105">
        <f>ROUNDDOWN(委託・外注費[[#This Row],[助成
対象経費
(A) ×(B)]]*1.08,0)</f>
        <v>0</v>
      </c>
      <c r="H19" s="105">
        <f>委託・外注費[[#This Row],[数量(A)]]*委託・外注費[[#This Row],[単価
（税抜、B）]]</f>
        <v>0</v>
      </c>
      <c r="I19" s="101"/>
      <c r="J19" s="136" t="str">
        <f>IF(OR(AND(委託・外注費[[#This Row],[委託・
外注内容]]="",委託・外注費[[#This Row],[仕　様]]="",委託・外注費[[#This Row],[実施予定期]]="",委託・外注費[[#This Row],[数量(A)]]="",委託・外注費[[#This Row],[単価
（税抜、B）]]="",委託・外注費[[#This Row],[委託・外注先]]=""),
          AND(委託・外注費[[#This Row],[委託・
外注内容]]&lt;&gt;"",委託・外注費[[#This Row],[仕　様]]&lt;&gt;"",委託・外注費[[#This Row],[実施予定期]]&lt;&gt;"",委託・外注費[[#This Row],[数量(A)]]&lt;&gt;"",委託・外注費[[#This Row],[単価
（税抜、B）]]&lt;&gt;"",委託・外注費[[#This Row],[委託・外注先]]&lt;&gt;"")),
    "",
    "←全ての項目を入力してください。")</f>
        <v/>
      </c>
      <c r="O19" s="184"/>
      <c r="P19" s="184"/>
    </row>
    <row r="20" spans="1:16" ht="30" customHeight="1" x14ac:dyDescent="0.2">
      <c r="A20" s="40" t="s">
        <v>122</v>
      </c>
      <c r="B20" s="72"/>
      <c r="C20" s="73"/>
      <c r="D20" s="73"/>
      <c r="E20" s="73"/>
      <c r="F20" s="70"/>
      <c r="G20" s="134">
        <f>SUBTOTAL(109,委託・外注費[助成事業に
要する経費
（税込）])</f>
        <v>0</v>
      </c>
      <c r="H20" s="134">
        <f>SUBTOTAL(109,委託・外注費[助成
対象経費
(A) ×(B)])</f>
        <v>0</v>
      </c>
      <c r="I20" s="68"/>
      <c r="J20" s="71"/>
    </row>
  </sheetData>
  <sheetProtection password="DFBD" sheet="1" objects="1" scenarios="1" formatCells="0" formatRows="0" insertRows="0" deleteRows="0" selectLockedCells="1"/>
  <mergeCells count="1">
    <mergeCell ref="A1:I1"/>
  </mergeCells>
  <phoneticPr fontId="2"/>
  <conditionalFormatting sqref="B4:F19 I4:I19">
    <cfRule type="expression" dxfId="158" priority="5">
      <formula>AND(OR($B4&lt;&gt;"",$C4&lt;&gt;"",$D4&lt;&gt;"",$E4&lt;&gt;"",$F4&lt;&gt;"",$I4&lt;&gt;""),B4="")</formula>
    </cfRule>
  </conditionalFormatting>
  <dataValidations count="3">
    <dataValidation type="list" imeMode="halfAlpha" allowBlank="1" showInputMessage="1" showErrorMessage="1" promptTitle="プルダウンメニューから選択してください" prompt="経費を使用する期と同じ番号を選択してください。" sqref="D4:D19">
      <formula1>"1,2,3,4"</formula1>
    </dataValidation>
    <dataValidation imeMode="halfAlpha" allowBlank="1" showInputMessage="1" showErrorMessage="1" sqref="G4:H19 E4:E19"/>
    <dataValidation imeMode="hiragana" allowBlank="1" showInputMessage="1" showErrorMessage="1" sqref="B4:C19 I4:I19"/>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&amp;C&amp;"-,標準"&amp;A（&amp;P/&amp;N）</oddFooter>
  </headerFooter>
  <ignoredErrors>
    <ignoredError sqref="A5:J19 A4:D4 G4:J4" unlockedFormula="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85" zoomScaleNormal="85" zoomScaleSheetLayoutView="100" workbookViewId="0">
      <selection activeCell="C3" sqref="C3:D3"/>
    </sheetView>
  </sheetViews>
  <sheetFormatPr defaultColWidth="10.28515625" defaultRowHeight="13.5" customHeight="1" x14ac:dyDescent="0.2"/>
  <cols>
    <col min="1" max="1" width="14.28515625" style="23" customWidth="1"/>
    <col min="2" max="2" width="11.42578125" style="23" customWidth="1"/>
    <col min="3" max="3" width="7.140625" style="23" customWidth="1"/>
    <col min="4" max="4" width="3.5703125" style="23" customWidth="1"/>
    <col min="5" max="5" width="7.85546875" style="23" customWidth="1"/>
    <col min="6" max="6" width="3.5703125" style="23" customWidth="1"/>
    <col min="7" max="7" width="10.7109375" style="23" customWidth="1"/>
    <col min="8" max="8" width="11.42578125" style="23" customWidth="1"/>
    <col min="9" max="9" width="7.140625" style="23" customWidth="1"/>
    <col min="10" max="10" width="3.5703125" style="23" customWidth="1"/>
    <col min="11" max="11" width="7.85546875" style="23" customWidth="1"/>
    <col min="12" max="12" width="3.5703125" style="23" customWidth="1"/>
    <col min="13" max="16384" width="10.28515625" style="23"/>
  </cols>
  <sheetData>
    <row r="1" spans="1:12" ht="15" customHeight="1" x14ac:dyDescent="0.2">
      <c r="A1" s="300" t="s">
        <v>159</v>
      </c>
      <c r="B1" s="300"/>
      <c r="C1" s="300"/>
      <c r="D1" s="300"/>
      <c r="E1" s="300"/>
      <c r="F1" s="300"/>
      <c r="G1" s="300"/>
      <c r="H1" s="300"/>
      <c r="I1" s="300"/>
      <c r="J1" s="300"/>
      <c r="K1" s="300"/>
      <c r="L1" s="300"/>
    </row>
    <row r="2" spans="1:12" s="24" customFormat="1" ht="45" customHeight="1" x14ac:dyDescent="0.2">
      <c r="A2" s="301" t="s">
        <v>155</v>
      </c>
      <c r="B2" s="301"/>
      <c r="C2" s="301"/>
      <c r="D2" s="301"/>
      <c r="E2" s="301"/>
      <c r="F2" s="301"/>
      <c r="G2" s="301"/>
      <c r="H2" s="301"/>
      <c r="I2" s="301"/>
      <c r="J2" s="301"/>
      <c r="K2" s="301"/>
      <c r="L2" s="301"/>
    </row>
    <row r="3" spans="1:12" ht="22.5" customHeight="1" x14ac:dyDescent="0.2">
      <c r="A3" s="302" t="s">
        <v>81</v>
      </c>
      <c r="B3" s="216" t="s">
        <v>113</v>
      </c>
      <c r="C3" s="305"/>
      <c r="D3" s="306"/>
      <c r="E3" s="307" t="s">
        <v>9</v>
      </c>
      <c r="F3" s="307"/>
      <c r="G3" s="308"/>
      <c r="H3" s="309"/>
      <c r="I3" s="309"/>
      <c r="J3" s="309"/>
      <c r="K3" s="309"/>
      <c r="L3" s="310"/>
    </row>
    <row r="4" spans="1:12" ht="22.5" customHeight="1" x14ac:dyDescent="0.2">
      <c r="A4" s="303"/>
      <c r="B4" s="216" t="s">
        <v>8</v>
      </c>
      <c r="C4" s="308"/>
      <c r="D4" s="309"/>
      <c r="E4" s="309"/>
      <c r="F4" s="309"/>
      <c r="G4" s="310"/>
      <c r="H4" s="216" t="s">
        <v>74</v>
      </c>
      <c r="I4" s="311"/>
      <c r="J4" s="312"/>
      <c r="K4" s="312"/>
      <c r="L4" s="313"/>
    </row>
    <row r="5" spans="1:12" ht="22.5" customHeight="1" x14ac:dyDescent="0.2">
      <c r="A5" s="303"/>
      <c r="B5" s="216" t="s">
        <v>7</v>
      </c>
      <c r="C5" s="308"/>
      <c r="D5" s="309"/>
      <c r="E5" s="309"/>
      <c r="F5" s="309"/>
      <c r="G5" s="309"/>
      <c r="H5" s="309"/>
      <c r="I5" s="309"/>
      <c r="J5" s="309"/>
      <c r="K5" s="309"/>
      <c r="L5" s="310"/>
    </row>
    <row r="6" spans="1:12" ht="22.5" customHeight="1" x14ac:dyDescent="0.2">
      <c r="A6" s="303"/>
      <c r="B6" s="217" t="s">
        <v>6</v>
      </c>
      <c r="C6" s="308"/>
      <c r="D6" s="309"/>
      <c r="E6" s="309"/>
      <c r="F6" s="309"/>
      <c r="G6" s="310"/>
      <c r="H6" s="217" t="s">
        <v>5</v>
      </c>
      <c r="I6" s="308"/>
      <c r="J6" s="309"/>
      <c r="K6" s="309"/>
      <c r="L6" s="310"/>
    </row>
    <row r="7" spans="1:12" ht="22.5" customHeight="1" x14ac:dyDescent="0.2">
      <c r="A7" s="303"/>
      <c r="B7" s="217" t="s">
        <v>123</v>
      </c>
      <c r="C7" s="314"/>
      <c r="D7" s="314"/>
      <c r="E7" s="314"/>
      <c r="F7" s="314"/>
      <c r="G7" s="314"/>
      <c r="H7" s="314"/>
      <c r="I7" s="314"/>
      <c r="J7" s="314"/>
      <c r="K7" s="314"/>
      <c r="L7" s="314"/>
    </row>
    <row r="8" spans="1:12" ht="45" customHeight="1" x14ac:dyDescent="0.2">
      <c r="A8" s="304"/>
      <c r="B8" s="218" t="s">
        <v>131</v>
      </c>
      <c r="C8" s="315"/>
      <c r="D8" s="316"/>
      <c r="E8" s="316"/>
      <c r="F8" s="316"/>
      <c r="G8" s="316"/>
      <c r="H8" s="316"/>
      <c r="I8" s="316"/>
      <c r="J8" s="316"/>
      <c r="K8" s="316"/>
      <c r="L8" s="317"/>
    </row>
    <row r="9" spans="1:12" ht="22.5" customHeight="1" x14ac:dyDescent="0.2">
      <c r="A9" s="219" t="s">
        <v>26</v>
      </c>
      <c r="B9" s="220" t="s">
        <v>25</v>
      </c>
      <c r="C9" s="129"/>
      <c r="D9" s="129" t="s">
        <v>24</v>
      </c>
      <c r="E9" s="129"/>
      <c r="F9" s="129" t="s">
        <v>23</v>
      </c>
      <c r="G9" s="221" t="s">
        <v>124</v>
      </c>
      <c r="H9" s="222" t="s">
        <v>25</v>
      </c>
      <c r="I9" s="129"/>
      <c r="J9" s="129" t="s">
        <v>24</v>
      </c>
      <c r="K9" s="129"/>
      <c r="L9" s="223" t="s">
        <v>23</v>
      </c>
    </row>
    <row r="10" spans="1:12" ht="22.5" customHeight="1" x14ac:dyDescent="0.2">
      <c r="A10" s="224" t="s">
        <v>72</v>
      </c>
      <c r="B10" s="293"/>
      <c r="C10" s="294"/>
      <c r="D10" s="294"/>
      <c r="E10" s="294"/>
      <c r="F10" s="294"/>
      <c r="G10" s="294"/>
      <c r="H10" s="294"/>
      <c r="I10" s="294"/>
      <c r="J10" s="294"/>
      <c r="K10" s="294"/>
      <c r="L10" s="295"/>
    </row>
    <row r="11" spans="1:12" ht="67.5" customHeight="1" x14ac:dyDescent="0.2">
      <c r="A11" s="225" t="s">
        <v>22</v>
      </c>
      <c r="B11" s="292"/>
      <c r="C11" s="292"/>
      <c r="D11" s="292"/>
      <c r="E11" s="292"/>
      <c r="F11" s="292"/>
      <c r="G11" s="292"/>
      <c r="H11" s="292"/>
      <c r="I11" s="292"/>
      <c r="J11" s="292"/>
      <c r="K11" s="292"/>
      <c r="L11" s="292"/>
    </row>
    <row r="12" spans="1:12" ht="45" customHeight="1" x14ac:dyDescent="0.2">
      <c r="A12" s="225" t="s">
        <v>21</v>
      </c>
      <c r="B12" s="292"/>
      <c r="C12" s="292"/>
      <c r="D12" s="292"/>
      <c r="E12" s="292"/>
      <c r="F12" s="292"/>
      <c r="G12" s="292"/>
      <c r="H12" s="292"/>
      <c r="I12" s="292"/>
      <c r="J12" s="292"/>
      <c r="K12" s="292"/>
      <c r="L12" s="292"/>
    </row>
    <row r="13" spans="1:12" ht="33.75" customHeight="1" x14ac:dyDescent="0.2">
      <c r="A13" s="296" t="s">
        <v>127</v>
      </c>
      <c r="B13" s="297"/>
      <c r="C13" s="297"/>
      <c r="D13" s="297"/>
      <c r="E13" s="297"/>
      <c r="F13" s="297"/>
      <c r="G13" s="297"/>
      <c r="H13" s="297"/>
      <c r="I13" s="297"/>
      <c r="J13" s="298"/>
      <c r="K13" s="299"/>
      <c r="L13" s="299"/>
    </row>
    <row r="15" spans="1:12" ht="22.5" customHeight="1" x14ac:dyDescent="0.2">
      <c r="A15" s="302" t="s">
        <v>81</v>
      </c>
      <c r="B15" s="216" t="s">
        <v>113</v>
      </c>
      <c r="C15" s="305"/>
      <c r="D15" s="306"/>
      <c r="E15" s="307" t="s">
        <v>9</v>
      </c>
      <c r="F15" s="307"/>
      <c r="G15" s="308"/>
      <c r="H15" s="309"/>
      <c r="I15" s="309"/>
      <c r="J15" s="309"/>
      <c r="K15" s="309"/>
      <c r="L15" s="310"/>
    </row>
    <row r="16" spans="1:12" ht="22.5" customHeight="1" x14ac:dyDescent="0.2">
      <c r="A16" s="303"/>
      <c r="B16" s="216" t="s">
        <v>8</v>
      </c>
      <c r="C16" s="308"/>
      <c r="D16" s="309"/>
      <c r="E16" s="309"/>
      <c r="F16" s="309"/>
      <c r="G16" s="310"/>
      <c r="H16" s="216" t="s">
        <v>74</v>
      </c>
      <c r="I16" s="311"/>
      <c r="J16" s="312"/>
      <c r="K16" s="312"/>
      <c r="L16" s="313"/>
    </row>
    <row r="17" spans="1:12" ht="22.5" customHeight="1" x14ac:dyDescent="0.2">
      <c r="A17" s="303"/>
      <c r="B17" s="216" t="s">
        <v>7</v>
      </c>
      <c r="C17" s="308"/>
      <c r="D17" s="309"/>
      <c r="E17" s="309"/>
      <c r="F17" s="309"/>
      <c r="G17" s="309"/>
      <c r="H17" s="309"/>
      <c r="I17" s="309"/>
      <c r="J17" s="309"/>
      <c r="K17" s="309"/>
      <c r="L17" s="310"/>
    </row>
    <row r="18" spans="1:12" ht="22.5" customHeight="1" x14ac:dyDescent="0.2">
      <c r="A18" s="303"/>
      <c r="B18" s="217" t="s">
        <v>6</v>
      </c>
      <c r="C18" s="308"/>
      <c r="D18" s="309"/>
      <c r="E18" s="309"/>
      <c r="F18" s="309"/>
      <c r="G18" s="310"/>
      <c r="H18" s="217" t="s">
        <v>5</v>
      </c>
      <c r="I18" s="308"/>
      <c r="J18" s="309"/>
      <c r="K18" s="309"/>
      <c r="L18" s="310"/>
    </row>
    <row r="19" spans="1:12" ht="22.5" customHeight="1" x14ac:dyDescent="0.2">
      <c r="A19" s="303"/>
      <c r="B19" s="217" t="s">
        <v>71</v>
      </c>
      <c r="C19" s="314"/>
      <c r="D19" s="314"/>
      <c r="E19" s="314"/>
      <c r="F19" s="314"/>
      <c r="G19" s="314"/>
      <c r="H19" s="314"/>
      <c r="I19" s="314"/>
      <c r="J19" s="314"/>
      <c r="K19" s="314"/>
      <c r="L19" s="314"/>
    </row>
    <row r="20" spans="1:12" ht="45" customHeight="1" x14ac:dyDescent="0.2">
      <c r="A20" s="304"/>
      <c r="B20" s="218" t="s">
        <v>131</v>
      </c>
      <c r="C20" s="315"/>
      <c r="D20" s="316"/>
      <c r="E20" s="316"/>
      <c r="F20" s="316"/>
      <c r="G20" s="316"/>
      <c r="H20" s="316"/>
      <c r="I20" s="316"/>
      <c r="J20" s="316"/>
      <c r="K20" s="316"/>
      <c r="L20" s="317"/>
    </row>
    <row r="21" spans="1:12" ht="22.5" customHeight="1" x14ac:dyDescent="0.2">
      <c r="A21" s="219" t="s">
        <v>26</v>
      </c>
      <c r="B21" s="220" t="s">
        <v>25</v>
      </c>
      <c r="C21" s="129"/>
      <c r="D21" s="129" t="s">
        <v>24</v>
      </c>
      <c r="E21" s="129"/>
      <c r="F21" s="129" t="s">
        <v>23</v>
      </c>
      <c r="G21" s="221" t="s">
        <v>124</v>
      </c>
      <c r="H21" s="222" t="s">
        <v>25</v>
      </c>
      <c r="I21" s="129"/>
      <c r="J21" s="129" t="s">
        <v>24</v>
      </c>
      <c r="K21" s="129"/>
      <c r="L21" s="223" t="s">
        <v>23</v>
      </c>
    </row>
    <row r="22" spans="1:12" ht="22.5" customHeight="1" x14ac:dyDescent="0.2">
      <c r="A22" s="224" t="s">
        <v>72</v>
      </c>
      <c r="B22" s="293"/>
      <c r="C22" s="294"/>
      <c r="D22" s="294"/>
      <c r="E22" s="294"/>
      <c r="F22" s="294"/>
      <c r="G22" s="294"/>
      <c r="H22" s="294"/>
      <c r="I22" s="294"/>
      <c r="J22" s="294"/>
      <c r="K22" s="294"/>
      <c r="L22" s="295"/>
    </row>
    <row r="23" spans="1:12" ht="67.5" customHeight="1" x14ac:dyDescent="0.2">
      <c r="A23" s="225" t="s">
        <v>22</v>
      </c>
      <c r="B23" s="292"/>
      <c r="C23" s="292"/>
      <c r="D23" s="292"/>
      <c r="E23" s="292"/>
      <c r="F23" s="292"/>
      <c r="G23" s="292"/>
      <c r="H23" s="292"/>
      <c r="I23" s="292"/>
      <c r="J23" s="292"/>
      <c r="K23" s="292"/>
      <c r="L23" s="292"/>
    </row>
    <row r="24" spans="1:12" ht="45" customHeight="1" x14ac:dyDescent="0.2">
      <c r="A24" s="225" t="s">
        <v>21</v>
      </c>
      <c r="B24" s="292"/>
      <c r="C24" s="292"/>
      <c r="D24" s="292"/>
      <c r="E24" s="292"/>
      <c r="F24" s="292"/>
      <c r="G24" s="292"/>
      <c r="H24" s="292"/>
      <c r="I24" s="292"/>
      <c r="J24" s="292"/>
      <c r="K24" s="292"/>
      <c r="L24" s="292"/>
    </row>
    <row r="25" spans="1:12" ht="33.75" customHeight="1" x14ac:dyDescent="0.2">
      <c r="A25" s="296" t="s">
        <v>127</v>
      </c>
      <c r="B25" s="297"/>
      <c r="C25" s="297"/>
      <c r="D25" s="297"/>
      <c r="E25" s="297"/>
      <c r="F25" s="297"/>
      <c r="G25" s="297"/>
      <c r="H25" s="297"/>
      <c r="I25" s="297"/>
      <c r="J25" s="298"/>
      <c r="K25" s="299"/>
      <c r="L25" s="299"/>
    </row>
  </sheetData>
  <sheetProtection formatRows="0" insertRows="0" deleteRows="0"/>
  <mergeCells count="34">
    <mergeCell ref="A25:J25"/>
    <mergeCell ref="K25:L25"/>
    <mergeCell ref="C19:L19"/>
    <mergeCell ref="C20:L20"/>
    <mergeCell ref="B22:L22"/>
    <mergeCell ref="B23:L23"/>
    <mergeCell ref="B24:L24"/>
    <mergeCell ref="A15:A20"/>
    <mergeCell ref="G15:L15"/>
    <mergeCell ref="C16:G16"/>
    <mergeCell ref="I16:L16"/>
    <mergeCell ref="C17:L17"/>
    <mergeCell ref="C18:G18"/>
    <mergeCell ref="I18:L18"/>
    <mergeCell ref="C15:D15"/>
    <mergeCell ref="E15:F15"/>
    <mergeCell ref="A1:L1"/>
    <mergeCell ref="A2:L2"/>
    <mergeCell ref="A3:A8"/>
    <mergeCell ref="C3:D3"/>
    <mergeCell ref="E3:F3"/>
    <mergeCell ref="G3:L3"/>
    <mergeCell ref="C4:G4"/>
    <mergeCell ref="I4:L4"/>
    <mergeCell ref="C5:L5"/>
    <mergeCell ref="C6:G6"/>
    <mergeCell ref="I6:L6"/>
    <mergeCell ref="C7:L7"/>
    <mergeCell ref="C8:L8"/>
    <mergeCell ref="B11:L11"/>
    <mergeCell ref="B10:L10"/>
    <mergeCell ref="B12:L12"/>
    <mergeCell ref="A13:J13"/>
    <mergeCell ref="K13:L13"/>
  </mergeCells>
  <phoneticPr fontId="2"/>
  <dataValidations count="7">
    <dataValidation imeMode="halfAlpha" allowBlank="1" showInputMessage="1" showErrorMessage="1" promptTitle="数値を記入してください" prompt="本計画書が該当する委託外注費の一覧表左端の番号（委-1、委-2など）の数値部分を記入してください。" sqref="C3:D3"/>
    <dataValidation imeMode="hiragana" allowBlank="1" showInputMessage="1" showErrorMessage="1" promptTitle="選定理由を記入してください" prompt="　①経歴や②実績を記入してください。" sqref="B12:L12"/>
    <dataValidation imeMode="hiragana" allowBlank="1" showInputMessage="1" showErrorMessage="1" promptTitle="委託・外注内容を記入してください" prompt="　①委託・外注内容と②納品される成果物を、明確かつ具体的に記入してください。" sqref="B11:L11"/>
    <dataValidation type="list" imeMode="hiragana" allowBlank="1" showInputMessage="1" showErrorMessage="1" promptTitle="プルダウンメニューから選択してください" prompt="「はい」、「いいえ」から選択してください。" sqref="K13:L13">
      <formula1>"はい,いいえ"</formula1>
    </dataValidation>
    <dataValidation imeMode="hiragana" allowBlank="1" showInputMessage="1" showErrorMessage="1" sqref="C8:L8 C4:G4 C5:L5 C6:G6 I6:L6"/>
    <dataValidation imeMode="halfAlpha" allowBlank="1" showInputMessage="1" showErrorMessage="1" sqref="I4:L4 C9 K9 I9 E9 C7:L7"/>
    <dataValidation type="whole" imeMode="halfAlpha" operator="greaterThanOrEqual" allowBlank="1" showInputMessage="1" showErrorMessage="1" errorTitle="無効なデータが入力されました。" error="数値以外は入力しないでください。" promptTitle="数値を記入してください" prompt="本計画書が該当する委託外注費の金額（税込）を記入してください。" sqref="B10:L10">
      <formula1>0</formula1>
    </dataValidation>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&amp;C&amp;"-,標準"&amp;A（&amp;P/&amp;N）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85" zoomScaleNormal="85" zoomScaleSheetLayoutView="100" workbookViewId="0">
      <selection activeCell="C3" sqref="C3:D3"/>
    </sheetView>
  </sheetViews>
  <sheetFormatPr defaultColWidth="10.28515625" defaultRowHeight="13.5" customHeight="1" x14ac:dyDescent="0.2"/>
  <cols>
    <col min="1" max="1" width="14.28515625" style="23" customWidth="1"/>
    <col min="2" max="2" width="11.42578125" style="23" customWidth="1"/>
    <col min="3" max="3" width="7.140625" style="23" customWidth="1"/>
    <col min="4" max="4" width="3.5703125" style="23" customWidth="1"/>
    <col min="5" max="5" width="7.85546875" style="23" customWidth="1"/>
    <col min="6" max="6" width="3.5703125" style="23" customWidth="1"/>
    <col min="7" max="7" width="10.7109375" style="23" customWidth="1"/>
    <col min="8" max="8" width="11.42578125" style="23" customWidth="1"/>
    <col min="9" max="9" width="7.140625" style="23" customWidth="1"/>
    <col min="10" max="10" width="3.5703125" style="23" customWidth="1"/>
    <col min="11" max="11" width="7.85546875" style="23" customWidth="1"/>
    <col min="12" max="12" width="3.5703125" style="23" customWidth="1"/>
    <col min="13" max="16384" width="10.28515625" style="23"/>
  </cols>
  <sheetData>
    <row r="1" spans="1:12" ht="15" customHeight="1" x14ac:dyDescent="0.2">
      <c r="A1" s="318" t="s">
        <v>160</v>
      </c>
      <c r="B1" s="318"/>
      <c r="C1" s="318"/>
      <c r="D1" s="318"/>
      <c r="E1" s="318"/>
      <c r="F1" s="318"/>
      <c r="G1" s="318"/>
      <c r="H1" s="318"/>
      <c r="I1" s="318"/>
      <c r="J1" s="318"/>
      <c r="K1" s="318"/>
      <c r="L1" s="318"/>
    </row>
    <row r="2" spans="1:12" s="24" customFormat="1" ht="45" customHeight="1" x14ac:dyDescent="0.2">
      <c r="A2" s="301" t="s">
        <v>156</v>
      </c>
      <c r="B2" s="301"/>
      <c r="C2" s="301"/>
      <c r="D2" s="301"/>
      <c r="E2" s="301"/>
      <c r="F2" s="301"/>
      <c r="G2" s="301"/>
      <c r="H2" s="301"/>
      <c r="I2" s="301"/>
      <c r="J2" s="301"/>
      <c r="K2" s="301"/>
      <c r="L2" s="301"/>
    </row>
    <row r="3" spans="1:12" ht="22.5" customHeight="1" x14ac:dyDescent="0.2">
      <c r="A3" s="302" t="s">
        <v>84</v>
      </c>
      <c r="B3" s="216" t="s">
        <v>113</v>
      </c>
      <c r="C3" s="305"/>
      <c r="D3" s="306"/>
      <c r="E3" s="319" t="s">
        <v>114</v>
      </c>
      <c r="F3" s="320"/>
      <c r="G3" s="308"/>
      <c r="H3" s="309"/>
      <c r="I3" s="309"/>
      <c r="J3" s="309"/>
      <c r="K3" s="309"/>
      <c r="L3" s="310"/>
    </row>
    <row r="4" spans="1:12" ht="22.5" customHeight="1" x14ac:dyDescent="0.2">
      <c r="A4" s="303"/>
      <c r="B4" s="216" t="s">
        <v>145</v>
      </c>
      <c r="C4" s="321"/>
      <c r="D4" s="322"/>
      <c r="E4" s="322"/>
      <c r="F4" s="322"/>
      <c r="G4" s="322"/>
      <c r="H4" s="322"/>
      <c r="I4" s="322"/>
      <c r="J4" s="322"/>
      <c r="K4" s="322"/>
      <c r="L4" s="323"/>
    </row>
    <row r="5" spans="1:12" ht="22.5" customHeight="1" x14ac:dyDescent="0.2">
      <c r="A5" s="303"/>
      <c r="B5" s="216" t="s">
        <v>28</v>
      </c>
      <c r="C5" s="308"/>
      <c r="D5" s="309"/>
      <c r="E5" s="309"/>
      <c r="F5" s="309"/>
      <c r="G5" s="310"/>
      <c r="H5" s="216" t="s">
        <v>74</v>
      </c>
      <c r="I5" s="324"/>
      <c r="J5" s="325"/>
      <c r="K5" s="325"/>
      <c r="L5" s="326"/>
    </row>
    <row r="6" spans="1:12" ht="22.5" customHeight="1" x14ac:dyDescent="0.2">
      <c r="A6" s="303"/>
      <c r="B6" s="217" t="s">
        <v>71</v>
      </c>
      <c r="C6" s="327"/>
      <c r="D6" s="327"/>
      <c r="E6" s="327"/>
      <c r="F6" s="327"/>
      <c r="G6" s="327"/>
      <c r="H6" s="327"/>
      <c r="I6" s="327"/>
      <c r="J6" s="327"/>
      <c r="K6" s="327"/>
      <c r="L6" s="327"/>
    </row>
    <row r="7" spans="1:12" ht="67.5" customHeight="1" x14ac:dyDescent="0.2">
      <c r="A7" s="304"/>
      <c r="B7" s="218" t="s">
        <v>27</v>
      </c>
      <c r="C7" s="328"/>
      <c r="D7" s="329"/>
      <c r="E7" s="329"/>
      <c r="F7" s="329"/>
      <c r="G7" s="329"/>
      <c r="H7" s="329"/>
      <c r="I7" s="329"/>
      <c r="J7" s="329"/>
      <c r="K7" s="329"/>
      <c r="L7" s="330"/>
    </row>
    <row r="8" spans="1:12" ht="22.5" customHeight="1" x14ac:dyDescent="0.2">
      <c r="A8" s="219" t="s">
        <v>26</v>
      </c>
      <c r="B8" s="220" t="s">
        <v>25</v>
      </c>
      <c r="C8" s="129"/>
      <c r="D8" s="129" t="s">
        <v>24</v>
      </c>
      <c r="E8" s="129"/>
      <c r="F8" s="129" t="s">
        <v>23</v>
      </c>
      <c r="G8" s="221" t="s">
        <v>124</v>
      </c>
      <c r="H8" s="222" t="s">
        <v>25</v>
      </c>
      <c r="I8" s="129"/>
      <c r="J8" s="129" t="s">
        <v>24</v>
      </c>
      <c r="K8" s="129"/>
      <c r="L8" s="223" t="s">
        <v>23</v>
      </c>
    </row>
    <row r="9" spans="1:12" ht="22.5" customHeight="1" x14ac:dyDescent="0.2">
      <c r="A9" s="224" t="s">
        <v>72</v>
      </c>
      <c r="B9" s="293"/>
      <c r="C9" s="294"/>
      <c r="D9" s="294"/>
      <c r="E9" s="294"/>
      <c r="F9" s="294"/>
      <c r="G9" s="294"/>
      <c r="H9" s="294"/>
      <c r="I9" s="294"/>
      <c r="J9" s="294"/>
      <c r="K9" s="294"/>
      <c r="L9" s="295"/>
    </row>
    <row r="10" spans="1:12" ht="45" customHeight="1" x14ac:dyDescent="0.2">
      <c r="A10" s="225" t="s">
        <v>83</v>
      </c>
      <c r="B10" s="292"/>
      <c r="C10" s="292"/>
      <c r="D10" s="292"/>
      <c r="E10" s="292"/>
      <c r="F10" s="292"/>
      <c r="G10" s="292"/>
      <c r="H10" s="292"/>
      <c r="I10" s="292"/>
      <c r="J10" s="292"/>
      <c r="K10" s="292"/>
      <c r="L10" s="292"/>
    </row>
    <row r="11" spans="1:12" ht="33.75" customHeight="1" x14ac:dyDescent="0.2">
      <c r="A11" s="296" t="s">
        <v>144</v>
      </c>
      <c r="B11" s="297"/>
      <c r="C11" s="297"/>
      <c r="D11" s="297"/>
      <c r="E11" s="297"/>
      <c r="F11" s="297"/>
      <c r="G11" s="297"/>
      <c r="H11" s="297"/>
      <c r="I11" s="297"/>
      <c r="J11" s="298"/>
      <c r="K11" s="299"/>
      <c r="L11" s="299"/>
    </row>
    <row r="13" spans="1:12" ht="22.5" customHeight="1" x14ac:dyDescent="0.2">
      <c r="A13" s="302" t="s">
        <v>84</v>
      </c>
      <c r="B13" s="216" t="s">
        <v>113</v>
      </c>
      <c r="C13" s="305"/>
      <c r="D13" s="306"/>
      <c r="E13" s="319" t="s">
        <v>114</v>
      </c>
      <c r="F13" s="320"/>
      <c r="G13" s="308"/>
      <c r="H13" s="309"/>
      <c r="I13" s="309"/>
      <c r="J13" s="309"/>
      <c r="K13" s="309"/>
      <c r="L13" s="310"/>
    </row>
    <row r="14" spans="1:12" ht="22.5" customHeight="1" x14ac:dyDescent="0.2">
      <c r="A14" s="303"/>
      <c r="B14" s="216" t="s">
        <v>145</v>
      </c>
      <c r="C14" s="321"/>
      <c r="D14" s="322"/>
      <c r="E14" s="322"/>
      <c r="F14" s="322"/>
      <c r="G14" s="322"/>
      <c r="H14" s="322"/>
      <c r="I14" s="322"/>
      <c r="J14" s="322"/>
      <c r="K14" s="322"/>
      <c r="L14" s="323"/>
    </row>
    <row r="15" spans="1:12" ht="22.5" customHeight="1" x14ac:dyDescent="0.2">
      <c r="A15" s="303"/>
      <c r="B15" s="216" t="s">
        <v>28</v>
      </c>
      <c r="C15" s="308"/>
      <c r="D15" s="309"/>
      <c r="E15" s="309"/>
      <c r="F15" s="309"/>
      <c r="G15" s="310"/>
      <c r="H15" s="216" t="s">
        <v>74</v>
      </c>
      <c r="I15" s="324"/>
      <c r="J15" s="325"/>
      <c r="K15" s="325"/>
      <c r="L15" s="326"/>
    </row>
    <row r="16" spans="1:12" ht="22.5" customHeight="1" x14ac:dyDescent="0.2">
      <c r="A16" s="303"/>
      <c r="B16" s="217" t="s">
        <v>71</v>
      </c>
      <c r="C16" s="327"/>
      <c r="D16" s="327"/>
      <c r="E16" s="327"/>
      <c r="F16" s="327"/>
      <c r="G16" s="327"/>
      <c r="H16" s="327"/>
      <c r="I16" s="327"/>
      <c r="J16" s="327"/>
      <c r="K16" s="327"/>
      <c r="L16" s="327"/>
    </row>
    <row r="17" spans="1:12" ht="67.5" customHeight="1" x14ac:dyDescent="0.2">
      <c r="A17" s="304"/>
      <c r="B17" s="218" t="s">
        <v>27</v>
      </c>
      <c r="C17" s="328"/>
      <c r="D17" s="329"/>
      <c r="E17" s="329"/>
      <c r="F17" s="329"/>
      <c r="G17" s="329"/>
      <c r="H17" s="329"/>
      <c r="I17" s="329"/>
      <c r="J17" s="329"/>
      <c r="K17" s="329"/>
      <c r="L17" s="330"/>
    </row>
    <row r="18" spans="1:12" ht="22.5" customHeight="1" x14ac:dyDescent="0.2">
      <c r="A18" s="219" t="s">
        <v>26</v>
      </c>
      <c r="B18" s="220" t="s">
        <v>25</v>
      </c>
      <c r="C18" s="129"/>
      <c r="D18" s="129" t="s">
        <v>24</v>
      </c>
      <c r="E18" s="129"/>
      <c r="F18" s="129" t="s">
        <v>23</v>
      </c>
      <c r="G18" s="221" t="s">
        <v>124</v>
      </c>
      <c r="H18" s="222" t="s">
        <v>25</v>
      </c>
      <c r="I18" s="129"/>
      <c r="J18" s="129" t="s">
        <v>24</v>
      </c>
      <c r="K18" s="129"/>
      <c r="L18" s="223" t="s">
        <v>23</v>
      </c>
    </row>
    <row r="19" spans="1:12" ht="22.5" customHeight="1" x14ac:dyDescent="0.2">
      <c r="A19" s="224" t="s">
        <v>72</v>
      </c>
      <c r="B19" s="293"/>
      <c r="C19" s="294"/>
      <c r="D19" s="294"/>
      <c r="E19" s="294"/>
      <c r="F19" s="294"/>
      <c r="G19" s="294"/>
      <c r="H19" s="294"/>
      <c r="I19" s="294"/>
      <c r="J19" s="294"/>
      <c r="K19" s="294"/>
      <c r="L19" s="295"/>
    </row>
    <row r="20" spans="1:12" ht="45" customHeight="1" x14ac:dyDescent="0.2">
      <c r="A20" s="225" t="s">
        <v>83</v>
      </c>
      <c r="B20" s="292"/>
      <c r="C20" s="292"/>
      <c r="D20" s="292"/>
      <c r="E20" s="292"/>
      <c r="F20" s="292"/>
      <c r="G20" s="292"/>
      <c r="H20" s="292"/>
      <c r="I20" s="292"/>
      <c r="J20" s="292"/>
      <c r="K20" s="292"/>
      <c r="L20" s="292"/>
    </row>
    <row r="21" spans="1:12" ht="33.75" customHeight="1" x14ac:dyDescent="0.2">
      <c r="A21" s="296" t="s">
        <v>144</v>
      </c>
      <c r="B21" s="297"/>
      <c r="C21" s="297"/>
      <c r="D21" s="297"/>
      <c r="E21" s="297"/>
      <c r="F21" s="297"/>
      <c r="G21" s="297"/>
      <c r="H21" s="297"/>
      <c r="I21" s="297"/>
      <c r="J21" s="298"/>
      <c r="K21" s="299"/>
      <c r="L21" s="299"/>
    </row>
  </sheetData>
  <sheetProtection formatRows="0" insertRows="0" deleteRows="0"/>
  <mergeCells count="28">
    <mergeCell ref="A21:J21"/>
    <mergeCell ref="K21:L21"/>
    <mergeCell ref="A13:A17"/>
    <mergeCell ref="C13:D13"/>
    <mergeCell ref="E13:F13"/>
    <mergeCell ref="G13:L13"/>
    <mergeCell ref="C14:L14"/>
    <mergeCell ref="C15:G15"/>
    <mergeCell ref="I15:L15"/>
    <mergeCell ref="C16:L16"/>
    <mergeCell ref="C17:L17"/>
    <mergeCell ref="B19:L19"/>
    <mergeCell ref="B20:L20"/>
    <mergeCell ref="A11:J11"/>
    <mergeCell ref="K11:L11"/>
    <mergeCell ref="A1:L1"/>
    <mergeCell ref="A2:L2"/>
    <mergeCell ref="A3:A7"/>
    <mergeCell ref="C3:D3"/>
    <mergeCell ref="E3:F3"/>
    <mergeCell ref="G3:L3"/>
    <mergeCell ref="C4:L4"/>
    <mergeCell ref="C5:G5"/>
    <mergeCell ref="I5:L5"/>
    <mergeCell ref="C6:L6"/>
    <mergeCell ref="C7:L7"/>
    <mergeCell ref="B9:L9"/>
    <mergeCell ref="B10:L10"/>
  </mergeCells>
  <phoneticPr fontId="2"/>
  <dataValidations count="6">
    <dataValidation type="whole" imeMode="halfAlpha" operator="greaterThanOrEqual" allowBlank="1" showInputMessage="1" showErrorMessage="1" errorTitle="無効なデータが入力されました。" error="数値以外は入力しないでください。" promptTitle="数値を記入してください" prompt="本計画書が該当する委託外注費の金額（税込）を記入してください。" sqref="B9:L9 B19:L19">
      <formula1>0</formula1>
    </dataValidation>
    <dataValidation imeMode="halfAlpha" allowBlank="1" showInputMessage="1" showErrorMessage="1" sqref="I5:L5 C8 K8 I8 E8 C6:L6 I15:L15 C18 K18 I18 E18 C16:L16"/>
    <dataValidation imeMode="hiragana" allowBlank="1" showInputMessage="1" showErrorMessage="1" sqref="C5:G5 C7:L7 C4:L4 C15:G15 C17:L17 C14:L14"/>
    <dataValidation type="list" imeMode="hiragana" allowBlank="1" showInputMessage="1" showErrorMessage="1" promptTitle="プルダウンメニューから選択してください" prompt="「はい」、「いいえ」から選択してください。" sqref="K11:L11 K21:L21">
      <formula1>"はい,いいえ"</formula1>
    </dataValidation>
    <dataValidation imeMode="halfAlpha" allowBlank="1" showInputMessage="1" showErrorMessage="1" promptTitle="数値を記入してください" prompt="本計画書が該当する委託外注費の一覧表左端の番号（委-1、委-2など）の数値部分を記入してください。" sqref="C3:D3 C13:D13"/>
    <dataValidation imeMode="hiragana" allowBlank="1" showInputMessage="1" showErrorMessage="1" promptTitle="技術指導内容を記入してください" prompt="　①指導内容と②受け入れる必要性を、明確かつ具体的に記入してください。" sqref="B10:L10 B20:L20"/>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&amp;C&amp;"-,標準"&amp;A（&amp;P/&amp;N）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26"/>
  <sheetViews>
    <sheetView zoomScaleNormal="100" zoomScaleSheetLayoutView="100" workbookViewId="0">
      <selection activeCell="B4" sqref="B4"/>
    </sheetView>
  </sheetViews>
  <sheetFormatPr defaultColWidth="2.42578125" defaultRowHeight="12" x14ac:dyDescent="0.2"/>
  <cols>
    <col min="1" max="1" width="5" style="13" customWidth="1"/>
    <col min="2" max="3" width="10" style="13" customWidth="1"/>
    <col min="4" max="4" width="10.7109375" style="13" customWidth="1"/>
    <col min="5" max="5" width="2.85546875" style="13" customWidth="1"/>
    <col min="6" max="10" width="10.7109375" style="13" customWidth="1"/>
    <col min="11" max="220" width="2.42578125" style="13" customWidth="1"/>
    <col min="221" max="16384" width="2.42578125" style="13"/>
  </cols>
  <sheetData>
    <row r="1" spans="1:17" ht="15" customHeight="1" x14ac:dyDescent="0.2">
      <c r="A1" s="270" t="s">
        <v>85</v>
      </c>
      <c r="B1" s="270"/>
      <c r="C1" s="270"/>
      <c r="D1" s="270"/>
      <c r="E1" s="270"/>
      <c r="F1" s="270"/>
      <c r="G1" s="270"/>
      <c r="H1" s="270"/>
      <c r="I1" s="270"/>
      <c r="J1" s="270"/>
      <c r="K1" s="25"/>
      <c r="L1" s="25"/>
    </row>
    <row r="2" spans="1:17" ht="15" customHeight="1" x14ac:dyDescent="0.2">
      <c r="A2" s="14"/>
      <c r="B2" s="14"/>
      <c r="C2" s="14"/>
      <c r="D2" s="14"/>
      <c r="E2" s="14"/>
      <c r="F2" s="14"/>
      <c r="G2" s="15"/>
      <c r="H2" s="15"/>
      <c r="I2" s="15"/>
      <c r="J2" s="16" t="s">
        <v>14</v>
      </c>
    </row>
    <row r="3" spans="1:17" ht="60" customHeight="1" x14ac:dyDescent="0.2">
      <c r="A3" s="91" t="s">
        <v>115</v>
      </c>
      <c r="B3" s="92" t="s">
        <v>86</v>
      </c>
      <c r="C3" s="91" t="s">
        <v>87</v>
      </c>
      <c r="D3" s="92" t="s">
        <v>29</v>
      </c>
      <c r="E3" s="93" t="s">
        <v>133</v>
      </c>
      <c r="F3" s="91" t="s">
        <v>163</v>
      </c>
      <c r="G3" s="91" t="s">
        <v>162</v>
      </c>
      <c r="H3" s="91" t="s">
        <v>16</v>
      </c>
      <c r="I3" s="91" t="s">
        <v>55</v>
      </c>
      <c r="J3" s="132" t="s">
        <v>142</v>
      </c>
      <c r="K3" s="137" t="s">
        <v>68</v>
      </c>
    </row>
    <row r="4" spans="1:17" s="183" customFormat="1" ht="33.75" customHeight="1" x14ac:dyDescent="0.2">
      <c r="A4" s="139">
        <f>ROW()-ROW(直接人件費[[#Headers],[費用
番号]])</f>
        <v>1</v>
      </c>
      <c r="B4" s="101"/>
      <c r="C4" s="101"/>
      <c r="D4" s="101"/>
      <c r="E4" s="100"/>
      <c r="F4" s="140"/>
      <c r="G4" s="102"/>
      <c r="H4" s="105">
        <f>直接人件費[[#This Row],[助成
対象経費
(A) ×(B)]]</f>
        <v>0</v>
      </c>
      <c r="I4" s="105">
        <f>直接人件費[[#This Row],[時間単価
(A)]]*直接人件費[[#This Row],[従事時間
（B）]]</f>
        <v>0</v>
      </c>
      <c r="J4" s="101"/>
      <c r="K4"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row>
    <row r="5" spans="1:17" s="183" customFormat="1" ht="33.75" customHeight="1" x14ac:dyDescent="0.2">
      <c r="A5" s="139">
        <f>ROW()-ROW(直接人件費[[#Headers],[費用
番号]])</f>
        <v>2</v>
      </c>
      <c r="B5" s="101"/>
      <c r="C5" s="101"/>
      <c r="D5" s="101"/>
      <c r="E5" s="100"/>
      <c r="F5" s="140"/>
      <c r="G5" s="102"/>
      <c r="H5" s="105">
        <f>直接人件費[[#This Row],[助成
対象経費
(A) ×(B)]]</f>
        <v>0</v>
      </c>
      <c r="I5" s="105">
        <f>直接人件費[[#This Row],[時間単価
(A)]]*直接人件費[[#This Row],[従事時間
（B）]]</f>
        <v>0</v>
      </c>
      <c r="J5" s="101"/>
      <c r="K5"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5" s="184"/>
      <c r="Q5" s="184"/>
    </row>
    <row r="6" spans="1:17" s="183" customFormat="1" ht="33.75" customHeight="1" x14ac:dyDescent="0.2">
      <c r="A6" s="139">
        <f>ROW()-ROW(直接人件費[[#Headers],[費用
番号]])</f>
        <v>3</v>
      </c>
      <c r="B6" s="101"/>
      <c r="C6" s="101"/>
      <c r="D6" s="101"/>
      <c r="E6" s="100"/>
      <c r="F6" s="140"/>
      <c r="G6" s="102"/>
      <c r="H6" s="105">
        <f>直接人件費[[#This Row],[助成
対象経費
(A) ×(B)]]</f>
        <v>0</v>
      </c>
      <c r="I6" s="105">
        <f>直接人件費[[#This Row],[時間単価
(A)]]*直接人件費[[#This Row],[従事時間
（B）]]</f>
        <v>0</v>
      </c>
      <c r="J6" s="101"/>
      <c r="K6"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6" s="184"/>
      <c r="Q6" s="184"/>
    </row>
    <row r="7" spans="1:17" s="183" customFormat="1" ht="33.75" customHeight="1" x14ac:dyDescent="0.2">
      <c r="A7" s="139">
        <f>ROW()-ROW(直接人件費[[#Headers],[費用
番号]])</f>
        <v>4</v>
      </c>
      <c r="B7" s="101"/>
      <c r="C7" s="101"/>
      <c r="D7" s="101"/>
      <c r="E7" s="100"/>
      <c r="F7" s="140"/>
      <c r="G7" s="102"/>
      <c r="H7" s="105">
        <f>直接人件費[[#This Row],[助成
対象経費
(A) ×(B)]]</f>
        <v>0</v>
      </c>
      <c r="I7" s="105">
        <f>直接人件費[[#This Row],[時間単価
(A)]]*直接人件費[[#This Row],[従事時間
（B）]]</f>
        <v>0</v>
      </c>
      <c r="J7" s="101"/>
      <c r="K7"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7" s="184"/>
      <c r="Q7" s="184"/>
    </row>
    <row r="8" spans="1:17" s="183" customFormat="1" ht="33.75" customHeight="1" x14ac:dyDescent="0.2">
      <c r="A8" s="139">
        <f>ROW()-ROW(直接人件費[[#Headers],[費用
番号]])</f>
        <v>5</v>
      </c>
      <c r="B8" s="101"/>
      <c r="C8" s="101"/>
      <c r="D8" s="101"/>
      <c r="E8" s="100"/>
      <c r="F8" s="140"/>
      <c r="G8" s="102"/>
      <c r="H8" s="105">
        <f>直接人件費[[#This Row],[助成
対象経費
(A) ×(B)]]</f>
        <v>0</v>
      </c>
      <c r="I8" s="105">
        <f>直接人件費[[#This Row],[時間単価
(A)]]*直接人件費[[#This Row],[従事時間
（B）]]</f>
        <v>0</v>
      </c>
      <c r="J8" s="101"/>
      <c r="K8"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8" s="184"/>
      <c r="Q8" s="184"/>
    </row>
    <row r="9" spans="1:17" s="183" customFormat="1" ht="33.75" customHeight="1" x14ac:dyDescent="0.2">
      <c r="A9" s="139">
        <f>ROW()-ROW(直接人件費[[#Headers],[費用
番号]])</f>
        <v>6</v>
      </c>
      <c r="B9" s="101"/>
      <c r="C9" s="101"/>
      <c r="D9" s="101"/>
      <c r="E9" s="100"/>
      <c r="F9" s="140"/>
      <c r="G9" s="102"/>
      <c r="H9" s="105">
        <f>直接人件費[[#This Row],[助成
対象経費
(A) ×(B)]]</f>
        <v>0</v>
      </c>
      <c r="I9" s="105">
        <f>直接人件費[[#This Row],[時間単価
(A)]]*直接人件費[[#This Row],[従事時間
（B）]]</f>
        <v>0</v>
      </c>
      <c r="J9" s="101"/>
      <c r="K9"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9" s="184"/>
      <c r="Q9" s="184"/>
    </row>
    <row r="10" spans="1:17" s="183" customFormat="1" ht="33.75" customHeight="1" x14ac:dyDescent="0.2">
      <c r="A10" s="139">
        <f>ROW()-ROW(直接人件費[[#Headers],[費用
番号]])</f>
        <v>7</v>
      </c>
      <c r="B10" s="101"/>
      <c r="C10" s="101"/>
      <c r="D10" s="101"/>
      <c r="E10" s="100"/>
      <c r="F10" s="140"/>
      <c r="G10" s="102"/>
      <c r="H10" s="105">
        <f>直接人件費[[#This Row],[助成
対象経費
(A) ×(B)]]</f>
        <v>0</v>
      </c>
      <c r="I10" s="105">
        <f>直接人件費[[#This Row],[時間単価
(A)]]*直接人件費[[#This Row],[従事時間
（B）]]</f>
        <v>0</v>
      </c>
      <c r="J10" s="101"/>
      <c r="K10"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10" s="184"/>
      <c r="Q10" s="184"/>
    </row>
    <row r="11" spans="1:17" s="183" customFormat="1" ht="33.75" customHeight="1" x14ac:dyDescent="0.2">
      <c r="A11" s="139">
        <f>ROW()-ROW(直接人件費[[#Headers],[費用
番号]])</f>
        <v>8</v>
      </c>
      <c r="B11" s="101"/>
      <c r="C11" s="101"/>
      <c r="D11" s="101"/>
      <c r="E11" s="100"/>
      <c r="F11" s="140"/>
      <c r="G11" s="102"/>
      <c r="H11" s="105">
        <f>直接人件費[[#This Row],[助成
対象経費
(A) ×(B)]]</f>
        <v>0</v>
      </c>
      <c r="I11" s="105">
        <f>直接人件費[[#This Row],[時間単価
(A)]]*直接人件費[[#This Row],[従事時間
（B）]]</f>
        <v>0</v>
      </c>
      <c r="J11" s="101"/>
      <c r="K11"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11" s="184"/>
      <c r="Q11" s="184"/>
    </row>
    <row r="12" spans="1:17" s="183" customFormat="1" ht="33.75" customHeight="1" x14ac:dyDescent="0.2">
      <c r="A12" s="139">
        <f>ROW()-ROW(直接人件費[[#Headers],[費用
番号]])</f>
        <v>9</v>
      </c>
      <c r="B12" s="101"/>
      <c r="C12" s="101"/>
      <c r="D12" s="101"/>
      <c r="E12" s="100"/>
      <c r="F12" s="140"/>
      <c r="G12" s="102"/>
      <c r="H12" s="105">
        <f>直接人件費[[#This Row],[助成
対象経費
(A) ×(B)]]</f>
        <v>0</v>
      </c>
      <c r="I12" s="105">
        <f>直接人件費[[#This Row],[時間単価
(A)]]*直接人件費[[#This Row],[従事時間
（B）]]</f>
        <v>0</v>
      </c>
      <c r="J12" s="101"/>
      <c r="K12"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12" s="184"/>
      <c r="Q12" s="184"/>
    </row>
    <row r="13" spans="1:17" s="183" customFormat="1" ht="33.75" customHeight="1" x14ac:dyDescent="0.2">
      <c r="A13" s="139">
        <f>ROW()-ROW(直接人件費[[#Headers],[費用
番号]])</f>
        <v>10</v>
      </c>
      <c r="B13" s="101"/>
      <c r="C13" s="101"/>
      <c r="D13" s="101"/>
      <c r="E13" s="100"/>
      <c r="F13" s="140"/>
      <c r="G13" s="102"/>
      <c r="H13" s="105">
        <f>直接人件費[[#This Row],[助成
対象経費
(A) ×(B)]]</f>
        <v>0</v>
      </c>
      <c r="I13" s="105">
        <f>直接人件費[[#This Row],[時間単価
(A)]]*直接人件費[[#This Row],[従事時間
（B）]]</f>
        <v>0</v>
      </c>
      <c r="J13" s="101"/>
      <c r="K13"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13" s="184"/>
      <c r="Q13" s="184"/>
    </row>
    <row r="14" spans="1:17" s="183" customFormat="1" ht="33.75" customHeight="1" x14ac:dyDescent="0.2">
      <c r="A14" s="139">
        <f>ROW()-ROW(直接人件費[[#Headers],[費用
番号]])</f>
        <v>11</v>
      </c>
      <c r="B14" s="101"/>
      <c r="C14" s="101"/>
      <c r="D14" s="101"/>
      <c r="E14" s="100"/>
      <c r="F14" s="140"/>
      <c r="G14" s="102"/>
      <c r="H14" s="105">
        <f>直接人件費[[#This Row],[助成
対象経費
(A) ×(B)]]</f>
        <v>0</v>
      </c>
      <c r="I14" s="105">
        <f>直接人件費[[#This Row],[時間単価
(A)]]*直接人件費[[#This Row],[従事時間
（B）]]</f>
        <v>0</v>
      </c>
      <c r="J14" s="101"/>
      <c r="K14"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14" s="184"/>
      <c r="Q14" s="184"/>
    </row>
    <row r="15" spans="1:17" s="183" customFormat="1" ht="33.75" customHeight="1" x14ac:dyDescent="0.2">
      <c r="A15" s="139">
        <f>ROW()-ROW(直接人件費[[#Headers],[費用
番号]])</f>
        <v>12</v>
      </c>
      <c r="B15" s="101"/>
      <c r="C15" s="101"/>
      <c r="D15" s="101"/>
      <c r="E15" s="100"/>
      <c r="F15" s="140"/>
      <c r="G15" s="102"/>
      <c r="H15" s="105">
        <f>直接人件費[[#This Row],[助成
対象経費
(A) ×(B)]]</f>
        <v>0</v>
      </c>
      <c r="I15" s="105">
        <f>直接人件費[[#This Row],[時間単価
(A)]]*直接人件費[[#This Row],[従事時間
（B）]]</f>
        <v>0</v>
      </c>
      <c r="J15" s="101"/>
      <c r="K15" s="141" t="str">
        <f>IF(AND(OR(直接人件費[[#This Row],[従事者氏名]]&lt;&gt;"",直接人件費[[#This Row],[所属／役職]]&lt;&gt;"",直接人件費[[#This Row],[従事内容]]&lt;&gt;"",直接人件費[[#This Row],[実施予定期]]&lt;&gt;"",直接人件費[[#This Row],[時間単価
(A)]]&lt;&gt;"",直接人件費[[#This Row],[従事時間
（B）]]&lt;&gt;"",直接人件費[[#This Row],[保有資格
・経験]]&lt;&gt;""),OR(直接人件費[[#This Row],[従事者氏名]]="",直接人件費[[#This Row],[所属／役職]]="",直接人件費[[#This Row],[従事内容]]="",直接人件費[[#This Row],[実施予定期]]="",直接人件費[[#This Row],[時間単価
(A)]]="",直接人件費[[#This Row],[従事時間
（B）]]="",直接人件費[[#This Row],[保有資格
・経験]]="")),
     "←全ての項目を記入してください。",
     IFERROR((IF(直接人件費[[#This Row],[従事時間
（B）]]&gt;ROUNDDOWN(1800*(DATEDIF(VLOOKUP(直接人件費[[#This Row],[実施予定期]],各期の実施期間コピー[[期]:[終了年月日]],2,FALSE),VLOOKUP(直接人件費[[#This Row],[実施予定期]],各期の実施期間コピー[[期]:[終了年月日]],3,FALSE),"M")+1)/12,0),
                 "←従事時間の上限は1年につき1,800時間です。",
                 "")),
              ""))</f>
        <v/>
      </c>
      <c r="P15" s="184"/>
      <c r="Q15" s="184"/>
    </row>
    <row r="16" spans="1:17" ht="30" customHeight="1" x14ac:dyDescent="0.2">
      <c r="A16" s="40" t="s">
        <v>125</v>
      </c>
      <c r="B16" s="72"/>
      <c r="C16" s="73"/>
      <c r="D16" s="74"/>
      <c r="E16" s="73"/>
      <c r="F16" s="73"/>
      <c r="G16" s="70"/>
      <c r="H16" s="134">
        <f>SUBTOTAL(109,直接人件費[助成事業に
要する経費
（税込）])</f>
        <v>0</v>
      </c>
      <c r="I16" s="134">
        <f>SUBTOTAL(109,直接人件費[助成
対象経費
(A) ×(B)])</f>
        <v>0</v>
      </c>
      <c r="J16" s="68"/>
      <c r="K16" s="71"/>
    </row>
    <row r="17" spans="1:13" ht="15" customHeight="1" x14ac:dyDescent="0.2"/>
    <row r="18" spans="1:13" ht="22.5" customHeight="1" x14ac:dyDescent="0.2">
      <c r="A18" s="340" t="s">
        <v>117</v>
      </c>
      <c r="B18" s="341"/>
      <c r="C18" s="341"/>
      <c r="D18" s="342"/>
      <c r="E18" s="43" t="s">
        <v>102</v>
      </c>
      <c r="F18" s="47" t="s">
        <v>168</v>
      </c>
      <c r="G18" s="47" t="s">
        <v>169</v>
      </c>
      <c r="H18" s="43" t="s">
        <v>118</v>
      </c>
      <c r="I18" s="215" t="s">
        <v>167</v>
      </c>
      <c r="J18" s="215" t="s">
        <v>166</v>
      </c>
      <c r="K18" s="45" t="s">
        <v>68</v>
      </c>
    </row>
    <row r="19" spans="1:13" ht="22.5" customHeight="1" x14ac:dyDescent="0.2">
      <c r="A19" s="343"/>
      <c r="B19" s="344"/>
      <c r="C19" s="344"/>
      <c r="D19" s="345"/>
      <c r="E19" s="43">
        <v>1</v>
      </c>
      <c r="F19" s="230">
        <f ca="1">IF(各期ごとの経費区分内訳!C4="―",
    "―",
    各期ごとの経費区分内訳!C4)</f>
        <v>41639</v>
      </c>
      <c r="G19" s="230" t="str">
        <f>IF(各期ごとの経費区分内訳!D4="",
    "―",
    各期ごとの経費区分内訳!D4)</f>
        <v>―</v>
      </c>
      <c r="H19" s="48" t="str">
        <f ca="1">IF(各期ごとの経費区分内訳!E4="",
    "―",
    各期ごとの経費区分内訳!E4)</f>
        <v>―</v>
      </c>
      <c r="I19" s="49">
        <f>SUMIF(直接人件費[実施予定期],各期の実施期間コピー[[#This Row],[期]],直接人件費[助成
対象経費
(A) ×(B)])</f>
        <v>0</v>
      </c>
      <c r="J19" s="50" t="str">
        <f ca="1">IF(OR(各期の実施期間コピー[[#This Row],[開始年月日]]="―",各期の実施期間コピー[[#This Row],[開始年月日]]="エラー",各期の実施期間コピー[[#This Row],[終了年月日]]="―",各期の実施期間コピー[[#This Row],[終了年月日]]="エラー"),
    "―",
    ROUNDDOWN(5000000*3/2*(DATEDIF(各期の実施期間コピー[[#This Row],[開始年月日]],各期の実施期間コピー[[#This Row],[終了年月日]],"M")+1)/12,-3))</f>
        <v>―</v>
      </c>
      <c r="K19" s="46" t="str">
        <f>IF(AND(ROW()-ROW(各期の実施期間コピー[[#Headers],[列1]])=1,各期の実施期間コピー[[#This Row],[終了年月日]]="―"),
    "←11.助成事業の資金計画「(3) 各期の実施期間」で「実施する期の数」及び「終了年月日」を入力してください。",
    IF(AND(各期の実施期間コピー[[#This Row],[開始年月日]]&lt;&gt;"―",各期の実施期間コピー[[#This Row],[終了年月日]]="―"),
      "←終了年月が未記入です。",
      IF(各期の実施期間コピー[[#This Row],[対象経費の
合計額]]&gt;各期の実施期間コピー[[#This Row],[対象経費の
上限額]],
        "←「対象経費の合計額」が「対象経費の上限額」を超えていますので、交付申請額は「対象経費の上限額」の２／３となります。",
        IF(AND(各期ごとの経費区分内訳!$A$5&lt;各期の実施期間コピー[[#This Row],[期]],各期の実施期間コピー[[#This Row],[対象経費の
合計額]]&gt;0),
          "←11.助成事業の資金計画「(3) 各期の実施期間」で設定していない期における人件費が計上されています。",
          ""))))</f>
        <v>←11.助成事業の資金計画「(3) 各期の実施期間」で「実施する期の数」及び「終了年月日」を入力してください。</v>
      </c>
    </row>
    <row r="20" spans="1:13" ht="22.5" customHeight="1" x14ac:dyDescent="0.2">
      <c r="A20" s="334" t="s">
        <v>150</v>
      </c>
      <c r="B20" s="335"/>
      <c r="C20" s="335"/>
      <c r="D20" s="336"/>
      <c r="E20" s="43">
        <v>2</v>
      </c>
      <c r="F20" s="230" t="str">
        <f ca="1">IF(各期ごとの経費区分内訳!C5="―",
    "―",
    各期ごとの経費区分内訳!C5)</f>
        <v>―</v>
      </c>
      <c r="G20" s="230" t="str">
        <f>IF(各期ごとの経費区分内訳!D5="",
    "―",
    各期ごとの経費区分内訳!D5)</f>
        <v>―</v>
      </c>
      <c r="H20" s="48" t="str">
        <f ca="1">IF(各期ごとの経費区分内訳!E5="",
    "―",
    各期ごとの経費区分内訳!E5)</f>
        <v>―</v>
      </c>
      <c r="I20" s="49">
        <f>SUMIF(直接人件費[実施予定期],各期の実施期間コピー[[#This Row],[期]],直接人件費[助成
対象経費
(A) ×(B)])</f>
        <v>0</v>
      </c>
      <c r="J20" s="50" t="str">
        <f ca="1">IF(OR(各期の実施期間コピー[[#This Row],[開始年月日]]="―",各期の実施期間コピー[[#This Row],[開始年月日]]="エラー",各期の実施期間コピー[[#This Row],[終了年月日]]="―",各期の実施期間コピー[[#This Row],[終了年月日]]="エラー"),
    "―",
    ROUNDDOWN(5000000*3/2*(DATEDIF(各期の実施期間コピー[[#This Row],[開始年月日]],各期の実施期間コピー[[#This Row],[終了年月日]],"M")+1)/12,-3))</f>
        <v>―</v>
      </c>
      <c r="K20" s="46" t="str">
        <f ca="1">IF(AND(ROW()-ROW(各期の実施期間コピー[[#Headers],[列1]])=1,各期の実施期間コピー[[#This Row],[終了年月日]]="―"),
    "←11.助成事業の資金計画「(3) 各期の実施期間」で「実施する期の数」及び「終了年月日」を入力してください。",
    IF(AND(各期の実施期間コピー[[#This Row],[開始年月日]]&lt;&gt;"―",各期の実施期間コピー[[#This Row],[終了年月日]]="―"),
      "←終了年月が未記入です。",
      IF(各期の実施期間コピー[[#This Row],[対象経費の
合計額]]&gt;各期の実施期間コピー[[#This Row],[対象経費の
上限額]],
        "←「対象経費の合計額」が「対象経費の上限額」を超えていますので、交付申請額は「対象経費の上限額」の２／３となります。",
        IF(AND(各期ごとの経費区分内訳!$A$5&lt;各期の実施期間コピー[[#This Row],[期]],各期の実施期間コピー[[#This Row],[対象経費の
合計額]]&gt;0),
          "←11.助成事業の資金計画「(3) 各期の実施期間」で設定していない期における人件費が計上されています。",
          ""))))</f>
        <v/>
      </c>
      <c r="M20" s="138"/>
    </row>
    <row r="21" spans="1:13" ht="22.5" customHeight="1" x14ac:dyDescent="0.2">
      <c r="A21" s="334"/>
      <c r="B21" s="335"/>
      <c r="C21" s="335"/>
      <c r="D21" s="336"/>
      <c r="E21" s="43">
        <v>3</v>
      </c>
      <c r="F21" s="230" t="str">
        <f ca="1">IF(各期ごとの経費区分内訳!C6="―",
    "―",
    各期ごとの経費区分内訳!C6)</f>
        <v>―</v>
      </c>
      <c r="G21" s="230" t="str">
        <f>IF(各期ごとの経費区分内訳!D6="",
    "―",
    各期ごとの経費区分内訳!D6)</f>
        <v>―</v>
      </c>
      <c r="H21" s="48" t="str">
        <f ca="1">IF(各期ごとの経費区分内訳!E6="",
    "―",
    各期ごとの経費区分内訳!E6)</f>
        <v>―</v>
      </c>
      <c r="I21" s="49">
        <f>SUMIF(直接人件費[実施予定期],各期の実施期間コピー[[#This Row],[期]],直接人件費[助成
対象経費
(A) ×(B)])</f>
        <v>0</v>
      </c>
      <c r="J21" s="50" t="str">
        <f ca="1">IF(OR(各期の実施期間コピー[[#This Row],[開始年月日]]="―",各期の実施期間コピー[[#This Row],[開始年月日]]="エラー",各期の実施期間コピー[[#This Row],[終了年月日]]="―",各期の実施期間コピー[[#This Row],[終了年月日]]="エラー"),
    "―",
    ROUNDDOWN(5000000*3/2*(DATEDIF(各期の実施期間コピー[[#This Row],[開始年月日]],各期の実施期間コピー[[#This Row],[終了年月日]],"M")+1)/12,-3))</f>
        <v>―</v>
      </c>
      <c r="K21" s="46" t="str">
        <f ca="1">IF(AND(ROW()-ROW(各期の実施期間コピー[[#Headers],[列1]])=1,各期の実施期間コピー[[#This Row],[終了年月日]]="―"),
    "←11.助成事業の資金計画「(3) 各期の実施期間」で「実施する期の数」及び「終了年月日」を入力してください。",
    IF(AND(各期の実施期間コピー[[#This Row],[開始年月日]]&lt;&gt;"―",各期の実施期間コピー[[#This Row],[終了年月日]]="―"),
      "←終了年月が未記入です。",
      IF(各期の実施期間コピー[[#This Row],[対象経費の
合計額]]&gt;各期の実施期間コピー[[#This Row],[対象経費の
上限額]],
        "←「対象経費の合計額」が「対象経費の上限額」を超えていますので、交付申請額は「対象経費の上限額」の２／３となります。",
        IF(AND(各期ごとの経費区分内訳!$A$5&lt;各期の実施期間コピー[[#This Row],[期]],各期の実施期間コピー[[#This Row],[対象経費の
合計額]]&gt;0),
          "←11.助成事業の資金計画「(3) 各期の実施期間」で設定していない期における人件費が計上されています。",
          ""))))</f>
        <v/>
      </c>
    </row>
    <row r="22" spans="1:13" ht="22.5" customHeight="1" x14ac:dyDescent="0.2">
      <c r="A22" s="337"/>
      <c r="B22" s="338"/>
      <c r="C22" s="338"/>
      <c r="D22" s="339"/>
      <c r="E22" s="43">
        <v>4</v>
      </c>
      <c r="F22" s="230" t="str">
        <f ca="1">IF(各期ごとの経費区分内訳!C7="―",
    "―",
    各期ごとの経費区分内訳!C7)</f>
        <v>―</v>
      </c>
      <c r="G22" s="230" t="str">
        <f>IF(各期ごとの経費区分内訳!D7="",
    "―",
    各期ごとの経費区分内訳!D7)</f>
        <v>―</v>
      </c>
      <c r="H22" s="48" t="str">
        <f ca="1">IF(各期ごとの経費区分内訳!E7="",
    "―",
    各期ごとの経費区分内訳!E7)</f>
        <v>―</v>
      </c>
      <c r="I22" s="49">
        <f>SUMIF(直接人件費[実施予定期],各期の実施期間コピー[[#This Row],[期]],直接人件費[助成
対象経費
(A) ×(B)])</f>
        <v>0</v>
      </c>
      <c r="J22" s="50" t="str">
        <f ca="1">IF(OR(各期の実施期間コピー[[#This Row],[開始年月日]]="―",各期の実施期間コピー[[#This Row],[開始年月日]]="エラー",各期の実施期間コピー[[#This Row],[終了年月日]]="―",各期の実施期間コピー[[#This Row],[終了年月日]]="エラー"),
    "―",
    ROUNDDOWN(5000000*3/2*(DATEDIF(各期の実施期間コピー[[#This Row],[開始年月日]],各期の実施期間コピー[[#This Row],[終了年月日]],"M")+1)/12,-3))</f>
        <v>―</v>
      </c>
      <c r="K22" s="46" t="str">
        <f ca="1">IF(AND(ROW()-ROW(各期の実施期間コピー[[#Headers],[列1]])=1,各期の実施期間コピー[[#This Row],[終了年月日]]="―"),
    "←11.助成事業の資金計画「(3) 各期の実施期間」で「実施する期の数」及び「終了年月日」を入力してください。",
    IF(AND(各期の実施期間コピー[[#This Row],[開始年月日]]&lt;&gt;"―",各期の実施期間コピー[[#This Row],[終了年月日]]="―"),
      "←終了年月が未記入です。",
      IF(各期の実施期間コピー[[#This Row],[対象経費の
合計額]]&gt;各期の実施期間コピー[[#This Row],[対象経費の
上限額]],
        "←「対象経費の合計額」が「対象経費の上限額」を超えていますので、交付申請額は「対象経費の上限額」の２／３となります。",
        IF(AND(各期ごとの経費区分内訳!$A$5&lt;各期の実施期間コピー[[#This Row],[期]],各期の実施期間コピー[[#This Row],[対象経費の
合計額]]&gt;0),
          "←11.助成事業の資金計画「(3) 各期の実施期間」で設定していない期における人件費が計上されています。",
          ""))))</f>
        <v/>
      </c>
    </row>
    <row r="23" spans="1:13" ht="15" customHeight="1" x14ac:dyDescent="0.2"/>
    <row r="24" spans="1:13" ht="30" customHeight="1" x14ac:dyDescent="0.2">
      <c r="A24" s="69" t="s">
        <v>39</v>
      </c>
      <c r="B24" s="331" t="s">
        <v>132</v>
      </c>
      <c r="C24" s="332"/>
      <c r="D24" s="332"/>
      <c r="E24" s="332"/>
      <c r="F24" s="332"/>
      <c r="G24" s="332"/>
      <c r="H24" s="332"/>
      <c r="I24" s="332"/>
      <c r="J24" s="333"/>
    </row>
    <row r="25" spans="1:13" ht="30" customHeight="1" x14ac:dyDescent="0.2">
      <c r="A25" s="69" t="s">
        <v>40</v>
      </c>
      <c r="B25" s="331" t="s">
        <v>98</v>
      </c>
      <c r="C25" s="332"/>
      <c r="D25" s="332"/>
      <c r="E25" s="332"/>
      <c r="F25" s="332"/>
      <c r="G25" s="332"/>
      <c r="H25" s="332"/>
      <c r="I25" s="332"/>
      <c r="J25" s="333"/>
    </row>
    <row r="26" spans="1:13" ht="30" customHeight="1" x14ac:dyDescent="0.2">
      <c r="A26" s="69" t="s">
        <v>41</v>
      </c>
      <c r="B26" s="331" t="s">
        <v>108</v>
      </c>
      <c r="C26" s="332"/>
      <c r="D26" s="332"/>
      <c r="E26" s="332"/>
      <c r="F26" s="332"/>
      <c r="G26" s="332"/>
      <c r="H26" s="332"/>
      <c r="I26" s="332"/>
      <c r="J26" s="333"/>
    </row>
  </sheetData>
  <sheetProtection password="DFBD" sheet="1" objects="1" scenarios="1" formatRows="0" insertRows="0" deleteRows="0" selectLockedCells="1"/>
  <mergeCells count="6">
    <mergeCell ref="A1:J1"/>
    <mergeCell ref="B25:J25"/>
    <mergeCell ref="B24:J24"/>
    <mergeCell ref="B26:J26"/>
    <mergeCell ref="A20:D22"/>
    <mergeCell ref="A18:D19"/>
  </mergeCells>
  <phoneticPr fontId="2"/>
  <conditionalFormatting sqref="J4:J15 B4:G15">
    <cfRule type="expression" dxfId="134" priority="7">
      <formula>AND(OR($B4&lt;&gt;"",$C4&lt;&gt;"",$D4&lt;&gt;"",$E4&lt;&gt;"",,$F4&lt;&gt;"",$G4&lt;&gt;"",$J4&lt;&gt;""),B4="")</formula>
    </cfRule>
  </conditionalFormatting>
  <conditionalFormatting sqref="I19:I22">
    <cfRule type="expression" dxfId="133" priority="1">
      <formula>$I19&gt;$J19</formula>
    </cfRule>
    <cfRule type="expression" dxfId="132" priority="3">
      <formula>$K19="←設定されていない期に人件費が計上されています。"</formula>
    </cfRule>
  </conditionalFormatting>
  <conditionalFormatting sqref="G4:G15">
    <cfRule type="expression" dxfId="131" priority="2">
      <formula>K4="←従事時間の上限は1年につき1,800時間です。"</formula>
    </cfRule>
  </conditionalFormatting>
  <dataValidations count="5">
    <dataValidation imeMode="hiragana" allowBlank="1" showInputMessage="1" showErrorMessage="1" sqref="E18:J18 A18:D22 J4:J15 B4:D15"/>
    <dataValidation imeMode="halfAlpha" allowBlank="1" showInputMessage="1" showErrorMessage="1" sqref="E19:J22 H4:I15"/>
    <dataValidation type="list" imeMode="halfAlpha" allowBlank="1" showInputMessage="1" showErrorMessage="1" promptTitle="プルダウンメニューから選択してください" prompt="　経費を支出する期と同じ番号を選択してください。" sqref="E4:E15">
      <formula1>"1,2,3,4"</formula1>
    </dataValidation>
    <dataValidation type="whole" imeMode="halfAlpha" operator="lessThanOrEqual" allowBlank="1" showInputMessage="1" showErrorMessage="1" errorTitle="入力エラー" error="上限額以上、または、数値以外を入力しています。" promptTitle="数値を記入してください" prompt="　時間単価は募集要項の「人件費単価一覧表」を参照の上ご記入ください。_x000a_　なお、上限額は4,860円です。" sqref="F4:F15">
      <formula1>4860</formula1>
    </dataValidation>
    <dataValidation type="whole" imeMode="halfAlpha" operator="lessThanOrEqual" allowBlank="1" showInputMessage="1" showErrorMessage="1" promptTitle="数値を記入してください" prompt="　従事時間の限度は、一人につき1日8時間、年間1,800時間です。" sqref="G4:G15">
      <formula1>7200</formula1>
    </dataValidation>
  </dataValidations>
  <printOptions horizontalCentered="1"/>
  <pageMargins left="0.59055118110236215" right="0.59055118110236215" top="0.39370078740157483" bottom="0.59055118110236215" header="0.31496062992125984" footer="0.31496062992125984"/>
  <pageSetup paperSize="9" orientation="portrait" r:id="rId1"/>
  <headerFooter>
    <oddFooter>&amp;C&amp;"ＭＳ ゴシック,標準"&amp;A（&amp;P/&amp;N）</oddFooter>
  </headerFooter>
  <ignoredErrors>
    <ignoredError sqref="G7:G15 A7:D15 A5:D6 G6 J4:K4 I7:K15 I5:K6 H5:H15 A4:D4 H4:I4" unlockedFormula="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助成事業の資金計画</vt:lpstr>
      <vt:lpstr>各期ごとの経費区分内訳</vt:lpstr>
      <vt:lpstr>原材料・副資材費</vt:lpstr>
      <vt:lpstr>機械装置・工具器具費</vt:lpstr>
      <vt:lpstr>機械装置・工具器具購入計画書</vt:lpstr>
      <vt:lpstr>委託・外注費</vt:lpstr>
      <vt:lpstr>委託・外注計画書</vt:lpstr>
      <vt:lpstr>専門家指導受入計画書</vt:lpstr>
      <vt:lpstr>直接人件費</vt:lpstr>
      <vt:lpstr>産業財産権出願・導入費、展示会参加費</vt:lpstr>
      <vt:lpstr>広告費、その他</vt:lpstr>
      <vt:lpstr>委託・外注費!Print_Area</vt:lpstr>
      <vt:lpstr>各期ごとの経費区分内訳!Print_Area</vt:lpstr>
      <vt:lpstr>機械装置・工具器具費!Print_Area</vt:lpstr>
      <vt:lpstr>原材料・副資材費!Print_Area</vt:lpstr>
      <vt:lpstr>'広告費、その他'!Print_Area</vt:lpstr>
      <vt:lpstr>'産業財産権出願・導入費、展示会参加費'!Print_Area</vt:lpstr>
      <vt:lpstr>助成事業の資金計画!Print_Area</vt:lpstr>
      <vt:lpstr>直接人件費!Print_Area</vt:lpstr>
      <vt:lpstr>委託・外注費!Print_Titles</vt:lpstr>
      <vt:lpstr>機械装置・工具器具費!Print_Titles</vt:lpstr>
      <vt:lpstr>原材料・副資材費!Print_Titles</vt:lpstr>
      <vt:lpstr>直接人件費!Print_Titles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2017-08-07T10:35:59Z</dcterms:created>
  <dcterms:modified xsi:type="dcterms:W3CDTF">2017-08-15T02:47:08Z</dcterms:modified>
</cp:coreProperties>
</file>