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6970" tabRatio="917"/>
  </bookViews>
  <sheets>
    <sheet name="35" sheetId="31" r:id="rId1"/>
    <sheet name="36" sheetId="32" r:id="rId2"/>
    <sheet name="37" sheetId="33" r:id="rId3"/>
    <sheet name="38" sheetId="75" r:id="rId4"/>
    <sheet name="39" sheetId="34" r:id="rId5"/>
    <sheet name="40" sheetId="60" r:id="rId6"/>
    <sheet name="41" sheetId="68" r:id="rId7"/>
    <sheet name="42" sheetId="69" r:id="rId8"/>
    <sheet name="43" sheetId="83" r:id="rId9"/>
    <sheet name="44" sheetId="55" r:id="rId10"/>
    <sheet name="45" sheetId="67" r:id="rId11"/>
    <sheet name="46" sheetId="78" r:id="rId12"/>
    <sheet name="47" sheetId="46" r:id="rId13"/>
    <sheet name="48" sheetId="51" r:id="rId14"/>
    <sheet name="49" sheetId="82" r:id="rId15"/>
    <sheet name="50" sheetId="50" r:id="rId16"/>
    <sheet name="51" sheetId="49" r:id="rId17"/>
    <sheet name="52" sheetId="70" r:id="rId18"/>
    <sheet name="53" sheetId="66" r:id="rId19"/>
    <sheet name="54" sheetId="64" r:id="rId20"/>
    <sheet name="55" sheetId="65" r:id="rId21"/>
    <sheet name="56" sheetId="61" r:id="rId22"/>
    <sheet name="57" sheetId="16" r:id="rId23"/>
    <sheet name="58" sheetId="63" r:id="rId24"/>
    <sheet name="59" sheetId="18" r:id="rId25"/>
    <sheet name="60" sheetId="62" r:id="rId26"/>
    <sheet name="61" sheetId="20" r:id="rId27"/>
    <sheet name="62" sheetId="21" r:id="rId28"/>
    <sheet name="63" sheetId="22" r:id="rId29"/>
    <sheet name="64" sheetId="29" r:id="rId30"/>
    <sheet name="65" sheetId="74" r:id="rId31"/>
    <sheet name="66" sheetId="73" r:id="rId32"/>
    <sheet name="67" sheetId="72" r:id="rId33"/>
    <sheet name="68" sheetId="27" r:id="rId34"/>
    <sheet name="69" sheetId="26" r:id="rId35"/>
    <sheet name="70" sheetId="36" r:id="rId36"/>
    <sheet name="71" sheetId="84" r:id="rId37"/>
    <sheet name="72" sheetId="85" r:id="rId38"/>
  </sheets>
  <definedNames>
    <definedName name="__xlchart.v1.0" localSheetId="8" hidden="1">#REF!</definedName>
    <definedName name="__xlchart.v1.0" hidden="1">#REF!</definedName>
    <definedName name="__xlchart.v1.1" localSheetId="8" hidden="1">#REF!</definedName>
    <definedName name="__xlchart.v1.1" hidden="1">#REF!</definedName>
    <definedName name="__xlchart.v1.2" localSheetId="8" hidden="1">#REF!</definedName>
    <definedName name="__xlchart.v1.2" hidden="1">#REF!</definedName>
    <definedName name="__xlchart.v1.3" localSheetId="8" hidden="1">#REF!</definedName>
    <definedName name="__xlchart.v1.3" hidden="1">#REF!</definedName>
    <definedName name="__xlchart.v1.4" localSheetId="8" hidden="1">#REF!</definedName>
    <definedName name="__xlchart.v1.4" hidden="1">#REF!</definedName>
    <definedName name="__xlchart.v1.5" localSheetId="8" hidden="1">#REF!</definedName>
    <definedName name="__xlchart.v1.5" hidden="1">#REF!</definedName>
    <definedName name="__xlchart.v1.6" localSheetId="8" hidden="1">#REF!</definedName>
    <definedName name="__xlchart.v1.6" hidden="1">#REF!</definedName>
    <definedName name="__xlchart.v1.7" localSheetId="8" hidden="1">#REF!</definedName>
    <definedName name="__xlchart.v1.7" hidden="1">#REF!</definedName>
    <definedName name="_9.資金支出">#REF!</definedName>
    <definedName name="_9．資金支出明細" localSheetId="8">#REF!</definedName>
    <definedName name="_9．資金支出明細" localSheetId="11">#REF!</definedName>
    <definedName name="_9．資金支出明細" localSheetId="36">#REF!</definedName>
    <definedName name="_9．資金支出明細" localSheetId="37">#REF!</definedName>
    <definedName name="_9．資金支出明細">#REF!</definedName>
    <definedName name="_ftn1" localSheetId="8">#REF!</definedName>
    <definedName name="_ftn1" localSheetId="11">#REF!</definedName>
    <definedName name="_ftn1" localSheetId="36">#REF!</definedName>
    <definedName name="_ftn1" localSheetId="37">#REF!</definedName>
    <definedName name="_ftn1">#REF!</definedName>
    <definedName name="aa">#REF!</definedName>
    <definedName name="aaaa" hidden="1">#REF!</definedName>
    <definedName name="aaaaaa">#REF!</definedName>
    <definedName name="_xlnm.Print_Area" localSheetId="0">'35'!$A$1:$K$28</definedName>
    <definedName name="_xlnm.Print_Area" localSheetId="1">'36'!$A$1:$K$30</definedName>
    <definedName name="_xlnm.Print_Area" localSheetId="2">'37'!$A$1:$J$31</definedName>
    <definedName name="_xlnm.Print_Area" localSheetId="3">'38'!$A$1:$J$21</definedName>
    <definedName name="_xlnm.Print_Area" localSheetId="4">'39'!$A$1:$G$28</definedName>
    <definedName name="_xlnm.Print_Area" localSheetId="5">'40'!$A$1:$U$34</definedName>
    <definedName name="_xlnm.Print_Area" localSheetId="6">'41'!$A$1:$G$12</definedName>
    <definedName name="_xlnm.Print_Area" localSheetId="7">'42'!$A$1:$F$22</definedName>
    <definedName name="_xlnm.Print_Area" localSheetId="8">'43'!$A$1:$J$20</definedName>
    <definedName name="_xlnm.Print_Area" localSheetId="9">'44'!$A$1:$I$14</definedName>
    <definedName name="_xlnm.Print_Area" localSheetId="10">'45'!$A$1:$I$43</definedName>
    <definedName name="_xlnm.Print_Area" localSheetId="11">'46'!$A$1:$I$19</definedName>
    <definedName name="_xlnm.Print_Area" localSheetId="12">'47'!$A$1:$E$18</definedName>
    <definedName name="_xlnm.Print_Area" localSheetId="13">'48'!$A$1:$F$52</definedName>
    <definedName name="_xlnm.Print_Area" localSheetId="14">'49'!$A$1:$F$51</definedName>
    <definedName name="_xlnm.Print_Area" localSheetId="15">'50'!$A$1:$D$14</definedName>
    <definedName name="_xlnm.Print_Area" localSheetId="16">'51'!$A$1:$J$10</definedName>
    <definedName name="_xlnm.Print_Area" localSheetId="17">'52'!$A$1:$J$9</definedName>
    <definedName name="_xlnm.Print_Area" localSheetId="18">'53'!$A$1:$H$24</definedName>
    <definedName name="_xlnm.Print_Area" localSheetId="19">'54'!$A$1:$I$23</definedName>
    <definedName name="_xlnm.Print_Area" localSheetId="20">'55'!$A$1:$A$18</definedName>
    <definedName name="_xlnm.Print_Area" localSheetId="21">'56'!$A$1:$T$44</definedName>
    <definedName name="_xlnm.Print_Area" localSheetId="22">'57'!$A$1:$G$34</definedName>
    <definedName name="_xlnm.Print_Area" localSheetId="23">'58'!$A$1:$F$38</definedName>
    <definedName name="_xlnm.Print_Area" localSheetId="24">'59'!$A$1:$K$32</definedName>
    <definedName name="_xlnm.Print_Area" localSheetId="25">'60'!$A$1:$M$27</definedName>
    <definedName name="_xlnm.Print_Area" localSheetId="26">'61'!$A$1:$I$31</definedName>
    <definedName name="_xlnm.Print_Area" localSheetId="27">'62'!$A$1:$I$28</definedName>
    <definedName name="_xlnm.Print_Area" localSheetId="28">'63'!$A$1:$I$18</definedName>
    <definedName name="_xlnm.Print_Area" localSheetId="29">'64'!$A$1:$S$17</definedName>
    <definedName name="_xlnm.Print_Area" localSheetId="30">'65'!$A$1:$L$28</definedName>
    <definedName name="_xlnm.Print_Area" localSheetId="31">'66'!$A$1:$I$18</definedName>
    <definedName name="_xlnm.Print_Area" localSheetId="32">'67'!$A$1:$S$17</definedName>
    <definedName name="_xlnm.Print_Area" localSheetId="33">'68'!$A$1:$K$26</definedName>
    <definedName name="_xlnm.Print_Area" localSheetId="34">'69'!$A$1:$J$19</definedName>
    <definedName name="_xlnm.Print_Area" localSheetId="35">'70'!$A$1:$P$27</definedName>
    <definedName name="_xlnm.Print_Area" localSheetId="36">'71'!$A$1:$K$46</definedName>
    <definedName name="_xlnm.Print_Area" localSheetId="37">'72'!$A$1:$K$28</definedName>
    <definedName name="_xlnm.Print_Titles" localSheetId="24">'59'!$A:$K,'59'!$13:$13</definedName>
    <definedName name="_xlnm.Print_Titles" localSheetId="25">'60'!$A:$M,'60'!$6:$6</definedName>
    <definedName name="_xlnm.Print_Titles" localSheetId="27">'62'!$A:$I,'62'!$6:$6</definedName>
    <definedName name="_xlnm.Print_Titles" localSheetId="28">'63'!$A:$I,'63'!$6:$6</definedName>
    <definedName name="_xlnm.Print_Titles" localSheetId="31">'66'!$A:$I,'66'!#REF!</definedName>
    <definedName name="Z_78A06D35_997C_49BE_BF64_1932D8EC4307_.wvu.PrintArea" localSheetId="22">'57'!$A$1:$AP$26</definedName>
    <definedName name="Z_78A06D35_997C_49BE_BF64_1932D8EC4307_.wvu.PrintArea" localSheetId="23">'58'!$A$1:$AM$38</definedName>
    <definedName name="Z_78A06D35_997C_49BE_BF64_1932D8EC4307_.wvu.PrintArea" localSheetId="24">'59'!$A$1:$K$31</definedName>
    <definedName name="Z_78A06D35_997C_49BE_BF64_1932D8EC4307_.wvu.PrintArea" localSheetId="25">'60'!$A$1:$M$26</definedName>
    <definedName name="Z_78A06D35_997C_49BE_BF64_1932D8EC4307_.wvu.PrintArea" localSheetId="27">'62'!$A$1:$I$27</definedName>
    <definedName name="Z_78A06D35_997C_49BE_BF64_1932D8EC4307_.wvu.PrintArea" localSheetId="28">'63'!$A$1:$I$16</definedName>
    <definedName name="Z_78A06D35_997C_49BE_BF64_1932D8EC4307_.wvu.PrintArea" localSheetId="31">'66'!#REF!</definedName>
    <definedName name="あああ" hidden="1">#REF!</definedName>
    <definedName name="サービス業" localSheetId="3">#REF!</definedName>
    <definedName name="サービス業" localSheetId="36">#REF!</definedName>
    <definedName name="サービス業" localSheetId="37">#REF!</definedName>
    <definedName name="サービス業">'36'!$P$39:$P$67</definedName>
    <definedName name="卸売業" localSheetId="3">#REF!</definedName>
    <definedName name="卸売業" localSheetId="36">#REF!</definedName>
    <definedName name="卸売業" localSheetId="37">#REF!</definedName>
    <definedName name="卸売業">'36'!$O$39:$O$44</definedName>
    <definedName name="助成事業のフロー・スケジュール" localSheetId="8">#REF!</definedName>
    <definedName name="助成事業のフロー・スケジュール" localSheetId="11">#REF!</definedName>
    <definedName name="助成事業のフロー・スケジュール" localSheetId="36">#REF!</definedName>
    <definedName name="助成事業のフロー・スケジュール" localSheetId="37">#REF!</definedName>
    <definedName name="助成事業のフロー・スケジュール">#REF!</definedName>
    <definedName name="小売業" localSheetId="3">#REF!</definedName>
    <definedName name="小売業" localSheetId="36">#REF!</definedName>
    <definedName name="小売業" localSheetId="37">#REF!</definedName>
    <definedName name="小売業">'36'!$Q$39:$Q$46</definedName>
    <definedName name="製造業・その他">'36'!$N$39:$N$95</definedName>
    <definedName name="製造業その他" localSheetId="8">#REF!</definedName>
    <definedName name="製造業その他" localSheetId="11">#REF!</definedName>
    <definedName name="製造業その他" localSheetId="36">#REF!</definedName>
    <definedName name="製造業その他" localSheetId="37">#REF!</definedName>
    <definedName name="製造業その他">#REF!</definedName>
  </definedNames>
  <calcPr calcId="162913"/>
</workbook>
</file>

<file path=xl/calcChain.xml><?xml version="1.0" encoding="utf-8"?>
<calcChain xmlns="http://schemas.openxmlformats.org/spreadsheetml/2006/main">
  <c r="A22" i="27" l="1"/>
  <c r="J22" i="27"/>
  <c r="I22" i="27" s="1"/>
  <c r="L22" i="27"/>
  <c r="A23" i="27"/>
  <c r="J23" i="27"/>
  <c r="I23" i="27" s="1"/>
  <c r="L23" i="27"/>
  <c r="D42" i="61"/>
  <c r="T48" i="61"/>
  <c r="D41" i="61" l="1"/>
  <c r="N41" i="61" s="1"/>
  <c r="D43" i="61"/>
  <c r="N42" i="61" l="1"/>
  <c r="N43" i="61"/>
  <c r="A12" i="21"/>
  <c r="H12" i="21"/>
  <c r="G12" i="21" s="1"/>
  <c r="J12" i="21"/>
  <c r="A9" i="27"/>
  <c r="J9" i="27"/>
  <c r="I9" i="27" s="1"/>
  <c r="L9" i="27"/>
  <c r="A8" i="22"/>
  <c r="K35" i="67" l="1"/>
  <c r="K8" i="74" l="1"/>
  <c r="H8" i="21"/>
  <c r="G8" i="21" s="1"/>
  <c r="H9" i="21"/>
  <c r="G9" i="21" s="1"/>
  <c r="L10" i="62"/>
  <c r="K10" i="62" s="1"/>
  <c r="L9" i="62"/>
  <c r="K9" i="62" s="1"/>
  <c r="H10" i="22"/>
  <c r="A12" i="61" l="1"/>
  <c r="A7" i="34" l="1"/>
  <c r="A8" i="34" l="1"/>
  <c r="A6" i="34"/>
  <c r="A9" i="34"/>
  <c r="A10" i="34"/>
  <c r="A11" i="34"/>
  <c r="A12" i="34"/>
  <c r="A13" i="34"/>
  <c r="A14" i="34"/>
  <c r="F26" i="31" l="1"/>
  <c r="E31" i="67"/>
  <c r="F31" i="67" s="1"/>
  <c r="I21" i="67"/>
  <c r="H21" i="67"/>
  <c r="G21" i="67"/>
  <c r="F21" i="67"/>
  <c r="E21" i="67"/>
  <c r="E26" i="67" s="1"/>
  <c r="L8" i="27" l="1"/>
  <c r="K18" i="78" l="1"/>
  <c r="K38" i="67"/>
  <c r="K17" i="67"/>
  <c r="W16" i="60"/>
  <c r="G31" i="67" l="1"/>
  <c r="H31" i="67" s="1"/>
  <c r="I31" i="67" s="1"/>
  <c r="I26" i="67"/>
  <c r="H26" i="67"/>
  <c r="G26" i="67"/>
  <c r="F26" i="67"/>
  <c r="E27" i="67"/>
  <c r="F27" i="67" l="1"/>
  <c r="G27" i="67" s="1"/>
  <c r="H27" i="67" s="1"/>
  <c r="I27" i="67" s="1"/>
  <c r="H12" i="60"/>
  <c r="H9" i="60"/>
  <c r="O11" i="60"/>
  <c r="O8" i="60"/>
  <c r="O5" i="60"/>
  <c r="H11" i="60"/>
  <c r="C11" i="60"/>
  <c r="H8" i="60"/>
  <c r="C8" i="60"/>
  <c r="C5" i="60"/>
  <c r="Z50" i="61" l="1"/>
  <c r="Y50" i="61"/>
  <c r="X50" i="61"/>
  <c r="W50" i="61"/>
  <c r="Z48" i="61"/>
  <c r="Y48" i="61"/>
  <c r="X48" i="61"/>
  <c r="W48" i="61"/>
  <c r="AD50" i="61"/>
  <c r="AC50" i="61"/>
  <c r="AB50" i="61"/>
  <c r="AA50" i="61"/>
  <c r="AD48" i="61"/>
  <c r="AC48" i="61"/>
  <c r="AB48" i="61"/>
  <c r="AA48" i="61"/>
  <c r="AH50" i="61"/>
  <c r="AG50" i="61"/>
  <c r="AF50" i="61"/>
  <c r="AE50" i="61"/>
  <c r="AH48" i="61"/>
  <c r="AG48" i="61"/>
  <c r="AF48" i="61"/>
  <c r="AE48" i="61"/>
  <c r="A30" i="61"/>
  <c r="A31" i="61"/>
  <c r="A32" i="61"/>
  <c r="A33" i="61"/>
  <c r="L7" i="61" l="1"/>
  <c r="A13" i="61"/>
  <c r="A14" i="61" l="1"/>
  <c r="A15" i="61"/>
  <c r="A16" i="61"/>
  <c r="A17" i="61"/>
  <c r="A18" i="61"/>
  <c r="A19" i="61"/>
  <c r="A20" i="61"/>
  <c r="A21" i="61"/>
  <c r="A22" i="61"/>
  <c r="A23" i="61"/>
  <c r="A24" i="61"/>
  <c r="A25" i="61"/>
  <c r="A26" i="61"/>
  <c r="A27" i="61"/>
  <c r="A28" i="61"/>
  <c r="A29" i="61"/>
  <c r="A34" i="61"/>
  <c r="A35" i="61"/>
  <c r="A36" i="61"/>
  <c r="S7" i="61"/>
  <c r="R7" i="61"/>
  <c r="Q7" i="61"/>
  <c r="P7" i="61"/>
  <c r="G26" i="74" l="1"/>
  <c r="C21" i="63" l="1"/>
  <c r="D32" i="63" l="1"/>
  <c r="C32" i="63"/>
  <c r="D21" i="63"/>
  <c r="F16" i="34"/>
  <c r="G6" i="34" l="1"/>
  <c r="G7" i="34"/>
  <c r="G9" i="34"/>
  <c r="G8" i="34"/>
  <c r="G27" i="74"/>
  <c r="K5" i="78"/>
  <c r="K13" i="55"/>
  <c r="I4" i="68"/>
  <c r="H20" i="16" l="1"/>
  <c r="H21" i="16"/>
  <c r="H22" i="16"/>
  <c r="H23" i="16"/>
  <c r="H24" i="16"/>
  <c r="H16" i="26" l="1"/>
  <c r="H7" i="21"/>
  <c r="K9" i="74" l="1"/>
  <c r="K27" i="74" s="1"/>
  <c r="K10" i="74"/>
  <c r="K11" i="74"/>
  <c r="K12" i="74"/>
  <c r="K13" i="74"/>
  <c r="K14" i="74"/>
  <c r="K15" i="74"/>
  <c r="K16" i="74"/>
  <c r="K17" i="74"/>
  <c r="K18" i="74"/>
  <c r="K19" i="74"/>
  <c r="K20" i="74"/>
  <c r="K21" i="74"/>
  <c r="K22" i="74"/>
  <c r="K26" i="74"/>
  <c r="K23" i="74" l="1"/>
  <c r="C31" i="63"/>
  <c r="K28" i="74"/>
  <c r="M22" i="31" l="1"/>
  <c r="J20" i="66"/>
  <c r="J19" i="66"/>
  <c r="J18" i="66"/>
  <c r="J17" i="66"/>
  <c r="J16" i="66"/>
  <c r="J9" i="66"/>
  <c r="J5" i="66"/>
  <c r="J3" i="66"/>
  <c r="L9" i="49"/>
  <c r="E16" i="69" l="1"/>
  <c r="I2" i="68" l="1"/>
  <c r="G6" i="31"/>
  <c r="G11" i="34" l="1"/>
  <c r="G13" i="34"/>
  <c r="G15" i="34"/>
  <c r="G10" i="34"/>
  <c r="G12" i="34"/>
  <c r="G14" i="34"/>
  <c r="I26" i="74"/>
  <c r="L26" i="74" s="1"/>
  <c r="G16" i="34" l="1"/>
  <c r="G28" i="74"/>
  <c r="I28" i="74"/>
  <c r="I27" i="74"/>
  <c r="L27" i="74" s="1"/>
  <c r="J26" i="74"/>
  <c r="J27" i="74"/>
  <c r="J28" i="74"/>
  <c r="I8" i="68"/>
  <c r="I10" i="68"/>
  <c r="G3" i="46"/>
  <c r="L28" i="74" l="1"/>
  <c r="D9" i="63"/>
  <c r="F25" i="63"/>
  <c r="F14" i="63"/>
  <c r="C20" i="63"/>
  <c r="C9" i="63"/>
  <c r="D31" i="63" l="1"/>
  <c r="E31" i="63" s="1"/>
  <c r="D20" i="63"/>
  <c r="E20" i="63" s="1"/>
  <c r="E9" i="63"/>
  <c r="A13" i="73" l="1"/>
  <c r="H13" i="73"/>
  <c r="G13" i="73" s="1"/>
  <c r="J13" i="73"/>
  <c r="A15" i="22"/>
  <c r="H15" i="22"/>
  <c r="G15" i="22" s="1"/>
  <c r="J15" i="22"/>
  <c r="A25" i="21"/>
  <c r="H25" i="21"/>
  <c r="G25" i="21" s="1"/>
  <c r="J25" i="21"/>
  <c r="A24" i="62"/>
  <c r="L24" i="62"/>
  <c r="K24" i="62" s="1"/>
  <c r="N24" i="62"/>
  <c r="A25" i="62"/>
  <c r="L25" i="62"/>
  <c r="K25" i="62" s="1"/>
  <c r="N25" i="62"/>
  <c r="B15" i="69" l="1"/>
  <c r="B14" i="69"/>
  <c r="B13" i="69"/>
  <c r="B12" i="69"/>
  <c r="B11" i="69"/>
  <c r="B10" i="69"/>
  <c r="K10" i="55" l="1"/>
  <c r="K9" i="55"/>
  <c r="J17" i="73"/>
  <c r="H17" i="73"/>
  <c r="G17" i="73" s="1"/>
  <c r="A17" i="73"/>
  <c r="J16" i="73"/>
  <c r="H16" i="73"/>
  <c r="G16" i="73" s="1"/>
  <c r="A16" i="73"/>
  <c r="J15" i="73"/>
  <c r="H15" i="73"/>
  <c r="G15" i="73" s="1"/>
  <c r="A15" i="73"/>
  <c r="J14" i="73"/>
  <c r="H14" i="73"/>
  <c r="G14" i="73" s="1"/>
  <c r="A14" i="73"/>
  <c r="J12" i="73"/>
  <c r="H12" i="73"/>
  <c r="G12" i="73" s="1"/>
  <c r="A12" i="73"/>
  <c r="J11" i="73"/>
  <c r="H11" i="73"/>
  <c r="G11" i="73" s="1"/>
  <c r="A11" i="73"/>
  <c r="J10" i="73"/>
  <c r="H10" i="73"/>
  <c r="G10" i="73" s="1"/>
  <c r="A10" i="73"/>
  <c r="J9" i="73"/>
  <c r="H9" i="73"/>
  <c r="G9" i="73" s="1"/>
  <c r="A9" i="73"/>
  <c r="J8" i="73"/>
  <c r="H8" i="73"/>
  <c r="D10" i="63" s="1"/>
  <c r="E10" i="63" s="1"/>
  <c r="F10" i="63" s="1"/>
  <c r="A8" i="73"/>
  <c r="K11" i="55"/>
  <c r="H18" i="73" l="1"/>
  <c r="G8" i="73"/>
  <c r="E18" i="20"/>
  <c r="E3" i="20"/>
  <c r="A7" i="62"/>
  <c r="G18" i="73" l="1"/>
  <c r="C10" i="63"/>
  <c r="D10" i="16" s="1"/>
  <c r="F20" i="63" l="1"/>
  <c r="F31" i="63" l="1"/>
  <c r="F9" i="63"/>
  <c r="F9" i="16" l="1"/>
  <c r="G7" i="46"/>
  <c r="G6" i="46"/>
  <c r="K8" i="55" l="1"/>
  <c r="K7" i="55"/>
  <c r="L20" i="32"/>
  <c r="L7" i="32"/>
  <c r="H8" i="31"/>
  <c r="G7" i="31"/>
  <c r="F28" i="31" l="1"/>
  <c r="M7" i="61" l="1"/>
  <c r="I7" i="61"/>
  <c r="H7" i="61"/>
  <c r="O7" i="61"/>
  <c r="K7" i="61"/>
  <c r="N7" i="61"/>
  <c r="J7" i="61"/>
  <c r="E32" i="63"/>
  <c r="F32" i="63" s="1"/>
  <c r="E21" i="63"/>
  <c r="F10" i="16" l="1"/>
  <c r="F21" i="63"/>
  <c r="E10" i="16"/>
  <c r="A20" i="21"/>
  <c r="H20" i="21"/>
  <c r="G20" i="21" s="1"/>
  <c r="J20" i="21"/>
  <c r="N26" i="62" l="1"/>
  <c r="L26" i="62"/>
  <c r="K26" i="62" s="1"/>
  <c r="A26" i="62"/>
  <c r="N23" i="62"/>
  <c r="L23" i="62"/>
  <c r="K23" i="62" s="1"/>
  <c r="A23" i="62"/>
  <c r="N22" i="62"/>
  <c r="L22" i="62"/>
  <c r="K22" i="62" s="1"/>
  <c r="A22" i="62"/>
  <c r="N21" i="62"/>
  <c r="L21" i="62"/>
  <c r="K21" i="62" s="1"/>
  <c r="A21" i="62"/>
  <c r="N20" i="62"/>
  <c r="L20" i="62"/>
  <c r="K20" i="62" s="1"/>
  <c r="A20" i="62"/>
  <c r="N19" i="62"/>
  <c r="L19" i="62"/>
  <c r="K19" i="62" s="1"/>
  <c r="A19" i="62"/>
  <c r="N18" i="62"/>
  <c r="L18" i="62"/>
  <c r="K18" i="62" s="1"/>
  <c r="A18" i="62"/>
  <c r="N17" i="62"/>
  <c r="L17" i="62"/>
  <c r="K17" i="62" s="1"/>
  <c r="A17" i="62"/>
  <c r="N16" i="62"/>
  <c r="L16" i="62"/>
  <c r="K16" i="62" s="1"/>
  <c r="A16" i="62"/>
  <c r="N15" i="62"/>
  <c r="L15" i="62"/>
  <c r="K15" i="62" s="1"/>
  <c r="A15" i="62"/>
  <c r="N14" i="62"/>
  <c r="L14" i="62"/>
  <c r="K14" i="62" s="1"/>
  <c r="A14" i="62"/>
  <c r="N13" i="62"/>
  <c r="L13" i="62"/>
  <c r="K13" i="62" s="1"/>
  <c r="A13" i="62"/>
  <c r="N12" i="62"/>
  <c r="L12" i="62"/>
  <c r="K12" i="62" s="1"/>
  <c r="A12" i="62"/>
  <c r="N11" i="62"/>
  <c r="L11" i="62"/>
  <c r="K11" i="62" s="1"/>
  <c r="A11" i="62"/>
  <c r="N10" i="62"/>
  <c r="A10" i="62"/>
  <c r="N9" i="62"/>
  <c r="C28" i="63"/>
  <c r="A9" i="62"/>
  <c r="N8" i="62"/>
  <c r="L8" i="62"/>
  <c r="A8" i="62"/>
  <c r="N7" i="62"/>
  <c r="L7" i="62"/>
  <c r="K7" i="62" s="1"/>
  <c r="D17" i="63" l="1"/>
  <c r="E17" i="63" s="1"/>
  <c r="F17" i="63" s="1"/>
  <c r="D6" i="63"/>
  <c r="E6" i="63" s="1"/>
  <c r="F6" i="63" s="1"/>
  <c r="K8" i="62"/>
  <c r="C6" i="63"/>
  <c r="L27" i="62"/>
  <c r="D28" i="63"/>
  <c r="J8" i="27"/>
  <c r="I8" i="27" s="1"/>
  <c r="J10" i="27"/>
  <c r="I10" i="27" l="1"/>
  <c r="C33" i="63" s="1"/>
  <c r="D33" i="63"/>
  <c r="E33" i="63" s="1"/>
  <c r="F33" i="63" s="1"/>
  <c r="K27" i="62"/>
  <c r="C17" i="63"/>
  <c r="D6" i="16" s="1"/>
  <c r="C11" i="63"/>
  <c r="D11" i="63"/>
  <c r="E11" i="63" s="1"/>
  <c r="C22" i="63"/>
  <c r="D22" i="63"/>
  <c r="E28" i="63"/>
  <c r="E6" i="16"/>
  <c r="L18" i="32"/>
  <c r="L19" i="32"/>
  <c r="L17" i="32"/>
  <c r="F11" i="63" l="1"/>
  <c r="D11" i="16"/>
  <c r="E22" i="63"/>
  <c r="E11" i="16"/>
  <c r="F28" i="63"/>
  <c r="F6" i="16"/>
  <c r="J16" i="26"/>
  <c r="J17" i="26"/>
  <c r="J18" i="26"/>
  <c r="K8" i="26"/>
  <c r="K9" i="26"/>
  <c r="K10" i="26"/>
  <c r="L21" i="27"/>
  <c r="L24" i="27"/>
  <c r="L25" i="27"/>
  <c r="J7" i="22"/>
  <c r="J8" i="22"/>
  <c r="J9" i="22"/>
  <c r="J10" i="22"/>
  <c r="J11" i="22"/>
  <c r="J12" i="22"/>
  <c r="J13" i="22"/>
  <c r="J14" i="22"/>
  <c r="J16" i="22"/>
  <c r="J7" i="21"/>
  <c r="L14" i="18"/>
  <c r="J8" i="21"/>
  <c r="J9" i="21"/>
  <c r="J10" i="21"/>
  <c r="J11" i="21"/>
  <c r="J13" i="21"/>
  <c r="J14" i="21"/>
  <c r="J15" i="21"/>
  <c r="J16" i="21"/>
  <c r="J17" i="21"/>
  <c r="J18" i="21"/>
  <c r="J19" i="21"/>
  <c r="J21" i="21"/>
  <c r="J22" i="21"/>
  <c r="J23" i="21"/>
  <c r="J24" i="21"/>
  <c r="J26" i="21"/>
  <c r="J27" i="21"/>
  <c r="F22" i="63" l="1"/>
  <c r="F11" i="16"/>
  <c r="L15" i="18"/>
  <c r="L16" i="18"/>
  <c r="L17" i="18"/>
  <c r="L18" i="18"/>
  <c r="L19" i="18"/>
  <c r="L20" i="18"/>
  <c r="L21" i="18"/>
  <c r="L22" i="18"/>
  <c r="L23" i="18"/>
  <c r="L24" i="18"/>
  <c r="L25" i="18"/>
  <c r="L26" i="18"/>
  <c r="L27" i="18"/>
  <c r="L28" i="18"/>
  <c r="L29" i="18"/>
  <c r="L30" i="18"/>
  <c r="L31" i="18"/>
  <c r="K6" i="55" l="1"/>
  <c r="K5" i="55"/>
  <c r="K3" i="55"/>
  <c r="G14" i="46"/>
  <c r="G13" i="46"/>
  <c r="G17" i="46"/>
  <c r="G16" i="46"/>
  <c r="G10" i="46"/>
  <c r="G9" i="46"/>
  <c r="C14" i="63" l="1"/>
  <c r="I10" i="26" l="1"/>
  <c r="H10" i="26" s="1"/>
  <c r="A10" i="26"/>
  <c r="I9" i="26"/>
  <c r="A9" i="26"/>
  <c r="I8" i="26"/>
  <c r="D13" i="63" s="1"/>
  <c r="E13" i="63" s="1"/>
  <c r="F13" i="63" s="1"/>
  <c r="A8" i="26"/>
  <c r="H9" i="26" l="1"/>
  <c r="C24" i="63" s="1"/>
  <c r="D24" i="63"/>
  <c r="E24" i="63" s="1"/>
  <c r="F24" i="63" s="1"/>
  <c r="I11" i="26"/>
  <c r="H8" i="26"/>
  <c r="D35" i="63"/>
  <c r="H9" i="31"/>
  <c r="L10" i="27"/>
  <c r="A10" i="27"/>
  <c r="J11" i="27"/>
  <c r="I11" i="27"/>
  <c r="A8" i="27"/>
  <c r="A15" i="34"/>
  <c r="H11" i="26" l="1"/>
  <c r="C35" i="63"/>
  <c r="C13" i="63"/>
  <c r="E35" i="63"/>
  <c r="E13" i="16"/>
  <c r="J25" i="27"/>
  <c r="I25" i="27" s="1"/>
  <c r="A25" i="27"/>
  <c r="J24" i="27"/>
  <c r="A24" i="27"/>
  <c r="J21" i="27"/>
  <c r="D12" i="63" s="1"/>
  <c r="E12" i="63" s="1"/>
  <c r="F12" i="63" s="1"/>
  <c r="A21" i="27"/>
  <c r="H18" i="26"/>
  <c r="C36" i="63" s="1"/>
  <c r="A18" i="26"/>
  <c r="H17" i="26"/>
  <c r="C25" i="63" s="1"/>
  <c r="A17" i="26"/>
  <c r="A16" i="26"/>
  <c r="H19" i="26" l="1"/>
  <c r="D14" i="16"/>
  <c r="I24" i="27"/>
  <c r="C23" i="63" s="1"/>
  <c r="D23" i="63"/>
  <c r="E23" i="63" s="1"/>
  <c r="F23" i="63" s="1"/>
  <c r="D13" i="16"/>
  <c r="F35" i="63"/>
  <c r="F13" i="16"/>
  <c r="I21" i="27"/>
  <c r="D34" i="63"/>
  <c r="J26" i="27"/>
  <c r="C34" i="63" l="1"/>
  <c r="C12" i="63"/>
  <c r="I26" i="27"/>
  <c r="E34" i="63"/>
  <c r="E12" i="16"/>
  <c r="E9" i="16"/>
  <c r="H16" i="22"/>
  <c r="G16" i="22" s="1"/>
  <c r="A16" i="22"/>
  <c r="H14" i="22"/>
  <c r="G14" i="22" s="1"/>
  <c r="A14" i="22"/>
  <c r="H13" i="22"/>
  <c r="G13" i="22" s="1"/>
  <c r="A13" i="22"/>
  <c r="H12" i="22"/>
  <c r="G12" i="22" s="1"/>
  <c r="A12" i="22"/>
  <c r="H11" i="22"/>
  <c r="G11" i="22" s="1"/>
  <c r="A11" i="22"/>
  <c r="G10" i="22"/>
  <c r="A10" i="22"/>
  <c r="H9" i="22"/>
  <c r="G9" i="22" s="1"/>
  <c r="A9" i="22"/>
  <c r="H8" i="22"/>
  <c r="G8" i="22" s="1"/>
  <c r="H7" i="22"/>
  <c r="D19" i="63" s="1"/>
  <c r="E19" i="63" s="1"/>
  <c r="F19" i="63" s="1"/>
  <c r="A7" i="22"/>
  <c r="H27" i="21"/>
  <c r="G27" i="21" s="1"/>
  <c r="A27" i="21"/>
  <c r="H26" i="21"/>
  <c r="G26" i="21" s="1"/>
  <c r="A26" i="21"/>
  <c r="H24" i="21"/>
  <c r="G24" i="21" s="1"/>
  <c r="A24" i="21"/>
  <c r="H23" i="21"/>
  <c r="G23" i="21" s="1"/>
  <c r="A23" i="21"/>
  <c r="H22" i="21"/>
  <c r="G22" i="21" s="1"/>
  <c r="A22" i="21"/>
  <c r="H21" i="21"/>
  <c r="G21" i="21" s="1"/>
  <c r="A21" i="21"/>
  <c r="H19" i="21"/>
  <c r="G19" i="21" s="1"/>
  <c r="A19" i="21"/>
  <c r="H18" i="21"/>
  <c r="G18" i="21" s="1"/>
  <c r="A18" i="21"/>
  <c r="H17" i="21"/>
  <c r="G17" i="21" s="1"/>
  <c r="A17" i="21"/>
  <c r="H16" i="21"/>
  <c r="G16" i="21" s="1"/>
  <c r="A16" i="21"/>
  <c r="H15" i="21"/>
  <c r="G15" i="21" s="1"/>
  <c r="A15" i="21"/>
  <c r="H14" i="21"/>
  <c r="G14" i="21" s="1"/>
  <c r="A14" i="21"/>
  <c r="H13" i="21"/>
  <c r="G13" i="21" s="1"/>
  <c r="A13" i="21"/>
  <c r="H11" i="21"/>
  <c r="G11" i="21" s="1"/>
  <c r="A11" i="21"/>
  <c r="H10" i="21"/>
  <c r="A10" i="21"/>
  <c r="A9" i="21"/>
  <c r="A8" i="21"/>
  <c r="A7" i="21"/>
  <c r="J31" i="18"/>
  <c r="I31" i="18" s="1"/>
  <c r="A31" i="18"/>
  <c r="J30" i="18"/>
  <c r="I30" i="18" s="1"/>
  <c r="A30" i="18"/>
  <c r="J29" i="18"/>
  <c r="I29" i="18" s="1"/>
  <c r="A29" i="18"/>
  <c r="J28" i="18"/>
  <c r="I28" i="18" s="1"/>
  <c r="A28" i="18"/>
  <c r="J27" i="18"/>
  <c r="I27" i="18" s="1"/>
  <c r="A27" i="18"/>
  <c r="J26" i="18"/>
  <c r="I26" i="18" s="1"/>
  <c r="A26" i="18"/>
  <c r="J25" i="18"/>
  <c r="I25" i="18" s="1"/>
  <c r="A25" i="18"/>
  <c r="J24" i="18"/>
  <c r="I24" i="18" s="1"/>
  <c r="A24" i="18"/>
  <c r="J23" i="18"/>
  <c r="I23" i="18" s="1"/>
  <c r="A23" i="18"/>
  <c r="J22" i="18"/>
  <c r="I22" i="18" s="1"/>
  <c r="A22" i="18"/>
  <c r="J21" i="18"/>
  <c r="I21" i="18" s="1"/>
  <c r="A21" i="18"/>
  <c r="J20" i="18"/>
  <c r="I20" i="18" s="1"/>
  <c r="A20" i="18"/>
  <c r="J19" i="18"/>
  <c r="I19" i="18" s="1"/>
  <c r="A19" i="18"/>
  <c r="J18" i="18"/>
  <c r="I18" i="18" s="1"/>
  <c r="C16" i="63" s="1"/>
  <c r="A18" i="18"/>
  <c r="J17" i="18"/>
  <c r="I17" i="18" s="1"/>
  <c r="A17" i="18"/>
  <c r="J16" i="18"/>
  <c r="I16" i="18" s="1"/>
  <c r="A16" i="18"/>
  <c r="J15" i="18"/>
  <c r="I15" i="18" s="1"/>
  <c r="A15" i="18"/>
  <c r="J14" i="18"/>
  <c r="I14" i="18" s="1"/>
  <c r="A14" i="18"/>
  <c r="D25" i="16"/>
  <c r="G10" i="21" l="1"/>
  <c r="D7" i="63"/>
  <c r="E7" i="63" s="1"/>
  <c r="F7" i="63" s="1"/>
  <c r="D29" i="63"/>
  <c r="D12" i="16"/>
  <c r="G7" i="22"/>
  <c r="D8" i="63"/>
  <c r="E8" i="63" s="1"/>
  <c r="F8" i="63" s="1"/>
  <c r="D5" i="63"/>
  <c r="E5" i="63" s="1"/>
  <c r="C5" i="63"/>
  <c r="F34" i="63"/>
  <c r="F12" i="16"/>
  <c r="H17" i="22"/>
  <c r="C30" i="63"/>
  <c r="D30" i="63"/>
  <c r="E30" i="63" s="1"/>
  <c r="H28" i="21"/>
  <c r="G7" i="21"/>
  <c r="G28" i="21" s="1"/>
  <c r="D18" i="63"/>
  <c r="D16" i="63"/>
  <c r="E16" i="63" s="1"/>
  <c r="F16" i="63" s="1"/>
  <c r="D27" i="63"/>
  <c r="J32" i="18"/>
  <c r="D9" i="16"/>
  <c r="E29" i="63" l="1"/>
  <c r="F29" i="63" s="1"/>
  <c r="C29" i="63"/>
  <c r="C8" i="63"/>
  <c r="C19" i="63"/>
  <c r="G17" i="22"/>
  <c r="C18" i="63"/>
  <c r="C7" i="63"/>
  <c r="D15" i="63"/>
  <c r="E15" i="63"/>
  <c r="E8" i="16"/>
  <c r="E18" i="63"/>
  <c r="E7" i="16"/>
  <c r="F5" i="63"/>
  <c r="C27" i="63"/>
  <c r="E5" i="16"/>
  <c r="D26" i="63"/>
  <c r="E27" i="63"/>
  <c r="F27" i="63" s="1"/>
  <c r="D37" i="63"/>
  <c r="I32" i="18"/>
  <c r="C26" i="63" l="1"/>
  <c r="D8" i="16"/>
  <c r="C15" i="63"/>
  <c r="D7" i="16"/>
  <c r="E15" i="16"/>
  <c r="F5" i="16"/>
  <c r="F30" i="63"/>
  <c r="F8" i="16"/>
  <c r="F18" i="63"/>
  <c r="F7" i="16"/>
  <c r="C37" i="63"/>
  <c r="D38" i="63"/>
  <c r="E26" i="63"/>
  <c r="D5" i="16"/>
  <c r="E37" i="63"/>
  <c r="D15" i="16" l="1"/>
  <c r="D26" i="16" s="1"/>
  <c r="C38" i="63"/>
  <c r="F15" i="16"/>
  <c r="H16" i="16" s="1"/>
  <c r="E38" i="63"/>
  <c r="H15" i="16" l="1"/>
  <c r="F24" i="31"/>
</calcChain>
</file>

<file path=xl/sharedStrings.xml><?xml version="1.0" encoding="utf-8"?>
<sst xmlns="http://schemas.openxmlformats.org/spreadsheetml/2006/main" count="1442" uniqueCount="978">
  <si>
    <t>（単位：円）</t>
    <phoneticPr fontId="7"/>
  </si>
  <si>
    <t>経　費　区　分</t>
  </si>
  <si>
    <t>内　　訳</t>
    <rPh sb="0" eb="1">
      <t>ウチ</t>
    </rPh>
    <rPh sb="3" eb="4">
      <t>ヤク</t>
    </rPh>
    <phoneticPr fontId="7"/>
  </si>
  <si>
    <t>資　金　調　達　先</t>
    <rPh sb="0" eb="1">
      <t>シ</t>
    </rPh>
    <rPh sb="2" eb="3">
      <t>カネ</t>
    </rPh>
    <rPh sb="4" eb="5">
      <t>チョウ</t>
    </rPh>
    <rPh sb="6" eb="7">
      <t>タッ</t>
    </rPh>
    <rPh sb="8" eb="9">
      <t>サキ</t>
    </rPh>
    <phoneticPr fontId="7"/>
  </si>
  <si>
    <t>資金調達金額</t>
    <rPh sb="1" eb="2">
      <t>キン</t>
    </rPh>
    <rPh sb="2" eb="3">
      <t>チョウ</t>
    </rPh>
    <phoneticPr fontId="7"/>
  </si>
  <si>
    <t>調達先（名称等）</t>
    <rPh sb="0" eb="3">
      <t>チョウタツサキ</t>
    </rPh>
    <rPh sb="4" eb="6">
      <t>メイショウ</t>
    </rPh>
    <rPh sb="6" eb="7">
      <t>ナド</t>
    </rPh>
    <phoneticPr fontId="7"/>
  </si>
  <si>
    <t>進捗状況等</t>
    <rPh sb="0" eb="2">
      <t>シンチョク</t>
    </rPh>
    <rPh sb="2" eb="4">
      <t>ジョウキョウ</t>
    </rPh>
    <rPh sb="4" eb="5">
      <t>ナド</t>
    </rPh>
    <phoneticPr fontId="7"/>
  </si>
  <si>
    <t>内 　訳</t>
    <rPh sb="0" eb="1">
      <t>ナイ</t>
    </rPh>
    <rPh sb="3" eb="4">
      <t>ヤク</t>
    </rPh>
    <phoneticPr fontId="7"/>
  </si>
  <si>
    <t>自　己　資　金</t>
    <phoneticPr fontId="7"/>
  </si>
  <si>
    <t>役　員　借　入　金</t>
    <rPh sb="0" eb="1">
      <t>ヤク</t>
    </rPh>
    <rPh sb="2" eb="3">
      <t>イン</t>
    </rPh>
    <rPh sb="4" eb="5">
      <t>シャク</t>
    </rPh>
    <rPh sb="6" eb="7">
      <t>イ</t>
    </rPh>
    <rPh sb="8" eb="9">
      <t>キン</t>
    </rPh>
    <phoneticPr fontId="7"/>
  </si>
  <si>
    <t>役 員 借 入 金</t>
    <phoneticPr fontId="7"/>
  </si>
  <si>
    <t>注１</t>
    <rPh sb="0" eb="1">
      <t>チュウ</t>
    </rPh>
    <phoneticPr fontId="7"/>
  </si>
  <si>
    <t>注２</t>
    <rPh sb="0" eb="1">
      <t>チュウ</t>
    </rPh>
    <phoneticPr fontId="7"/>
  </si>
  <si>
    <t>注３</t>
    <rPh sb="0" eb="1">
      <t>チュウ</t>
    </rPh>
    <phoneticPr fontId="7"/>
  </si>
  <si>
    <t>注４</t>
    <rPh sb="0" eb="1">
      <t>チュウ</t>
    </rPh>
    <phoneticPr fontId="7"/>
  </si>
  <si>
    <t>注５</t>
    <rPh sb="0" eb="1">
      <t>チュウ</t>
    </rPh>
    <phoneticPr fontId="7"/>
  </si>
  <si>
    <t>注６</t>
    <rPh sb="0" eb="1">
      <t>チュウ</t>
    </rPh>
    <phoneticPr fontId="7"/>
  </si>
  <si>
    <t>「助成事業に要する経費の合計」と「資金調達金額の合計」とが一致するように記入してください。</t>
    <phoneticPr fontId="7"/>
  </si>
  <si>
    <t>期</t>
    <rPh sb="0" eb="1">
      <t>キ</t>
    </rPh>
    <phoneticPr fontId="7"/>
  </si>
  <si>
    <t>開始年月日</t>
    <rPh sb="0" eb="2">
      <t>カイシ</t>
    </rPh>
    <rPh sb="2" eb="4">
      <t>ネンゲツ</t>
    </rPh>
    <rPh sb="4" eb="5">
      <t>ヒ</t>
    </rPh>
    <phoneticPr fontId="7"/>
  </si>
  <si>
    <t>終了年月日</t>
    <rPh sb="0" eb="2">
      <t>シュウリョウ</t>
    </rPh>
    <rPh sb="2" eb="4">
      <t>ネンゲツ</t>
    </rPh>
    <rPh sb="4" eb="5">
      <t>ヒ</t>
    </rPh>
    <phoneticPr fontId="7"/>
  </si>
  <si>
    <t>期の長さ</t>
    <rPh sb="0" eb="1">
      <t>キ</t>
    </rPh>
    <rPh sb="2" eb="3">
      <t>ナガ</t>
    </rPh>
    <phoneticPr fontId="7"/>
  </si>
  <si>
    <t>列1</t>
  </si>
  <si>
    <t>期</t>
    <rPh sb="0" eb="1">
      <t>キ</t>
    </rPh>
    <phoneticPr fontId="1"/>
  </si>
  <si>
    <t>経費区分</t>
    <rPh sb="0" eb="2">
      <t>ケイヒ</t>
    </rPh>
    <rPh sb="2" eb="4">
      <t>クブン</t>
    </rPh>
    <phoneticPr fontId="7"/>
  </si>
  <si>
    <t>助成事業に要する経費
（税込）</t>
    <phoneticPr fontId="7"/>
  </si>
  <si>
    <t>助成対象経費
（税抜）</t>
    <rPh sb="0" eb="1">
      <t>スケ</t>
    </rPh>
    <rPh sb="1" eb="2">
      <t>セイ</t>
    </rPh>
    <rPh sb="2" eb="3">
      <t>ツイ</t>
    </rPh>
    <rPh sb="3" eb="4">
      <t>ゾウ</t>
    </rPh>
    <rPh sb="4" eb="5">
      <t>キョウ</t>
    </rPh>
    <rPh sb="5" eb="6">
      <t>ヒ</t>
    </rPh>
    <phoneticPr fontId="7"/>
  </si>
  <si>
    <t>助成金交付申請額
(千円未満切捨)</t>
    <rPh sb="0" eb="3">
      <t>ジョセイキン</t>
    </rPh>
    <rPh sb="3" eb="5">
      <t>コウフ</t>
    </rPh>
    <rPh sb="5" eb="7">
      <t>シンセイ</t>
    </rPh>
    <rPh sb="7" eb="8">
      <t>ガク</t>
    </rPh>
    <phoneticPr fontId="7"/>
  </si>
  <si>
    <t>計</t>
    <rPh sb="0" eb="1">
      <t>ケイ</t>
    </rPh>
    <phoneticPr fontId="7"/>
  </si>
  <si>
    <t>計</t>
    <phoneticPr fontId="7"/>
  </si>
  <si>
    <t>合　　計</t>
    <rPh sb="0" eb="1">
      <t>ゴウ</t>
    </rPh>
    <rPh sb="3" eb="4">
      <t>ケイ</t>
    </rPh>
    <phoneticPr fontId="7"/>
  </si>
  <si>
    <t>（単位：円）</t>
    <rPh sb="1" eb="3">
      <t>タンイ</t>
    </rPh>
    <rPh sb="4" eb="5">
      <t>エン</t>
    </rPh>
    <phoneticPr fontId="7"/>
  </si>
  <si>
    <t>費用
番号</t>
    <rPh sb="0" eb="2">
      <t>ヒヨウ</t>
    </rPh>
    <rPh sb="3" eb="5">
      <t>バンゴウ</t>
    </rPh>
    <phoneticPr fontId="7"/>
  </si>
  <si>
    <t>品　名</t>
    <rPh sb="0" eb="1">
      <t>ヒン</t>
    </rPh>
    <rPh sb="2" eb="3">
      <t>メイ</t>
    </rPh>
    <phoneticPr fontId="7"/>
  </si>
  <si>
    <t>仕　様</t>
    <rPh sb="0" eb="1">
      <t>ツコウ</t>
    </rPh>
    <rPh sb="2" eb="3">
      <t>サマ</t>
    </rPh>
    <phoneticPr fontId="7"/>
  </si>
  <si>
    <t>用　途</t>
    <rPh sb="0" eb="1">
      <t>ヨウ</t>
    </rPh>
    <rPh sb="2" eb="3">
      <t>ト</t>
    </rPh>
    <phoneticPr fontId="7"/>
  </si>
  <si>
    <t>単位</t>
    <rPh sb="0" eb="2">
      <t>タンイ</t>
    </rPh>
    <phoneticPr fontId="1"/>
  </si>
  <si>
    <t>助成事業に
要する経費
（税込）</t>
    <rPh sb="0" eb="2">
      <t>ジョセイ</t>
    </rPh>
    <rPh sb="2" eb="4">
      <t>ジギョウ</t>
    </rPh>
    <rPh sb="6" eb="7">
      <t>ヨウ</t>
    </rPh>
    <phoneticPr fontId="7"/>
  </si>
  <si>
    <t>購入企業名</t>
    <rPh sb="0" eb="2">
      <t>コウニュウ</t>
    </rPh>
    <rPh sb="2" eb="4">
      <t>キギョウ</t>
    </rPh>
    <rPh sb="4" eb="5">
      <t>メイ</t>
    </rPh>
    <phoneticPr fontId="7"/>
  </si>
  <si>
    <t>設置場所</t>
    <rPh sb="0" eb="2">
      <t>セッチ</t>
    </rPh>
    <rPh sb="2" eb="4">
      <t>バショ</t>
    </rPh>
    <phoneticPr fontId="1"/>
  </si>
  <si>
    <t>調達方法</t>
    <rPh sb="0" eb="2">
      <t>チョウタツ</t>
    </rPh>
    <rPh sb="2" eb="4">
      <t>ホウホウ</t>
    </rPh>
    <phoneticPr fontId="7"/>
  </si>
  <si>
    <t>設置期間</t>
    <rPh sb="0" eb="2">
      <t>セッチ</t>
    </rPh>
    <rPh sb="2" eb="4">
      <t>キカン</t>
    </rPh>
    <phoneticPr fontId="7"/>
  </si>
  <si>
    <t>購入・
リース・
レンタル
単価
（税抜、B）</t>
    <rPh sb="0" eb="2">
      <t>コウニュウ</t>
    </rPh>
    <rPh sb="14" eb="16">
      <t>タンカ</t>
    </rPh>
    <rPh sb="18" eb="20">
      <t>ゼイヌキ</t>
    </rPh>
    <phoneticPr fontId="7"/>
  </si>
  <si>
    <t>購入・
リース・
レンタル先
企業名</t>
    <rPh sb="13" eb="14">
      <t>サキ</t>
    </rPh>
    <rPh sb="15" eb="17">
      <t>キギョウ</t>
    </rPh>
    <rPh sb="17" eb="18">
      <t>メイ</t>
    </rPh>
    <phoneticPr fontId="7"/>
  </si>
  <si>
    <t>【 機械装置・工具器具購入計画書 】</t>
    <rPh sb="2" eb="4">
      <t>キカイ</t>
    </rPh>
    <rPh sb="4" eb="6">
      <t>ソウチ</t>
    </rPh>
    <rPh sb="7" eb="9">
      <t>コウグ</t>
    </rPh>
    <rPh sb="9" eb="11">
      <t>キグ</t>
    </rPh>
    <rPh sb="11" eb="13">
      <t>コウニュウ</t>
    </rPh>
    <rPh sb="13" eb="16">
      <t>ケイカクショ</t>
    </rPh>
    <phoneticPr fontId="7"/>
  </si>
  <si>
    <t>費用番号</t>
    <rPh sb="0" eb="2">
      <t>ヒヨウ</t>
    </rPh>
    <rPh sb="2" eb="3">
      <t>バン</t>
    </rPh>
    <rPh sb="3" eb="4">
      <t>ゴウ</t>
    </rPh>
    <phoneticPr fontId="7"/>
  </si>
  <si>
    <t>設置場所</t>
    <rPh sb="0" eb="2">
      <t>セッチ</t>
    </rPh>
    <rPh sb="2" eb="4">
      <t>バショ</t>
    </rPh>
    <phoneticPr fontId="7"/>
  </si>
  <si>
    <t>企 業 名</t>
    <rPh sb="0" eb="1">
      <t>キ</t>
    </rPh>
    <rPh sb="2" eb="3">
      <t>ギョウ</t>
    </rPh>
    <rPh sb="4" eb="5">
      <t>メイ</t>
    </rPh>
    <phoneticPr fontId="7"/>
  </si>
  <si>
    <t>代表者名</t>
    <rPh sb="0" eb="3">
      <t>ダイヒョウシャ</t>
    </rPh>
    <rPh sb="3" eb="4">
      <t>メイ</t>
    </rPh>
    <phoneticPr fontId="7"/>
  </si>
  <si>
    <t>電話番号</t>
    <rPh sb="0" eb="1">
      <t>デン</t>
    </rPh>
    <rPh sb="1" eb="2">
      <t>ハナシ</t>
    </rPh>
    <rPh sb="2" eb="4">
      <t>バンゴウ</t>
    </rPh>
    <phoneticPr fontId="7"/>
  </si>
  <si>
    <t>所 在 地</t>
    <rPh sb="0" eb="1">
      <t>ショ</t>
    </rPh>
    <rPh sb="2" eb="3">
      <t>ザイ</t>
    </rPh>
    <rPh sb="4" eb="5">
      <t>チ</t>
    </rPh>
    <phoneticPr fontId="7"/>
  </si>
  <si>
    <t>担当部署</t>
    <rPh sb="0" eb="2">
      <t>タントウ</t>
    </rPh>
    <rPh sb="2" eb="4">
      <t>ブショ</t>
    </rPh>
    <phoneticPr fontId="7"/>
  </si>
  <si>
    <t>担当者名</t>
    <rPh sb="0" eb="3">
      <t>タントウシャ</t>
    </rPh>
    <rPh sb="3" eb="4">
      <t>メイ</t>
    </rPh>
    <phoneticPr fontId="7"/>
  </si>
  <si>
    <t>Ｕ Ｒ Ｌ</t>
    <phoneticPr fontId="7"/>
  </si>
  <si>
    <t>購入予定時期</t>
    <rPh sb="0" eb="2">
      <t>コウニュウ</t>
    </rPh>
    <rPh sb="2" eb="4">
      <t>ヨテイ</t>
    </rPh>
    <rPh sb="4" eb="6">
      <t>ジキ</t>
    </rPh>
    <phoneticPr fontId="7"/>
  </si>
  <si>
    <t>西暦</t>
    <rPh sb="0" eb="2">
      <t>セイレキ</t>
    </rPh>
    <phoneticPr fontId="7"/>
  </si>
  <si>
    <t>年</t>
    <rPh sb="0" eb="1">
      <t>ネン</t>
    </rPh>
    <phoneticPr fontId="7"/>
  </si>
  <si>
    <t>月</t>
    <rPh sb="0" eb="1">
      <t>ツキ</t>
    </rPh>
    <phoneticPr fontId="7"/>
  </si>
  <si>
    <t>円</t>
    <rPh sb="0" eb="1">
      <t>エン</t>
    </rPh>
    <phoneticPr fontId="1"/>
  </si>
  <si>
    <t>1社目</t>
    <rPh sb="1" eb="2">
      <t>シャ</t>
    </rPh>
    <rPh sb="2" eb="3">
      <t>メ</t>
    </rPh>
    <phoneticPr fontId="7"/>
  </si>
  <si>
    <t>2社目</t>
    <rPh sb="1" eb="2">
      <t>シャ</t>
    </rPh>
    <rPh sb="2" eb="3">
      <t>メ</t>
    </rPh>
    <phoneticPr fontId="7"/>
  </si>
  <si>
    <t>2社見積が入手困難な理由</t>
    <rPh sb="1" eb="2">
      <t>シャ</t>
    </rPh>
    <rPh sb="2" eb="4">
      <t>ミツモリ</t>
    </rPh>
    <rPh sb="5" eb="7">
      <t>ニュウシュ</t>
    </rPh>
    <rPh sb="7" eb="9">
      <t>コンナン</t>
    </rPh>
    <rPh sb="10" eb="12">
      <t>リユウ</t>
    </rPh>
    <phoneticPr fontId="7"/>
  </si>
  <si>
    <t>委託・外注内容</t>
    <rPh sb="0" eb="2">
      <t>イタク</t>
    </rPh>
    <rPh sb="3" eb="4">
      <t>ソト</t>
    </rPh>
    <rPh sb="4" eb="5">
      <t>チュウ</t>
    </rPh>
    <rPh sb="5" eb="6">
      <t>ウチ</t>
    </rPh>
    <rPh sb="6" eb="7">
      <t>カタチ</t>
    </rPh>
    <phoneticPr fontId="2"/>
  </si>
  <si>
    <t>実施予定期</t>
    <rPh sb="0" eb="2">
      <t>ジッシ</t>
    </rPh>
    <rPh sb="2" eb="4">
      <t>ヨテイ</t>
    </rPh>
    <rPh sb="4" eb="5">
      <t>キ</t>
    </rPh>
    <phoneticPr fontId="7"/>
  </si>
  <si>
    <t>単価
（税抜、B）</t>
    <rPh sb="0" eb="2">
      <t>タンカ</t>
    </rPh>
    <rPh sb="4" eb="6">
      <t>ゼイヌキ</t>
    </rPh>
    <phoneticPr fontId="7"/>
  </si>
  <si>
    <t>委託・外注先</t>
    <rPh sb="0" eb="2">
      <t>イタク</t>
    </rPh>
    <rPh sb="3" eb="6">
      <t>ガイチュウサキ</t>
    </rPh>
    <phoneticPr fontId="7"/>
  </si>
  <si>
    <t>技術指導内容</t>
    <rPh sb="0" eb="2">
      <t>ギジュツ</t>
    </rPh>
    <rPh sb="2" eb="4">
      <t>シドウ</t>
    </rPh>
    <rPh sb="4" eb="5">
      <t>ウチ</t>
    </rPh>
    <rPh sb="5" eb="6">
      <t>カタチ</t>
    </rPh>
    <phoneticPr fontId="2"/>
  </si>
  <si>
    <t>内容</t>
    <rPh sb="0" eb="2">
      <t>ナイヨウ</t>
    </rPh>
    <phoneticPr fontId="2"/>
  </si>
  <si>
    <t>権利名</t>
    <rPh sb="0" eb="2">
      <t>ケンリメイ2</t>
    </rPh>
    <phoneticPr fontId="1"/>
  </si>
  <si>
    <t>内容</t>
    <rPh sb="0" eb="2">
      <t>ナイヨウ</t>
    </rPh>
    <phoneticPr fontId="7"/>
  </si>
  <si>
    <t xml:space="preserve">弁理士
事務所名
又は
権利所有
企業名      </t>
    <rPh sb="0" eb="3">
      <t>ベンリシ</t>
    </rPh>
    <rPh sb="4" eb="6">
      <t>ジム</t>
    </rPh>
    <rPh sb="6" eb="7">
      <t>ショ</t>
    </rPh>
    <rPh sb="7" eb="8">
      <t>メイ</t>
    </rPh>
    <rPh sb="9" eb="10">
      <t>マタ</t>
    </rPh>
    <rPh sb="12" eb="14">
      <t>ケンリ</t>
    </rPh>
    <rPh sb="14" eb="16">
      <t>ショユウ</t>
    </rPh>
    <rPh sb="17" eb="19">
      <t>キギョウ</t>
    </rPh>
    <rPh sb="19" eb="20">
      <t>メイ</t>
    </rPh>
    <phoneticPr fontId="7"/>
  </si>
  <si>
    <t>開催期間・
会場</t>
    <phoneticPr fontId="7"/>
  </si>
  <si>
    <t xml:space="preserve">支払予定先     </t>
    <rPh sb="0" eb="2">
      <t>シハライ</t>
    </rPh>
    <rPh sb="2" eb="4">
      <t>ヨテイ</t>
    </rPh>
    <rPh sb="4" eb="5">
      <t>サキ</t>
    </rPh>
    <phoneticPr fontId="7"/>
  </si>
  <si>
    <t>経費項目</t>
    <rPh sb="0" eb="2">
      <t>ケイヒ</t>
    </rPh>
    <rPh sb="2" eb="4">
      <t>コウモク</t>
    </rPh>
    <phoneticPr fontId="7"/>
  </si>
  <si>
    <t>単価
（税込、B）</t>
    <rPh sb="0" eb="2">
      <t>タンカ</t>
    </rPh>
    <rPh sb="4" eb="6">
      <t>ゼイコミ</t>
    </rPh>
    <phoneticPr fontId="7"/>
  </si>
  <si>
    <t>備考</t>
    <rPh sb="0" eb="2">
      <t>ビコウ</t>
    </rPh>
    <phoneticPr fontId="7"/>
  </si>
  <si>
    <t>対象の
技術・製品</t>
    <rPh sb="0" eb="2">
      <t>タイショウ</t>
    </rPh>
    <rPh sb="4" eb="6">
      <t>ギジュツ</t>
    </rPh>
    <rPh sb="7" eb="9">
      <t>セイヒン</t>
    </rPh>
    <phoneticPr fontId="7"/>
  </si>
  <si>
    <t>契約期間</t>
    <rPh sb="0" eb="2">
      <t>ケイヤク</t>
    </rPh>
    <rPh sb="2" eb="4">
      <t>キカン</t>
    </rPh>
    <phoneticPr fontId="2"/>
  </si>
  <si>
    <t>～</t>
    <phoneticPr fontId="1"/>
  </si>
  <si>
    <t>納品される
成果物</t>
    <rPh sb="0" eb="2">
      <t>ノウヒン</t>
    </rPh>
    <rPh sb="6" eb="9">
      <t>セイカブツ</t>
    </rPh>
    <phoneticPr fontId="1"/>
  </si>
  <si>
    <t>選定理由</t>
    <rPh sb="0" eb="4">
      <t>センテイリユウ</t>
    </rPh>
    <phoneticPr fontId="1"/>
  </si>
  <si>
    <t>経歴・実績</t>
    <rPh sb="0" eb="2">
      <t>ケイレキ</t>
    </rPh>
    <rPh sb="3" eb="5">
      <t>ジッセキ</t>
    </rPh>
    <phoneticPr fontId="7"/>
  </si>
  <si>
    <t>年</t>
    <rPh sb="0" eb="1">
      <t>ネン</t>
    </rPh>
    <phoneticPr fontId="1"/>
  </si>
  <si>
    <t>Ｕ Ｒ Ｌ</t>
    <phoneticPr fontId="7"/>
  </si>
  <si>
    <t>指導者</t>
    <rPh sb="0" eb="3">
      <t>シドウシャ</t>
    </rPh>
    <phoneticPr fontId="7"/>
  </si>
  <si>
    <t>公    社    記    入    欄</t>
    <phoneticPr fontId="1"/>
  </si>
  <si>
    <t>受 付 番 号</t>
    <phoneticPr fontId="1"/>
  </si>
  <si>
    <t>　公益財団法人　東京都中小企業振興公社</t>
    <phoneticPr fontId="1"/>
  </si>
  <si>
    <t>受   付   日</t>
    <phoneticPr fontId="1"/>
  </si>
  <si>
    <t>　　　　理　事　長　 殿</t>
    <phoneticPr fontId="1"/>
  </si>
  <si>
    <t>受   付   者</t>
    <phoneticPr fontId="1"/>
  </si>
  <si>
    <t>所在地</t>
    <rPh sb="0" eb="3">
      <t>ショザイチ</t>
    </rPh>
    <phoneticPr fontId="1"/>
  </si>
  <si>
    <t>名　称</t>
    <rPh sb="0" eb="1">
      <t>ナ</t>
    </rPh>
    <rPh sb="2" eb="3">
      <t>ショウ</t>
    </rPh>
    <phoneticPr fontId="1"/>
  </si>
  <si>
    <t>代表者</t>
    <rPh sb="0" eb="3">
      <t>ダイヒョウシャ</t>
    </rPh>
    <phoneticPr fontId="1"/>
  </si>
  <si>
    <t>（役職）</t>
    <rPh sb="1" eb="3">
      <t>ヤクショク</t>
    </rPh>
    <phoneticPr fontId="1"/>
  </si>
  <si>
    <t>（氏名）</t>
    <rPh sb="1" eb="3">
      <t>シメイ</t>
    </rPh>
    <phoneticPr fontId="1"/>
  </si>
  <si>
    <t>下記のとおり助成事業を実施したいので、別紙の書類を添えて、助成金の交付を申請します。</t>
    <rPh sb="0" eb="2">
      <t>カキ</t>
    </rPh>
    <rPh sb="6" eb="8">
      <t>ジョセイ</t>
    </rPh>
    <rPh sb="8" eb="10">
      <t>ジギョウ</t>
    </rPh>
    <rPh sb="11" eb="13">
      <t>ジッシ</t>
    </rPh>
    <rPh sb="19" eb="21">
      <t>ベッシ</t>
    </rPh>
    <rPh sb="22" eb="24">
      <t>ショルイ</t>
    </rPh>
    <rPh sb="25" eb="26">
      <t>ソ</t>
    </rPh>
    <rPh sb="29" eb="32">
      <t>ジョセイキン</t>
    </rPh>
    <rPh sb="33" eb="35">
      <t>コウフ</t>
    </rPh>
    <rPh sb="36" eb="38">
      <t>シンセイ</t>
    </rPh>
    <phoneticPr fontId="1"/>
  </si>
  <si>
    <t>記</t>
    <rPh sb="0" eb="1">
      <t>キ</t>
    </rPh>
    <phoneticPr fontId="1"/>
  </si>
  <si>
    <t>スポーツ振興
　　・障害者スポーツ</t>
    <phoneticPr fontId="1"/>
  </si>
  <si>
    <t>インフラメンテナンス</t>
  </si>
  <si>
    <t>子育て・高齢者・障害者等</t>
    <phoneticPr fontId="1"/>
  </si>
  <si>
    <t>国際的な観光・金融都市</t>
    <phoneticPr fontId="1"/>
  </si>
  <si>
    <t>医療・健康</t>
    <phoneticPr fontId="1"/>
  </si>
  <si>
    <t>申請テーマ</t>
    <rPh sb="0" eb="1">
      <t>サル</t>
    </rPh>
    <rPh sb="1" eb="2">
      <t>ショウ</t>
    </rPh>
    <phoneticPr fontId="1"/>
  </si>
  <si>
    <t>の開発</t>
    <rPh sb="1" eb="3">
      <t>カイハツ</t>
    </rPh>
    <phoneticPr fontId="1"/>
  </si>
  <si>
    <t>助成金交付申請額</t>
    <rPh sb="0" eb="2">
      <t>ジョセイ</t>
    </rPh>
    <rPh sb="2" eb="3">
      <t>キン</t>
    </rPh>
    <rPh sb="3" eb="5">
      <t>コウフ</t>
    </rPh>
    <rPh sb="5" eb="8">
      <t>シンセイガク</t>
    </rPh>
    <phoneticPr fontId="1"/>
  </si>
  <si>
    <t>事業終了予定日</t>
    <rPh sb="0" eb="2">
      <t>ジギョウ</t>
    </rPh>
    <rPh sb="2" eb="4">
      <t>シュウリョウ</t>
    </rPh>
    <rPh sb="4" eb="7">
      <t>ヨテイビ</t>
    </rPh>
    <phoneticPr fontId="1"/>
  </si>
  <si>
    <t>設定する期の数</t>
    <rPh sb="0" eb="2">
      <t>セッテイ</t>
    </rPh>
    <rPh sb="4" eb="5">
      <t>キ</t>
    </rPh>
    <rPh sb="6" eb="7">
      <t>カズ</t>
    </rPh>
    <phoneticPr fontId="1"/>
  </si>
  <si>
    <t>別紙</t>
    <rPh sb="0" eb="2">
      <t>ベッシ</t>
    </rPh>
    <phoneticPr fontId="1"/>
  </si>
  <si>
    <t>フリガナ</t>
    <phoneticPr fontId="1"/>
  </si>
  <si>
    <t>代   表   者</t>
    <rPh sb="0" eb="1">
      <t>ダイ</t>
    </rPh>
    <rPh sb="4" eb="5">
      <t>ヒョウ</t>
    </rPh>
    <rPh sb="8" eb="9">
      <t>モノ</t>
    </rPh>
    <phoneticPr fontId="1"/>
  </si>
  <si>
    <t>名    　　称</t>
    <rPh sb="0" eb="1">
      <t>ナ</t>
    </rPh>
    <rPh sb="7" eb="8">
      <t>ショウ</t>
    </rPh>
    <phoneticPr fontId="1"/>
  </si>
  <si>
    <t>氏    名</t>
    <rPh sb="0" eb="1">
      <t>シ</t>
    </rPh>
    <rPh sb="5" eb="6">
      <t>メイ</t>
    </rPh>
    <phoneticPr fontId="1"/>
  </si>
  <si>
    <t>組 織 形 態
※基準日時点</t>
    <rPh sb="0" eb="1">
      <t>クミ</t>
    </rPh>
    <rPh sb="2" eb="3">
      <t>オリ</t>
    </rPh>
    <rPh sb="4" eb="5">
      <t>カタチ</t>
    </rPh>
    <rPh sb="6" eb="7">
      <t>タイ</t>
    </rPh>
    <rPh sb="9" eb="12">
      <t>キジュンビ</t>
    </rPh>
    <rPh sb="12" eb="14">
      <t>ジテン</t>
    </rPh>
    <phoneticPr fontId="1"/>
  </si>
  <si>
    <t>役    職</t>
    <rPh sb="0" eb="1">
      <t>ヤク</t>
    </rPh>
    <rPh sb="5" eb="6">
      <t>ショク</t>
    </rPh>
    <phoneticPr fontId="1"/>
  </si>
  <si>
    <t>本　 　  　店
所   在 　地</t>
    <rPh sb="0" eb="1">
      <t>ホン</t>
    </rPh>
    <rPh sb="7" eb="8">
      <t>ミセ</t>
    </rPh>
    <rPh sb="9" eb="10">
      <t>ショ</t>
    </rPh>
    <rPh sb="13" eb="14">
      <t>ザイ</t>
    </rPh>
    <rPh sb="16" eb="17">
      <t>チ</t>
    </rPh>
    <phoneticPr fontId="1"/>
  </si>
  <si>
    <t>郵便番号</t>
    <rPh sb="0" eb="4">
      <t>ユウビンバンゴウ</t>
    </rPh>
    <phoneticPr fontId="1"/>
  </si>
  <si>
    <t>T   E   L</t>
    <phoneticPr fontId="1"/>
  </si>
  <si>
    <t>連　絡　先
所　在　地</t>
    <rPh sb="0" eb="1">
      <t>レン</t>
    </rPh>
    <rPh sb="2" eb="3">
      <t>ラク</t>
    </rPh>
    <rPh sb="4" eb="5">
      <t>サキ</t>
    </rPh>
    <rPh sb="6" eb="7">
      <t>ショ</t>
    </rPh>
    <rPh sb="8" eb="9">
      <t>ザイ</t>
    </rPh>
    <rPh sb="10" eb="11">
      <t>チ</t>
    </rPh>
    <phoneticPr fontId="1"/>
  </si>
  <si>
    <t>連絡担当者</t>
    <rPh sb="0" eb="1">
      <t>レン</t>
    </rPh>
    <rPh sb="1" eb="2">
      <t>カラメル</t>
    </rPh>
    <rPh sb="2" eb="3">
      <t>タン</t>
    </rPh>
    <rPh sb="3" eb="4">
      <t>トウ</t>
    </rPh>
    <rPh sb="4" eb="5">
      <t>モノ</t>
    </rPh>
    <phoneticPr fontId="1"/>
  </si>
  <si>
    <t>部    　　署
（役    職）</t>
    <rPh sb="0" eb="1">
      <t>ブ</t>
    </rPh>
    <rPh sb="7" eb="8">
      <t>ショ</t>
    </rPh>
    <rPh sb="11" eb="12">
      <t>ヤク</t>
    </rPh>
    <rPh sb="16" eb="17">
      <t>ショク</t>
    </rPh>
    <phoneticPr fontId="1"/>
  </si>
  <si>
    <t>E-mail</t>
    <phoneticPr fontId="1"/>
  </si>
  <si>
    <t>事業開始年月日
※西暦</t>
    <rPh sb="0" eb="2">
      <t>ジギョウ</t>
    </rPh>
    <rPh sb="2" eb="4">
      <t>カイシ</t>
    </rPh>
    <rPh sb="4" eb="7">
      <t>ネンガッピ</t>
    </rPh>
    <rPh sb="10" eb="12">
      <t>セイレキ</t>
    </rPh>
    <phoneticPr fontId="1"/>
  </si>
  <si>
    <t>創    業</t>
    <rPh sb="0" eb="1">
      <t>キズ</t>
    </rPh>
    <rPh sb="5" eb="6">
      <t>ギョウ</t>
    </rPh>
    <phoneticPr fontId="1"/>
  </si>
  <si>
    <t>資   本   金</t>
    <rPh sb="0" eb="1">
      <t>シ</t>
    </rPh>
    <rPh sb="4" eb="5">
      <t>ホン</t>
    </rPh>
    <rPh sb="8" eb="9">
      <t>キン</t>
    </rPh>
    <phoneticPr fontId="1"/>
  </si>
  <si>
    <t>法人設立</t>
    <rPh sb="0" eb="1">
      <t>ホウ</t>
    </rPh>
    <rPh sb="1" eb="2">
      <t>ニン</t>
    </rPh>
    <rPh sb="2" eb="3">
      <t>セツ</t>
    </rPh>
    <rPh sb="3" eb="4">
      <t>タテ</t>
    </rPh>
    <phoneticPr fontId="1"/>
  </si>
  <si>
    <t>役  員  数</t>
    <rPh sb="0" eb="1">
      <t>ヤク</t>
    </rPh>
    <rPh sb="3" eb="4">
      <t>イン</t>
    </rPh>
    <rPh sb="6" eb="7">
      <t>スウ</t>
    </rPh>
    <phoneticPr fontId="1"/>
  </si>
  <si>
    <t>人（監査役を含む）</t>
    <rPh sb="0" eb="1">
      <t>ニン</t>
    </rPh>
    <rPh sb="2" eb="5">
      <t>カンサヤク</t>
    </rPh>
    <rPh sb="6" eb="7">
      <t>フク</t>
    </rPh>
    <phoneticPr fontId="1"/>
  </si>
  <si>
    <t>従 業 員 数</t>
    <rPh sb="0" eb="1">
      <t>ジュウ</t>
    </rPh>
    <rPh sb="2" eb="3">
      <t>ギョウ</t>
    </rPh>
    <rPh sb="4" eb="5">
      <t>イン</t>
    </rPh>
    <rPh sb="6" eb="7">
      <t>スウ</t>
    </rPh>
    <phoneticPr fontId="1"/>
  </si>
  <si>
    <t>人　（うち正社員</t>
    <rPh sb="0" eb="1">
      <t>ニン</t>
    </rPh>
    <phoneticPr fontId="1"/>
  </si>
  <si>
    <t>人）</t>
    <rPh sb="0" eb="1">
      <t>ニン</t>
    </rPh>
    <phoneticPr fontId="1"/>
  </si>
  <si>
    <t>業　　　  種</t>
    <rPh sb="0" eb="1">
      <t>ギョウ</t>
    </rPh>
    <rPh sb="6" eb="7">
      <t>タネ</t>
    </rPh>
    <phoneticPr fontId="1"/>
  </si>
  <si>
    <t>業種区分</t>
    <rPh sb="0" eb="2">
      <t>ギョウシュ</t>
    </rPh>
    <rPh sb="2" eb="4">
      <t>クブン</t>
    </rPh>
    <phoneticPr fontId="1"/>
  </si>
  <si>
    <t>中   分   類</t>
    <rPh sb="0" eb="1">
      <t>ナカ</t>
    </rPh>
    <rPh sb="4" eb="5">
      <t>フン</t>
    </rPh>
    <rPh sb="8" eb="9">
      <t>タグイ</t>
    </rPh>
    <phoneticPr fontId="1"/>
  </si>
  <si>
    <t>事 業 概 要</t>
    <rPh sb="0" eb="1">
      <t>コト</t>
    </rPh>
    <rPh sb="2" eb="3">
      <t>ギョウ</t>
    </rPh>
    <rPh sb="4" eb="5">
      <t>オオムネ</t>
    </rPh>
    <rPh sb="6" eb="7">
      <t>ヨウ</t>
    </rPh>
    <phoneticPr fontId="1"/>
  </si>
  <si>
    <t>主 要 製 品</t>
    <rPh sb="0" eb="1">
      <t>シュ</t>
    </rPh>
    <rPh sb="2" eb="3">
      <t>ヨウ</t>
    </rPh>
    <rPh sb="4" eb="5">
      <t>セイ</t>
    </rPh>
    <rPh sb="6" eb="7">
      <t>ヒン</t>
    </rPh>
    <phoneticPr fontId="1"/>
  </si>
  <si>
    <t>千円</t>
    <rPh sb="0" eb="2">
      <t>センエン</t>
    </rPh>
    <phoneticPr fontId="1"/>
  </si>
  <si>
    <t>順    位</t>
    <rPh sb="0" eb="1">
      <t>ジュン</t>
    </rPh>
    <rPh sb="5" eb="6">
      <t>クライ</t>
    </rPh>
    <phoneticPr fontId="1"/>
  </si>
  <si>
    <t>取引先名称</t>
    <rPh sb="0" eb="2">
      <t>トリヒキ</t>
    </rPh>
    <rPh sb="2" eb="3">
      <t>サキ</t>
    </rPh>
    <rPh sb="3" eb="5">
      <t>メイショウ</t>
    </rPh>
    <phoneticPr fontId="1"/>
  </si>
  <si>
    <t>売   上   高</t>
    <rPh sb="0" eb="1">
      <t>バイ</t>
    </rPh>
    <rPh sb="4" eb="5">
      <t>ウエ</t>
    </rPh>
    <rPh sb="8" eb="9">
      <t>ダカ</t>
    </rPh>
    <phoneticPr fontId="1"/>
  </si>
  <si>
    <t>第 1 位</t>
    <rPh sb="0" eb="1">
      <t>ダイ</t>
    </rPh>
    <rPh sb="4" eb="5">
      <t>イ</t>
    </rPh>
    <phoneticPr fontId="1"/>
  </si>
  <si>
    <t>第 2 位</t>
    <rPh sb="0" eb="1">
      <t>ダイ</t>
    </rPh>
    <rPh sb="4" eb="5">
      <t>イ</t>
    </rPh>
    <phoneticPr fontId="1"/>
  </si>
  <si>
    <t>第 3 位</t>
    <rPh sb="0" eb="1">
      <t>ダイ</t>
    </rPh>
    <rPh sb="4" eb="5">
      <t>イ</t>
    </rPh>
    <phoneticPr fontId="1"/>
  </si>
  <si>
    <t>所   在   地</t>
    <rPh sb="0" eb="1">
      <t>トコロ</t>
    </rPh>
    <rPh sb="4" eb="5">
      <t>ザイ</t>
    </rPh>
    <rPh sb="8" eb="9">
      <t>チ</t>
    </rPh>
    <phoneticPr fontId="1"/>
  </si>
  <si>
    <t>年  度</t>
    <rPh sb="0" eb="1">
      <t>ネン</t>
    </rPh>
    <rPh sb="3" eb="4">
      <t>ド</t>
    </rPh>
    <phoneticPr fontId="1"/>
  </si>
  <si>
    <t>利  用  事  業</t>
    <rPh sb="0" eb="1">
      <t>リ</t>
    </rPh>
    <rPh sb="3" eb="4">
      <t>ヨウ</t>
    </rPh>
    <rPh sb="6" eb="7">
      <t>コト</t>
    </rPh>
    <rPh sb="9" eb="10">
      <t>ギョウ</t>
    </rPh>
    <phoneticPr fontId="1"/>
  </si>
  <si>
    <t>現    状</t>
    <rPh sb="0" eb="1">
      <t>ゲン</t>
    </rPh>
    <rPh sb="5" eb="6">
      <t>ジョウ</t>
    </rPh>
    <phoneticPr fontId="1"/>
  </si>
  <si>
    <t>No.</t>
    <phoneticPr fontId="1"/>
  </si>
  <si>
    <t>No.</t>
    <phoneticPr fontId="1"/>
  </si>
  <si>
    <t>役　員</t>
    <phoneticPr fontId="1"/>
  </si>
  <si>
    <t>株　主</t>
    <phoneticPr fontId="1"/>
  </si>
  <si>
    <t>役　職　等</t>
    <phoneticPr fontId="1"/>
  </si>
  <si>
    <t>持ち株数</t>
  </si>
  <si>
    <t>持ち株比率</t>
    <phoneticPr fontId="1"/>
  </si>
  <si>
    <t>その他の株主</t>
    <rPh sb="2" eb="3">
      <t>タ</t>
    </rPh>
    <rPh sb="4" eb="6">
      <t>カブヌシ</t>
    </rPh>
    <phoneticPr fontId="1"/>
  </si>
  <si>
    <t>合</t>
    <rPh sb="0" eb="1">
      <t>ゴウ</t>
    </rPh>
    <phoneticPr fontId="1"/>
  </si>
  <si>
    <t>計</t>
    <rPh sb="0" eb="1">
      <t>ケイ</t>
    </rPh>
    <phoneticPr fontId="1"/>
  </si>
  <si>
    <t>役員・株主名簿が「履歴事項全部証明書」又は「確定申告書 別表二」と異なる場合は、その理由を記載してください。</t>
    <rPh sb="5" eb="7">
      <t>メイボ</t>
    </rPh>
    <rPh sb="30" eb="31">
      <t>２</t>
    </rPh>
    <rPh sb="36" eb="38">
      <t>バアイ</t>
    </rPh>
    <rPh sb="45" eb="47">
      <t>キサイ</t>
    </rPh>
    <phoneticPr fontId="1"/>
  </si>
  <si>
    <t>No.</t>
    <phoneticPr fontId="1"/>
  </si>
  <si>
    <t>企 業 名</t>
    <rPh sb="0" eb="1">
      <t>キ</t>
    </rPh>
    <rPh sb="2" eb="3">
      <t>ギョウ</t>
    </rPh>
    <rPh sb="4" eb="5">
      <t>メイ</t>
    </rPh>
    <phoneticPr fontId="1"/>
  </si>
  <si>
    <t>従業員数</t>
    <rPh sb="0" eb="3">
      <t>ジュウギョウイン</t>
    </rPh>
    <rPh sb="3" eb="4">
      <t>スウ</t>
    </rPh>
    <phoneticPr fontId="1"/>
  </si>
  <si>
    <t>業　　種</t>
    <rPh sb="0" eb="1">
      <t>ギョウ</t>
    </rPh>
    <rPh sb="3" eb="4">
      <t>タネ</t>
    </rPh>
    <phoneticPr fontId="1"/>
  </si>
  <si>
    <t>経費名</t>
    <rPh sb="0" eb="2">
      <t>ケイヒ</t>
    </rPh>
    <rPh sb="2" eb="3">
      <t>メイ</t>
    </rPh>
    <phoneticPr fontId="1"/>
  </si>
  <si>
    <t>展示会名</t>
    <rPh sb="0" eb="3">
      <t>テンジカイ</t>
    </rPh>
    <rPh sb="3" eb="4">
      <t>メイ</t>
    </rPh>
    <phoneticPr fontId="7"/>
  </si>
  <si>
    <t>共同申請構成企業等</t>
  </si>
  <si>
    <t>代表企業</t>
  </si>
  <si>
    <t>名称</t>
  </si>
  <si>
    <t>担当者名</t>
  </si>
  <si>
    <t>開発上の役割</t>
  </si>
  <si>
    <t>助成事業に係る従事者数</t>
  </si>
  <si>
    <t>人</t>
  </si>
  <si>
    <t>助成事業に係る経費負担</t>
  </si>
  <si>
    <t>自己資金</t>
  </si>
  <si>
    <t>千円</t>
  </si>
  <si>
    <t>借入金</t>
  </si>
  <si>
    <t>参加企業等</t>
  </si>
  <si>
    <t>国・都・公社から助成金を受けた実績</t>
  </si>
  <si>
    <t>年度</t>
  </si>
  <si>
    <t>助成事業名</t>
  </si>
  <si>
    <t>助成金額</t>
  </si>
  <si>
    <t>使用する経費の
費用番号</t>
    <rPh sb="0" eb="2">
      <t>シヨウ</t>
    </rPh>
    <rPh sb="4" eb="6">
      <t>ケイヒ</t>
    </rPh>
    <rPh sb="8" eb="10">
      <t>ヒヨウ</t>
    </rPh>
    <rPh sb="10" eb="12">
      <t>バンゴウ</t>
    </rPh>
    <phoneticPr fontId="1"/>
  </si>
  <si>
    <t>新-1</t>
  </si>
  <si>
    <t>優-1</t>
  </si>
  <si>
    <t>新-2</t>
  </si>
  <si>
    <t>優-2</t>
  </si>
  <si>
    <t>期</t>
  </si>
  <si>
    <t>技術的課題</t>
  </si>
  <si>
    <t>氏名</t>
  </si>
  <si>
    <t>所属部署</t>
  </si>
  <si>
    <t>役職</t>
  </si>
  <si>
    <t>研究開発経歴</t>
  </si>
  <si>
    <t>(ｱ)</t>
    <phoneticPr fontId="1"/>
  </si>
  <si>
    <t>(ｲ)</t>
    <phoneticPr fontId="1"/>
  </si>
  <si>
    <t>本申請との相違点</t>
    <rPh sb="0" eb="1">
      <t>ホン</t>
    </rPh>
    <rPh sb="1" eb="3">
      <t>シンセイ</t>
    </rPh>
    <rPh sb="5" eb="8">
      <t>ソウイテン</t>
    </rPh>
    <phoneticPr fontId="1"/>
  </si>
  <si>
    <r>
      <rPr>
        <b/>
        <sz val="9"/>
        <rFont val="ＭＳ Ｐゴシック"/>
        <family val="3"/>
        <charset val="128"/>
        <scheme val="minor"/>
      </rPr>
      <t>本事業遂行にあたっての</t>
    </r>
    <r>
      <rPr>
        <b/>
        <sz val="9"/>
        <color theme="1"/>
        <rFont val="ＭＳ Ｐゴシック"/>
        <family val="3"/>
        <charset val="128"/>
        <scheme val="minor"/>
      </rPr>
      <t>法令遵守、環境配慮、安全性確保への取り組み</t>
    </r>
    <rPh sb="0" eb="1">
      <t>ホン</t>
    </rPh>
    <rPh sb="1" eb="3">
      <t>ジギョウ</t>
    </rPh>
    <rPh sb="3" eb="5">
      <t>スイコウ</t>
    </rPh>
    <rPh sb="11" eb="13">
      <t>ホウレイ</t>
    </rPh>
    <rPh sb="13" eb="15">
      <t>ジュンシュ</t>
    </rPh>
    <rPh sb="16" eb="18">
      <t>カンキョウ</t>
    </rPh>
    <rPh sb="18" eb="20">
      <t>ハイリョ</t>
    </rPh>
    <rPh sb="21" eb="24">
      <t>アンゼンセイ</t>
    </rPh>
    <rPh sb="24" eb="26">
      <t>カクホ</t>
    </rPh>
    <rPh sb="28" eb="29">
      <t>ト</t>
    </rPh>
    <rPh sb="30" eb="31">
      <t>ク</t>
    </rPh>
    <phoneticPr fontId="1"/>
  </si>
  <si>
    <t>「助成事業に要する経費」とは、当該研究開発を遂行するために必要な経費の金額です。</t>
    <rPh sb="19" eb="21">
      <t>カイハツ</t>
    </rPh>
    <rPh sb="35" eb="36">
      <t>カネ</t>
    </rPh>
    <rPh sb="36" eb="37">
      <t>ガク</t>
    </rPh>
    <phoneticPr fontId="7"/>
  </si>
  <si>
    <t>事業内容</t>
    <rPh sb="0" eb="2">
      <t>ジギョウ</t>
    </rPh>
    <rPh sb="2" eb="4">
      <t>ナイヨウ</t>
    </rPh>
    <phoneticPr fontId="7"/>
  </si>
  <si>
    <t>【 委託・外注、専門家指導計画書 】</t>
    <rPh sb="2" eb="4">
      <t>イタク</t>
    </rPh>
    <rPh sb="5" eb="7">
      <t>ガイチュウ</t>
    </rPh>
    <rPh sb="8" eb="11">
      <t>センモンカ</t>
    </rPh>
    <rPh sb="11" eb="13">
      <t>シドウ</t>
    </rPh>
    <rPh sb="13" eb="16">
      <t>ケイカクショ</t>
    </rPh>
    <phoneticPr fontId="7"/>
  </si>
  <si>
    <t>注７</t>
    <rPh sb="0" eb="1">
      <t>チュウ</t>
    </rPh>
    <phoneticPr fontId="7"/>
  </si>
  <si>
    <t>技術面での
得意分野</t>
    <phoneticPr fontId="1"/>
  </si>
  <si>
    <t>解決方法</t>
    <phoneticPr fontId="1"/>
  </si>
  <si>
    <t>番号</t>
    <phoneticPr fontId="1"/>
  </si>
  <si>
    <t>売上高</t>
    <rPh sb="0" eb="2">
      <t>ウリアゲ</t>
    </rPh>
    <rPh sb="2" eb="3">
      <t>ダカ</t>
    </rPh>
    <phoneticPr fontId="1"/>
  </si>
  <si>
    <t>売上原価</t>
    <rPh sb="0" eb="2">
      <t>ウリアゲ</t>
    </rPh>
    <rPh sb="2" eb="4">
      <t>ゲンカ</t>
    </rPh>
    <phoneticPr fontId="1"/>
  </si>
  <si>
    <t>販売管理費</t>
    <rPh sb="0" eb="2">
      <t>ハンバイ</t>
    </rPh>
    <rPh sb="2" eb="5">
      <t>カンリヒ</t>
    </rPh>
    <phoneticPr fontId="1"/>
  </si>
  <si>
    <t>1年後</t>
    <rPh sb="1" eb="2">
      <t>ネン</t>
    </rPh>
    <rPh sb="2" eb="3">
      <t>ゴ</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</si>
  <si>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</si>
  <si>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</si>
  <si>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</si>
  <si>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</si>
  <si>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営業損益</t>
    <rPh sb="0" eb="2">
      <t>エイギョウ</t>
    </rPh>
    <rPh sb="2" eb="4">
      <t>ソンエキ</t>
    </rPh>
    <phoneticPr fontId="1"/>
  </si>
  <si>
    <t>営業損益累計</t>
    <rPh sb="0" eb="2">
      <t>エイギョウ</t>
    </rPh>
    <rPh sb="2" eb="4">
      <t>ソンエキ</t>
    </rPh>
    <rPh sb="4" eb="6">
      <t>ルイケイ</t>
    </rPh>
    <phoneticPr fontId="1"/>
  </si>
  <si>
    <t>研究開発上の
必要性</t>
    <rPh sb="0" eb="2">
      <t>ケンキュウ</t>
    </rPh>
    <rPh sb="2" eb="4">
      <t>カイハツ</t>
    </rPh>
    <rPh sb="4" eb="5">
      <t>ジョウ</t>
    </rPh>
    <rPh sb="7" eb="9">
      <t>ヒツヨウ</t>
    </rPh>
    <rPh sb="9" eb="10">
      <t>セイ</t>
    </rPh>
    <phoneticPr fontId="7"/>
  </si>
  <si>
    <t>・技術的新規性</t>
    <rPh sb="1" eb="4">
      <t>ギジュツテキ</t>
    </rPh>
    <rPh sb="4" eb="6">
      <t>シンキ</t>
    </rPh>
    <rPh sb="6" eb="7">
      <t>セイ</t>
    </rPh>
    <phoneticPr fontId="1"/>
  </si>
  <si>
    <t>・技術的優秀性</t>
    <rPh sb="1" eb="4">
      <t>ギジュツテキ</t>
    </rPh>
    <rPh sb="4" eb="7">
      <t>ユウシュウセイ</t>
    </rPh>
    <phoneticPr fontId="1"/>
  </si>
  <si>
    <r>
      <t xml:space="preserve">助成対象経費
（税抜）
</t>
    </r>
    <r>
      <rPr>
        <b/>
        <sz val="9"/>
        <rFont val="ＭＳ ゴシック"/>
        <family val="3"/>
        <charset val="128"/>
      </rPr>
      <t>【注２】</t>
    </r>
    <rPh sb="0" eb="1">
      <t>スケ</t>
    </rPh>
    <rPh sb="1" eb="2">
      <t>セイ</t>
    </rPh>
    <rPh sb="2" eb="3">
      <t>ツイ</t>
    </rPh>
    <rPh sb="3" eb="4">
      <t>ゾウ</t>
    </rPh>
    <rPh sb="4" eb="5">
      <t>キョウ</t>
    </rPh>
    <rPh sb="5" eb="6">
      <t>ヒ</t>
    </rPh>
    <rPh sb="13" eb="14">
      <t>チュウ</t>
    </rPh>
    <phoneticPr fontId="7"/>
  </si>
  <si>
    <r>
      <t xml:space="preserve">助成金交付申請額
(千円未満切捨)
</t>
    </r>
    <r>
      <rPr>
        <b/>
        <sz val="9"/>
        <rFont val="ＭＳ ゴシック"/>
        <family val="3"/>
        <charset val="128"/>
      </rPr>
      <t>【注３】</t>
    </r>
    <rPh sb="0" eb="3">
      <t>ジョセイキン</t>
    </rPh>
    <rPh sb="3" eb="5">
      <t>コウフ</t>
    </rPh>
    <rPh sb="5" eb="7">
      <t>シンセイ</t>
    </rPh>
    <rPh sb="7" eb="8">
      <t>ガク</t>
    </rPh>
    <rPh sb="19" eb="20">
      <t>チュウ</t>
    </rPh>
    <phoneticPr fontId="7"/>
  </si>
  <si>
    <r>
      <t xml:space="preserve">助成事業に要する
経費（税込）
</t>
    </r>
    <r>
      <rPr>
        <b/>
        <sz val="9"/>
        <rFont val="ＭＳ ゴシック"/>
        <family val="3"/>
        <charset val="128"/>
      </rPr>
      <t>【注１】</t>
    </r>
    <phoneticPr fontId="7"/>
  </si>
  <si>
    <t>番号</t>
    <rPh sb="0" eb="2">
      <t>バンゴウ</t>
    </rPh>
    <phoneticPr fontId="1"/>
  </si>
  <si>
    <t>新-1</t>
    <rPh sb="0" eb="1">
      <t>シン</t>
    </rPh>
    <phoneticPr fontId="1"/>
  </si>
  <si>
    <t>新-2</t>
    <rPh sb="0" eb="1">
      <t>シン</t>
    </rPh>
    <phoneticPr fontId="1"/>
  </si>
  <si>
    <t>優-1</t>
    <rPh sb="0" eb="1">
      <t>ユウ</t>
    </rPh>
    <phoneticPr fontId="1"/>
  </si>
  <si>
    <t>優-2</t>
    <rPh sb="0" eb="1">
      <t>ユウ</t>
    </rPh>
    <phoneticPr fontId="1"/>
  </si>
  <si>
    <t>※</t>
    <phoneticPr fontId="1"/>
  </si>
  <si>
    <t>試作金型に係る経費は機械装置・工具器具費に計上してください。</t>
    <rPh sb="0" eb="2">
      <t>シサク</t>
    </rPh>
    <rPh sb="2" eb="4">
      <t>カナガタ</t>
    </rPh>
    <rPh sb="5" eb="6">
      <t>カカワ</t>
    </rPh>
    <rPh sb="7" eb="9">
      <t>ケイヒ</t>
    </rPh>
    <rPh sb="10" eb="12">
      <t>キカイ</t>
    </rPh>
    <rPh sb="12" eb="14">
      <t>ソウチ</t>
    </rPh>
    <rPh sb="15" eb="17">
      <t>コウグ</t>
    </rPh>
    <rPh sb="17" eb="19">
      <t>キグ</t>
    </rPh>
    <rPh sb="19" eb="20">
      <t>ヒ</t>
    </rPh>
    <rPh sb="21" eb="23">
      <t>ケイジョウ</t>
    </rPh>
    <phoneticPr fontId="1"/>
  </si>
  <si>
    <t>生産・量産を目的とした費用、運用・保守費用は助成対象外です。</t>
    <rPh sb="0" eb="2">
      <t>セイサン</t>
    </rPh>
    <rPh sb="3" eb="5">
      <t>リョウサン</t>
    </rPh>
    <rPh sb="6" eb="8">
      <t>モクテキ</t>
    </rPh>
    <rPh sb="11" eb="13">
      <t>ヒヨウ</t>
    </rPh>
    <rPh sb="14" eb="16">
      <t>ウンヨウ</t>
    </rPh>
    <rPh sb="17" eb="19">
      <t>ホシュ</t>
    </rPh>
    <rPh sb="19" eb="21">
      <t>ヒヨウ</t>
    </rPh>
    <rPh sb="22" eb="24">
      <t>ジョセイ</t>
    </rPh>
    <rPh sb="24" eb="26">
      <t>タイショウ</t>
    </rPh>
    <rPh sb="26" eb="27">
      <t>ガイ</t>
    </rPh>
    <phoneticPr fontId="1"/>
  </si>
  <si>
    <t>※</t>
    <phoneticPr fontId="1"/>
  </si>
  <si>
    <t>開発の前提となる基礎知識習得のための費用は助成対象外です。</t>
    <rPh sb="0" eb="2">
      <t>カイハツ</t>
    </rPh>
    <rPh sb="3" eb="5">
      <t>ゼンテイ</t>
    </rPh>
    <rPh sb="8" eb="10">
      <t>キソ</t>
    </rPh>
    <rPh sb="10" eb="12">
      <t>チシキ</t>
    </rPh>
    <rPh sb="12" eb="14">
      <t>シュウトク</t>
    </rPh>
    <rPh sb="18" eb="20">
      <t>ヒヨウ</t>
    </rPh>
    <rPh sb="21" eb="23">
      <t>ジョセイ</t>
    </rPh>
    <rPh sb="23" eb="25">
      <t>タイショウ</t>
    </rPh>
    <rPh sb="25" eb="26">
      <t>ガイ</t>
    </rPh>
    <phoneticPr fontId="1"/>
  </si>
  <si>
    <t>本申請の開発に関するものの規格等認証・登録が助成対象です。</t>
    <rPh sb="0" eb="1">
      <t>ホン</t>
    </rPh>
    <rPh sb="1" eb="3">
      <t>シンセイ</t>
    </rPh>
    <rPh sb="4" eb="6">
      <t>カイハツ</t>
    </rPh>
    <rPh sb="7" eb="8">
      <t>カン</t>
    </rPh>
    <rPh sb="13" eb="15">
      <t>キカク</t>
    </rPh>
    <rPh sb="15" eb="16">
      <t>トウ</t>
    </rPh>
    <rPh sb="16" eb="18">
      <t>ニンショウ</t>
    </rPh>
    <rPh sb="19" eb="21">
      <t>トウロク</t>
    </rPh>
    <rPh sb="22" eb="24">
      <t>ジョセイ</t>
    </rPh>
    <rPh sb="24" eb="26">
      <t>タイショウ</t>
    </rPh>
    <phoneticPr fontId="1"/>
  </si>
  <si>
    <t>開発した技術・製品の出願に関する調査・出願・審査請求費用が助成対象です。</t>
    <rPh sb="0" eb="2">
      <t>カイハツ</t>
    </rPh>
    <rPh sb="4" eb="6">
      <t>ギジュツ</t>
    </rPh>
    <rPh sb="7" eb="9">
      <t>セイヒン</t>
    </rPh>
    <rPh sb="10" eb="12">
      <t>シュツガン</t>
    </rPh>
    <rPh sb="13" eb="14">
      <t>カン</t>
    </rPh>
    <rPh sb="16" eb="18">
      <t>チョウサ</t>
    </rPh>
    <rPh sb="19" eb="21">
      <t>シュツガン</t>
    </rPh>
    <rPh sb="22" eb="24">
      <t>シンサ</t>
    </rPh>
    <rPh sb="24" eb="26">
      <t>セイキュウ</t>
    </rPh>
    <rPh sb="26" eb="28">
      <t>ヒヨウ</t>
    </rPh>
    <rPh sb="29" eb="31">
      <t>ジョセイ</t>
    </rPh>
    <rPh sb="31" eb="33">
      <t>タイショウ</t>
    </rPh>
    <phoneticPr fontId="1"/>
  </si>
  <si>
    <t>支払予定先が複数の場合は複数記入してください。</t>
    <phoneticPr fontId="1"/>
  </si>
  <si>
    <t>展示会等参加費の助成金交付申請額の上限は、広告費との合計で1,000万円です。</t>
    <phoneticPr fontId="1"/>
  </si>
  <si>
    <t>番号</t>
    <rPh sb="0" eb="2">
      <t>バンゴウ</t>
    </rPh>
    <phoneticPr fontId="1"/>
  </si>
  <si>
    <t>各費用において行が足りない場合は、新たな行を挿入して作成してください。</t>
    <rPh sb="0" eb="1">
      <t>カク</t>
    </rPh>
    <rPh sb="1" eb="3">
      <t>ヒヨウ</t>
    </rPh>
    <rPh sb="7" eb="8">
      <t>ギョウ</t>
    </rPh>
    <rPh sb="9" eb="10">
      <t>タ</t>
    </rPh>
    <rPh sb="13" eb="15">
      <t>バアイ</t>
    </rPh>
    <rPh sb="17" eb="18">
      <t>アラ</t>
    </rPh>
    <rPh sb="20" eb="21">
      <t>ギョウ</t>
    </rPh>
    <rPh sb="22" eb="24">
      <t>ソウニュウ</t>
    </rPh>
    <rPh sb="26" eb="28">
      <t>サクセイ</t>
    </rPh>
    <phoneticPr fontId="7"/>
  </si>
  <si>
    <t>※</t>
    <phoneticPr fontId="1"/>
  </si>
  <si>
    <r>
      <t xml:space="preserve">都 内 登 記
所   在   地
</t>
    </r>
    <r>
      <rPr>
        <sz val="7"/>
        <rFont val="ＭＳ Ｐゴシック"/>
        <family val="3"/>
        <charset val="128"/>
        <scheme val="minor"/>
      </rPr>
      <t>※本店所在地が
都外の場合のみ</t>
    </r>
    <rPh sb="0" eb="1">
      <t>ト</t>
    </rPh>
    <rPh sb="2" eb="3">
      <t>ナイ</t>
    </rPh>
    <rPh sb="4" eb="5">
      <t>ノボル</t>
    </rPh>
    <rPh sb="6" eb="7">
      <t>キ</t>
    </rPh>
    <rPh sb="8" eb="9">
      <t>ショ</t>
    </rPh>
    <rPh sb="12" eb="13">
      <t>ザイ</t>
    </rPh>
    <rPh sb="16" eb="17">
      <t>チ</t>
    </rPh>
    <phoneticPr fontId="1"/>
  </si>
  <si>
    <t>「助成対象経費」とは、「助成事業に要する経費」から消費税、振込手数料、通信費、光熱費等の間接経費を除いた金額です。</t>
    <rPh sb="39" eb="42">
      <t>コウネツヒ</t>
    </rPh>
    <rPh sb="52" eb="54">
      <t>キンガク</t>
    </rPh>
    <phoneticPr fontId="7"/>
  </si>
  <si>
    <t>使用予定期</t>
    <rPh sb="0" eb="2">
      <t>シヨウ</t>
    </rPh>
    <rPh sb="2" eb="4">
      <t>ヨテイ</t>
    </rPh>
    <rPh sb="4" eb="5">
      <t>キ</t>
    </rPh>
    <phoneticPr fontId="7"/>
  </si>
  <si>
    <t>試作金型に係る経費は委託・外注で製作するとしても、機械装置・工具器具費に計上してください。</t>
    <rPh sb="10" eb="12">
      <t>イタク</t>
    </rPh>
    <rPh sb="13" eb="15">
      <t>ガイチュウ</t>
    </rPh>
    <rPh sb="16" eb="18">
      <t>セイサク</t>
    </rPh>
    <phoneticPr fontId="1"/>
  </si>
  <si>
    <t>研究開発に直接必要な経費が対象です。量産用経費や消費税、振込手数料、通信費、光熱費等の間接経費は
助成対象外です。</t>
    <phoneticPr fontId="7"/>
  </si>
  <si>
    <t>調 達 先</t>
    <rPh sb="0" eb="1">
      <t>チョウ</t>
    </rPh>
    <rPh sb="2" eb="3">
      <t>タッ</t>
    </rPh>
    <rPh sb="4" eb="5">
      <t>サキ</t>
    </rPh>
    <phoneticPr fontId="7"/>
  </si>
  <si>
    <t>品  名</t>
    <rPh sb="0" eb="1">
      <t>ヒン</t>
    </rPh>
    <rPh sb="3" eb="4">
      <t>メイ</t>
    </rPh>
    <phoneticPr fontId="7"/>
  </si>
  <si>
    <t>規  格
（ﾒｰｶｰ、型番）</t>
    <rPh sb="0" eb="1">
      <t>タダシ</t>
    </rPh>
    <rPh sb="3" eb="4">
      <t>カク</t>
    </rPh>
    <rPh sb="11" eb="13">
      <t>カタバン</t>
    </rPh>
    <phoneticPr fontId="7"/>
  </si>
  <si>
    <r>
      <t>期を設定した場合は、原則、</t>
    </r>
    <r>
      <rPr>
        <b/>
        <sz val="9"/>
        <color rgb="FFFF0000"/>
        <rFont val="ＭＳ Ｐ明朝"/>
        <family val="1"/>
        <charset val="128"/>
      </rPr>
      <t>設定した各期の期間内で契約、取得、使用（履行）、支払いを完了させるもの</t>
    </r>
    <r>
      <rPr>
        <sz val="9"/>
        <rFont val="ＭＳ Ｐ明朝"/>
        <family val="1"/>
        <charset val="128"/>
      </rPr>
      <t>とします。</t>
    </r>
    <rPh sb="0" eb="1">
      <t>キ</t>
    </rPh>
    <rPh sb="2" eb="4">
      <t>セッテイ</t>
    </rPh>
    <rPh sb="6" eb="8">
      <t>バアイ</t>
    </rPh>
    <rPh sb="10" eb="12">
      <t>ゲンソク</t>
    </rPh>
    <rPh sb="13" eb="15">
      <t>セッテイ</t>
    </rPh>
    <rPh sb="17" eb="19">
      <t>カクキ</t>
    </rPh>
    <rPh sb="20" eb="23">
      <t>キカンナイ</t>
    </rPh>
    <rPh sb="24" eb="26">
      <t>ケイヤク</t>
    </rPh>
    <rPh sb="27" eb="29">
      <t>シュトク</t>
    </rPh>
    <rPh sb="30" eb="32">
      <t>シヨウ</t>
    </rPh>
    <rPh sb="33" eb="35">
      <t>リコウ</t>
    </rPh>
    <rPh sb="37" eb="39">
      <t>シハラ</t>
    </rPh>
    <rPh sb="41" eb="43">
      <t>カンリョウ</t>
    </rPh>
    <phoneticPr fontId="7"/>
  </si>
  <si>
    <t>・活用する社外ノウハウ</t>
    <rPh sb="1" eb="3">
      <t>カツヨウ</t>
    </rPh>
    <rPh sb="5" eb="7">
      <t>シャガイ</t>
    </rPh>
    <phoneticPr fontId="1"/>
  </si>
  <si>
    <t>・自社の開発内容</t>
    <rPh sb="1" eb="3">
      <t>ジシャ</t>
    </rPh>
    <rPh sb="4" eb="6">
      <t>カイハツ</t>
    </rPh>
    <rPh sb="6" eb="8">
      <t>ナイヨウ</t>
    </rPh>
    <phoneticPr fontId="1"/>
  </si>
  <si>
    <r>
      <t>該当する開発支援テーマ</t>
    </r>
    <r>
      <rPr>
        <sz val="12"/>
        <color theme="1"/>
        <rFont val="ＭＳ Ｐ明朝"/>
        <family val="1"/>
        <charset val="128"/>
      </rPr>
      <t>（○：該当するもの、●：最も関係の深いもの）</t>
    </r>
    <rPh sb="0" eb="2">
      <t>ガイトウ</t>
    </rPh>
    <rPh sb="4" eb="6">
      <t>カイハツ</t>
    </rPh>
    <rPh sb="6" eb="8">
      <t>シエン</t>
    </rPh>
    <rPh sb="14" eb="16">
      <t>ガイトウ</t>
    </rPh>
    <rPh sb="23" eb="24">
      <t>モット</t>
    </rPh>
    <rPh sb="25" eb="27">
      <t>カンケイ</t>
    </rPh>
    <rPh sb="28" eb="29">
      <t>フカ</t>
    </rPh>
    <phoneticPr fontId="1"/>
  </si>
  <si>
    <t>時間単価は、募集要項の人件費単価一覧表の額を適用してください。</t>
    <rPh sb="6" eb="8">
      <t>ボシュウ</t>
    </rPh>
    <rPh sb="8" eb="10">
      <t>ヨウコウ</t>
    </rPh>
    <phoneticPr fontId="1"/>
  </si>
  <si>
    <t>製作物
または
掲載先</t>
    <rPh sb="0" eb="2">
      <t>セイサク</t>
    </rPh>
    <rPh sb="2" eb="3">
      <t>ブツ</t>
    </rPh>
    <rPh sb="8" eb="10">
      <t>ケイサイ</t>
    </rPh>
    <rPh sb="10" eb="11">
      <t>サキ</t>
    </rPh>
    <phoneticPr fontId="7"/>
  </si>
  <si>
    <t>仕様・内容</t>
    <rPh sb="0" eb="2">
      <t>シヨウ</t>
    </rPh>
    <rPh sb="3" eb="5">
      <t>ナイヨウ</t>
    </rPh>
    <phoneticPr fontId="1"/>
  </si>
  <si>
    <r>
      <rPr>
        <b/>
        <sz val="9"/>
        <color theme="1"/>
        <rFont val="ＭＳ ゴシック"/>
        <family val="3"/>
        <charset val="128"/>
      </rPr>
      <t xml:space="preserve">(1) </t>
    </r>
    <r>
      <rPr>
        <b/>
        <sz val="9"/>
        <color theme="1"/>
        <rFont val="ＭＳ Ｐゴシック"/>
        <family val="3"/>
        <charset val="128"/>
        <scheme val="minor"/>
      </rPr>
      <t>全体スケジュール</t>
    </r>
    <rPh sb="4" eb="6">
      <t>ゼンタイ</t>
    </rPh>
    <phoneticPr fontId="1"/>
  </si>
  <si>
    <r>
      <rPr>
        <b/>
        <sz val="9"/>
        <rFont val="ＭＳ ゴシック"/>
        <family val="3"/>
        <charset val="128"/>
      </rPr>
      <t xml:space="preserve">(1) </t>
    </r>
    <r>
      <rPr>
        <b/>
        <sz val="9"/>
        <rFont val="ＭＳ Ｐゴシック"/>
        <family val="3"/>
        <charset val="128"/>
      </rPr>
      <t>経費区分別内訳</t>
    </r>
    <phoneticPr fontId="7"/>
  </si>
  <si>
    <r>
      <rPr>
        <b/>
        <sz val="9"/>
        <rFont val="ＭＳ ゴシック"/>
        <family val="3"/>
        <charset val="128"/>
      </rPr>
      <t>(1) </t>
    </r>
    <r>
      <rPr>
        <b/>
        <sz val="9"/>
        <rFont val="ＭＳ Ｐゴシック"/>
        <family val="3"/>
        <charset val="128"/>
      </rPr>
      <t>原材料・副資材費</t>
    </r>
    <phoneticPr fontId="7"/>
  </si>
  <si>
    <r>
      <rPr>
        <b/>
        <sz val="9"/>
        <rFont val="ＭＳ ゴシック"/>
        <family val="3"/>
        <charset val="128"/>
      </rPr>
      <t>(2) </t>
    </r>
    <r>
      <rPr>
        <b/>
        <sz val="9"/>
        <rFont val="ＭＳ Ｐゴシック"/>
        <family val="3"/>
        <charset val="128"/>
        <scheme val="minor"/>
      </rPr>
      <t>機械装置・工具器具費</t>
    </r>
    <rPh sb="4" eb="6">
      <t>キカイ</t>
    </rPh>
    <rPh sb="6" eb="8">
      <t>ソウチ</t>
    </rPh>
    <rPh sb="9" eb="13">
      <t>コウグキグ</t>
    </rPh>
    <phoneticPr fontId="7"/>
  </si>
  <si>
    <t>助成
対象経費
(A)×(B)</t>
    <phoneticPr fontId="7"/>
  </si>
  <si>
    <t>助成
対象経費
(A)×(B)</t>
    <phoneticPr fontId="1"/>
  </si>
  <si>
    <r>
      <rPr>
        <b/>
        <sz val="9"/>
        <rFont val="ＭＳ ゴシック"/>
        <family val="3"/>
        <charset val="128"/>
      </rPr>
      <t>(3) </t>
    </r>
    <r>
      <rPr>
        <b/>
        <sz val="9"/>
        <rFont val="ＭＳ Ｐゴシック"/>
        <family val="3"/>
        <charset val="128"/>
        <scheme val="minor"/>
      </rPr>
      <t>委託・外注費</t>
    </r>
    <rPh sb="4" eb="6">
      <t>イタク</t>
    </rPh>
    <rPh sb="7" eb="10">
      <t>ガイチュウヒ</t>
    </rPh>
    <phoneticPr fontId="7"/>
  </si>
  <si>
    <t>助成
対象経費
(A)×(B)</t>
    <phoneticPr fontId="1"/>
  </si>
  <si>
    <r>
      <rPr>
        <b/>
        <sz val="9"/>
        <rFont val="ＭＳ ゴシック"/>
        <family val="3"/>
        <charset val="128"/>
      </rPr>
      <t>(4) </t>
    </r>
    <r>
      <rPr>
        <b/>
        <sz val="9"/>
        <rFont val="ＭＳ Ｐゴシック"/>
        <family val="3"/>
        <charset val="128"/>
        <scheme val="minor"/>
      </rPr>
      <t>専門家指導費</t>
    </r>
    <rPh sb="4" eb="7">
      <t>センモンカ</t>
    </rPh>
    <rPh sb="7" eb="9">
      <t>シドウ</t>
    </rPh>
    <rPh sb="9" eb="10">
      <t>ヒ</t>
    </rPh>
    <phoneticPr fontId="7"/>
  </si>
  <si>
    <r>
      <rPr>
        <b/>
        <sz val="9"/>
        <rFont val="ＭＳ ゴシック"/>
        <family val="3"/>
        <charset val="128"/>
      </rPr>
      <t>(8) </t>
    </r>
    <r>
      <rPr>
        <b/>
        <sz val="9"/>
        <rFont val="ＭＳ Ｐゴシック"/>
        <family val="3"/>
        <charset val="128"/>
      </rPr>
      <t>展示会等参加費</t>
    </r>
    <rPh sb="4" eb="7">
      <t>テンジカイ</t>
    </rPh>
    <rPh sb="7" eb="8">
      <t>トウ</t>
    </rPh>
    <rPh sb="8" eb="11">
      <t>サンカヒ</t>
    </rPh>
    <phoneticPr fontId="7"/>
  </si>
  <si>
    <r>
      <rPr>
        <b/>
        <sz val="9"/>
        <rFont val="ＭＳ ゴシック"/>
        <family val="3"/>
        <charset val="128"/>
      </rPr>
      <t>(7) </t>
    </r>
    <r>
      <rPr>
        <b/>
        <sz val="9"/>
        <rFont val="ＭＳ Ｐゴシック"/>
        <family val="3"/>
        <charset val="128"/>
      </rPr>
      <t>産業財産権出願・導入費</t>
    </r>
    <phoneticPr fontId="7"/>
  </si>
  <si>
    <r>
      <rPr>
        <b/>
        <sz val="9"/>
        <rFont val="ＭＳ ゴシック"/>
        <family val="3"/>
        <charset val="128"/>
      </rPr>
      <t>(10) </t>
    </r>
    <r>
      <rPr>
        <b/>
        <sz val="9"/>
        <rFont val="ＭＳ Ｐゴシック"/>
        <family val="3"/>
        <charset val="128"/>
      </rPr>
      <t>その他助成対象外経費</t>
    </r>
    <rPh sb="7" eb="8">
      <t>タ</t>
    </rPh>
    <phoneticPr fontId="7"/>
  </si>
  <si>
    <r>
      <rPr>
        <b/>
        <sz val="9"/>
        <rFont val="ＭＳ ゴシック"/>
        <family val="3"/>
        <charset val="128"/>
      </rPr>
      <t>(9) </t>
    </r>
    <r>
      <rPr>
        <b/>
        <sz val="9"/>
        <rFont val="ＭＳ Ｐゴシック"/>
        <family val="3"/>
        <charset val="128"/>
      </rPr>
      <t>広告費</t>
    </r>
    <rPh sb="4" eb="7">
      <t>コウコクヒ</t>
    </rPh>
    <phoneticPr fontId="7"/>
  </si>
  <si>
    <t>様式第1号(第6条関係)</t>
    <phoneticPr fontId="1"/>
  </si>
  <si>
    <t>期を設定しない場合は、実施予定期欄には「1」を記入してください。</t>
    <rPh sb="0" eb="1">
      <t>キ</t>
    </rPh>
    <rPh sb="2" eb="4">
      <t>セッテイ</t>
    </rPh>
    <rPh sb="7" eb="9">
      <t>バアイ</t>
    </rPh>
    <rPh sb="11" eb="13">
      <t>ジッシ</t>
    </rPh>
    <rPh sb="13" eb="15">
      <t>ヨテイ</t>
    </rPh>
    <rPh sb="15" eb="16">
      <t>キ</t>
    </rPh>
    <rPh sb="16" eb="17">
      <t>ラン</t>
    </rPh>
    <rPh sb="23" eb="25">
      <t>キニュウ</t>
    </rPh>
    <phoneticPr fontId="7"/>
  </si>
  <si>
    <t>単価
（税抜、B)</t>
    <rPh sb="0" eb="1">
      <t>タン</t>
    </rPh>
    <rPh sb="1" eb="2">
      <t>カ</t>
    </rPh>
    <phoneticPr fontId="7"/>
  </si>
  <si>
    <t>数量
(A)</t>
    <rPh sb="0" eb="1">
      <t>カズ</t>
    </rPh>
    <rPh sb="1" eb="2">
      <t>リョウ</t>
    </rPh>
    <phoneticPr fontId="7"/>
  </si>
  <si>
    <t>リース・レンタルの場合は、助成実施期間内に使用する「月数」×「月額料金」が助成対象です。</t>
    <rPh sb="9" eb="11">
      <t>バアイ</t>
    </rPh>
    <rPh sb="13" eb="15">
      <t>ジョセイ</t>
    </rPh>
    <rPh sb="15" eb="17">
      <t>ジッシ</t>
    </rPh>
    <rPh sb="17" eb="19">
      <t>キカン</t>
    </rPh>
    <rPh sb="19" eb="20">
      <t>ナイ</t>
    </rPh>
    <rPh sb="21" eb="23">
      <t>シヨウ</t>
    </rPh>
    <rPh sb="26" eb="28">
      <t>ゲッスウ</t>
    </rPh>
    <rPh sb="31" eb="33">
      <t>ゲツガク</t>
    </rPh>
    <rPh sb="33" eb="35">
      <t>リョウキン</t>
    </rPh>
    <rPh sb="37" eb="39">
      <t>ジョセイ</t>
    </rPh>
    <rPh sb="39" eb="41">
      <t>タイショウ</t>
    </rPh>
    <phoneticPr fontId="1"/>
  </si>
  <si>
    <t>生産・量産を目的とした費用、開発に直接的には関係ない費用、運用・保守費用は助成対象外です。</t>
    <rPh sb="14" eb="16">
      <t>カイハツ</t>
    </rPh>
    <rPh sb="17" eb="19">
      <t>チョクセツ</t>
    </rPh>
    <rPh sb="19" eb="20">
      <t>テキ</t>
    </rPh>
    <rPh sb="22" eb="24">
      <t>カンケイ</t>
    </rPh>
    <rPh sb="26" eb="28">
      <t>ヒヨウ</t>
    </rPh>
    <rPh sb="29" eb="31">
      <t>ウンヨウ</t>
    </rPh>
    <rPh sb="32" eb="34">
      <t>ホシュ</t>
    </rPh>
    <rPh sb="34" eb="36">
      <t>ヒヨウ</t>
    </rPh>
    <rPh sb="37" eb="39">
      <t>ジョセイ</t>
    </rPh>
    <rPh sb="39" eb="41">
      <t>タイショウ</t>
    </rPh>
    <rPh sb="41" eb="42">
      <t>ガイ</t>
    </rPh>
    <phoneticPr fontId="1"/>
  </si>
  <si>
    <t>委託・外注
または
指導の詳細</t>
    <rPh sb="0" eb="2">
      <t>イタク</t>
    </rPh>
    <rPh sb="3" eb="5">
      <t>ガイチュウ</t>
    </rPh>
    <rPh sb="12" eb="14">
      <t>シドウ</t>
    </rPh>
    <rPh sb="15" eb="17">
      <t>ショウサイ</t>
    </rPh>
    <phoneticPr fontId="2"/>
  </si>
  <si>
    <t>助成
対象経費
(A)×(B)</t>
    <phoneticPr fontId="7"/>
  </si>
  <si>
    <t>特許料・登録料等は助成対象外です。</t>
    <rPh sb="0" eb="3">
      <t>トッキョリョウ</t>
    </rPh>
    <rPh sb="4" eb="6">
      <t>トウロク</t>
    </rPh>
    <rPh sb="6" eb="7">
      <t>リョウ</t>
    </rPh>
    <rPh sb="7" eb="8">
      <t>トウ</t>
    </rPh>
    <rPh sb="9" eb="11">
      <t>ジョセイ</t>
    </rPh>
    <rPh sb="11" eb="14">
      <t>タイショウガイ</t>
    </rPh>
    <phoneticPr fontId="1"/>
  </si>
  <si>
    <t>助成
対象経費
(A)×(B)</t>
    <phoneticPr fontId="7"/>
  </si>
  <si>
    <t>助成
対象経費
(A)×(B)</t>
    <phoneticPr fontId="7"/>
  </si>
  <si>
    <t>交通・物流・サプライチェーン</t>
    <phoneticPr fontId="1"/>
  </si>
  <si>
    <r>
      <t>　</t>
    </r>
    <r>
      <rPr>
        <sz val="9"/>
        <color theme="1"/>
        <rFont val="ＭＳ Ｐ明朝"/>
        <family val="1"/>
        <charset val="128"/>
      </rPr>
      <t>過去５年間における</t>
    </r>
    <r>
      <rPr>
        <b/>
        <sz val="9"/>
        <color theme="1"/>
        <rFont val="ＭＳ Ｐ明朝"/>
        <family val="1"/>
        <charset val="128"/>
      </rPr>
      <t>東京都及び公社事業の利用・受賞状況</t>
    </r>
    <r>
      <rPr>
        <sz val="9"/>
        <color theme="1"/>
        <rFont val="ＭＳ Ｐ明朝"/>
        <family val="1"/>
        <charset val="128"/>
      </rPr>
      <t>について</t>
    </r>
    <r>
      <rPr>
        <b/>
        <sz val="9"/>
        <color theme="1"/>
        <rFont val="ＭＳ Ｐ明朝"/>
        <family val="1"/>
        <charset val="128"/>
      </rPr>
      <t>直近のものから順に</t>
    </r>
    <r>
      <rPr>
        <sz val="9"/>
        <color theme="1"/>
        <rFont val="ＭＳ Ｐ明朝"/>
        <family val="1"/>
        <charset val="128"/>
      </rPr>
      <t>記載してください。
　</t>
    </r>
    <r>
      <rPr>
        <b/>
        <sz val="9"/>
        <color theme="1"/>
        <rFont val="ＭＳ Ｐ明朝"/>
        <family val="1"/>
        <charset val="128"/>
      </rPr>
      <t>※</t>
    </r>
    <r>
      <rPr>
        <sz val="9"/>
        <color theme="1"/>
        <rFont val="ＭＳ Ｐ明朝"/>
        <family val="1"/>
        <charset val="128"/>
      </rPr>
      <t xml:space="preserve"> 行が足りない場合は、新たな行を挿入して作成してください</t>
    </r>
    <rPh sb="1" eb="3">
      <t>カコ</t>
    </rPh>
    <rPh sb="4" eb="6">
      <t>ネンカン</t>
    </rPh>
    <rPh sb="10" eb="12">
      <t>トウキョウ</t>
    </rPh>
    <rPh sb="12" eb="13">
      <t>ト</t>
    </rPh>
    <rPh sb="13" eb="14">
      <t>オヨ</t>
    </rPh>
    <rPh sb="15" eb="17">
      <t>コウシャ</t>
    </rPh>
    <rPh sb="17" eb="19">
      <t>ジギョウ</t>
    </rPh>
    <rPh sb="20" eb="22">
      <t>リヨウ</t>
    </rPh>
    <rPh sb="23" eb="25">
      <t>ジュショウ</t>
    </rPh>
    <rPh sb="25" eb="27">
      <t>ジョウキョウ</t>
    </rPh>
    <rPh sb="31" eb="33">
      <t>チョッキン</t>
    </rPh>
    <rPh sb="38" eb="39">
      <t>ジュン</t>
    </rPh>
    <rPh sb="40" eb="42">
      <t>キサイ</t>
    </rPh>
    <rPh sb="53" eb="54">
      <t>ギョウ</t>
    </rPh>
    <rPh sb="55" eb="56">
      <t>タ</t>
    </rPh>
    <rPh sb="59" eb="61">
      <t>バアイ</t>
    </rPh>
    <rPh sb="63" eb="64">
      <t>アラ</t>
    </rPh>
    <rPh sb="66" eb="67">
      <t>ギョウ</t>
    </rPh>
    <rPh sb="68" eb="70">
      <t>ソウニュウ</t>
    </rPh>
    <rPh sb="72" eb="74">
      <t>サクセイ</t>
    </rPh>
    <phoneticPr fontId="1"/>
  </si>
  <si>
    <t>部署・役職</t>
    <rPh sb="0" eb="2">
      <t>ブショ</t>
    </rPh>
    <rPh sb="3" eb="5">
      <t>ヤクショク</t>
    </rPh>
    <phoneticPr fontId="1"/>
  </si>
  <si>
    <t>費用番号</t>
    <rPh sb="0" eb="2">
      <t>ヒヨウ</t>
    </rPh>
    <rPh sb="2" eb="4">
      <t>バンゴウ</t>
    </rPh>
    <phoneticPr fontId="1"/>
  </si>
  <si>
    <t>氏名</t>
    <rPh sb="0" eb="2">
      <t>シメイ</t>
    </rPh>
    <phoneticPr fontId="1"/>
  </si>
  <si>
    <t>研究開発での
役割分担</t>
    <rPh sb="0" eb="2">
      <t>ケンキュウ</t>
    </rPh>
    <rPh sb="2" eb="4">
      <t>カイハツ</t>
    </rPh>
    <rPh sb="7" eb="9">
      <t>ヤクワリ</t>
    </rPh>
    <rPh sb="9" eb="11">
      <t>ブンタン</t>
    </rPh>
    <phoneticPr fontId="1"/>
  </si>
  <si>
    <r>
      <rPr>
        <b/>
        <sz val="9"/>
        <rFont val="ＭＳ ゴシック"/>
        <family val="3"/>
        <charset val="128"/>
      </rPr>
      <t xml:space="preserve">(2) </t>
    </r>
    <r>
      <rPr>
        <b/>
        <sz val="9"/>
        <rFont val="ＭＳ Ｐゴシック"/>
        <family val="3"/>
        <charset val="128"/>
        <scheme val="minor"/>
      </rPr>
      <t>達成目標の設定根拠</t>
    </r>
    <rPh sb="4" eb="6">
      <t>タッセイ</t>
    </rPh>
    <rPh sb="6" eb="8">
      <t>モクヒョウ</t>
    </rPh>
    <phoneticPr fontId="1"/>
  </si>
  <si>
    <t>資本金額（円）</t>
    <rPh sb="0" eb="3">
      <t>シホンキン</t>
    </rPh>
    <rPh sb="3" eb="4">
      <t>ガク</t>
    </rPh>
    <rPh sb="5" eb="6">
      <t>エン</t>
    </rPh>
    <phoneticPr fontId="1"/>
  </si>
  <si>
    <t>設定根拠</t>
    <rPh sb="0" eb="2">
      <t>セッテイ</t>
    </rPh>
    <rPh sb="2" eb="4">
      <t>コンキョ</t>
    </rPh>
    <phoneticPr fontId="1"/>
  </si>
  <si>
    <t>うち大企業出資分</t>
    <rPh sb="2" eb="5">
      <t>ダイキギョウ</t>
    </rPh>
    <rPh sb="5" eb="7">
      <t>シュッシ</t>
    </rPh>
    <rPh sb="7" eb="8">
      <t>ブン</t>
    </rPh>
    <phoneticPr fontId="1"/>
  </si>
  <si>
    <r>
      <rPr>
        <b/>
        <sz val="9"/>
        <color theme="1"/>
        <rFont val="ＭＳ Ｐ明朝"/>
        <family val="1"/>
        <charset val="128"/>
      </rPr>
      <t>※</t>
    </r>
    <r>
      <rPr>
        <sz val="9"/>
        <color theme="1"/>
        <rFont val="ＭＳ Ｐ明朝"/>
        <family val="1"/>
        <charset val="128"/>
      </rPr>
      <t xml:space="preserve"> 複数企業で共同申請する場合にのみご記入ください。</t>
    </r>
    <phoneticPr fontId="1"/>
  </si>
  <si>
    <r>
      <t>本申請の開発に直接寄与する</t>
    </r>
    <r>
      <rPr>
        <b/>
        <sz val="9"/>
        <rFont val="ＭＳ Ｐ明朝"/>
        <family val="1"/>
        <charset val="128"/>
      </rPr>
      <t>技術指導のみが助成対象</t>
    </r>
    <r>
      <rPr>
        <sz val="9"/>
        <rFont val="ＭＳ Ｐ明朝"/>
        <family val="1"/>
        <charset val="128"/>
      </rPr>
      <t>です。</t>
    </r>
    <rPh sb="0" eb="1">
      <t>ホン</t>
    </rPh>
    <rPh sb="1" eb="3">
      <t>シンセイ</t>
    </rPh>
    <rPh sb="4" eb="6">
      <t>カイハツ</t>
    </rPh>
    <rPh sb="7" eb="9">
      <t>チョクセツ</t>
    </rPh>
    <rPh sb="9" eb="11">
      <t>キヨ</t>
    </rPh>
    <rPh sb="13" eb="15">
      <t>ギジュツ</t>
    </rPh>
    <rPh sb="15" eb="17">
      <t>シドウ</t>
    </rPh>
    <rPh sb="20" eb="22">
      <t>ジョセイ</t>
    </rPh>
    <rPh sb="22" eb="24">
      <t>タイショウ</t>
    </rPh>
    <phoneticPr fontId="1"/>
  </si>
  <si>
    <r>
      <t>委託・外注費を計上する場合は、「</t>
    </r>
    <r>
      <rPr>
        <b/>
        <sz val="9"/>
        <rFont val="ＭＳ Ｐ明朝"/>
        <family val="1"/>
        <charset val="128"/>
      </rPr>
      <t>委託・外注、専門家指導計画書</t>
    </r>
    <r>
      <rPr>
        <sz val="9"/>
        <rFont val="ＭＳ Ｐ明朝"/>
        <family val="1"/>
        <charset val="128"/>
      </rPr>
      <t>」を作成してください。</t>
    </r>
    <rPh sb="0" eb="2">
      <t>イタク</t>
    </rPh>
    <rPh sb="3" eb="6">
      <t>ガイチュウヒ</t>
    </rPh>
    <rPh sb="7" eb="9">
      <t>ケイジョウ</t>
    </rPh>
    <rPh sb="11" eb="13">
      <t>バアイ</t>
    </rPh>
    <rPh sb="16" eb="18">
      <t>イタク</t>
    </rPh>
    <rPh sb="19" eb="21">
      <t>ガイチュウ</t>
    </rPh>
    <rPh sb="22" eb="25">
      <t>センモンカ</t>
    </rPh>
    <rPh sb="25" eb="27">
      <t>シドウ</t>
    </rPh>
    <rPh sb="27" eb="30">
      <t>ケイカクショ</t>
    </rPh>
    <rPh sb="32" eb="34">
      <t>サクセイ</t>
    </rPh>
    <phoneticPr fontId="1"/>
  </si>
  <si>
    <t>卸売業</t>
    <rPh sb="0" eb="3">
      <t>オロシウリギョウ</t>
    </rPh>
    <phoneticPr fontId="24"/>
  </si>
  <si>
    <t>サービス業</t>
    <rPh sb="4" eb="5">
      <t>ギョウ</t>
    </rPh>
    <phoneticPr fontId="24"/>
  </si>
  <si>
    <t>小売業</t>
    <rPh sb="0" eb="3">
      <t>コウリギョウ</t>
    </rPh>
    <phoneticPr fontId="24"/>
  </si>
  <si>
    <t>01農業</t>
  </si>
  <si>
    <t>50各種商品卸売業</t>
  </si>
  <si>
    <t>38放送業</t>
  </si>
  <si>
    <t>56各種商品小売業</t>
  </si>
  <si>
    <t>02林業</t>
  </si>
  <si>
    <t>51繊維・衣服等卸売業</t>
  </si>
  <si>
    <t>57織物・衣服・身の回り品小売業</t>
  </si>
  <si>
    <t>03漁業</t>
  </si>
  <si>
    <t>52飲食料品卸売業</t>
  </si>
  <si>
    <t>58飲食料品小売業</t>
  </si>
  <si>
    <t>04水産養殖業</t>
  </si>
  <si>
    <t>53建築材料・鉱物・金属材料等卸売業</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</si>
  <si>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</si>
  <si>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</si>
  <si>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</si>
  <si>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</si>
  <si>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</si>
  <si>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</si>
  <si>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</si>
  <si>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</si>
  <si>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</si>
  <si>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</si>
  <si>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</si>
  <si>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</si>
  <si>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</si>
  <si>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</si>
  <si>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</si>
  <si>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</si>
  <si>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</si>
  <si>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</si>
  <si>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</si>
  <si>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</si>
  <si>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</si>
  <si>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</si>
  <si>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</si>
  <si>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</si>
  <si>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</si>
  <si>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</si>
  <si>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</si>
  <si>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</si>
  <si>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</si>
  <si>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</si>
  <si>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</si>
  <si>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</si>
  <si>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</si>
  <si>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</si>
  <si>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</si>
  <si>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</si>
  <si>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</si>
  <si>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</si>
  <si>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</si>
  <si>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</si>
  <si>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</si>
  <si>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</si>
  <si>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</si>
  <si>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</si>
  <si>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</si>
  <si>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</si>
  <si>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</si>
  <si>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</si>
  <si>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</si>
  <si>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</si>
  <si>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</si>
  <si>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</si>
  <si>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</si>
  <si>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</si>
  <si>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</si>
  <si>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</si>
  <si>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</si>
  <si>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</si>
  <si>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33電気業</t>
  </si>
  <si>
    <t>34ガス業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</si>
  <si>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</si>
  <si>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</si>
  <si>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</si>
  <si>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</si>
  <si>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</si>
  <si>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</si>
  <si>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</si>
  <si>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</si>
  <si>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</si>
  <si>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</si>
  <si>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</si>
  <si>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</si>
  <si>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</si>
  <si>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</si>
  <si>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</si>
  <si>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</si>
  <si>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</si>
  <si>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</si>
  <si>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</si>
  <si>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</si>
  <si>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</si>
  <si>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</si>
  <si>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製造業・その他</t>
    <rPh sb="0" eb="3">
      <t>セイゾウギョウ</t>
    </rPh>
    <rPh sb="6" eb="7">
      <t>ホカ</t>
    </rPh>
    <phoneticPr fontId="24"/>
  </si>
  <si>
    <t>委託・外注先
または
技術指導者</t>
    <rPh sb="0" eb="2">
      <t>イタク</t>
    </rPh>
    <rPh sb="3" eb="6">
      <t>ガイチュウサキ</t>
    </rPh>
    <rPh sb="13" eb="15">
      <t>ギジュツ</t>
    </rPh>
    <rPh sb="15" eb="18">
      <t>シドウシャ</t>
    </rPh>
    <phoneticPr fontId="7"/>
  </si>
  <si>
    <t>←他の箇所から転記されるため、本シートでは入力できません。</t>
    <rPh sb="1" eb="2">
      <t>タ</t>
    </rPh>
    <rPh sb="3" eb="5">
      <t>カショ</t>
    </rPh>
    <rPh sb="7" eb="9">
      <t>テンキ</t>
    </rPh>
    <rPh sb="15" eb="16">
      <t>ホン</t>
    </rPh>
    <rPh sb="21" eb="23">
      <t>ニュウリョク</t>
    </rPh>
    <phoneticPr fontId="1"/>
  </si>
  <si>
    <t>※</t>
    <phoneticPr fontId="1"/>
  </si>
  <si>
    <t>助成
対象経費
(A)×(B)</t>
    <phoneticPr fontId="1"/>
  </si>
  <si>
    <r>
      <rPr>
        <b/>
        <sz val="9"/>
        <rFont val="ＭＳ ゴシック"/>
        <family val="3"/>
        <charset val="128"/>
      </rPr>
      <t xml:space="preserve">(3) </t>
    </r>
    <r>
      <rPr>
        <b/>
        <sz val="9"/>
        <rFont val="ＭＳ Ｐゴシック"/>
        <family val="3"/>
        <charset val="128"/>
      </rPr>
      <t>各期ごとの経費内訳</t>
    </r>
    <rPh sb="4" eb="6">
      <t>カクキ</t>
    </rPh>
    <phoneticPr fontId="7"/>
  </si>
  <si>
    <t>設定する期の数</t>
    <rPh sb="0" eb="2">
      <t>セッテイ</t>
    </rPh>
    <rPh sb="4" eb="5">
      <t>キ</t>
    </rPh>
    <rPh sb="6" eb="7">
      <t>カズ</t>
    </rPh>
    <phoneticPr fontId="1"/>
  </si>
  <si>
    <t>調査データベース</t>
    <rPh sb="0" eb="2">
      <t>チョウサ</t>
    </rPh>
    <phoneticPr fontId="1"/>
  </si>
  <si>
    <t>調査範囲</t>
    <rPh sb="0" eb="2">
      <t>チョウサ</t>
    </rPh>
    <rPh sb="2" eb="4">
      <t>ハンイ</t>
    </rPh>
    <phoneticPr fontId="1"/>
  </si>
  <si>
    <t>調査対象期間</t>
    <rPh sb="0" eb="2">
      <t>チョウサ</t>
    </rPh>
    <rPh sb="2" eb="4">
      <t>タイショウ</t>
    </rPh>
    <rPh sb="4" eb="6">
      <t>キカン</t>
    </rPh>
    <phoneticPr fontId="1"/>
  </si>
  <si>
    <t>調査実施者</t>
    <rPh sb="0" eb="2">
      <t>チョウサ</t>
    </rPh>
    <rPh sb="2" eb="4">
      <t>ジッシ</t>
    </rPh>
    <rPh sb="4" eb="5">
      <t>シャ</t>
    </rPh>
    <phoneticPr fontId="1"/>
  </si>
  <si>
    <t>(ｳ)</t>
    <phoneticPr fontId="1"/>
  </si>
  <si>
    <t>(ｴ)</t>
    <phoneticPr fontId="1"/>
  </si>
  <si>
    <t>(ｵ)</t>
    <phoneticPr fontId="1"/>
  </si>
  <si>
    <t>特許公報等の番号</t>
    <rPh sb="0" eb="2">
      <t>トッキョ</t>
    </rPh>
    <rPh sb="2" eb="4">
      <t>コウホウ</t>
    </rPh>
    <rPh sb="4" eb="5">
      <t>トウ</t>
    </rPh>
    <rPh sb="6" eb="8">
      <t>バンゴウ</t>
    </rPh>
    <phoneticPr fontId="1"/>
  </si>
  <si>
    <t>特許等の概要</t>
    <rPh sb="0" eb="2">
      <t>トッキョ</t>
    </rPh>
    <rPh sb="2" eb="3">
      <t>トウ</t>
    </rPh>
    <rPh sb="4" eb="6">
      <t>ガイヨウ</t>
    </rPh>
    <phoneticPr fontId="1"/>
  </si>
  <si>
    <r>
      <t>　※　</t>
    </r>
    <r>
      <rPr>
        <b/>
        <sz val="9"/>
        <rFont val="ＭＳ Ｐ明朝"/>
        <family val="1"/>
        <charset val="128"/>
      </rPr>
      <t>創業予定者を含む法人登記予定の方</t>
    </r>
    <r>
      <rPr>
        <sz val="9"/>
        <rFont val="ＭＳ Ｐ明朝"/>
        <family val="1"/>
        <charset val="128"/>
      </rPr>
      <t>は、</t>
    </r>
    <r>
      <rPr>
        <b/>
        <sz val="9"/>
        <rFont val="ＭＳ Ｐ明朝"/>
        <family val="1"/>
        <charset val="128"/>
      </rPr>
      <t>全ての登記予定者を記載</t>
    </r>
    <r>
      <rPr>
        <sz val="9"/>
        <rFont val="ＭＳ Ｐ明朝"/>
        <family val="1"/>
        <charset val="128"/>
      </rPr>
      <t>してください。
　※　個人事業者の場合は、氏名欄に代表者氏名を、役員欄に○を記入してください。
　※　複数の企業で申請する場合は、申請企業ごとに作成してください。</t>
    </r>
    <rPh sb="43" eb="45">
      <t>コジン</t>
    </rPh>
    <rPh sb="49" eb="51">
      <t>バアイ</t>
    </rPh>
    <rPh sb="53" eb="55">
      <t>シメイ</t>
    </rPh>
    <rPh sb="55" eb="56">
      <t>ラン</t>
    </rPh>
    <rPh sb="57" eb="59">
      <t>ダイヒョウ</t>
    </rPh>
    <rPh sb="59" eb="60">
      <t>シャ</t>
    </rPh>
    <rPh sb="60" eb="62">
      <t>シメイ</t>
    </rPh>
    <rPh sb="64" eb="66">
      <t>ヤクイン</t>
    </rPh>
    <rPh sb="66" eb="67">
      <t>ラン</t>
    </rPh>
    <rPh sb="70" eb="72">
      <t>キニュウ</t>
    </rPh>
    <rPh sb="97" eb="99">
      <t>シンセイ</t>
    </rPh>
    <rPh sb="99" eb="101">
      <t>キギョウ</t>
    </rPh>
    <phoneticPr fontId="1"/>
  </si>
  <si>
    <t>開始日</t>
    <rPh sb="0" eb="2">
      <t>カイシ</t>
    </rPh>
    <rPh sb="2" eb="3">
      <t>ヒ</t>
    </rPh>
    <phoneticPr fontId="1"/>
  </si>
  <si>
    <t>終了日</t>
    <rPh sb="0" eb="2">
      <t>シュウリョウ</t>
    </rPh>
    <rPh sb="2" eb="3">
      <t>ヒ</t>
    </rPh>
    <phoneticPr fontId="1"/>
  </si>
  <si>
    <t>開始日
（変換後）</t>
    <rPh sb="0" eb="2">
      <t>カイシ</t>
    </rPh>
    <rPh sb="2" eb="3">
      <t>ヒ</t>
    </rPh>
    <rPh sb="5" eb="7">
      <t>ヘンカン</t>
    </rPh>
    <rPh sb="7" eb="8">
      <t>ゴ</t>
    </rPh>
    <phoneticPr fontId="1"/>
  </si>
  <si>
    <t>終了日
（変換後）</t>
    <rPh sb="0" eb="3">
      <t>シュウリョウビ</t>
    </rPh>
    <rPh sb="5" eb="7">
      <t>ヘンカン</t>
    </rPh>
    <rPh sb="7" eb="8">
      <t>ゴ</t>
    </rPh>
    <phoneticPr fontId="1"/>
  </si>
  <si>
    <t>39情報サービス業　※ソフトウェア業、情報処理・提供サービス業除く</t>
    <phoneticPr fontId="1"/>
  </si>
  <si>
    <t>41映像・音声・文字情報制作業　※新聞業、出版業を除く</t>
    <phoneticPr fontId="1"/>
  </si>
  <si>
    <t>69不動産賃貸業・管理業　※駐車場業のみ</t>
    <phoneticPr fontId="1"/>
  </si>
  <si>
    <t>39情報サービス業　※ソフトウェア業、情報処理・提供サービス業含む</t>
    <phoneticPr fontId="1"/>
  </si>
  <si>
    <t>41映像・音声・文字情報制作業　※新聞業、出版業含む</t>
    <phoneticPr fontId="1"/>
  </si>
  <si>
    <t>69不動産賃貸業・管理業　※駐車場業以外全て</t>
    <phoneticPr fontId="1"/>
  </si>
  <si>
    <t>文字カウンター
（印刷範囲に含めないでください。）</t>
    <rPh sb="0" eb="2">
      <t>モジ</t>
    </rPh>
    <rPh sb="9" eb="11">
      <t>インサツ</t>
    </rPh>
    <rPh sb="11" eb="13">
      <t>ハンイ</t>
    </rPh>
    <rPh sb="14" eb="15">
      <t>フク</t>
    </rPh>
    <phoneticPr fontId="1"/>
  </si>
  <si>
    <t>実施時期</t>
    <rPh sb="0" eb="2">
      <t>ジッシ</t>
    </rPh>
    <rPh sb="2" eb="4">
      <t>ジキ</t>
    </rPh>
    <phoneticPr fontId="1"/>
  </si>
  <si>
    <t>社内担当部署</t>
    <rPh sb="0" eb="2">
      <t>シャナイ</t>
    </rPh>
    <phoneticPr fontId="1"/>
  </si>
  <si>
    <t>社内担当者</t>
    <rPh sb="0" eb="2">
      <t>シャナイ</t>
    </rPh>
    <rPh sb="2" eb="5">
      <t>タントウシャ</t>
    </rPh>
    <phoneticPr fontId="1"/>
  </si>
  <si>
    <r>
      <rPr>
        <b/>
        <sz val="9"/>
        <color theme="1"/>
        <rFont val="ＭＳ ゴシック"/>
        <family val="3"/>
        <charset val="128"/>
      </rPr>
      <t xml:space="preserve">(1) </t>
    </r>
    <r>
      <rPr>
        <b/>
        <sz val="9"/>
        <color theme="1"/>
        <rFont val="ＭＳ Ｐゴシック"/>
        <family val="3"/>
        <charset val="128"/>
        <scheme val="minor"/>
      </rPr>
      <t>研究開発の全体像</t>
    </r>
    <rPh sb="4" eb="6">
      <t>ケンキュウ</t>
    </rPh>
    <rPh sb="6" eb="8">
      <t>カイハツ</t>
    </rPh>
    <rPh sb="9" eb="12">
      <t>ゼンタイゾウ</t>
    </rPh>
    <phoneticPr fontId="1"/>
  </si>
  <si>
    <t>想定顧客
（メインターゲット）</t>
    <rPh sb="0" eb="2">
      <t>ソウテイ</t>
    </rPh>
    <rPh sb="2" eb="4">
      <t>コキャク</t>
    </rPh>
    <phoneticPr fontId="1"/>
  </si>
  <si>
    <t>調達方法の
選定理由</t>
    <rPh sb="0" eb="2">
      <t>チョウタツ</t>
    </rPh>
    <rPh sb="2" eb="4">
      <t>ホウホウ</t>
    </rPh>
    <rPh sb="6" eb="8">
      <t>センテイ</t>
    </rPh>
    <rPh sb="8" eb="10">
      <t>リユウ</t>
    </rPh>
    <phoneticPr fontId="7"/>
  </si>
  <si>
    <t>業種別分類表</t>
    <rPh sb="0" eb="2">
      <t>ギョウシュ</t>
    </rPh>
    <rPh sb="2" eb="3">
      <t>ベツ</t>
    </rPh>
    <rPh sb="3" eb="5">
      <t>ブンルイ</t>
    </rPh>
    <rPh sb="5" eb="6">
      <t>ヒョウ</t>
    </rPh>
    <phoneticPr fontId="1"/>
  </si>
  <si>
    <t>日にち変換表</t>
    <rPh sb="0" eb="1">
      <t>ヒ</t>
    </rPh>
    <rPh sb="3" eb="5">
      <t>ヘンカン</t>
    </rPh>
    <rPh sb="5" eb="6">
      <t>ヒョウ</t>
    </rPh>
    <phoneticPr fontId="1"/>
  </si>
  <si>
    <t>千円</t>
    <rPh sb="0" eb="2">
      <t>センエン</t>
    </rPh>
    <phoneticPr fontId="1"/>
  </si>
  <si>
    <t>営業利益</t>
    <rPh sb="0" eb="2">
      <t>エイギョウ</t>
    </rPh>
    <rPh sb="2" eb="4">
      <t>リエキ</t>
    </rPh>
    <phoneticPr fontId="1"/>
  </si>
  <si>
    <t>経常利益</t>
    <rPh sb="0" eb="2">
      <t>ケイジョウ</t>
    </rPh>
    <rPh sb="2" eb="4">
      <t>リエキ</t>
    </rPh>
    <phoneticPr fontId="1"/>
  </si>
  <si>
    <t>売上高</t>
    <rPh sb="0" eb="2">
      <t>ウリアゲ</t>
    </rPh>
    <rPh sb="2" eb="3">
      <t>ダカ</t>
    </rPh>
    <phoneticPr fontId="1"/>
  </si>
  <si>
    <t>自社WEBサイトURL</t>
    <phoneticPr fontId="1"/>
  </si>
  <si>
    <t>前年度</t>
    <rPh sb="0" eb="3">
      <t>ゼンネンド</t>
    </rPh>
    <phoneticPr fontId="1"/>
  </si>
  <si>
    <t>前々年度</t>
    <rPh sb="0" eb="2">
      <t>ゼンゼン</t>
    </rPh>
    <rPh sb="2" eb="4">
      <t>ネンド</t>
    </rPh>
    <phoneticPr fontId="1"/>
  </si>
  <si>
    <t>前々々年度</t>
    <rPh sb="0" eb="2">
      <t>ゼンゼン</t>
    </rPh>
    <rPh sb="3" eb="5">
      <t>ネンド</t>
    </rPh>
    <phoneticPr fontId="1"/>
  </si>
  <si>
    <t>直近３年間の業績</t>
    <rPh sb="3" eb="4">
      <t>ネン</t>
    </rPh>
    <rPh sb="4" eb="5">
      <t>カン</t>
    </rPh>
    <rPh sb="6" eb="8">
      <t>ギョウセキ</t>
    </rPh>
    <phoneticPr fontId="1"/>
  </si>
  <si>
    <t>年  度</t>
  </si>
  <si>
    <t>申請テーマ</t>
  </si>
  <si>
    <t>助成金額（円）</t>
  </si>
  <si>
    <t>本申請との
経費の重複</t>
  </si>
  <si>
    <t>本申請との
内容の重複</t>
  </si>
  <si>
    <t>申請先</t>
    <phoneticPr fontId="1"/>
  </si>
  <si>
    <r>
      <t>　本事業が実施され、公社が検査等で</t>
    </r>
    <r>
      <rPr>
        <b/>
        <sz val="9"/>
        <rFont val="ＭＳ Ｐ明朝"/>
        <family val="1"/>
        <charset val="128"/>
      </rPr>
      <t>本事業の成果物、購入物（機械装置を含む）等</t>
    </r>
    <r>
      <rPr>
        <sz val="9"/>
        <rFont val="ＭＳ Ｐ明朝"/>
        <family val="1"/>
        <charset val="128"/>
      </rPr>
      <t>が確認できる場所を記入してください。自社施設（借り上げ可）に限ります。</t>
    </r>
    <rPh sb="1" eb="2">
      <t>ホン</t>
    </rPh>
    <rPh sb="2" eb="4">
      <t>ジギョウ</t>
    </rPh>
    <rPh sb="17" eb="18">
      <t>ホン</t>
    </rPh>
    <rPh sb="18" eb="20">
      <t>ジギョウ</t>
    </rPh>
    <rPh sb="21" eb="24">
      <t>セイカブツ</t>
    </rPh>
    <rPh sb="25" eb="27">
      <t>コウニュウ</t>
    </rPh>
    <rPh sb="27" eb="28">
      <t>ブツ</t>
    </rPh>
    <rPh sb="29" eb="31">
      <t>キカイ</t>
    </rPh>
    <rPh sb="31" eb="33">
      <t>ソウチ</t>
    </rPh>
    <rPh sb="34" eb="35">
      <t>フク</t>
    </rPh>
    <rPh sb="37" eb="38">
      <t>トウ</t>
    </rPh>
    <rPh sb="47" eb="49">
      <t>キニュウ</t>
    </rPh>
    <rPh sb="56" eb="58">
      <t>ジシャ</t>
    </rPh>
    <rPh sb="58" eb="60">
      <t>シセツ</t>
    </rPh>
    <rPh sb="61" eb="62">
      <t>カ</t>
    </rPh>
    <rPh sb="63" eb="64">
      <t>ア</t>
    </rPh>
    <rPh sb="65" eb="66">
      <t>カ</t>
    </rPh>
    <rPh sb="68" eb="69">
      <t>カギ</t>
    </rPh>
    <phoneticPr fontId="1"/>
  </si>
  <si>
    <r>
      <rPr>
        <b/>
        <sz val="9"/>
        <rFont val="ＭＳ ゴシック"/>
        <family val="3"/>
        <charset val="128"/>
      </rPr>
      <t xml:space="preserve">(5) </t>
    </r>
    <r>
      <rPr>
        <b/>
        <sz val="9"/>
        <rFont val="ＭＳ Ｐゴシック"/>
        <family val="3"/>
        <charset val="128"/>
        <scheme val="minor"/>
      </rPr>
      <t>直接人件費</t>
    </r>
    <rPh sb="4" eb="9">
      <t>チョクセツジンケンヒ</t>
    </rPh>
    <phoneticPr fontId="7"/>
  </si>
  <si>
    <t>(6) 規格等認証・登録費</t>
    <rPh sb="4" eb="6">
      <t>キカク</t>
    </rPh>
    <rPh sb="6" eb="7">
      <t>トウ</t>
    </rPh>
    <rPh sb="7" eb="9">
      <t>ニンショウ</t>
    </rPh>
    <rPh sb="10" eb="12">
      <t>トウロク</t>
    </rPh>
    <rPh sb="12" eb="13">
      <t>ヒ</t>
    </rPh>
    <phoneticPr fontId="7"/>
  </si>
  <si>
    <t>最　寄　駅</t>
    <rPh sb="0" eb="1">
      <t>サイ</t>
    </rPh>
    <rPh sb="2" eb="3">
      <t>ヤドリキ</t>
    </rPh>
    <rPh sb="4" eb="5">
      <t>エキ</t>
    </rPh>
    <phoneticPr fontId="1"/>
  </si>
  <si>
    <t>駅</t>
    <rPh sb="0" eb="1">
      <t>エキ</t>
    </rPh>
    <phoneticPr fontId="1"/>
  </si>
  <si>
    <t>線</t>
    <rPh sb="0" eb="1">
      <t>セン</t>
    </rPh>
    <phoneticPr fontId="1"/>
  </si>
  <si>
    <t>駅　名</t>
    <rPh sb="0" eb="1">
      <t>エキ</t>
    </rPh>
    <rPh sb="2" eb="3">
      <t>ナ</t>
    </rPh>
    <phoneticPr fontId="1"/>
  </si>
  <si>
    <t>路　線　名</t>
    <rPh sb="0" eb="1">
      <t>ミチ</t>
    </rPh>
    <rPh sb="2" eb="3">
      <t>セン</t>
    </rPh>
    <rPh sb="4" eb="5">
      <t>メイ</t>
    </rPh>
    <phoneticPr fontId="1"/>
  </si>
  <si>
    <t>※主たる連携先が複数ある場合は、本シートを複製し、連携先別に作成すること</t>
    <rPh sb="1" eb="2">
      <t>シュ</t>
    </rPh>
    <rPh sb="4" eb="7">
      <t>レンケイサキ</t>
    </rPh>
    <rPh sb="16" eb="17">
      <t>ホン</t>
    </rPh>
    <rPh sb="25" eb="27">
      <t>レンケイ</t>
    </rPh>
    <rPh sb="27" eb="28">
      <t>サキ</t>
    </rPh>
    <phoneticPr fontId="1"/>
  </si>
  <si>
    <t>研究開発テーマ</t>
    <rPh sb="0" eb="2">
      <t>ケンキュウ</t>
    </rPh>
    <rPh sb="2" eb="4">
      <t>カイハツ</t>
    </rPh>
    <phoneticPr fontId="1"/>
  </si>
  <si>
    <t>・ターゲットが抱える課題</t>
    <rPh sb="7" eb="8">
      <t>カカ</t>
    </rPh>
    <rPh sb="10" eb="12">
      <t>カダイ</t>
    </rPh>
    <phoneticPr fontId="1"/>
  </si>
  <si>
    <t>・ターゲットのニーズ</t>
    <phoneticPr fontId="1"/>
  </si>
  <si>
    <r>
      <t>専門家指導費を計上する場合は、「</t>
    </r>
    <r>
      <rPr>
        <b/>
        <sz val="9"/>
        <rFont val="ＭＳ Ｐ明朝"/>
        <family val="1"/>
        <charset val="128"/>
      </rPr>
      <t>委託・外注、専門家指導計画書</t>
    </r>
    <r>
      <rPr>
        <sz val="9"/>
        <rFont val="ＭＳ Ｐ明朝"/>
        <family val="1"/>
        <charset val="128"/>
      </rPr>
      <t>」を作成してください。</t>
    </r>
    <rPh sb="0" eb="3">
      <t>センモンカ</t>
    </rPh>
    <rPh sb="3" eb="5">
      <t>シドウ</t>
    </rPh>
    <rPh sb="5" eb="6">
      <t>ヒ</t>
    </rPh>
    <rPh sb="7" eb="9">
      <t>ケイジョウ</t>
    </rPh>
    <rPh sb="11" eb="13">
      <t>バアイ</t>
    </rPh>
    <rPh sb="32" eb="34">
      <t>サクセイ</t>
    </rPh>
    <phoneticPr fontId="1"/>
  </si>
  <si>
    <r>
      <rPr>
        <b/>
        <sz val="9"/>
        <rFont val="ＭＳ ゴシック"/>
        <family val="3"/>
        <charset val="128"/>
      </rPr>
      <t>(2) 本研究開発物が対象とする顧客（</t>
    </r>
    <r>
      <rPr>
        <b/>
        <sz val="9"/>
        <rFont val="ＭＳ Ｐゴシック"/>
        <family val="3"/>
        <charset val="128"/>
      </rPr>
      <t>想定するメインターゲット）</t>
    </r>
    <rPh sb="4" eb="5">
      <t>ホン</t>
    </rPh>
    <rPh sb="5" eb="7">
      <t>ケンキュウ</t>
    </rPh>
    <rPh sb="7" eb="9">
      <t>カイハツ</t>
    </rPh>
    <rPh sb="9" eb="10">
      <t>ブツ</t>
    </rPh>
    <rPh sb="11" eb="13">
      <t>タイショウ</t>
    </rPh>
    <rPh sb="16" eb="18">
      <t>コキャク</t>
    </rPh>
    <rPh sb="19" eb="21">
      <t>ソウテイ</t>
    </rPh>
    <phoneticPr fontId="1"/>
  </si>
  <si>
    <t>検索キーワード、検索式、ヒット件数</t>
    <rPh sb="0" eb="2">
      <t>ケンサク</t>
    </rPh>
    <rPh sb="8" eb="10">
      <t>ケンサク</t>
    </rPh>
    <rPh sb="10" eb="11">
      <t>シキ</t>
    </rPh>
    <rPh sb="15" eb="17">
      <t>ケンスウ</t>
    </rPh>
    <phoneticPr fontId="1"/>
  </si>
  <si>
    <t>注８</t>
    <rPh sb="0" eb="1">
      <t>チュウ</t>
    </rPh>
    <phoneticPr fontId="7"/>
  </si>
  <si>
    <t>※主たる連携先は１つ以上設定すること</t>
    <rPh sb="1" eb="2">
      <t>シュ</t>
    </rPh>
    <rPh sb="4" eb="6">
      <t>レンケイ</t>
    </rPh>
    <rPh sb="6" eb="7">
      <t>サキ</t>
    </rPh>
    <rPh sb="10" eb="12">
      <t>イジョウ</t>
    </rPh>
    <rPh sb="12" eb="14">
      <t>セッテイ</t>
    </rPh>
    <phoneticPr fontId="1"/>
  </si>
  <si>
    <t>規格等認証・登録費、産業財産権出願・導入費、展示会等参加費、広告費の助成金交付申請額の合計は、全体の２分の１を上限とします。</t>
    <rPh sb="10" eb="12">
      <t>サンギョウ</t>
    </rPh>
    <rPh sb="12" eb="15">
      <t>ザイサンケン</t>
    </rPh>
    <rPh sb="15" eb="17">
      <t>シュツガン</t>
    </rPh>
    <rPh sb="18" eb="20">
      <t>ドウニュウ</t>
    </rPh>
    <rPh sb="20" eb="21">
      <t>ヒ</t>
    </rPh>
    <rPh sb="22" eb="25">
      <t>テンジカイ</t>
    </rPh>
    <rPh sb="25" eb="26">
      <t>トウ</t>
    </rPh>
    <rPh sb="26" eb="29">
      <t>サンカヒ</t>
    </rPh>
    <rPh sb="30" eb="33">
      <t>コウコクヒ</t>
    </rPh>
    <rPh sb="34" eb="37">
      <t>ジョセイキン</t>
    </rPh>
    <rPh sb="37" eb="39">
      <t>コウフ</t>
    </rPh>
    <rPh sb="39" eb="41">
      <t>シンセイ</t>
    </rPh>
    <rPh sb="41" eb="42">
      <t>ガク</t>
    </rPh>
    <rPh sb="43" eb="45">
      <t>ゴウケイ</t>
    </rPh>
    <rPh sb="47" eb="49">
      <t>ゼンタイ</t>
    </rPh>
    <rPh sb="51" eb="52">
      <t>フン</t>
    </rPh>
    <rPh sb="55" eb="57">
      <t>ジョウゲン</t>
    </rPh>
    <phoneticPr fontId="1"/>
  </si>
  <si>
    <t>規</t>
    <rPh sb="0" eb="1">
      <t>タダシ</t>
    </rPh>
    <phoneticPr fontId="1"/>
  </si>
  <si>
    <t>委託・外注、購入、リース、レンタルの中から最も安価である根拠を記載してください。</t>
    <rPh sb="28" eb="30">
      <t>コンキョ</t>
    </rPh>
    <rPh sb="31" eb="33">
      <t>キサイ</t>
    </rPh>
    <phoneticPr fontId="1"/>
  </si>
  <si>
    <t>委託・外注、購入、リース、レンタルの中から最も安価である根拠を記載してください。</t>
    <phoneticPr fontId="1"/>
  </si>
  <si>
    <t>規格等認証・登録費、産業財産権出願・導入費、展示会等参加費、広告費の助成対象経費の合計は、全体の２分の１を</t>
    <rPh sb="34" eb="36">
      <t>ジョセイ</t>
    </rPh>
    <rPh sb="36" eb="38">
      <t>タイショウ</t>
    </rPh>
    <rPh sb="38" eb="40">
      <t>ケイヒ</t>
    </rPh>
    <phoneticPr fontId="1"/>
  </si>
  <si>
    <t>上限とします。</t>
  </si>
  <si>
    <t>産業財産権出願・導入費、規格等認証・登録費、展示会等参加費、広告費の助成対象経費の合計は、全体の２分の１を</t>
    <phoneticPr fontId="1"/>
  </si>
  <si>
    <t>展示会等参加費、規格等認証・登録費、産業財産権出願・導入費、広告費の助成対象経費の合計は、全体の２分の１を</t>
    <phoneticPr fontId="1"/>
  </si>
  <si>
    <t>広告費、規格等認証・登録費、産業財産権出願・導入費、展示会等参加費の助成対象経費の合計は、全体の２分の１を</t>
    <phoneticPr fontId="1"/>
  </si>
  <si>
    <r>
      <rPr>
        <b/>
        <sz val="9"/>
        <color theme="1"/>
        <rFont val="ＭＳ ゴシック"/>
        <family val="3"/>
        <charset val="128"/>
      </rPr>
      <t xml:space="preserve">(3) </t>
    </r>
    <r>
      <rPr>
        <b/>
        <sz val="9"/>
        <color theme="1"/>
        <rFont val="ＭＳ Ｐゴシック"/>
        <family val="3"/>
        <charset val="128"/>
        <scheme val="minor"/>
      </rPr>
      <t>研究開発体制</t>
    </r>
    <rPh sb="8" eb="10">
      <t>タイセイ</t>
    </rPh>
    <phoneticPr fontId="1"/>
  </si>
  <si>
    <t>(ｱ)</t>
    <phoneticPr fontId="1"/>
  </si>
  <si>
    <t>(ｱ)</t>
    <phoneticPr fontId="1"/>
  </si>
  <si>
    <r>
      <t>合　　計</t>
    </r>
    <r>
      <rPr>
        <b/>
        <sz val="9"/>
        <rFont val="ＭＳ ゴシック"/>
        <family val="3"/>
        <charset val="128"/>
      </rPr>
      <t>【注８】</t>
    </r>
    <phoneticPr fontId="7"/>
  </si>
  <si>
    <t>契約金額
（税抜）</t>
    <rPh sb="0" eb="2">
      <t>ケイヤク</t>
    </rPh>
    <rPh sb="2" eb="4">
      <t>キンガク</t>
    </rPh>
    <rPh sb="6" eb="8">
      <t>ゼイヌキ</t>
    </rPh>
    <phoneticPr fontId="24"/>
  </si>
  <si>
    <t>契約金額（税抜）</t>
    <rPh sb="0" eb="2">
      <t>ケイヤク</t>
    </rPh>
    <rPh sb="2" eb="4">
      <t>キンガク</t>
    </rPh>
    <rPh sb="5" eb="7">
      <t>ゼイヌキ</t>
    </rPh>
    <phoneticPr fontId="9"/>
  </si>
  <si>
    <t>前年度の
主要取引先</t>
    <rPh sb="0" eb="2">
      <t>ゼンネン</t>
    </rPh>
    <rPh sb="2" eb="3">
      <t>ド</t>
    </rPh>
    <rPh sb="5" eb="6">
      <t>オモ</t>
    </rPh>
    <rPh sb="6" eb="7">
      <t>ヨウ</t>
    </rPh>
    <rPh sb="7" eb="8">
      <t>トリ</t>
    </rPh>
    <rPh sb="8" eb="9">
      <t>イン</t>
    </rPh>
    <rPh sb="9" eb="10">
      <t>サキ</t>
    </rPh>
    <phoneticPr fontId="1"/>
  </si>
  <si>
    <t>先行調査により判明した関連特許等</t>
    <rPh sb="0" eb="2">
      <t>センコウ</t>
    </rPh>
    <rPh sb="2" eb="4">
      <t>チョウサ</t>
    </rPh>
    <rPh sb="7" eb="9">
      <t>ハンメイ</t>
    </rPh>
    <rPh sb="11" eb="13">
      <t>カンレン</t>
    </rPh>
    <rPh sb="13" eb="15">
      <t>トッキョ</t>
    </rPh>
    <rPh sb="15" eb="16">
      <t>トウ</t>
    </rPh>
    <phoneticPr fontId="1"/>
  </si>
  <si>
    <t>(1)原材料・副資材費</t>
    <phoneticPr fontId="7"/>
  </si>
  <si>
    <t>(2)機械装置・工具器具費</t>
    <phoneticPr fontId="7"/>
  </si>
  <si>
    <t>(3)委託・外注費</t>
    <rPh sb="3" eb="5">
      <t>イタク</t>
    </rPh>
    <rPh sb="6" eb="9">
      <t>ガイチュウヒ</t>
    </rPh>
    <phoneticPr fontId="7"/>
  </si>
  <si>
    <t>(4)専門家指導費</t>
    <rPh sb="3" eb="6">
      <t>センモンカ</t>
    </rPh>
    <rPh sb="6" eb="8">
      <t>シドウ</t>
    </rPh>
    <rPh sb="8" eb="9">
      <t>ヒ</t>
    </rPh>
    <phoneticPr fontId="7"/>
  </si>
  <si>
    <r>
      <t>(5)直接人件費</t>
    </r>
    <r>
      <rPr>
        <b/>
        <sz val="9"/>
        <rFont val="ＭＳ ゴシック"/>
        <family val="3"/>
        <charset val="128"/>
      </rPr>
      <t>【注４】</t>
    </r>
    <phoneticPr fontId="7"/>
  </si>
  <si>
    <r>
      <t>(8)展示会等参加費</t>
    </r>
    <r>
      <rPr>
        <b/>
        <sz val="9"/>
        <rFont val="ＭＳ ゴシック"/>
        <family val="3"/>
        <charset val="128"/>
      </rPr>
      <t>【注５】【注６】</t>
    </r>
    <rPh sb="3" eb="6">
      <t>テンジカイ</t>
    </rPh>
    <rPh sb="6" eb="7">
      <t>トウ</t>
    </rPh>
    <rPh sb="7" eb="10">
      <t>サンカヒ</t>
    </rPh>
    <phoneticPr fontId="7"/>
  </si>
  <si>
    <r>
      <t>(9)広告費</t>
    </r>
    <r>
      <rPr>
        <b/>
        <sz val="9"/>
        <rFont val="ＭＳ ゴシック"/>
        <family val="3"/>
        <charset val="128"/>
      </rPr>
      <t>【注５】【注６】</t>
    </r>
    <rPh sb="3" eb="6">
      <t>コウコクヒ</t>
    </rPh>
    <phoneticPr fontId="7"/>
  </si>
  <si>
    <r>
      <t>(10)その他助成対象外経費</t>
    </r>
    <r>
      <rPr>
        <b/>
        <sz val="9"/>
        <rFont val="ＭＳ ゴシック"/>
        <family val="3"/>
        <charset val="128"/>
      </rPr>
      <t>【注７】</t>
    </r>
    <phoneticPr fontId="7"/>
  </si>
  <si>
    <r>
      <t>(7)産業財産権出願・導入費</t>
    </r>
    <r>
      <rPr>
        <b/>
        <sz val="9"/>
        <rFont val="ＭＳ ゴシック"/>
        <family val="3"/>
        <charset val="128"/>
      </rPr>
      <t>【注５】</t>
    </r>
    <phoneticPr fontId="7"/>
  </si>
  <si>
    <r>
      <t>(6)規格等認証・登録費</t>
    </r>
    <r>
      <rPr>
        <b/>
        <sz val="9"/>
        <rFont val="ＭＳ ゴシック"/>
        <family val="3"/>
        <charset val="128"/>
      </rPr>
      <t>【注５】</t>
    </r>
    <rPh sb="3" eb="5">
      <t>キカク</t>
    </rPh>
    <rPh sb="5" eb="6">
      <t>トウ</t>
    </rPh>
    <rPh sb="6" eb="8">
      <t>ニンショウ</t>
    </rPh>
    <rPh sb="9" eb="11">
      <t>トウロク</t>
    </rPh>
    <rPh sb="11" eb="12">
      <t>ヒ</t>
    </rPh>
    <phoneticPr fontId="7"/>
  </si>
  <si>
    <t>（単位：円）</t>
    <phoneticPr fontId="1"/>
  </si>
  <si>
    <t>入社してからの期間</t>
    <rPh sb="0" eb="2">
      <t>ニュウシャ</t>
    </rPh>
    <rPh sb="7" eb="9">
      <t>キカン</t>
    </rPh>
    <phoneticPr fontId="1"/>
  </si>
  <si>
    <t>中小企業グループによる共同申請の場合は、各経費区分の用途の欄に「負担する企業名」も併せて記載してください。</t>
    <rPh sb="41" eb="42">
      <t>アワ</t>
    </rPh>
    <phoneticPr fontId="7"/>
  </si>
  <si>
    <r>
      <t>規格等認証・登録費を計上する場合は、「</t>
    </r>
    <r>
      <rPr>
        <b/>
        <sz val="9"/>
        <rFont val="ＭＳ Ｐ明朝"/>
        <family val="1"/>
        <charset val="128"/>
      </rPr>
      <t>規格等認証・登録計画書</t>
    </r>
    <r>
      <rPr>
        <sz val="9"/>
        <rFont val="ＭＳ Ｐ明朝"/>
        <family val="1"/>
        <charset val="128"/>
      </rPr>
      <t>」を作成してください。</t>
    </r>
    <rPh sb="0" eb="2">
      <t>キカク</t>
    </rPh>
    <rPh sb="2" eb="3">
      <t>トウ</t>
    </rPh>
    <rPh sb="3" eb="5">
      <t>ニンショウ</t>
    </rPh>
    <rPh sb="6" eb="8">
      <t>トウロク</t>
    </rPh>
    <rPh sb="8" eb="9">
      <t>ヒ</t>
    </rPh>
    <rPh sb="10" eb="12">
      <t>ケイジョウ</t>
    </rPh>
    <rPh sb="14" eb="16">
      <t>バアイ</t>
    </rPh>
    <rPh sb="21" eb="22">
      <t>トウ</t>
    </rPh>
    <rPh sb="32" eb="34">
      <t>サクセイ</t>
    </rPh>
    <phoneticPr fontId="1"/>
  </si>
  <si>
    <t>【 規格等認証・登録計画書 】</t>
    <rPh sb="2" eb="4">
      <t>キカク</t>
    </rPh>
    <rPh sb="4" eb="5">
      <t>トウ</t>
    </rPh>
    <rPh sb="5" eb="7">
      <t>ニンショウ</t>
    </rPh>
    <rPh sb="8" eb="10">
      <t>トウロク</t>
    </rPh>
    <rPh sb="10" eb="13">
      <t>ケイカクショ</t>
    </rPh>
    <phoneticPr fontId="7"/>
  </si>
  <si>
    <t>委託・外注
または
指導等の詳細</t>
    <rPh sb="0" eb="2">
      <t>イタク</t>
    </rPh>
    <rPh sb="3" eb="5">
      <t>ガイチュウ</t>
    </rPh>
    <rPh sb="12" eb="14">
      <t>シドウ</t>
    </rPh>
    <rPh sb="14" eb="15">
      <t>トウ</t>
    </rPh>
    <rPh sb="16" eb="18">
      <t>ショウサイ</t>
    </rPh>
    <phoneticPr fontId="2"/>
  </si>
  <si>
    <t>　　　年　　　　　　ヶ月</t>
    <rPh sb="3" eb="4">
      <t>ネン</t>
    </rPh>
    <rPh sb="11" eb="12">
      <t>ゲツ</t>
    </rPh>
    <phoneticPr fontId="1"/>
  </si>
  <si>
    <r>
      <rPr>
        <b/>
        <sz val="9"/>
        <color theme="1"/>
        <rFont val="ＭＳ ゴシック"/>
        <family val="3"/>
        <charset val="128"/>
      </rPr>
      <t xml:space="preserve">(2) </t>
    </r>
    <r>
      <rPr>
        <b/>
        <sz val="9"/>
        <color theme="1"/>
        <rFont val="ＭＳ Ｐゴシック"/>
        <family val="3"/>
        <charset val="128"/>
        <scheme val="minor"/>
      </rPr>
      <t>新規性</t>
    </r>
    <rPh sb="4" eb="6">
      <t>シンキ</t>
    </rPh>
    <phoneticPr fontId="1"/>
  </si>
  <si>
    <r>
      <rPr>
        <b/>
        <sz val="9"/>
        <color theme="1"/>
        <rFont val="ＭＳ ゴシック"/>
        <family val="3"/>
        <charset val="128"/>
      </rPr>
      <t>(3)</t>
    </r>
    <r>
      <rPr>
        <b/>
        <sz val="7"/>
        <color theme="1"/>
        <rFont val="ＭＳ ゴシック"/>
        <family val="3"/>
        <charset val="128"/>
      </rPr>
      <t xml:space="preserve"> </t>
    </r>
    <r>
      <rPr>
        <b/>
        <sz val="9"/>
        <color theme="1"/>
        <rFont val="ＭＳ Ｐゴシック"/>
        <family val="3"/>
        <charset val="128"/>
        <scheme val="minor"/>
      </rPr>
      <t>優秀性</t>
    </r>
    <phoneticPr fontId="1"/>
  </si>
  <si>
    <t>※主たる連携先は募集要項本文１２-(2)参照</t>
    <rPh sb="1" eb="2">
      <t>シュ</t>
    </rPh>
    <rPh sb="4" eb="6">
      <t>レンケイ</t>
    </rPh>
    <rPh sb="6" eb="7">
      <t>サキ</t>
    </rPh>
    <rPh sb="8" eb="10">
      <t>ボシュウ</t>
    </rPh>
    <rPh sb="10" eb="12">
      <t>ヨウコウ</t>
    </rPh>
    <rPh sb="12" eb="14">
      <t>ホンブン</t>
    </rPh>
    <rPh sb="20" eb="22">
      <t>サンショウ</t>
    </rPh>
    <phoneticPr fontId="1"/>
  </si>
  <si>
    <t>連携先の名称</t>
    <rPh sb="0" eb="2">
      <t>レンケイ</t>
    </rPh>
    <rPh sb="2" eb="3">
      <t>サキ</t>
    </rPh>
    <rPh sb="4" eb="6">
      <t>メイショウ</t>
    </rPh>
    <phoneticPr fontId="1"/>
  </si>
  <si>
    <t>連携先担当者</t>
    <rPh sb="0" eb="2">
      <t>レンケイ</t>
    </rPh>
    <rPh sb="2" eb="3">
      <t>サキ</t>
    </rPh>
    <rPh sb="3" eb="6">
      <t>タントウシャ</t>
    </rPh>
    <phoneticPr fontId="1"/>
  </si>
  <si>
    <r>
      <rPr>
        <b/>
        <sz val="9"/>
        <color theme="1"/>
        <rFont val="ＭＳ ゴシック"/>
        <family val="3"/>
        <charset val="128"/>
      </rPr>
      <t xml:space="preserve">(1) </t>
    </r>
    <r>
      <rPr>
        <b/>
        <sz val="9"/>
        <color theme="1"/>
        <rFont val="ＭＳ Ｐゴシック"/>
        <family val="3"/>
        <charset val="128"/>
        <scheme val="minor"/>
      </rPr>
      <t>本開発における技術的課題とその解決方法</t>
    </r>
    <rPh sb="4" eb="5">
      <t>ホン</t>
    </rPh>
    <rPh sb="5" eb="7">
      <t>カイハツ</t>
    </rPh>
    <phoneticPr fontId="1"/>
  </si>
  <si>
    <t>試作金型に係る経費は機械装置・工具器具費になります。</t>
    <rPh sb="0" eb="2">
      <t>シサク</t>
    </rPh>
    <rPh sb="2" eb="4">
      <t>カナガタ</t>
    </rPh>
    <rPh sb="5" eb="6">
      <t>カカワ</t>
    </rPh>
    <rPh sb="7" eb="9">
      <t>ケイヒ</t>
    </rPh>
    <rPh sb="10" eb="12">
      <t>キカイ</t>
    </rPh>
    <rPh sb="12" eb="14">
      <t>ソウチ</t>
    </rPh>
    <rPh sb="15" eb="17">
      <t>コウグ</t>
    </rPh>
    <rPh sb="17" eb="19">
      <t>キグ</t>
    </rPh>
    <rPh sb="19" eb="20">
      <t>ヒ</t>
    </rPh>
    <phoneticPr fontId="1"/>
  </si>
  <si>
    <t>見積金額
（税抜）</t>
    <rPh sb="0" eb="2">
      <t>ミツモリ</t>
    </rPh>
    <rPh sb="2" eb="4">
      <t>キンガク</t>
    </rPh>
    <rPh sb="6" eb="8">
      <t>ゼイヌキ</t>
    </rPh>
    <phoneticPr fontId="1"/>
  </si>
  <si>
    <t>※　ソフトウェアは原則として1式とし、数量は「１」と記入してください。ただし、プラットフォーム構築など複数のシステムを組み合わせる場合は各システム名を記載してください。</t>
    <rPh sb="9" eb="11">
      <t>ゲンソク</t>
    </rPh>
    <rPh sb="15" eb="16">
      <t>シキ</t>
    </rPh>
    <rPh sb="19" eb="21">
      <t>スウリョウ</t>
    </rPh>
    <rPh sb="26" eb="28">
      <t>キニュウ</t>
    </rPh>
    <rPh sb="47" eb="49">
      <t>コウチク</t>
    </rPh>
    <rPh sb="51" eb="53">
      <t>フクスウ</t>
    </rPh>
    <rPh sb="59" eb="60">
      <t>ク</t>
    </rPh>
    <rPh sb="61" eb="62">
      <t>ア</t>
    </rPh>
    <rPh sb="65" eb="67">
      <t>バアイ</t>
    </rPh>
    <rPh sb="68" eb="69">
      <t>カク</t>
    </rPh>
    <rPh sb="73" eb="74">
      <t>メイ</t>
    </rPh>
    <rPh sb="75" eb="77">
      <t>キサイ</t>
    </rPh>
    <phoneticPr fontId="1"/>
  </si>
  <si>
    <t>本助成事業の研究開発に従事した時間のみが対象です。</t>
    <phoneticPr fontId="1"/>
  </si>
  <si>
    <t>費用
番号</t>
    <rPh sb="0" eb="2">
      <t>ヒヨウ</t>
    </rPh>
    <rPh sb="3" eb="5">
      <t>バンゴウ</t>
    </rPh>
    <phoneticPr fontId="1"/>
  </si>
  <si>
    <t>従事者氏名</t>
    <rPh sb="0" eb="3">
      <t>ジュウジシャ</t>
    </rPh>
    <rPh sb="3" eb="5">
      <t>シメイ</t>
    </rPh>
    <phoneticPr fontId="1"/>
  </si>
  <si>
    <t>所属／役職</t>
    <rPh sb="0" eb="2">
      <t>ショゾク</t>
    </rPh>
    <rPh sb="3" eb="5">
      <t>ヤクショク</t>
    </rPh>
    <phoneticPr fontId="1"/>
  </si>
  <si>
    <t>従事内容</t>
    <rPh sb="0" eb="2">
      <t>ジュウジ</t>
    </rPh>
    <rPh sb="2" eb="4">
      <t>ナイヨウ</t>
    </rPh>
    <phoneticPr fontId="1"/>
  </si>
  <si>
    <t>実施予定期</t>
    <rPh sb="0" eb="2">
      <t>ジッシ</t>
    </rPh>
    <rPh sb="2" eb="4">
      <t>ヨテイ</t>
    </rPh>
    <rPh sb="4" eb="5">
      <t>キ</t>
    </rPh>
    <phoneticPr fontId="1"/>
  </si>
  <si>
    <t>時間単価
(A)</t>
    <rPh sb="0" eb="2">
      <t>ジカン</t>
    </rPh>
    <rPh sb="2" eb="4">
      <t>タンカ</t>
    </rPh>
    <phoneticPr fontId="1"/>
  </si>
  <si>
    <t>従事時間
(B)</t>
    <rPh sb="0" eb="2">
      <t>ジュウジ</t>
    </rPh>
    <rPh sb="2" eb="4">
      <t>ジカン</t>
    </rPh>
    <phoneticPr fontId="1"/>
  </si>
  <si>
    <t>助成
対象経費
(A)×(B)</t>
    <rPh sb="0" eb="2">
      <t>ジョセイ</t>
    </rPh>
    <rPh sb="3" eb="5">
      <t>タイショウ</t>
    </rPh>
    <rPh sb="5" eb="7">
      <t>ケイヒ</t>
    </rPh>
    <phoneticPr fontId="1"/>
  </si>
  <si>
    <t>保有資格
･経験</t>
    <rPh sb="0" eb="2">
      <t>ホユウ</t>
    </rPh>
    <rPh sb="2" eb="4">
      <t>シカク</t>
    </rPh>
    <rPh sb="6" eb="8">
      <t>ケイケン</t>
    </rPh>
    <phoneticPr fontId="1"/>
  </si>
  <si>
    <t>人-1</t>
    <rPh sb="0" eb="1">
      <t>ジン</t>
    </rPh>
    <phoneticPr fontId="1"/>
  </si>
  <si>
    <t>人-2</t>
    <rPh sb="0" eb="1">
      <t>ジン</t>
    </rPh>
    <phoneticPr fontId="1"/>
  </si>
  <si>
    <t>人-3</t>
    <rPh sb="0" eb="1">
      <t>ジン</t>
    </rPh>
    <phoneticPr fontId="1"/>
  </si>
  <si>
    <t>人-4</t>
    <rPh sb="0" eb="1">
      <t>ジン</t>
    </rPh>
    <phoneticPr fontId="1"/>
  </si>
  <si>
    <t>人-5</t>
    <rPh sb="0" eb="1">
      <t>ジン</t>
    </rPh>
    <phoneticPr fontId="1"/>
  </si>
  <si>
    <t>人-6</t>
    <rPh sb="0" eb="1">
      <t>ジン</t>
    </rPh>
    <phoneticPr fontId="1"/>
  </si>
  <si>
    <t>人-7</t>
    <rPh sb="0" eb="1">
      <t>ジン</t>
    </rPh>
    <phoneticPr fontId="1"/>
  </si>
  <si>
    <t>人-8</t>
    <rPh sb="0" eb="1">
      <t>ジン</t>
    </rPh>
    <phoneticPr fontId="1"/>
  </si>
  <si>
    <t>人-9</t>
    <rPh sb="0" eb="1">
      <t>ジン</t>
    </rPh>
    <phoneticPr fontId="1"/>
  </si>
  <si>
    <t>人-10</t>
    <rPh sb="0" eb="1">
      <t>ジン</t>
    </rPh>
    <phoneticPr fontId="1"/>
  </si>
  <si>
    <t>人-11</t>
    <rPh sb="0" eb="1">
      <t>ジン</t>
    </rPh>
    <phoneticPr fontId="1"/>
  </si>
  <si>
    <t>人-12</t>
    <rPh sb="0" eb="1">
      <t>ジン</t>
    </rPh>
    <phoneticPr fontId="1"/>
  </si>
  <si>
    <t>人-13</t>
    <rPh sb="0" eb="1">
      <t>ジン</t>
    </rPh>
    <phoneticPr fontId="1"/>
  </si>
  <si>
    <t>人-14</t>
    <rPh sb="0" eb="1">
      <t>ジン</t>
    </rPh>
    <phoneticPr fontId="1"/>
  </si>
  <si>
    <t>人-15</t>
    <rPh sb="0" eb="1">
      <t>ジン</t>
    </rPh>
    <phoneticPr fontId="1"/>
  </si>
  <si>
    <t>各期の期間と助成対象経費の上限額</t>
    <phoneticPr fontId="1"/>
  </si>
  <si>
    <t>開始年月日</t>
    <rPh sb="0" eb="2">
      <t>カイシ</t>
    </rPh>
    <rPh sb="2" eb="5">
      <t>ネンガッピ</t>
    </rPh>
    <phoneticPr fontId="1"/>
  </si>
  <si>
    <t>終了年月日</t>
    <rPh sb="0" eb="2">
      <t>シュウリョウ</t>
    </rPh>
    <rPh sb="2" eb="5">
      <t>ネンガッピ</t>
    </rPh>
    <phoneticPr fontId="1"/>
  </si>
  <si>
    <t>期の長さ</t>
    <rPh sb="0" eb="1">
      <t>キ</t>
    </rPh>
    <rPh sb="2" eb="3">
      <t>ナガ</t>
    </rPh>
    <phoneticPr fontId="1"/>
  </si>
  <si>
    <t>対象経費の
合計費</t>
    <rPh sb="0" eb="2">
      <t>タイショウ</t>
    </rPh>
    <rPh sb="2" eb="4">
      <t>ケイヒ</t>
    </rPh>
    <rPh sb="6" eb="8">
      <t>ゴウケイ</t>
    </rPh>
    <rPh sb="8" eb="9">
      <t>ヒ</t>
    </rPh>
    <phoneticPr fontId="1"/>
  </si>
  <si>
    <t>対象経費の
限度額</t>
    <rPh sb="0" eb="2">
      <t>タイショウ</t>
    </rPh>
    <rPh sb="2" eb="4">
      <t>ケイヒ</t>
    </rPh>
    <rPh sb="6" eb="8">
      <t>ゲンド</t>
    </rPh>
    <rPh sb="8" eb="9">
      <t>ガク</t>
    </rPh>
    <phoneticPr fontId="1"/>
  </si>
  <si>
    <t>上記委託・外注先または指導先は、自社と資本関係、役員または従業員の兼務、自社の代表者３親等以内の親族による経営ではない。</t>
    <rPh sb="0" eb="2">
      <t>ジョウキ</t>
    </rPh>
    <rPh sb="2" eb="4">
      <t>イタク</t>
    </rPh>
    <rPh sb="5" eb="7">
      <t>ガイチュウ</t>
    </rPh>
    <rPh sb="7" eb="8">
      <t>サキ</t>
    </rPh>
    <rPh sb="11" eb="13">
      <t>シドウ</t>
    </rPh>
    <rPh sb="13" eb="14">
      <t>サキ</t>
    </rPh>
    <rPh sb="16" eb="18">
      <t>ジシャ</t>
    </rPh>
    <rPh sb="19" eb="21">
      <t>シホン</t>
    </rPh>
    <rPh sb="21" eb="23">
      <t>カンケイ</t>
    </rPh>
    <rPh sb="24" eb="26">
      <t>ヤクイン</t>
    </rPh>
    <rPh sb="29" eb="32">
      <t>ジュウギョウイン</t>
    </rPh>
    <rPh sb="33" eb="35">
      <t>ケンム</t>
    </rPh>
    <rPh sb="36" eb="38">
      <t>ジシャ</t>
    </rPh>
    <rPh sb="39" eb="42">
      <t>ダイヒョウシャ</t>
    </rPh>
    <rPh sb="43" eb="45">
      <t>シントウ</t>
    </rPh>
    <rPh sb="45" eb="47">
      <t>イナイ</t>
    </rPh>
    <rPh sb="48" eb="50">
      <t>シンゾク</t>
    </rPh>
    <rPh sb="53" eb="55">
      <t>ケイエイ</t>
    </rPh>
    <phoneticPr fontId="1"/>
  </si>
  <si>
    <t>選択してください</t>
    <rPh sb="0" eb="2">
      <t>センタク</t>
    </rPh>
    <phoneticPr fontId="1"/>
  </si>
  <si>
    <t>上記委託・外注先または指導先は、自社と資本関係、役員または従業員の兼務、自社の代表者３親等以内の親族による経営ではない。</t>
    <phoneticPr fontId="1"/>
  </si>
  <si>
    <t>※　最終開発物に加え、開発途中の試作品も記入してください。ただし、1次試作品に改良を加えて最終試作品を製作する場合の、１次試作品は記入不要（助成事業終了時に残る試作品のみ記入すること）</t>
    <rPh sb="2" eb="4">
      <t>サイシュウ</t>
    </rPh>
    <rPh sb="4" eb="6">
      <t>カイハツ</t>
    </rPh>
    <rPh sb="6" eb="7">
      <t>ブツ</t>
    </rPh>
    <rPh sb="8" eb="9">
      <t>クワ</t>
    </rPh>
    <rPh sb="11" eb="13">
      <t>カイハツ</t>
    </rPh>
    <rPh sb="13" eb="15">
      <t>トチュウ</t>
    </rPh>
    <rPh sb="16" eb="19">
      <t>シサクヒン</t>
    </rPh>
    <rPh sb="20" eb="22">
      <t>キニュウ</t>
    </rPh>
    <rPh sb="34" eb="35">
      <t>ジ</t>
    </rPh>
    <rPh sb="35" eb="37">
      <t>シサク</t>
    </rPh>
    <rPh sb="37" eb="38">
      <t>ヒン</t>
    </rPh>
    <rPh sb="39" eb="41">
      <t>カイリョウ</t>
    </rPh>
    <rPh sb="42" eb="43">
      <t>クワ</t>
    </rPh>
    <rPh sb="45" eb="47">
      <t>サイシュウ</t>
    </rPh>
    <rPh sb="47" eb="50">
      <t>シサクヒン</t>
    </rPh>
    <rPh sb="51" eb="53">
      <t>セイサク</t>
    </rPh>
    <rPh sb="55" eb="57">
      <t>バアイ</t>
    </rPh>
    <rPh sb="60" eb="61">
      <t>ジ</t>
    </rPh>
    <rPh sb="61" eb="64">
      <t>シサクヒン</t>
    </rPh>
    <rPh sb="65" eb="67">
      <t>キニュウ</t>
    </rPh>
    <rPh sb="67" eb="69">
      <t>フヨウ</t>
    </rPh>
    <rPh sb="70" eb="72">
      <t>ジョセイ</t>
    </rPh>
    <rPh sb="72" eb="74">
      <t>ジギョウ</t>
    </rPh>
    <rPh sb="74" eb="76">
      <t>シュウリョウ</t>
    </rPh>
    <rPh sb="76" eb="77">
      <t>ジ</t>
    </rPh>
    <rPh sb="78" eb="79">
      <t>ノコ</t>
    </rPh>
    <rPh sb="80" eb="83">
      <t>シサクヒン</t>
    </rPh>
    <rPh sb="85" eb="87">
      <t>キニュウ</t>
    </rPh>
    <phoneticPr fontId="1"/>
  </si>
  <si>
    <t>選択してください</t>
  </si>
  <si>
    <t>完成する期</t>
    <phoneticPr fontId="1"/>
  </si>
  <si>
    <t>数量</t>
    <phoneticPr fontId="1"/>
  </si>
  <si>
    <t>品目</t>
    <rPh sb="0" eb="2">
      <t>ヒンモク</t>
    </rPh>
    <phoneticPr fontId="1"/>
  </si>
  <si>
    <r>
      <t>　履歴事項全部証明書に記載されている</t>
    </r>
    <r>
      <rPr>
        <b/>
        <sz val="9"/>
        <rFont val="ＭＳ Ｐ明朝"/>
        <family val="1"/>
        <charset val="128"/>
      </rPr>
      <t>全役員</t>
    </r>
    <r>
      <rPr>
        <sz val="9"/>
        <rFont val="ＭＳ Ｐ明朝"/>
        <family val="1"/>
        <charset val="128"/>
      </rPr>
      <t>、</t>
    </r>
    <r>
      <rPr>
        <b/>
        <sz val="9"/>
        <rFont val="ＭＳ Ｐ明朝"/>
        <family val="1"/>
        <charset val="128"/>
      </rPr>
      <t>持株比率が高い順番に並べた際の累計持ち株比率が７０％を超えるまでの全株主及び投資事業有限責任組合である株主</t>
    </r>
    <r>
      <rPr>
        <sz val="9"/>
        <rFont val="ＭＳ Ｐ明朝"/>
        <family val="1"/>
        <charset val="128"/>
      </rPr>
      <t>を記載してください。各記載された方については、</t>
    </r>
    <r>
      <rPr>
        <b/>
        <sz val="9"/>
        <rFont val="ＭＳ Ｐ明朝"/>
        <family val="1"/>
        <charset val="128"/>
      </rPr>
      <t>役員・株主の該当項目欄に「○」</t>
    </r>
    <r>
      <rPr>
        <sz val="9"/>
        <rFont val="ＭＳ Ｐ明朝"/>
        <family val="1"/>
        <charset val="128"/>
      </rPr>
      <t>を記入してください。</t>
    </r>
    <r>
      <rPr>
        <b/>
        <sz val="9"/>
        <rFont val="ＭＳ Ｐ明朝"/>
        <family val="1"/>
        <charset val="128"/>
      </rPr>
      <t>役職等欄に役員は「役職」、それ以外の方は「申請企業との関係又は職業」</t>
    </r>
    <r>
      <rPr>
        <sz val="9"/>
        <rFont val="ＭＳ Ｐ明朝"/>
        <family val="1"/>
        <charset val="128"/>
      </rPr>
      <t>を記載してください。
　なお、行が足りない場合は、新たな行を挿入して作成してください。</t>
    </r>
    <rPh sb="19" eb="21">
      <t>ヤクイン</t>
    </rPh>
    <rPh sb="22" eb="23">
      <t>モ</t>
    </rPh>
    <rPh sb="23" eb="24">
      <t>カブ</t>
    </rPh>
    <rPh sb="24" eb="26">
      <t>ヒリツ</t>
    </rPh>
    <rPh sb="27" eb="28">
      <t>タカ</t>
    </rPh>
    <rPh sb="29" eb="30">
      <t>ジュン</t>
    </rPh>
    <rPh sb="30" eb="31">
      <t>バン</t>
    </rPh>
    <rPh sb="32" eb="33">
      <t>ナラ</t>
    </rPh>
    <rPh sb="35" eb="36">
      <t>サイ</t>
    </rPh>
    <rPh sb="37" eb="39">
      <t>ルイケイ</t>
    </rPh>
    <rPh sb="39" eb="40">
      <t>モ</t>
    </rPh>
    <rPh sb="41" eb="42">
      <t>カブ</t>
    </rPh>
    <rPh sb="42" eb="44">
      <t>ヒリツ</t>
    </rPh>
    <rPh sb="49" eb="50">
      <t>コ</t>
    </rPh>
    <rPh sb="55" eb="56">
      <t>スベ</t>
    </rPh>
    <rPh sb="56" eb="58">
      <t>カブヌシ</t>
    </rPh>
    <rPh sb="58" eb="59">
      <t>オヨ</t>
    </rPh>
    <rPh sb="60" eb="62">
      <t>トウシ</t>
    </rPh>
    <rPh sb="62" eb="64">
      <t>ジギョウ</t>
    </rPh>
    <rPh sb="64" eb="66">
      <t>ユウゲン</t>
    </rPh>
    <rPh sb="66" eb="68">
      <t>セキニン</t>
    </rPh>
    <rPh sb="68" eb="70">
      <t>クミアイ</t>
    </rPh>
    <rPh sb="73" eb="75">
      <t>カブヌシ</t>
    </rPh>
    <rPh sb="85" eb="86">
      <t>カク</t>
    </rPh>
    <rPh sb="86" eb="88">
      <t>キサイ</t>
    </rPh>
    <rPh sb="91" eb="92">
      <t>カタ</t>
    </rPh>
    <rPh sb="104" eb="106">
      <t>ガイトウ</t>
    </rPh>
    <rPh sb="106" eb="108">
      <t>コウモク</t>
    </rPh>
    <rPh sb="108" eb="109">
      <t>ラン</t>
    </rPh>
    <rPh sb="114" eb="116">
      <t>キニュウ</t>
    </rPh>
    <rPh sb="124" eb="125">
      <t>ショク</t>
    </rPh>
    <rPh sb="125" eb="126">
      <t>トウ</t>
    </rPh>
    <rPh sb="126" eb="127">
      <t>ラン</t>
    </rPh>
    <rPh sb="128" eb="130">
      <t>ヤクイン</t>
    </rPh>
    <rPh sb="141" eb="142">
      <t>カタ</t>
    </rPh>
    <rPh sb="158" eb="160">
      <t>キサイ</t>
    </rPh>
    <rPh sb="172" eb="173">
      <t>ギョウ</t>
    </rPh>
    <rPh sb="174" eb="175">
      <t>タ</t>
    </rPh>
    <rPh sb="178" eb="180">
      <t>バアイ</t>
    </rPh>
    <rPh sb="182" eb="183">
      <t>アラ</t>
    </rPh>
    <rPh sb="185" eb="186">
      <t>ギョウ</t>
    </rPh>
    <rPh sb="187" eb="189">
      <t>ソウニュウ</t>
    </rPh>
    <rPh sb="191" eb="193">
      <t>サクセイ</t>
    </rPh>
    <phoneticPr fontId="1"/>
  </si>
  <si>
    <t>役員氏名または株主名</t>
    <rPh sb="0" eb="2">
      <t>ヤクイン</t>
    </rPh>
    <rPh sb="2" eb="4">
      <t>シメイ</t>
    </rPh>
    <rPh sb="7" eb="9">
      <t>カブヌシ</t>
    </rPh>
    <rPh sb="9" eb="10">
      <t>メイ</t>
    </rPh>
    <phoneticPr fontId="1"/>
  </si>
  <si>
    <r>
      <t>　上記「役員・株主名簿」の中で、</t>
    </r>
    <r>
      <rPr>
        <b/>
        <sz val="9"/>
        <rFont val="ＭＳ Ｐゴシック"/>
        <family val="3"/>
        <charset val="128"/>
        <scheme val="minor"/>
      </rPr>
      <t>大企業の役員及び大企業に該当する株主</t>
    </r>
    <r>
      <rPr>
        <sz val="9"/>
        <rFont val="ＭＳ Ｐゴシック"/>
        <family val="3"/>
        <charset val="128"/>
        <scheme val="minor"/>
      </rPr>
      <t>がある場合はその企業情報を記載してください。</t>
    </r>
    <rPh sb="1" eb="3">
      <t>ジョウキ</t>
    </rPh>
    <rPh sb="4" eb="6">
      <t>ヤクイン</t>
    </rPh>
    <rPh sb="7" eb="9">
      <t>カブヌシ</t>
    </rPh>
    <rPh sb="9" eb="11">
      <t>メイボ</t>
    </rPh>
    <rPh sb="13" eb="14">
      <t>ナカ</t>
    </rPh>
    <rPh sb="16" eb="19">
      <t>ダイキギョウ</t>
    </rPh>
    <rPh sb="20" eb="22">
      <t>ヤクイン</t>
    </rPh>
    <rPh sb="22" eb="23">
      <t>オヨ</t>
    </rPh>
    <rPh sb="24" eb="27">
      <t>ダイキギョウ</t>
    </rPh>
    <rPh sb="28" eb="30">
      <t>ガイトウ</t>
    </rPh>
    <rPh sb="32" eb="34">
      <t>カブヌシ</t>
    </rPh>
    <rPh sb="37" eb="39">
      <t>バアイ</t>
    </rPh>
    <rPh sb="42" eb="44">
      <t>キギョウ</t>
    </rPh>
    <rPh sb="44" eb="46">
      <t>ジョウホウ</t>
    </rPh>
    <rPh sb="47" eb="49">
      <t>キサイ</t>
    </rPh>
    <phoneticPr fontId="1"/>
  </si>
  <si>
    <t>　※　大企業の役員については、企業名欄に企業名とともに当該役員氏名を記入してください。</t>
    <rPh sb="3" eb="6">
      <t>ダイキギョウ</t>
    </rPh>
    <rPh sb="7" eb="9">
      <t>ヤクイン</t>
    </rPh>
    <rPh sb="15" eb="17">
      <t>キギョウ</t>
    </rPh>
    <rPh sb="17" eb="18">
      <t>メイ</t>
    </rPh>
    <rPh sb="18" eb="19">
      <t>ラン</t>
    </rPh>
    <rPh sb="20" eb="22">
      <t>キギョウ</t>
    </rPh>
    <rPh sb="22" eb="23">
      <t>メイ</t>
    </rPh>
    <rPh sb="27" eb="29">
      <t>トウガイ</t>
    </rPh>
    <rPh sb="29" eb="31">
      <t>ヤクイン</t>
    </rPh>
    <rPh sb="31" eb="33">
      <t>シメイ</t>
    </rPh>
    <rPh sb="34" eb="36">
      <t>キニュウ</t>
    </rPh>
    <phoneticPr fontId="1"/>
  </si>
  <si>
    <t>合計</t>
    <rPh sb="0" eb="2">
      <t>ゴウケイ</t>
    </rPh>
    <phoneticPr fontId="1"/>
  </si>
  <si>
    <t>※　必要となる規格・認証等について、適合・取得済みの場合は、その旨を明記してください。</t>
    <rPh sb="2" eb="4">
      <t>ヒツヨウ</t>
    </rPh>
    <rPh sb="7" eb="9">
      <t>キカク</t>
    </rPh>
    <rPh sb="10" eb="12">
      <t>ニンショウ</t>
    </rPh>
    <rPh sb="12" eb="13">
      <t>ナド</t>
    </rPh>
    <rPh sb="18" eb="20">
      <t>テキゴウ</t>
    </rPh>
    <rPh sb="21" eb="23">
      <t>シュトク</t>
    </rPh>
    <rPh sb="23" eb="24">
      <t>ズ</t>
    </rPh>
    <rPh sb="26" eb="28">
      <t>バアイ</t>
    </rPh>
    <rPh sb="32" eb="33">
      <t>ムネ</t>
    </rPh>
    <rPh sb="34" eb="36">
      <t>メイキ</t>
    </rPh>
    <phoneticPr fontId="1"/>
  </si>
  <si>
    <t>修正
ﾁｪｯｸ欄</t>
    <rPh sb="0" eb="2">
      <t>シュウセイ</t>
    </rPh>
    <rPh sb="7" eb="8">
      <t>ラン</t>
    </rPh>
    <phoneticPr fontId="1"/>
  </si>
  <si>
    <t>助成事業名</t>
    <phoneticPr fontId="1"/>
  </si>
  <si>
    <t>合　　計【注８】</t>
    <phoneticPr fontId="7"/>
  </si>
  <si>
    <t>人件費単価表</t>
    <rPh sb="0" eb="3">
      <t>ジンケンヒ</t>
    </rPh>
    <rPh sb="3" eb="5">
      <t>タンカ</t>
    </rPh>
    <rPh sb="5" eb="6">
      <t>ヒョウ</t>
    </rPh>
    <phoneticPr fontId="1"/>
  </si>
  <si>
    <t>報酬月額（給与等）</t>
  </si>
  <si>
    <t>人件費単価（時給）</t>
  </si>
  <si>
    <t>130,000円未満</t>
    <phoneticPr fontId="1"/>
  </si>
  <si>
    <t>130,000～138,000</t>
  </si>
  <si>
    <t>138,000～146,000</t>
  </si>
  <si>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</si>
  <si>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</si>
  <si>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</si>
  <si>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</si>
  <si>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</si>
  <si>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</si>
  <si>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</si>
  <si>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</si>
  <si>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</si>
  <si>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</si>
  <si>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</si>
  <si>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</si>
  <si>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</si>
  <si>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</si>
  <si>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</si>
  <si>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</si>
  <si>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</si>
  <si>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</si>
  <si>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</si>
  <si>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</si>
  <si>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</si>
  <si>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</si>
  <si>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銀　行　借　入　金</t>
    <rPh sb="0" eb="1">
      <t>ギン</t>
    </rPh>
    <rPh sb="2" eb="3">
      <t>イ</t>
    </rPh>
    <rPh sb="4" eb="5">
      <t>シャク</t>
    </rPh>
    <rPh sb="6" eb="7">
      <t>イ</t>
    </rPh>
    <rPh sb="8" eb="9">
      <t>キン</t>
    </rPh>
    <phoneticPr fontId="7"/>
  </si>
  <si>
    <t>(2) 研究開発を実施する背景、必要性（開発の動機や目的も含めて記載する）</t>
    <phoneticPr fontId="1"/>
  </si>
  <si>
    <t>現時点における本助成事業の開発に係る試作品の有無</t>
    <rPh sb="0" eb="3">
      <t>ゲンジテン</t>
    </rPh>
    <rPh sb="7" eb="8">
      <t>ホン</t>
    </rPh>
    <rPh sb="8" eb="10">
      <t>ジョセイ</t>
    </rPh>
    <rPh sb="10" eb="12">
      <t>ジギョウ</t>
    </rPh>
    <rPh sb="13" eb="15">
      <t>カイハツ</t>
    </rPh>
    <rPh sb="16" eb="17">
      <t>カカ</t>
    </rPh>
    <rPh sb="18" eb="21">
      <t>シサクヒン</t>
    </rPh>
    <rPh sb="22" eb="24">
      <t>ウム</t>
    </rPh>
    <phoneticPr fontId="1"/>
  </si>
  <si>
    <t>本助成事業に関する既存技術についての受賞歴</t>
    <rPh sb="0" eb="1">
      <t>ホン</t>
    </rPh>
    <rPh sb="1" eb="3">
      <t>ジョセイ</t>
    </rPh>
    <rPh sb="3" eb="5">
      <t>ジギョウ</t>
    </rPh>
    <rPh sb="6" eb="7">
      <t>カン</t>
    </rPh>
    <rPh sb="9" eb="11">
      <t>キソン</t>
    </rPh>
    <rPh sb="11" eb="13">
      <t>ギジュツ</t>
    </rPh>
    <rPh sb="18" eb="20">
      <t>ジュショウ</t>
    </rPh>
    <rPh sb="20" eb="21">
      <t>レキ</t>
    </rPh>
    <phoneticPr fontId="1"/>
  </si>
  <si>
    <t>複数試作する場合の理由
※数量が「２」以上の場合のみ記入</t>
    <rPh sb="0" eb="2">
      <t>フクスウ</t>
    </rPh>
    <rPh sb="2" eb="4">
      <t>シサク</t>
    </rPh>
    <rPh sb="6" eb="8">
      <t>バアイ</t>
    </rPh>
    <rPh sb="9" eb="11">
      <t>リユウ</t>
    </rPh>
    <rPh sb="13" eb="15">
      <t>スウリョウ</t>
    </rPh>
    <rPh sb="19" eb="21">
      <t>イジョウ</t>
    </rPh>
    <rPh sb="22" eb="24">
      <t>バアイ</t>
    </rPh>
    <rPh sb="26" eb="28">
      <t>キニュウ</t>
    </rPh>
    <phoneticPr fontId="1"/>
  </si>
  <si>
    <r>
      <t>投資回収期間</t>
    </r>
    <r>
      <rPr>
        <sz val="8"/>
        <color theme="1"/>
        <rFont val="ＭＳ Ｐゴシック"/>
        <family val="3"/>
        <charset val="128"/>
      </rPr>
      <t>（単位：年）※</t>
    </r>
    <rPh sb="0" eb="2">
      <t>トウシ</t>
    </rPh>
    <rPh sb="2" eb="4">
      <t>カイシュウ</t>
    </rPh>
    <rPh sb="4" eb="6">
      <t>キカン</t>
    </rPh>
    <rPh sb="7" eb="9">
      <t>タンイ</t>
    </rPh>
    <rPh sb="10" eb="11">
      <t>ネン</t>
    </rPh>
    <phoneticPr fontId="1"/>
  </si>
  <si>
    <t>CF累計</t>
    <rPh sb="2" eb="4">
      <t>ルイケイ</t>
    </rPh>
    <phoneticPr fontId="1"/>
  </si>
  <si>
    <r>
      <t xml:space="preserve">事業から得られるCF
</t>
    </r>
    <r>
      <rPr>
        <sz val="8"/>
        <color theme="1"/>
        <rFont val="ＭＳ Ｐゴシック"/>
        <family val="3"/>
        <charset val="128"/>
      </rPr>
      <t>（減少の場合はマイナス表記）</t>
    </r>
    <rPh sb="0" eb="2">
      <t>ジギョウ</t>
    </rPh>
    <rPh sb="4" eb="5">
      <t>エ</t>
    </rPh>
    <rPh sb="12" eb="14">
      <t>ゲンショウ</t>
    </rPh>
    <rPh sb="15" eb="17">
      <t>バアイ</t>
    </rPh>
    <rPh sb="22" eb="24">
      <t>ヒョウキ</t>
    </rPh>
    <phoneticPr fontId="1"/>
  </si>
  <si>
    <t>連携先の
経歴・実績</t>
    <rPh sb="0" eb="2">
      <t>レンケイ</t>
    </rPh>
    <rPh sb="2" eb="3">
      <t>サキ</t>
    </rPh>
    <rPh sb="5" eb="7">
      <t>ケイレキ</t>
    </rPh>
    <rPh sb="8" eb="10">
      <t>ジッセキ</t>
    </rPh>
    <phoneticPr fontId="1"/>
  </si>
  <si>
    <t>連携して行われる
研究開発の内容</t>
    <rPh sb="0" eb="2">
      <t>レンケイ</t>
    </rPh>
    <rPh sb="4" eb="5">
      <t>オコナ</t>
    </rPh>
    <rPh sb="9" eb="11">
      <t>ケンキュウ</t>
    </rPh>
    <rPh sb="11" eb="13">
      <t>カイハツ</t>
    </rPh>
    <rPh sb="14" eb="16">
      <t>ナイヨウ</t>
    </rPh>
    <phoneticPr fontId="1"/>
  </si>
  <si>
    <t>連携先</t>
    <rPh sb="0" eb="2">
      <t>レンケイ</t>
    </rPh>
    <rPh sb="2" eb="3">
      <t>サキ</t>
    </rPh>
    <phoneticPr fontId="1"/>
  </si>
  <si>
    <t>自社</t>
    <rPh sb="0" eb="2">
      <t>ジシャ</t>
    </rPh>
    <phoneticPr fontId="1"/>
  </si>
  <si>
    <t>ベンチャーキャピタルからの出資</t>
    <rPh sb="13" eb="15">
      <t>シュッシ</t>
    </rPh>
    <phoneticPr fontId="7"/>
  </si>
  <si>
    <t>アの詳細</t>
    <rPh sb="2" eb="4">
      <t>ショウサイ</t>
    </rPh>
    <phoneticPr fontId="1"/>
  </si>
  <si>
    <t>ウの詳細</t>
    <rPh sb="2" eb="4">
      <t>ショウサイ</t>
    </rPh>
    <phoneticPr fontId="1"/>
  </si>
  <si>
    <t>オの詳細</t>
    <rPh sb="2" eb="4">
      <t>ショウサイ</t>
    </rPh>
    <phoneticPr fontId="1"/>
  </si>
  <si>
    <t>オでニーズがあると判断した根拠</t>
    <rPh sb="9" eb="11">
      <t>ハンダン</t>
    </rPh>
    <rPh sb="13" eb="15">
      <t>コンキョ</t>
    </rPh>
    <phoneticPr fontId="1"/>
  </si>
  <si>
    <t>（1）本事業の開発内容（今後行う開発内容のみを記入）</t>
    <rPh sb="3" eb="4">
      <t>ホン</t>
    </rPh>
    <rPh sb="4" eb="6">
      <t>ジギョウ</t>
    </rPh>
    <rPh sb="7" eb="9">
      <t>カイハツ</t>
    </rPh>
    <rPh sb="9" eb="11">
      <t>ナイヨウ</t>
    </rPh>
    <rPh sb="12" eb="14">
      <t>コンゴ</t>
    </rPh>
    <rPh sb="14" eb="15">
      <t>オコナ</t>
    </rPh>
    <rPh sb="16" eb="18">
      <t>カイハツ</t>
    </rPh>
    <rPh sb="18" eb="20">
      <t>ナイヨウ</t>
    </rPh>
    <rPh sb="23" eb="25">
      <t>キニュウ</t>
    </rPh>
    <phoneticPr fontId="1"/>
  </si>
  <si>
    <r>
      <t>実施した先行調査の概要</t>
    </r>
    <r>
      <rPr>
        <sz val="8"/>
        <color theme="1"/>
        <rFont val="ＭＳ Ｐゴシック"/>
        <family val="3"/>
        <charset val="128"/>
      </rPr>
      <t>（先行調査を実施した場合に記載）</t>
    </r>
    <rPh sb="0" eb="2">
      <t>ジッシ</t>
    </rPh>
    <rPh sb="4" eb="6">
      <t>センコウ</t>
    </rPh>
    <rPh sb="6" eb="8">
      <t>チョウサ</t>
    </rPh>
    <rPh sb="9" eb="11">
      <t>ガイヨウ</t>
    </rPh>
    <rPh sb="12" eb="14">
      <t>センコウ</t>
    </rPh>
    <rPh sb="14" eb="16">
      <t>チョウサ</t>
    </rPh>
    <rPh sb="17" eb="19">
      <t>ジッシ</t>
    </rPh>
    <rPh sb="21" eb="23">
      <t>バアイ</t>
    </rPh>
    <rPh sb="24" eb="26">
      <t>キサイ</t>
    </rPh>
    <phoneticPr fontId="1"/>
  </si>
  <si>
    <t>(3) 本研究開発が顧客に提供する価値</t>
    <rPh sb="4" eb="5">
      <t>ホン</t>
    </rPh>
    <rPh sb="5" eb="7">
      <t>ケンキュウ</t>
    </rPh>
    <rPh sb="7" eb="9">
      <t>カイハツ</t>
    </rPh>
    <rPh sb="10" eb="12">
      <t>コキャク</t>
    </rPh>
    <rPh sb="13" eb="15">
      <t>テイキョウ</t>
    </rPh>
    <rPh sb="17" eb="19">
      <t>カチ</t>
    </rPh>
    <phoneticPr fontId="1"/>
  </si>
  <si>
    <t>※助成対象経費を含めた事業投下資本を、事業から得られるCFにより回収するまでにかかる予測期間</t>
    <rPh sb="23" eb="24">
      <t>エ</t>
    </rPh>
    <phoneticPr fontId="1"/>
  </si>
  <si>
    <r>
      <rPr>
        <b/>
        <sz val="8"/>
        <rFont val="ＭＳ Ｐゴシック"/>
        <family val="3"/>
        <charset val="128"/>
      </rPr>
      <t xml:space="preserve">メインターゲットの具体像
</t>
    </r>
    <r>
      <rPr>
        <sz val="8"/>
        <rFont val="ＭＳ Ｐゴシック"/>
        <family val="3"/>
        <charset val="128"/>
      </rPr>
      <t>（20字以内）</t>
    </r>
    <rPh sb="9" eb="12">
      <t>グタイゾウ</t>
    </rPh>
    <phoneticPr fontId="1"/>
  </si>
  <si>
    <r>
      <rPr>
        <b/>
        <sz val="8"/>
        <rFont val="ＭＳ Ｐゴシック"/>
        <family val="3"/>
        <charset val="128"/>
      </rPr>
      <t>メインターゲットの抱える課題</t>
    </r>
    <r>
      <rPr>
        <sz val="8"/>
        <rFont val="ＭＳ Ｐゴシック"/>
        <family val="3"/>
        <charset val="128"/>
      </rPr>
      <t xml:space="preserve">
（20字以内）</t>
    </r>
    <rPh sb="9" eb="10">
      <t>カカ</t>
    </rPh>
    <rPh sb="12" eb="14">
      <t>カダイ</t>
    </rPh>
    <phoneticPr fontId="1"/>
  </si>
  <si>
    <r>
      <rPr>
        <b/>
        <sz val="8"/>
        <rFont val="ＭＳ Ｐゴシック"/>
        <family val="3"/>
        <charset val="128"/>
      </rPr>
      <t>メインターゲットのニーズ</t>
    </r>
    <r>
      <rPr>
        <sz val="8"/>
        <rFont val="ＭＳ Ｐゴシック"/>
        <family val="3"/>
        <charset val="128"/>
      </rPr>
      <t xml:space="preserve">
（20字以内）</t>
    </r>
    <phoneticPr fontId="1"/>
  </si>
  <si>
    <r>
      <t>(ｱ) の詳細</t>
    </r>
    <r>
      <rPr>
        <sz val="8"/>
        <color theme="1"/>
        <rFont val="ＭＳ Ｐ明朝"/>
        <family val="1"/>
        <charset val="128"/>
      </rPr>
      <t/>
    </r>
    <rPh sb="5" eb="7">
      <t>ショウサイ</t>
    </rPh>
    <phoneticPr fontId="1"/>
  </si>
  <si>
    <t>(4) 自社の開発要素と主たる連携先の知見・技術ノウハウ</t>
    <rPh sb="4" eb="6">
      <t>ジシャ</t>
    </rPh>
    <rPh sb="7" eb="9">
      <t>カイハツ</t>
    </rPh>
    <rPh sb="9" eb="11">
      <t>ヨウソ</t>
    </rPh>
    <rPh sb="12" eb="13">
      <t>シュ</t>
    </rPh>
    <rPh sb="15" eb="17">
      <t>レンケイ</t>
    </rPh>
    <rPh sb="17" eb="18">
      <t>サキ</t>
    </rPh>
    <rPh sb="19" eb="21">
      <t>チケン</t>
    </rPh>
    <rPh sb="22" eb="24">
      <t>ギジュツ</t>
    </rPh>
    <phoneticPr fontId="1"/>
  </si>
  <si>
    <t>(1) 本事業に係る技術についての先行調査（特許権、実用新案権、意匠権、商標権）</t>
    <phoneticPr fontId="1"/>
  </si>
  <si>
    <t>(3) 本助成事業の成果に関する産業財産権の出願</t>
    <rPh sb="13" eb="14">
      <t>カン</t>
    </rPh>
    <phoneticPr fontId="1"/>
  </si>
  <si>
    <r>
      <rPr>
        <b/>
        <sz val="9"/>
        <color theme="1"/>
        <rFont val="ＭＳ Ｐゴシック"/>
        <family val="3"/>
        <charset val="128"/>
      </rPr>
      <t>専門用語の解説</t>
    </r>
    <r>
      <rPr>
        <sz val="9"/>
        <color theme="1"/>
        <rFont val="ＭＳ Ｐゴシック"/>
        <family val="3"/>
        <charset val="128"/>
      </rPr>
      <t>（本助成事業において解説が必要な用語がある場合は記入してください）</t>
    </r>
    <rPh sb="0" eb="2">
      <t>センモン</t>
    </rPh>
    <rPh sb="2" eb="4">
      <t>ヨウゴ</t>
    </rPh>
    <rPh sb="5" eb="7">
      <t>カイセツ</t>
    </rPh>
    <rPh sb="8" eb="9">
      <t>ホン</t>
    </rPh>
    <rPh sb="9" eb="11">
      <t>ジョセイ</t>
    </rPh>
    <rPh sb="11" eb="13">
      <t>ジギョウ</t>
    </rPh>
    <rPh sb="17" eb="19">
      <t>カイセツ</t>
    </rPh>
    <rPh sb="20" eb="22">
      <t>ヒツヨウ</t>
    </rPh>
    <rPh sb="23" eb="25">
      <t>ヨウゴ</t>
    </rPh>
    <rPh sb="28" eb="30">
      <t>バアイ</t>
    </rPh>
    <rPh sb="31" eb="33">
      <t>キニュウ</t>
    </rPh>
    <phoneticPr fontId="1"/>
  </si>
  <si>
    <t>(ｵ)</t>
    <phoneticPr fontId="1"/>
  </si>
  <si>
    <t>連携に係る
契約書の有無</t>
    <rPh sb="0" eb="2">
      <t>レンケイ</t>
    </rPh>
    <rPh sb="3" eb="4">
      <t>カカ</t>
    </rPh>
    <rPh sb="6" eb="9">
      <t>ケイヤクショ</t>
    </rPh>
    <rPh sb="10" eb="12">
      <t>ウム</t>
    </rPh>
    <phoneticPr fontId="1"/>
  </si>
  <si>
    <t>知見・ノウハウの
内容
（20字以内）</t>
    <phoneticPr fontId="1"/>
  </si>
  <si>
    <t>※採択時には一般公開されます。</t>
    <rPh sb="1" eb="3">
      <t>サイタク</t>
    </rPh>
    <rPh sb="3" eb="4">
      <t>ジ</t>
    </rPh>
    <rPh sb="6" eb="8">
      <t>イッパン</t>
    </rPh>
    <rPh sb="8" eb="10">
      <t>コウカイ</t>
    </rPh>
    <phoneticPr fontId="1"/>
  </si>
  <si>
    <t>（１）過去５年間で助成事業を完了済(助成金を受領済)の補助金・助成金</t>
    <phoneticPr fontId="1"/>
  </si>
  <si>
    <t>（２）採択を受け、現在実施中の補助金・助成金</t>
    <rPh sb="9" eb="11">
      <t>ゲンザイ</t>
    </rPh>
    <phoneticPr fontId="1"/>
  </si>
  <si>
    <t>（３）現在申請中または今後申請予定の補助金・助成金</t>
    <phoneticPr fontId="1"/>
  </si>
  <si>
    <t>「実施中」、「申請中(予定も含む)」助成事業名</t>
    <rPh sb="1" eb="4">
      <t>ジッシチュウ</t>
    </rPh>
    <rPh sb="7" eb="10">
      <t>シンセイチュウ</t>
    </rPh>
    <rPh sb="11" eb="13">
      <t>ヨテイ</t>
    </rPh>
    <rPh sb="14" eb="15">
      <t>フク</t>
    </rPh>
    <rPh sb="18" eb="22">
      <t>ジョセイジギョウ</t>
    </rPh>
    <rPh sb="22" eb="23">
      <t>メイ</t>
    </rPh>
    <phoneticPr fontId="1"/>
  </si>
  <si>
    <t>テーマ名</t>
    <rPh sb="2" eb="3">
      <t>メイ</t>
    </rPh>
    <phoneticPr fontId="1"/>
  </si>
  <si>
    <t>事業内容</t>
    <rPh sb="0" eb="1">
      <t>ジギョウ</t>
    </rPh>
    <rPh sb="1" eb="3">
      <t>ナイヨウ</t>
    </rPh>
    <phoneticPr fontId="1"/>
  </si>
  <si>
    <t>対象期間</t>
    <rPh sb="0" eb="3">
      <t>タイショウキカン</t>
    </rPh>
    <phoneticPr fontId="1"/>
  </si>
  <si>
    <t>対象経費</t>
    <rPh sb="0" eb="3">
      <t>タイショウケイヒ</t>
    </rPh>
    <phoneticPr fontId="1"/>
  </si>
  <si>
    <t>経費支出先</t>
    <rPh sb="0" eb="1">
      <t>ケイヒ</t>
    </rPh>
    <rPh sb="1" eb="4">
      <t>シシュツサキ</t>
    </rPh>
    <phoneticPr fontId="1"/>
  </si>
  <si>
    <t>成果物</t>
    <rPh sb="0" eb="2">
      <t>セイカブツ</t>
    </rPh>
    <phoneticPr fontId="1"/>
  </si>
  <si>
    <t>※行が足りない場合は、新たな行を挿入して作成してください</t>
    <phoneticPr fontId="1"/>
  </si>
  <si>
    <t>申請状況</t>
    <rPh sb="0" eb="3">
      <t>シンセイジョウキョウ</t>
    </rPh>
    <phoneticPr fontId="1"/>
  </si>
  <si>
    <t>2024年</t>
    <rPh sb="4" eb="5">
      <t>ネン</t>
    </rPh>
    <phoneticPr fontId="1"/>
  </si>
  <si>
    <t>(1) ターゲット市場とその規模(図やテキストを用いて記入してください)</t>
    <rPh sb="9" eb="11">
      <t>シジョウ</t>
    </rPh>
    <rPh sb="14" eb="16">
      <t>キボ</t>
    </rPh>
    <phoneticPr fontId="1"/>
  </si>
  <si>
    <t>比較項目</t>
    <rPh sb="0" eb="4">
      <t>ヒカクコウモク</t>
    </rPh>
    <phoneticPr fontId="1"/>
  </si>
  <si>
    <t>当社</t>
    <rPh sb="0" eb="2">
      <t>トウシャ</t>
    </rPh>
    <phoneticPr fontId="1"/>
  </si>
  <si>
    <t>備考</t>
    <rPh sb="0" eb="2">
      <t>ビコウ</t>
    </rPh>
    <phoneticPr fontId="1"/>
  </si>
  <si>
    <t>メインターゲット</t>
    <phoneticPr fontId="1"/>
  </si>
  <si>
    <t>機能</t>
    <rPh sb="0" eb="2">
      <t>キノウ</t>
    </rPh>
    <phoneticPr fontId="1"/>
  </si>
  <si>
    <t>性能</t>
    <rPh sb="0" eb="2">
      <t>セイノウ</t>
    </rPh>
    <phoneticPr fontId="1"/>
  </si>
  <si>
    <t>価格</t>
    <rPh sb="0" eb="2">
      <t>カカク</t>
    </rPh>
    <phoneticPr fontId="1"/>
  </si>
  <si>
    <t>納期</t>
    <rPh sb="0" eb="2">
      <t>ノウキ</t>
    </rPh>
    <phoneticPr fontId="1"/>
  </si>
  <si>
    <t>その他</t>
    <rPh sb="2" eb="3">
      <t>タ</t>
    </rPh>
    <phoneticPr fontId="1"/>
  </si>
  <si>
    <t>特許情報プラットフォーム（J-PlatPat）等での先行調査を実施している</t>
    <rPh sb="0" eb="2">
      <t>トッキョ</t>
    </rPh>
    <rPh sb="2" eb="4">
      <t>ジョウホウ</t>
    </rPh>
    <rPh sb="23" eb="24">
      <t>トウ</t>
    </rPh>
    <rPh sb="26" eb="28">
      <t>センコウ</t>
    </rPh>
    <rPh sb="28" eb="30">
      <t>チョウサ</t>
    </rPh>
    <rPh sb="31" eb="33">
      <t>ジッシ</t>
    </rPh>
    <phoneticPr fontId="1"/>
  </si>
  <si>
    <t>　</t>
    <phoneticPr fontId="1"/>
  </si>
  <si>
    <t>申　請　者　ア　ン　ケ　ー　ト</t>
    <rPh sb="0" eb="1">
      <t>サル</t>
    </rPh>
    <rPh sb="2" eb="3">
      <t>ショウ</t>
    </rPh>
    <phoneticPr fontId="7"/>
  </si>
  <si>
    <t>本助成事業をお知りになった経緯としてあてはまるものに○をつけてください。</t>
    <phoneticPr fontId="1"/>
  </si>
  <si>
    <t>(1) 申請書の記入量 　　　［1（少ない）→ 5（多い）］</t>
    <phoneticPr fontId="1"/>
  </si>
  <si>
    <t>1 - 2 - 3 - 4 - 5</t>
    <phoneticPr fontId="1"/>
  </si>
  <si>
    <t>(2) 申請書の記入例の内容 ［1（分かりにくい）→ 5（分かりやすい）］</t>
    <phoneticPr fontId="1"/>
  </si>
  <si>
    <t>(3) 事務局からの各種案内 ［1（分かりにくい）→ 5（分かりやすい）］</t>
    <phoneticPr fontId="1"/>
  </si>
  <si>
    <t>1つの研究開発における平均的な研究開発期間であてはまるものに○をつけてください。</t>
    <phoneticPr fontId="1"/>
  </si>
  <si>
    <t>1つの研究開発における平均的な研究開発人員の数であてはまるものに○をつけてください。</t>
    <phoneticPr fontId="1"/>
  </si>
  <si>
    <t>１人</t>
    <rPh sb="1" eb="2">
      <t>ヒト</t>
    </rPh>
    <phoneticPr fontId="1"/>
  </si>
  <si>
    <t>2～3人</t>
    <phoneticPr fontId="1"/>
  </si>
  <si>
    <t>4～5人</t>
    <phoneticPr fontId="1"/>
  </si>
  <si>
    <t>6～10人</t>
    <phoneticPr fontId="1"/>
  </si>
  <si>
    <t xml:space="preserve"> 11～20人</t>
    <phoneticPr fontId="1"/>
  </si>
  <si>
    <t>21人～</t>
    <phoneticPr fontId="1"/>
  </si>
  <si>
    <t>1つの研究開発における平均的な研究開発への投入額であてはまるものに○をつけてください。</t>
    <phoneticPr fontId="1"/>
  </si>
  <si>
    <t>501万円
   ～1,000万円</t>
    <phoneticPr fontId="1"/>
  </si>
  <si>
    <t>1,001万円
  ～1,500万円</t>
    <phoneticPr fontId="1"/>
  </si>
  <si>
    <t>1,501万円
  ～3,000万円</t>
    <phoneticPr fontId="1"/>
  </si>
  <si>
    <t>3,001万円
  ～5,000万円</t>
    <phoneticPr fontId="1"/>
  </si>
  <si>
    <t>5,001万円
  ～1億円</t>
    <phoneticPr fontId="1"/>
  </si>
  <si>
    <t>1億2,001万円
   ～2億円</t>
    <phoneticPr fontId="1"/>
  </si>
  <si>
    <t>2億円超</t>
    <phoneticPr fontId="1"/>
  </si>
  <si>
    <t>1～20%</t>
    <phoneticPr fontId="1"/>
  </si>
  <si>
    <t>21～40%</t>
    <phoneticPr fontId="1"/>
  </si>
  <si>
    <t>41～60%</t>
    <phoneticPr fontId="1"/>
  </si>
  <si>
    <t>61～80%</t>
    <phoneticPr fontId="1"/>
  </si>
  <si>
    <t>81～100%</t>
    <phoneticPr fontId="1"/>
  </si>
  <si>
    <t>1つの研究開発における平均的な外部の提携社数はどの程度ですか？</t>
    <phoneticPr fontId="1"/>
  </si>
  <si>
    <t>0社</t>
    <phoneticPr fontId="1"/>
  </si>
  <si>
    <t>1～3社</t>
    <phoneticPr fontId="1"/>
  </si>
  <si>
    <t>4～5社</t>
    <phoneticPr fontId="1"/>
  </si>
  <si>
    <t>6～10社</t>
    <phoneticPr fontId="1"/>
  </si>
  <si>
    <t>11～20社</t>
    <phoneticPr fontId="1"/>
  </si>
  <si>
    <t>21社～</t>
    <phoneticPr fontId="1"/>
  </si>
  <si>
    <t>1つの研究開発における金額ベースの委託・外注比率はどの程度ですか？</t>
    <phoneticPr fontId="1"/>
  </si>
  <si>
    <t>研究開発における課題はどのようなものですか？（複数選択可）</t>
    <phoneticPr fontId="1"/>
  </si>
  <si>
    <t>技術的課題</t>
    <phoneticPr fontId="1"/>
  </si>
  <si>
    <t>販路開拓・取引拡大</t>
    <phoneticPr fontId="1"/>
  </si>
  <si>
    <t>知的財産権</t>
    <phoneticPr fontId="1"/>
  </si>
  <si>
    <t>生産体制・設備</t>
    <phoneticPr fontId="1"/>
  </si>
  <si>
    <t>資金調達</t>
    <phoneticPr fontId="1"/>
  </si>
  <si>
    <t>人材確保・育成</t>
    <phoneticPr fontId="1"/>
  </si>
  <si>
    <t>公社に相談したい内容はどのような内容ですか？（複数選択可）</t>
    <rPh sb="16" eb="18">
      <t>ナイヨウ</t>
    </rPh>
    <phoneticPr fontId="1"/>
  </si>
  <si>
    <t>助成金</t>
    <phoneticPr fontId="1"/>
  </si>
  <si>
    <t>特になし</t>
    <rPh sb="0" eb="1">
      <t>トク</t>
    </rPh>
    <phoneticPr fontId="1"/>
  </si>
  <si>
    <t>公社事業のうち、助成事業以外で利用したことがあるものがありましたらお教えください。（複数選択可）</t>
    <rPh sb="0" eb="4">
      <t>コウシャジギョウ</t>
    </rPh>
    <phoneticPr fontId="1"/>
  </si>
  <si>
    <t>ワンストップ
総合相談窓口</t>
    <phoneticPr fontId="1"/>
  </si>
  <si>
    <t>専門家派遣事業</t>
    <phoneticPr fontId="1"/>
  </si>
  <si>
    <t>ニューマーケット支援事業</t>
    <phoneticPr fontId="1"/>
  </si>
  <si>
    <t>海外展開支援
(国際事業課)</t>
    <rPh sb="0" eb="4">
      <t>カイガイテンカイ</t>
    </rPh>
    <rPh sb="4" eb="6">
      <t>シエン</t>
    </rPh>
    <phoneticPr fontId="1"/>
  </si>
  <si>
    <t>事業化チャレンジ道場</t>
    <phoneticPr fontId="1"/>
  </si>
  <si>
    <t>その他（　　　　　　　　　　　　　　　　　　　　　　　　　　　　　　　　　　　　　　　　　　　　　　　　　　　）</t>
    <rPh sb="2" eb="3">
      <t>タ</t>
    </rPh>
    <phoneticPr fontId="1"/>
  </si>
  <si>
    <t>根拠書類
添付</t>
    <rPh sb="0" eb="4">
      <t>コンキョショルイ</t>
    </rPh>
    <rPh sb="5" eb="7">
      <t>テンプ</t>
    </rPh>
    <phoneticPr fontId="1"/>
  </si>
  <si>
    <t>新-2</t>
    <phoneticPr fontId="1"/>
  </si>
  <si>
    <t>優-1</t>
    <rPh sb="0" eb="1">
      <t>ユウ</t>
    </rPh>
    <phoneticPr fontId="1"/>
  </si>
  <si>
    <t>優-2</t>
    <rPh sb="0" eb="1">
      <t>ユウ</t>
    </rPh>
    <phoneticPr fontId="1"/>
  </si>
  <si>
    <t>機能</t>
    <rPh sb="0" eb="2">
      <t>キノウ</t>
    </rPh>
    <phoneticPr fontId="1"/>
  </si>
  <si>
    <t>※本年８月１日（基準日）から過去５年間で、国・地方公共団体等（公社含む）が実施する補助金・助成金のうち、助成事業を完了済(助成金を受領済)の助成事業等について直近のものから順に記載してください。行が足りない場合は、新たな行を挿入して作成してください</t>
    <rPh sb="61" eb="64">
      <t>ジョセイキン</t>
    </rPh>
    <rPh sb="65" eb="67">
      <t>ジュリョウ</t>
    </rPh>
    <rPh sb="67" eb="68">
      <t>ズ</t>
    </rPh>
    <phoneticPr fontId="1"/>
  </si>
  <si>
    <t>※本年８月１日（基準日）から過去５年間で、国・地方公共団体等（公社含む）が実施する補助金・助成金のうち、実施中の助成事業等について直近のものから順に記載してください。行が足りない場合は、新たな行を挿入して作成してください</t>
    <phoneticPr fontId="1"/>
  </si>
  <si>
    <t>※本年８月１日（基準日）から将来１年の間に、国・地方公共団体等（公社含む）が実施する補助金・助成金のうち、申請中または申請予定の助成事業等について記載してください。行が足りない場合は、新たな行を挿入して作成してください</t>
    <phoneticPr fontId="1"/>
  </si>
  <si>
    <r>
      <t>※本年８月１日(基準日)現在、「実施中」、「申請中(予定も含む)」の補助金・助成金がある場合は、必ず下記に記入してください。
併せて、</t>
    </r>
    <r>
      <rPr>
        <b/>
        <u/>
        <sz val="9"/>
        <color theme="1"/>
        <rFont val="ＭＳ Ｐ明朝"/>
        <family val="1"/>
        <charset val="128"/>
      </rPr>
      <t>下記補助金・助成金の申請書のコピー(最終版)を添付</t>
    </r>
    <r>
      <rPr>
        <sz val="9"/>
        <color theme="1"/>
        <rFont val="ＭＳ Ｐ明朝"/>
        <family val="1"/>
        <charset val="128"/>
      </rPr>
      <t>してください。</t>
    </r>
    <rPh sb="1" eb="3">
      <t>ホンネン</t>
    </rPh>
    <rPh sb="4" eb="5">
      <t>ガツ</t>
    </rPh>
    <rPh sb="6" eb="7">
      <t>ニチ</t>
    </rPh>
    <rPh sb="8" eb="11">
      <t>キジュンビ</t>
    </rPh>
    <rPh sb="12" eb="14">
      <t>ゲンザイ</t>
    </rPh>
    <rPh sb="16" eb="19">
      <t>ジッシチュウ</t>
    </rPh>
    <rPh sb="22" eb="25">
      <t>シンセイチュウ</t>
    </rPh>
    <rPh sb="26" eb="28">
      <t>ヨテイ</t>
    </rPh>
    <rPh sb="29" eb="30">
      <t>フク</t>
    </rPh>
    <rPh sb="34" eb="37">
      <t>ホジョキン</t>
    </rPh>
    <rPh sb="38" eb="41">
      <t>ジョセイキン</t>
    </rPh>
    <rPh sb="44" eb="46">
      <t>バアイ</t>
    </rPh>
    <rPh sb="48" eb="49">
      <t>カナラ</t>
    </rPh>
    <rPh sb="50" eb="52">
      <t>カキ</t>
    </rPh>
    <rPh sb="53" eb="55">
      <t>キニュウ</t>
    </rPh>
    <rPh sb="63" eb="64">
      <t>アワ</t>
    </rPh>
    <rPh sb="67" eb="69">
      <t>カキ</t>
    </rPh>
    <rPh sb="69" eb="76">
      <t>ホジョキンテンジョセイキン</t>
    </rPh>
    <rPh sb="77" eb="80">
      <t>シンセイショ</t>
    </rPh>
    <rPh sb="85" eb="88">
      <t>サイシュウバン</t>
    </rPh>
    <rPh sb="90" eb="92">
      <t>テンプ</t>
    </rPh>
    <phoneticPr fontId="1"/>
  </si>
  <si>
    <t>その他</t>
    <rPh sb="2" eb="3">
      <t>タ</t>
    </rPh>
    <phoneticPr fontId="1"/>
  </si>
  <si>
    <t>※行の追加可</t>
    <rPh sb="1" eb="2">
      <t>ギョウ</t>
    </rPh>
    <rPh sb="3" eb="5">
      <t>ツイカ</t>
    </rPh>
    <rPh sb="5" eb="6">
      <t>カ</t>
    </rPh>
    <phoneticPr fontId="1"/>
  </si>
  <si>
    <t>販売方法</t>
    <rPh sb="0" eb="4">
      <t>ハンバイホウホウ</t>
    </rPh>
    <phoneticPr fontId="1"/>
  </si>
  <si>
    <r>
      <t>※　開発物は、その管理状況を明らかにし、かつ、</t>
    </r>
    <r>
      <rPr>
        <b/>
        <u/>
        <sz val="9"/>
        <color rgb="FFFF0000"/>
        <rFont val="ＭＳ Ｐ明朝"/>
        <family val="1"/>
        <charset val="128"/>
      </rPr>
      <t>助成事業が完了した年度の翌年度から起算して5年経過する日まで保存すること</t>
    </r>
    <rPh sb="2" eb="4">
      <t>カイハツ</t>
    </rPh>
    <rPh sb="4" eb="5">
      <t>ブツ</t>
    </rPh>
    <rPh sb="9" eb="11">
      <t>カンリ</t>
    </rPh>
    <rPh sb="11" eb="13">
      <t>ジョウキョウ</t>
    </rPh>
    <rPh sb="14" eb="15">
      <t>アキ</t>
    </rPh>
    <rPh sb="23" eb="25">
      <t>ジョセイ</t>
    </rPh>
    <rPh sb="25" eb="27">
      <t>ジギョウ</t>
    </rPh>
    <rPh sb="28" eb="30">
      <t>カンリョウ</t>
    </rPh>
    <rPh sb="32" eb="34">
      <t>ネンド</t>
    </rPh>
    <rPh sb="35" eb="38">
      <t>ヨクネンド</t>
    </rPh>
    <rPh sb="40" eb="42">
      <t>キサン</t>
    </rPh>
    <rPh sb="45" eb="46">
      <t>ネン</t>
    </rPh>
    <rPh sb="46" eb="48">
      <t>ケイカ</t>
    </rPh>
    <rPh sb="50" eb="51">
      <t>ヒ</t>
    </rPh>
    <rPh sb="53" eb="55">
      <t>ホゾン</t>
    </rPh>
    <phoneticPr fontId="1"/>
  </si>
  <si>
    <r>
      <t>(6) 開発物の予定数量　</t>
    </r>
    <r>
      <rPr>
        <sz val="9"/>
        <color theme="1"/>
        <rFont val="ＭＳ Ｐゴシック"/>
        <family val="3"/>
        <charset val="128"/>
      </rPr>
      <t>（開発の目標を達成できる必要最小限の数量とすること）</t>
    </r>
    <rPh sb="4" eb="6">
      <t>カイハツ</t>
    </rPh>
    <rPh sb="6" eb="7">
      <t>ブツ</t>
    </rPh>
    <rPh sb="8" eb="10">
      <t>ヨテイ</t>
    </rPh>
    <rPh sb="10" eb="12">
      <t>スウリョウ</t>
    </rPh>
    <rPh sb="14" eb="16">
      <t>カイハツ</t>
    </rPh>
    <rPh sb="17" eb="19">
      <t>モクヒョウ</t>
    </rPh>
    <rPh sb="20" eb="22">
      <t>タッセイ</t>
    </rPh>
    <rPh sb="25" eb="27">
      <t>ヒツヨウ</t>
    </rPh>
    <rPh sb="27" eb="30">
      <t>サイショウゲン</t>
    </rPh>
    <rPh sb="31" eb="33">
      <t>スウリョウ</t>
    </rPh>
    <phoneticPr fontId="1"/>
  </si>
  <si>
    <t>※記入字数の制限がない項目は、文字サイズ：９t以上で、枠内に収まるように記載してください。　</t>
    <rPh sb="1" eb="3">
      <t>キニュウ</t>
    </rPh>
    <rPh sb="3" eb="5">
      <t>ジスウ</t>
    </rPh>
    <rPh sb="6" eb="8">
      <t>セイゲン</t>
    </rPh>
    <rPh sb="11" eb="13">
      <t>コウモク</t>
    </rPh>
    <rPh sb="15" eb="17">
      <t>モジ</t>
    </rPh>
    <phoneticPr fontId="1"/>
  </si>
  <si>
    <t>産業財産権①</t>
    <rPh sb="0" eb="5">
      <t>サンギョウザイサンケン</t>
    </rPh>
    <phoneticPr fontId="1"/>
  </si>
  <si>
    <t>産業財産権②</t>
    <rPh sb="0" eb="5">
      <t>サンギョウザイサンケン</t>
    </rPh>
    <phoneticPr fontId="1"/>
  </si>
  <si>
    <t>産業財産権③</t>
    <rPh sb="0" eb="5">
      <t>サンギョウザイサンケン</t>
    </rPh>
    <phoneticPr fontId="1"/>
  </si>
  <si>
    <t>産業財産権④</t>
    <rPh sb="0" eb="5">
      <t>サンギョウザイサンケン</t>
    </rPh>
    <phoneticPr fontId="1"/>
  </si>
  <si>
    <t>産業財産権⑤</t>
    <rPh sb="0" eb="5">
      <t>サンギョウザイサンケン</t>
    </rPh>
    <phoneticPr fontId="1"/>
  </si>
  <si>
    <t>出願人名</t>
    <rPh sb="0" eb="2">
      <t>シュツガン</t>
    </rPh>
    <rPh sb="2" eb="4">
      <t>ジンメイ</t>
    </rPh>
    <phoneticPr fontId="1"/>
  </si>
  <si>
    <t>公開番号
登録番号
出願番号</t>
    <rPh sb="0" eb="4">
      <t>コウカイバンゴウ</t>
    </rPh>
    <rPh sb="5" eb="9">
      <t>トウロクバンゴウ</t>
    </rPh>
    <rPh sb="10" eb="12">
      <t>シュツガン</t>
    </rPh>
    <rPh sb="12" eb="14">
      <t>バンゴウ</t>
    </rPh>
    <phoneticPr fontId="1"/>
  </si>
  <si>
    <t>出願状況</t>
    <rPh sb="0" eb="4">
      <t>シュツガンジョウキョウ</t>
    </rPh>
    <phoneticPr fontId="1"/>
  </si>
  <si>
    <t>権利行使の
方法</t>
    <rPh sb="0" eb="2">
      <t>ケンリ</t>
    </rPh>
    <rPh sb="2" eb="4">
      <t>コウシ</t>
    </rPh>
    <rPh sb="6" eb="8">
      <t>ホウホウ</t>
    </rPh>
    <phoneticPr fontId="1"/>
  </si>
  <si>
    <t>(2) 本事業に必要な産業財産権（特許権、実用新案権、意匠権、商標権）について、下記表に記入してください。
申請書または補足説明資料の中で産業財産権の説明をする場合は、下記のどの産業財産権を使用するか「産業財産権①」等のように明示してください。本表に書ききれない場合は、行を追加してください。</t>
    <rPh sb="40" eb="43">
      <t>カキヒョウ</t>
    </rPh>
    <rPh sb="44" eb="46">
      <t>キニュウ</t>
    </rPh>
    <rPh sb="54" eb="57">
      <t>シンセイショ</t>
    </rPh>
    <rPh sb="60" eb="64">
      <t>ホソクセツメイ</t>
    </rPh>
    <rPh sb="64" eb="66">
      <t>シリョウ</t>
    </rPh>
    <rPh sb="67" eb="68">
      <t>ナカ</t>
    </rPh>
    <rPh sb="69" eb="74">
      <t>サンギョウザイサンケン</t>
    </rPh>
    <rPh sb="75" eb="77">
      <t>セツメイ</t>
    </rPh>
    <rPh sb="80" eb="82">
      <t>バアイ</t>
    </rPh>
    <rPh sb="84" eb="86">
      <t>カキ</t>
    </rPh>
    <rPh sb="89" eb="94">
      <t>サンギョウザイサンケン</t>
    </rPh>
    <rPh sb="95" eb="97">
      <t>シヨウ</t>
    </rPh>
    <rPh sb="101" eb="106">
      <t>サンギョウザイサンケン</t>
    </rPh>
    <rPh sb="108" eb="109">
      <t>トウ</t>
    </rPh>
    <rPh sb="113" eb="115">
      <t>メイジ</t>
    </rPh>
    <rPh sb="122" eb="124">
      <t>ホンヒョウ</t>
    </rPh>
    <rPh sb="125" eb="126">
      <t>カ</t>
    </rPh>
    <rPh sb="131" eb="133">
      <t>バアイ</t>
    </rPh>
    <rPh sb="135" eb="136">
      <t>ギョウ</t>
    </rPh>
    <rPh sb="137" eb="139">
      <t>ツイカ</t>
    </rPh>
    <phoneticPr fontId="1"/>
  </si>
  <si>
    <t>:</t>
    <phoneticPr fontId="1"/>
  </si>
  <si>
    <t>「実施中」、「申請中(予定も含む)」助成事業名</t>
    <phoneticPr fontId="1"/>
  </si>
  <si>
    <t>※文字サイズ：9pt以上、下枠内に収まるように記載してください。</t>
    <phoneticPr fontId="1"/>
  </si>
  <si>
    <t>※記入字数の制限がない項目は、文字サイズ：９pt以上で、枠内に収まるように記載してください。　</t>
    <rPh sb="1" eb="3">
      <t>キニュウ</t>
    </rPh>
    <rPh sb="3" eb="5">
      <t>ジスウ</t>
    </rPh>
    <rPh sb="6" eb="8">
      <t>セイゲン</t>
    </rPh>
    <rPh sb="11" eb="13">
      <t>コウモク</t>
    </rPh>
    <rPh sb="15" eb="17">
      <t>モジ</t>
    </rPh>
    <phoneticPr fontId="1"/>
  </si>
  <si>
    <t>※記入字数の制限がない項目は、文字サイズ：９pt以上で、枠内に収まるように記載してください。　</t>
    <phoneticPr fontId="1"/>
  </si>
  <si>
    <t>※記入欄は、文字サイズ：９pt以上で、枠内に収まるように記載してください。　</t>
    <rPh sb="3" eb="4">
      <t>ラン</t>
    </rPh>
    <phoneticPr fontId="1"/>
  </si>
  <si>
    <t>※記入字数の制限がない項目は、文字サイズ：9pt以上で、枠内に収まるように記載してください。　</t>
    <phoneticPr fontId="1"/>
  </si>
  <si>
    <t>605,000～</t>
  </si>
  <si>
    <t>500万円以下</t>
    <rPh sb="5" eb="7">
      <t>イカ</t>
    </rPh>
    <phoneticPr fontId="1"/>
  </si>
  <si>
    <t>根拠等</t>
    <rPh sb="0" eb="2">
      <t>コンキョ</t>
    </rPh>
    <rPh sb="2" eb="3">
      <t>ナド</t>
    </rPh>
    <phoneticPr fontId="1"/>
  </si>
  <si>
    <t>選択して下さい</t>
  </si>
  <si>
    <t>御社は大学発ベンチャーのいずれかに該当しますか。あてはまるものに○をつけてください。</t>
    <rPh sb="3" eb="5">
      <t>ダイガク</t>
    </rPh>
    <rPh sb="5" eb="6">
      <t>ハツ</t>
    </rPh>
    <rPh sb="17" eb="19">
      <t>ガイトウ</t>
    </rPh>
    <phoneticPr fontId="1"/>
  </si>
  <si>
    <t xml:space="preserve">研究成果
ベンチャー </t>
    <phoneticPr fontId="1"/>
  </si>
  <si>
    <t>共同研究
ベンチャー</t>
    <phoneticPr fontId="1"/>
  </si>
  <si>
    <t>技術移転
ベンチャー</t>
    <phoneticPr fontId="1"/>
  </si>
  <si>
    <t>学生ベンチャー</t>
    <phoneticPr fontId="1"/>
  </si>
  <si>
    <t>関連ベンチャー</t>
    <phoneticPr fontId="1"/>
  </si>
  <si>
    <t>研究成果ベンチャー</t>
    <phoneticPr fontId="1"/>
  </si>
  <si>
    <t>：</t>
    <phoneticPr fontId="1"/>
  </si>
  <si>
    <t>大学で達成された研究成果に基づく特許や新たな技術・ビジネス手法を事業化する目的で新規に設立されたベンチャー</t>
    <phoneticPr fontId="1"/>
  </si>
  <si>
    <t>共同研究ベンチャー</t>
    <phoneticPr fontId="1"/>
  </si>
  <si>
    <t>創業者の持つ技術やノウハウを事業化するために、設立5年以内に大学と共同研究等を行ったベンチャー</t>
    <phoneticPr fontId="1"/>
  </si>
  <si>
    <t>既存事業を維持・発展させるため、設立5年以内に大学から技術移転等を受けたベンチャー</t>
    <phoneticPr fontId="1"/>
  </si>
  <si>
    <t>技術移転ベンチャー</t>
    <phoneticPr fontId="1"/>
  </si>
  <si>
    <t>大学と深い関連のある学生ベンチャー</t>
    <phoneticPr fontId="1"/>
  </si>
  <si>
    <t>大学からの出資がある等、その他大学と深い関連のあるベンチャー</t>
    <phoneticPr fontId="1"/>
  </si>
  <si>
    <t>いずれにも
該当しない</t>
    <rPh sb="6" eb="8">
      <t>ガイトウ</t>
    </rPh>
    <phoneticPr fontId="1"/>
  </si>
  <si>
    <t>性能
(数値)</t>
    <rPh sb="0" eb="2">
      <t>セイノウ</t>
    </rPh>
    <rPh sb="4" eb="6">
      <t>スウチ</t>
    </rPh>
    <phoneticPr fontId="1"/>
  </si>
  <si>
    <t>(ｶ)</t>
    <phoneticPr fontId="1"/>
  </si>
  <si>
    <t>主たる連携先との関係</t>
    <rPh sb="0" eb="1">
      <t>シュ</t>
    </rPh>
    <rPh sb="3" eb="5">
      <t>レンケイ</t>
    </rPh>
    <rPh sb="5" eb="6">
      <t>サキ</t>
    </rPh>
    <rPh sb="8" eb="10">
      <t>カンケイ</t>
    </rPh>
    <phoneticPr fontId="1"/>
  </si>
  <si>
    <t>(ｷ)</t>
    <phoneticPr fontId="1"/>
  </si>
  <si>
    <t>※達成目標の記入例については、公社HP「TOKYO戦略的イノベーション促進事業」ページの参考資料「達成目標の記入例」をご参照ください。</t>
    <rPh sb="1" eb="5">
      <t>タッセイモクヒョウ</t>
    </rPh>
    <rPh sb="6" eb="9">
      <t>キニュウレイ</t>
    </rPh>
    <rPh sb="15" eb="17">
      <t>コウシャ</t>
    </rPh>
    <rPh sb="25" eb="28">
      <t>センリャクテキ</t>
    </rPh>
    <rPh sb="35" eb="39">
      <t>ソクシンジギョウ</t>
    </rPh>
    <rPh sb="44" eb="48">
      <t>サンコウシリョウ</t>
    </rPh>
    <rPh sb="49" eb="53">
      <t>タッセイモクヒョウ</t>
    </rPh>
    <rPh sb="54" eb="57">
      <t>キニュウレイ</t>
    </rPh>
    <rPh sb="60" eb="62">
      <t>サンショウ</t>
    </rPh>
    <phoneticPr fontId="1"/>
  </si>
  <si>
    <t>(4)本助成事業に関するこれまでの開発状況</t>
    <rPh sb="3" eb="4">
      <t>ホン</t>
    </rPh>
    <rPh sb="4" eb="6">
      <t>ジョセイ</t>
    </rPh>
    <rPh sb="6" eb="8">
      <t>ジギョウ</t>
    </rPh>
    <rPh sb="9" eb="10">
      <t>カン</t>
    </rPh>
    <rPh sb="17" eb="19">
      <t>カイハツ</t>
    </rPh>
    <rPh sb="19" eb="21">
      <t>ジョウキョウ</t>
    </rPh>
    <phoneticPr fontId="1"/>
  </si>
  <si>
    <r>
      <t>(5)最終的な開発物</t>
    </r>
    <r>
      <rPr>
        <sz val="9"/>
        <color theme="1"/>
        <rFont val="ＭＳ Ｐゴシック"/>
        <family val="3"/>
        <charset val="128"/>
      </rPr>
      <t>（本事業で完成する予定のもの）</t>
    </r>
    <rPh sb="3" eb="6">
      <t>サイシュウテキ</t>
    </rPh>
    <rPh sb="7" eb="9">
      <t>カイハツ</t>
    </rPh>
    <rPh sb="9" eb="10">
      <t>ブツ</t>
    </rPh>
    <rPh sb="11" eb="12">
      <t>ホン</t>
    </rPh>
    <rPh sb="12" eb="14">
      <t>ジギョウ</t>
    </rPh>
    <rPh sb="15" eb="17">
      <t>カンセイ</t>
    </rPh>
    <rPh sb="19" eb="21">
      <t>ヨテイ</t>
    </rPh>
    <phoneticPr fontId="1"/>
  </si>
  <si>
    <t>防災・減災・災害復旧</t>
    <rPh sb="8" eb="10">
      <t>フッキュウ</t>
    </rPh>
    <phoneticPr fontId="1"/>
  </si>
  <si>
    <t>既に取り組んでいる内容</t>
    <phoneticPr fontId="1"/>
  </si>
  <si>
    <t>助成事業期間中に取り組む内容</t>
    <phoneticPr fontId="1"/>
  </si>
  <si>
    <t>助成事業終了後に取り組む内容</t>
    <phoneticPr fontId="1"/>
  </si>
  <si>
    <t>2025年</t>
    <rPh sb="4" eb="5">
      <t>ネン</t>
    </rPh>
    <phoneticPr fontId="1"/>
  </si>
  <si>
    <t>Ⅰ 申請者概要</t>
    <rPh sb="2" eb="5">
      <t>シンセイシャ</t>
    </rPh>
    <rPh sb="5" eb="7">
      <t>ガイヨウ</t>
    </rPh>
    <phoneticPr fontId="1"/>
  </si>
  <si>
    <r>
      <t xml:space="preserve">１ </t>
    </r>
    <r>
      <rPr>
        <b/>
        <sz val="12"/>
        <rFont val="ＭＳ Ｐゴシック"/>
        <family val="3"/>
        <charset val="128"/>
        <scheme val="major"/>
      </rPr>
      <t>申請者の概要</t>
    </r>
    <rPh sb="2" eb="5">
      <t>シンセイシャ</t>
    </rPh>
    <rPh sb="6" eb="8">
      <t>ガイヨウ</t>
    </rPh>
    <phoneticPr fontId="1"/>
  </si>
  <si>
    <r>
      <t xml:space="preserve">２ </t>
    </r>
    <r>
      <rPr>
        <b/>
        <sz val="12"/>
        <rFont val="ＭＳ Ｐゴシック"/>
        <family val="3"/>
        <charset val="128"/>
        <scheme val="major"/>
      </rPr>
      <t>事業の実施場所</t>
    </r>
    <rPh sb="2" eb="4">
      <t>ジギョウ</t>
    </rPh>
    <rPh sb="5" eb="7">
      <t>ジッシ</t>
    </rPh>
    <rPh sb="7" eb="9">
      <t>バショ</t>
    </rPh>
    <phoneticPr fontId="1"/>
  </si>
  <si>
    <r>
      <t xml:space="preserve">３ </t>
    </r>
    <r>
      <rPr>
        <b/>
        <sz val="12"/>
        <color theme="1"/>
        <rFont val="ＭＳ Ｐゴシック"/>
        <family val="3"/>
        <charset val="128"/>
        <scheme val="major"/>
      </rPr>
      <t>東京都及び公社事業の利用状況</t>
    </r>
    <rPh sb="2" eb="4">
      <t>トウキョウ</t>
    </rPh>
    <rPh sb="4" eb="5">
      <t>ト</t>
    </rPh>
    <rPh sb="5" eb="6">
      <t>オヨ</t>
    </rPh>
    <rPh sb="7" eb="9">
      <t>コウシャ</t>
    </rPh>
    <rPh sb="9" eb="11">
      <t>ジギョウ</t>
    </rPh>
    <rPh sb="12" eb="14">
      <t>リヨウ</t>
    </rPh>
    <rPh sb="14" eb="16">
      <t>ジョウキョウ</t>
    </rPh>
    <phoneticPr fontId="1"/>
  </si>
  <si>
    <r>
      <t xml:space="preserve">４ </t>
    </r>
    <r>
      <rPr>
        <b/>
        <sz val="12"/>
        <color theme="1"/>
        <rFont val="ＭＳ Ｐゴシック"/>
        <family val="3"/>
        <charset val="128"/>
        <scheme val="major"/>
      </rPr>
      <t>補助金・助成金申請状況</t>
    </r>
    <rPh sb="2" eb="5">
      <t>ホジョキン</t>
    </rPh>
    <rPh sb="6" eb="8">
      <t>ジョセイ</t>
    </rPh>
    <rPh sb="8" eb="9">
      <t>キン</t>
    </rPh>
    <rPh sb="9" eb="11">
      <t>シンセイ</t>
    </rPh>
    <rPh sb="11" eb="13">
      <t>ジョウキョウ</t>
    </rPh>
    <phoneticPr fontId="1"/>
  </si>
  <si>
    <t>(４) 現在実施中又は申請中(予定を含む)の補助金・助成金との比較</t>
    <rPh sb="4" eb="9">
      <t>ゲンザイジッシチュウ</t>
    </rPh>
    <rPh sb="15" eb="17">
      <t>ヨテイ</t>
    </rPh>
    <rPh sb="18" eb="19">
      <t>フク</t>
    </rPh>
    <phoneticPr fontId="1"/>
  </si>
  <si>
    <r>
      <t xml:space="preserve">５ </t>
    </r>
    <r>
      <rPr>
        <b/>
        <sz val="12"/>
        <color theme="1"/>
        <rFont val="ＭＳ Ｐゴシック"/>
        <family val="3"/>
        <charset val="128"/>
        <scheme val="major"/>
      </rPr>
      <t>役員・株主名簿</t>
    </r>
    <rPh sb="2" eb="4">
      <t>ヤクイン</t>
    </rPh>
    <rPh sb="5" eb="7">
      <t>カブヌシ</t>
    </rPh>
    <rPh sb="7" eb="9">
      <t>メイボ</t>
    </rPh>
    <phoneticPr fontId="1"/>
  </si>
  <si>
    <t>Ⅱ 事業説明</t>
    <rPh sb="2" eb="4">
      <t>ジギョウ</t>
    </rPh>
    <rPh sb="4" eb="6">
      <t>セツメイ</t>
    </rPh>
    <phoneticPr fontId="1"/>
  </si>
  <si>
    <r>
      <t xml:space="preserve">１ </t>
    </r>
    <r>
      <rPr>
        <b/>
        <sz val="12"/>
        <color theme="1"/>
        <rFont val="ＭＳ Ｐゴシック"/>
        <family val="3"/>
        <charset val="128"/>
        <scheme val="major"/>
      </rPr>
      <t>研究開発の概要</t>
    </r>
    <rPh sb="2" eb="6">
      <t>ケンキュウカイハツ</t>
    </rPh>
    <rPh sb="7" eb="9">
      <t>ガイヨウ</t>
    </rPh>
    <phoneticPr fontId="1"/>
  </si>
  <si>
    <t xml:space="preserve">ア </t>
    <phoneticPr fontId="1"/>
  </si>
  <si>
    <t>イ</t>
    <phoneticPr fontId="1"/>
  </si>
  <si>
    <t>ウ</t>
    <phoneticPr fontId="1"/>
  </si>
  <si>
    <t>エ</t>
    <phoneticPr fontId="1"/>
  </si>
  <si>
    <t>オ</t>
    <phoneticPr fontId="1"/>
  </si>
  <si>
    <t>カ</t>
    <phoneticPr fontId="1"/>
  </si>
  <si>
    <t>キ</t>
    <phoneticPr fontId="1"/>
  </si>
  <si>
    <r>
      <t>ア 助成事業終了後の損益計画</t>
    </r>
    <r>
      <rPr>
        <sz val="8"/>
        <color theme="1"/>
        <rFont val="ＭＳ Ｐゴシック"/>
        <family val="3"/>
        <charset val="128"/>
      </rPr>
      <t>（単位：円）</t>
    </r>
    <rPh sb="2" eb="4">
      <t>ジョセイ</t>
    </rPh>
    <rPh sb="4" eb="6">
      <t>ジギョウ</t>
    </rPh>
    <rPh sb="6" eb="9">
      <t>シュウリョウゴ</t>
    </rPh>
    <rPh sb="10" eb="12">
      <t>ソンエキ</t>
    </rPh>
    <rPh sb="12" eb="14">
      <t>ケイカク</t>
    </rPh>
    <rPh sb="15" eb="17">
      <t>タンイ</t>
    </rPh>
    <rPh sb="18" eb="19">
      <t>エン</t>
    </rPh>
    <phoneticPr fontId="1"/>
  </si>
  <si>
    <r>
      <t>イ 助成事業終了後のキャッシュフロー（CF）予測</t>
    </r>
    <r>
      <rPr>
        <sz val="8"/>
        <color theme="1"/>
        <rFont val="ＭＳ Ｐゴシック"/>
        <family val="3"/>
        <charset val="128"/>
      </rPr>
      <t>（単位：円）</t>
    </r>
    <rPh sb="2" eb="4">
      <t>ジョセイ</t>
    </rPh>
    <rPh sb="4" eb="6">
      <t>ジギョウ</t>
    </rPh>
    <rPh sb="6" eb="8">
      <t>シュウリョウ</t>
    </rPh>
    <rPh sb="8" eb="9">
      <t>ゴ</t>
    </rPh>
    <rPh sb="22" eb="24">
      <t>ヨソク</t>
    </rPh>
    <phoneticPr fontId="1"/>
  </si>
  <si>
    <t>ア 現時点での販路開拓状況</t>
    <rPh sb="2" eb="5">
      <t>ゲンジテン</t>
    </rPh>
    <rPh sb="7" eb="9">
      <t>ハンロ</t>
    </rPh>
    <rPh sb="9" eb="11">
      <t>カイタク</t>
    </rPh>
    <rPh sb="11" eb="13">
      <t>ジョウキョウ</t>
    </rPh>
    <phoneticPr fontId="1"/>
  </si>
  <si>
    <t>イ 販路開拓状況が確認できる資料
  （開発連携に係る契約書、顧客の意向表明書等）</t>
    <rPh sb="2" eb="4">
      <t>ハンロ</t>
    </rPh>
    <rPh sb="4" eb="6">
      <t>カイタク</t>
    </rPh>
    <rPh sb="6" eb="8">
      <t>ジョウキョウ</t>
    </rPh>
    <rPh sb="9" eb="11">
      <t>カクニン</t>
    </rPh>
    <rPh sb="14" eb="16">
      <t>シリョウ</t>
    </rPh>
    <rPh sb="20" eb="22">
      <t>カイハツ</t>
    </rPh>
    <rPh sb="22" eb="24">
      <t>レンケイ</t>
    </rPh>
    <rPh sb="25" eb="26">
      <t>カカ</t>
    </rPh>
    <rPh sb="27" eb="30">
      <t>ケイヤクショ</t>
    </rPh>
    <rPh sb="31" eb="33">
      <t>コキャク</t>
    </rPh>
    <rPh sb="34" eb="36">
      <t>イコウ</t>
    </rPh>
    <rPh sb="36" eb="38">
      <t>ヒョウメイ</t>
    </rPh>
    <rPh sb="38" eb="39">
      <t>ショ</t>
    </rPh>
    <rPh sb="39" eb="40">
      <t>ナド</t>
    </rPh>
    <phoneticPr fontId="1"/>
  </si>
  <si>
    <r>
      <t>ア 既存技術・製品に対する技術的な新規性</t>
    </r>
    <r>
      <rPr>
        <sz val="8"/>
        <color theme="1"/>
        <rFont val="ＭＳ Ｐゴシック"/>
        <family val="3"/>
        <charset val="128"/>
      </rPr>
      <t>（2点以内、20文字以内）</t>
    </r>
    <rPh sb="2" eb="4">
      <t>キゾン</t>
    </rPh>
    <rPh sb="4" eb="6">
      <t>ギジュツ</t>
    </rPh>
    <rPh sb="7" eb="9">
      <t>セイヒン</t>
    </rPh>
    <rPh sb="10" eb="11">
      <t>タイ</t>
    </rPh>
    <rPh sb="13" eb="16">
      <t>ギジュツテキ</t>
    </rPh>
    <rPh sb="17" eb="20">
      <t>シンキセイ</t>
    </rPh>
    <phoneticPr fontId="1"/>
  </si>
  <si>
    <r>
      <rPr>
        <b/>
        <sz val="8"/>
        <color theme="1"/>
        <rFont val="ＭＳ ゴシック"/>
        <family val="3"/>
        <charset val="128"/>
      </rPr>
      <t xml:space="preserve">イ </t>
    </r>
    <r>
      <rPr>
        <b/>
        <sz val="8"/>
        <color theme="1"/>
        <rFont val="ＭＳ Ｐゴシック"/>
        <family val="3"/>
        <charset val="128"/>
        <scheme val="minor"/>
      </rPr>
      <t>アの内容を下枠内に説明してください。</t>
    </r>
    <rPh sb="4" eb="6">
      <t>ナイヨウ</t>
    </rPh>
    <rPh sb="7" eb="8">
      <t>シタ</t>
    </rPh>
    <rPh sb="8" eb="9">
      <t>ワク</t>
    </rPh>
    <rPh sb="9" eb="10">
      <t>ナイ</t>
    </rPh>
    <rPh sb="11" eb="13">
      <t>セツメイ</t>
    </rPh>
    <phoneticPr fontId="1"/>
  </si>
  <si>
    <r>
      <t>ア 既存技術・製品に対する技術的な優秀性</t>
    </r>
    <r>
      <rPr>
        <sz val="8"/>
        <color theme="1"/>
        <rFont val="ＭＳ Ｐゴシック"/>
        <family val="3"/>
        <charset val="128"/>
      </rPr>
      <t>（2点以内、20文字以内）</t>
    </r>
    <rPh sb="2" eb="4">
      <t>キゾン</t>
    </rPh>
    <rPh sb="7" eb="9">
      <t>セイヒン</t>
    </rPh>
    <rPh sb="10" eb="11">
      <t>タイ</t>
    </rPh>
    <rPh sb="13" eb="16">
      <t>ギジュツテキ</t>
    </rPh>
    <rPh sb="17" eb="20">
      <t>ユウシュウセイ</t>
    </rPh>
    <phoneticPr fontId="1"/>
  </si>
  <si>
    <r>
      <rPr>
        <b/>
        <sz val="8"/>
        <color theme="1"/>
        <rFont val="ＭＳ ゴシック"/>
        <family val="3"/>
        <charset val="128"/>
      </rPr>
      <t xml:space="preserve">ア </t>
    </r>
    <r>
      <rPr>
        <b/>
        <sz val="8"/>
        <color theme="1"/>
        <rFont val="ＭＳ Ｐゴシック"/>
        <family val="3"/>
        <charset val="128"/>
        <scheme val="minor"/>
      </rPr>
      <t>研究開発の社内外体制、担当者の役割分担等</t>
    </r>
    <rPh sb="2" eb="4">
      <t>ケンキュウ</t>
    </rPh>
    <rPh sb="4" eb="6">
      <t>カイハツ</t>
    </rPh>
    <rPh sb="7" eb="10">
      <t>シャナイガイ</t>
    </rPh>
    <phoneticPr fontId="1"/>
  </si>
  <si>
    <r>
      <rPr>
        <b/>
        <sz val="9"/>
        <color theme="1"/>
        <rFont val="ＭＳ Ｐゴシック"/>
        <family val="3"/>
        <charset val="128"/>
      </rPr>
      <t>ア 本研究開発において自社単独で開発する箇所</t>
    </r>
    <r>
      <rPr>
        <sz val="9"/>
        <color theme="1"/>
        <rFont val="ＭＳ Ｐゴシック"/>
        <family val="3"/>
        <charset val="128"/>
      </rPr>
      <t>（20字以内）</t>
    </r>
    <rPh sb="2" eb="3">
      <t>ホン</t>
    </rPh>
    <rPh sb="3" eb="5">
      <t>ケンキュウ</t>
    </rPh>
    <rPh sb="5" eb="7">
      <t>カイハツ</t>
    </rPh>
    <rPh sb="11" eb="13">
      <t>ジシャ</t>
    </rPh>
    <rPh sb="13" eb="15">
      <t>タンドク</t>
    </rPh>
    <rPh sb="16" eb="18">
      <t>カイハツ</t>
    </rPh>
    <rPh sb="20" eb="22">
      <t>カショ</t>
    </rPh>
    <rPh sb="25" eb="26">
      <t>ジ</t>
    </rPh>
    <rPh sb="26" eb="28">
      <t>イナイ</t>
    </rPh>
    <phoneticPr fontId="1"/>
  </si>
  <si>
    <t>エ 本事業で活用する主たる連携先の知見・ノウハウの概要</t>
    <rPh sb="2" eb="3">
      <t>ホン</t>
    </rPh>
    <rPh sb="3" eb="5">
      <t>ジギョウ</t>
    </rPh>
    <rPh sb="6" eb="8">
      <t>カツヨウ</t>
    </rPh>
    <rPh sb="10" eb="11">
      <t>シュ</t>
    </rPh>
    <rPh sb="13" eb="15">
      <t>レンケイ</t>
    </rPh>
    <rPh sb="15" eb="16">
      <t>サキ</t>
    </rPh>
    <rPh sb="17" eb="19">
      <t>チケン</t>
    </rPh>
    <rPh sb="25" eb="27">
      <t>ガイヨウ</t>
    </rPh>
    <phoneticPr fontId="1"/>
  </si>
  <si>
    <t>ウ 主たる連携先の概要</t>
    <rPh sb="2" eb="3">
      <t>シュ</t>
    </rPh>
    <rPh sb="5" eb="7">
      <t>レンケイ</t>
    </rPh>
    <rPh sb="7" eb="8">
      <t>サキ</t>
    </rPh>
    <rPh sb="9" eb="11">
      <t>ガイヨウ</t>
    </rPh>
    <phoneticPr fontId="1"/>
  </si>
  <si>
    <t>ア</t>
    <phoneticPr fontId="1"/>
  </si>
  <si>
    <t>Ⅲ 事業実施計画</t>
    <rPh sb="2" eb="4">
      <t>ジギョウ</t>
    </rPh>
    <rPh sb="4" eb="6">
      <t>ジッシ</t>
    </rPh>
    <rPh sb="6" eb="8">
      <t>ケイカク</t>
    </rPh>
    <phoneticPr fontId="1"/>
  </si>
  <si>
    <r>
      <rPr>
        <b/>
        <sz val="12"/>
        <color theme="1"/>
        <rFont val="ＭＳ ゴシック"/>
        <family val="3"/>
        <charset val="128"/>
      </rPr>
      <t xml:space="preserve">１ </t>
    </r>
    <r>
      <rPr>
        <b/>
        <sz val="12"/>
        <color theme="1"/>
        <rFont val="ＭＳ Ｐゴシック"/>
        <family val="3"/>
        <charset val="128"/>
        <scheme val="minor"/>
      </rPr>
      <t>研究開発のスケジュール</t>
    </r>
    <rPh sb="2" eb="6">
      <t>ケンキュウカイハツ</t>
    </rPh>
    <phoneticPr fontId="1"/>
  </si>
  <si>
    <r>
      <rPr>
        <b/>
        <sz val="12"/>
        <rFont val="ＭＳ ゴシック"/>
        <family val="3"/>
        <charset val="128"/>
      </rPr>
      <t xml:space="preserve">２ </t>
    </r>
    <r>
      <rPr>
        <b/>
        <sz val="12"/>
        <rFont val="ＭＳ Ｐゴシック"/>
        <family val="3"/>
        <charset val="128"/>
      </rPr>
      <t>助成事業の資金計画</t>
    </r>
    <rPh sb="2" eb="4">
      <t>ジョセイ</t>
    </rPh>
    <rPh sb="4" eb="6">
      <t>ジギョウ</t>
    </rPh>
    <phoneticPr fontId="7"/>
  </si>
  <si>
    <r>
      <t>　「</t>
    </r>
    <r>
      <rPr>
        <sz val="9"/>
        <rFont val="ＭＳ ゴシック"/>
        <family val="3"/>
        <charset val="128"/>
      </rPr>
      <t xml:space="preserve">３ </t>
    </r>
    <r>
      <rPr>
        <b/>
        <sz val="9"/>
        <rFont val="ＭＳ ゴシック"/>
        <family val="3"/>
        <charset val="128"/>
      </rPr>
      <t>資金支出明細</t>
    </r>
    <r>
      <rPr>
        <sz val="9"/>
        <rFont val="ＭＳ 明朝"/>
        <family val="1"/>
        <charset val="128"/>
      </rPr>
      <t>」の各経費を期ごとに自動的に再集計した内訳表です。</t>
    </r>
    <rPh sb="4" eb="6">
      <t>シキン</t>
    </rPh>
    <rPh sb="6" eb="8">
      <t>シシュツ</t>
    </rPh>
    <rPh sb="8" eb="10">
      <t>メイサイ</t>
    </rPh>
    <rPh sb="12" eb="15">
      <t>カクケイヒ</t>
    </rPh>
    <rPh sb="16" eb="17">
      <t>キ</t>
    </rPh>
    <rPh sb="20" eb="23">
      <t>ジドウテキ</t>
    </rPh>
    <rPh sb="24" eb="27">
      <t>サイシュウケイ</t>
    </rPh>
    <rPh sb="29" eb="31">
      <t>ウチワケ</t>
    </rPh>
    <rPh sb="31" eb="32">
      <t>ヒョウ</t>
    </rPh>
    <phoneticPr fontId="7"/>
  </si>
  <si>
    <r>
      <rPr>
        <b/>
        <sz val="12"/>
        <rFont val="ＭＳ ゴシック"/>
        <family val="3"/>
        <charset val="128"/>
      </rPr>
      <t xml:space="preserve">３ </t>
    </r>
    <r>
      <rPr>
        <b/>
        <sz val="12"/>
        <rFont val="ＭＳ Ｐゴシック"/>
        <family val="3"/>
        <charset val="128"/>
      </rPr>
      <t>資金支出明細</t>
    </r>
    <rPh sb="2" eb="4">
      <t>シキン</t>
    </rPh>
    <rPh sb="4" eb="6">
      <t>シシュツ</t>
    </rPh>
    <rPh sb="6" eb="8">
      <t>メイサイ</t>
    </rPh>
    <phoneticPr fontId="7"/>
  </si>
  <si>
    <r>
      <rPr>
        <b/>
        <sz val="12"/>
        <color theme="1"/>
        <rFont val="ＭＳ ゴシック"/>
        <family val="3"/>
        <charset val="128"/>
      </rPr>
      <t xml:space="preserve">４ </t>
    </r>
    <r>
      <rPr>
        <b/>
        <sz val="12"/>
        <color theme="1"/>
        <rFont val="ＭＳ Ｐゴシック"/>
        <family val="3"/>
        <charset val="128"/>
      </rPr>
      <t>共同申請構成表</t>
    </r>
    <phoneticPr fontId="1"/>
  </si>
  <si>
    <t>(ｶ) の詳細</t>
    <rPh sb="5" eb="7">
      <t>ショウサイ</t>
    </rPh>
    <phoneticPr fontId="1"/>
  </si>
  <si>
    <r>
      <rPr>
        <b/>
        <sz val="9"/>
        <rFont val="ＭＳ ゴシック"/>
        <family val="3"/>
        <charset val="128"/>
      </rPr>
      <t xml:space="preserve">(2) </t>
    </r>
    <r>
      <rPr>
        <b/>
        <sz val="9"/>
        <rFont val="ＭＳ Ｐゴシック"/>
        <family val="3"/>
        <charset val="128"/>
      </rPr>
      <t>資金調達内訳</t>
    </r>
    <r>
      <rPr>
        <b/>
        <sz val="9"/>
        <rFont val="ＭＳ ゴシック"/>
        <family val="3"/>
        <charset val="128"/>
      </rPr>
      <t xml:space="preserve"> </t>
    </r>
    <r>
      <rPr>
        <sz val="9"/>
        <rFont val="ＭＳ Ｐ明朝"/>
        <family val="1"/>
        <charset val="128"/>
      </rPr>
      <t>（助成金が交付されるまでの資金調達額等）</t>
    </r>
    <phoneticPr fontId="7"/>
  </si>
  <si>
    <t>「助成金交付申請額」とは、助成対象経費のうち助成金の交付を希望する金額で、助成対象経費に助成率（２/３）を乗じた額 (千円未満切り捨て) です。その総額は 8,000 万円が上限です。</t>
    <rPh sb="74" eb="76">
      <t>ソウガク</t>
    </rPh>
    <rPh sb="84" eb="86">
      <t>マンエン</t>
    </rPh>
    <rPh sb="87" eb="89">
      <t>ジョウゲン</t>
    </rPh>
    <phoneticPr fontId="7"/>
  </si>
  <si>
    <t>展示会等参加費と広告費の助成金交付申請額は、合計で 1,000 万円が上限です。</t>
    <rPh sb="0" eb="3">
      <t>テンジカイ</t>
    </rPh>
    <rPh sb="3" eb="4">
      <t>トウ</t>
    </rPh>
    <rPh sb="4" eb="7">
      <t>サンカヒ</t>
    </rPh>
    <rPh sb="8" eb="10">
      <t>コウコク</t>
    </rPh>
    <rPh sb="10" eb="11">
      <t>ヒ</t>
    </rPh>
    <rPh sb="22" eb="24">
      <t>ゴウケイ</t>
    </rPh>
    <rPh sb="32" eb="33">
      <t>マン</t>
    </rPh>
    <rPh sb="35" eb="37">
      <t>ジョウゲン</t>
    </rPh>
    <phoneticPr fontId="7"/>
  </si>
  <si>
    <t>(1)～(9) 以外に本助成事業に要する経費です。</t>
    <rPh sb="8" eb="10">
      <t>イガイ</t>
    </rPh>
    <rPh sb="11" eb="12">
      <t>ホン</t>
    </rPh>
    <rPh sb="12" eb="14">
      <t>ジョセイ</t>
    </rPh>
    <rPh sb="14" eb="16">
      <t>ジギョウ</t>
    </rPh>
    <rPh sb="17" eb="18">
      <t>ヨウ</t>
    </rPh>
    <rPh sb="20" eb="22">
      <t>ケイヒ</t>
    </rPh>
    <phoneticPr fontId="7"/>
  </si>
  <si>
    <t>(1) 原材料・副資材費</t>
  </si>
  <si>
    <t>(1) 原材料・副資材費</t>
    <phoneticPr fontId="7"/>
  </si>
  <si>
    <t>(2) 機械装置・工具器具費</t>
  </si>
  <si>
    <t>(2) 機械装置・工具器具費</t>
    <phoneticPr fontId="7"/>
  </si>
  <si>
    <t>(3) 委託・外注費</t>
    <rPh sb="4" eb="6">
      <t>イタク</t>
    </rPh>
    <rPh sb="7" eb="10">
      <t>ガイチュウヒ</t>
    </rPh>
    <phoneticPr fontId="7"/>
  </si>
  <si>
    <t>(4) 専門家指導費</t>
    <rPh sb="4" eb="7">
      <t>センモンカ</t>
    </rPh>
    <rPh sb="7" eb="9">
      <t>シドウ</t>
    </rPh>
    <rPh sb="9" eb="10">
      <t>ヒ</t>
    </rPh>
    <phoneticPr fontId="7"/>
  </si>
  <si>
    <t>(5) 直接人件費</t>
  </si>
  <si>
    <t>(5) 直接人件費</t>
    <phoneticPr fontId="7"/>
  </si>
  <si>
    <t>(6) 規格等認証・登録費</t>
    <rPh sb="4" eb="6">
      <t>キカク</t>
    </rPh>
    <rPh sb="6" eb="7">
      <t>トウ</t>
    </rPh>
    <rPh sb="7" eb="9">
      <t>ニンショウ</t>
    </rPh>
    <rPh sb="10" eb="12">
      <t>トウロク</t>
    </rPh>
    <rPh sb="12" eb="13">
      <t>ヒ</t>
    </rPh>
    <phoneticPr fontId="7"/>
  </si>
  <si>
    <t>(7) 産業財産権出願・導入費</t>
  </si>
  <si>
    <t>(7) 産業財産権出願・導入費</t>
    <phoneticPr fontId="7"/>
  </si>
  <si>
    <t>(8) 展示会等参加費</t>
    <rPh sb="4" eb="7">
      <t>テンジカイ</t>
    </rPh>
    <rPh sb="7" eb="8">
      <t>トウ</t>
    </rPh>
    <rPh sb="8" eb="11">
      <t>サンカヒ</t>
    </rPh>
    <phoneticPr fontId="7"/>
  </si>
  <si>
    <t>(9) 広告費</t>
    <rPh sb="4" eb="7">
      <t>コウコクヒ</t>
    </rPh>
    <phoneticPr fontId="7"/>
  </si>
  <si>
    <t>(10) その他助成対象外経費</t>
  </si>
  <si>
    <t>(10) その他助成対象外経費</t>
    <phoneticPr fontId="7"/>
  </si>
  <si>
    <t>従事時間の限度は、 一人につき1日8時間、 年間 1,800 時間です。</t>
    <phoneticPr fontId="1"/>
  </si>
  <si>
    <t>広告費の助成金交付申請額の上限は、展示会等参加費との合計で 1,000 万円です。</t>
    <phoneticPr fontId="1"/>
  </si>
  <si>
    <r>
      <t>エ 開発物のイメージ</t>
    </r>
    <r>
      <rPr>
        <sz val="8"/>
        <color theme="1"/>
        <rFont val="ＭＳ Ｐゴシック"/>
        <family val="3"/>
        <charset val="128"/>
      </rPr>
      <t>（イメージ図や画像等を添付してください）</t>
    </r>
    <rPh sb="2" eb="4">
      <t>カイハツ</t>
    </rPh>
    <rPh sb="4" eb="5">
      <t>ブツ</t>
    </rPh>
    <rPh sb="10" eb="11">
      <t>クダモノ</t>
    </rPh>
    <rPh sb="15" eb="16">
      <t>ズ</t>
    </rPh>
    <rPh sb="17" eb="19">
      <t>ガゾウ</t>
    </rPh>
    <rPh sb="19" eb="20">
      <t>トウ</t>
    </rPh>
    <rPh sb="21" eb="23">
      <t>テンプ</t>
    </rPh>
    <phoneticPr fontId="1"/>
  </si>
  <si>
    <t>２ 自社の状況</t>
    <rPh sb="2" eb="4">
      <t>ジシャ</t>
    </rPh>
    <rPh sb="5" eb="7">
      <t>ジョウキョウ</t>
    </rPh>
    <phoneticPr fontId="1"/>
  </si>
  <si>
    <t>内部環境</t>
    <rPh sb="0" eb="2">
      <t>ナイブ</t>
    </rPh>
    <rPh sb="2" eb="4">
      <t>カンキョウ</t>
    </rPh>
    <phoneticPr fontId="1"/>
  </si>
  <si>
    <r>
      <rPr>
        <b/>
        <sz val="11"/>
        <color theme="1"/>
        <rFont val="ＭＳ Ｐゴシック"/>
        <family val="3"/>
        <charset val="128"/>
        <scheme val="minor"/>
      </rPr>
      <t>強　み　</t>
    </r>
    <r>
      <rPr>
        <sz val="11"/>
        <color theme="1"/>
        <rFont val="ＭＳ Ｐゴシック"/>
        <family val="2"/>
        <charset val="128"/>
        <scheme val="minor"/>
      </rPr>
      <t>（活かすべき自社内の強み）</t>
    </r>
    <rPh sb="0" eb="1">
      <t>ツヨ</t>
    </rPh>
    <rPh sb="5" eb="6">
      <t>イ</t>
    </rPh>
    <rPh sb="10" eb="12">
      <t>ジシャ</t>
    </rPh>
    <rPh sb="12" eb="13">
      <t>ナイ</t>
    </rPh>
    <rPh sb="14" eb="15">
      <t>ツヨ</t>
    </rPh>
    <phoneticPr fontId="1"/>
  </si>
  <si>
    <r>
      <rPr>
        <b/>
        <sz val="11"/>
        <color theme="1"/>
        <rFont val="ＭＳ Ｐゴシック"/>
        <family val="3"/>
        <charset val="128"/>
        <scheme val="minor"/>
      </rPr>
      <t>弱　み　</t>
    </r>
    <r>
      <rPr>
        <sz val="11"/>
        <color theme="1"/>
        <rFont val="ＭＳ Ｐゴシック"/>
        <family val="2"/>
        <charset val="128"/>
        <scheme val="minor"/>
      </rPr>
      <t>（障害となり克服すべき自社内の弱み）</t>
    </r>
    <rPh sb="0" eb="1">
      <t>ヨワ</t>
    </rPh>
    <rPh sb="5" eb="7">
      <t>ショウガイ</t>
    </rPh>
    <rPh sb="10" eb="12">
      <t>コクフク</t>
    </rPh>
    <rPh sb="15" eb="17">
      <t>ジシャ</t>
    </rPh>
    <rPh sb="17" eb="18">
      <t>ナイ</t>
    </rPh>
    <rPh sb="19" eb="20">
      <t>ヨワ</t>
    </rPh>
    <phoneticPr fontId="1"/>
  </si>
  <si>
    <t>外部環境</t>
    <rPh sb="0" eb="2">
      <t>ガイブ</t>
    </rPh>
    <rPh sb="2" eb="4">
      <t>カンキョウ</t>
    </rPh>
    <phoneticPr fontId="1"/>
  </si>
  <si>
    <r>
      <rPr>
        <b/>
        <sz val="11"/>
        <color theme="1"/>
        <rFont val="ＭＳ Ｐゴシック"/>
        <family val="3"/>
        <charset val="128"/>
        <scheme val="minor"/>
      </rPr>
      <t>機　会</t>
    </r>
    <r>
      <rPr>
        <sz val="11"/>
        <color theme="1"/>
        <rFont val="ＭＳ Ｐゴシック"/>
        <family val="2"/>
        <charset val="128"/>
        <scheme val="minor"/>
      </rPr>
      <t>（市場での競合優位性などプラス要素）</t>
    </r>
    <rPh sb="0" eb="1">
      <t>キ</t>
    </rPh>
    <rPh sb="2" eb="3">
      <t>カイ</t>
    </rPh>
    <rPh sb="4" eb="6">
      <t>シジョウ</t>
    </rPh>
    <rPh sb="8" eb="10">
      <t>キョウゴウ</t>
    </rPh>
    <rPh sb="10" eb="12">
      <t>ユウイ</t>
    </rPh>
    <rPh sb="12" eb="13">
      <t>セイ</t>
    </rPh>
    <rPh sb="18" eb="20">
      <t>ヨウソ</t>
    </rPh>
    <phoneticPr fontId="1"/>
  </si>
  <si>
    <r>
      <rPr>
        <b/>
        <sz val="11"/>
        <color theme="1"/>
        <rFont val="ＭＳ Ｐゴシック"/>
        <family val="3"/>
        <charset val="128"/>
        <scheme val="minor"/>
      </rPr>
      <t>脅　威</t>
    </r>
    <r>
      <rPr>
        <sz val="11"/>
        <color theme="1"/>
        <rFont val="ＭＳ Ｐゴシック"/>
        <family val="2"/>
        <charset val="128"/>
        <scheme val="minor"/>
      </rPr>
      <t>（市場縮小や競合激化などマイナス要素）</t>
    </r>
    <rPh sb="0" eb="1">
      <t>キョウ</t>
    </rPh>
    <rPh sb="2" eb="3">
      <t>イ</t>
    </rPh>
    <rPh sb="4" eb="6">
      <t>シジョウ</t>
    </rPh>
    <rPh sb="6" eb="8">
      <t>シュクショウ</t>
    </rPh>
    <rPh sb="9" eb="11">
      <t>キョウゴウ</t>
    </rPh>
    <rPh sb="11" eb="13">
      <t>ゲキカ</t>
    </rPh>
    <rPh sb="19" eb="21">
      <t>ヨウソ</t>
    </rPh>
    <phoneticPr fontId="1"/>
  </si>
  <si>
    <t>開発工程</t>
    <rPh sb="0" eb="4">
      <t>カイハツコウテイ</t>
    </rPh>
    <phoneticPr fontId="1"/>
  </si>
  <si>
    <t>実施項目</t>
    <rPh sb="0" eb="2">
      <t>ジッシ</t>
    </rPh>
    <rPh sb="2" eb="4">
      <t>コウモク</t>
    </rPh>
    <phoneticPr fontId="1"/>
  </si>
  <si>
    <t>助成事業実施前</t>
    <rPh sb="0" eb="4">
      <t>ジョセイジギョウ</t>
    </rPh>
    <rPh sb="4" eb="7">
      <t>ジッシマエ</t>
    </rPh>
    <phoneticPr fontId="1"/>
  </si>
  <si>
    <t>項　目</t>
    <rPh sb="0" eb="1">
      <t>コウ</t>
    </rPh>
    <rPh sb="2" eb="3">
      <t>メ</t>
    </rPh>
    <phoneticPr fontId="1"/>
  </si>
  <si>
    <t>試作品の顧客提供・評価</t>
    <rPh sb="0" eb="3">
      <t>シサクヒン</t>
    </rPh>
    <rPh sb="4" eb="6">
      <t>コキャク</t>
    </rPh>
    <rPh sb="6" eb="8">
      <t>テイキョウ</t>
    </rPh>
    <rPh sb="9" eb="11">
      <t>ヒョウカ</t>
    </rPh>
    <phoneticPr fontId="1"/>
  </si>
  <si>
    <t>追加技術検討</t>
    <rPh sb="0" eb="2">
      <t>ツイカ</t>
    </rPh>
    <rPh sb="2" eb="4">
      <t>ギジュツ</t>
    </rPh>
    <rPh sb="4" eb="6">
      <t>ケントウ</t>
    </rPh>
    <phoneticPr fontId="1"/>
  </si>
  <si>
    <t>設備投資</t>
    <rPh sb="0" eb="2">
      <t>セツビ</t>
    </rPh>
    <rPh sb="2" eb="4">
      <t>トウシ</t>
    </rPh>
    <phoneticPr fontId="1"/>
  </si>
  <si>
    <t>協力会社の探索・選定</t>
    <rPh sb="0" eb="2">
      <t>キョウリョク</t>
    </rPh>
    <rPh sb="2" eb="4">
      <t>ガイシャ</t>
    </rPh>
    <rPh sb="5" eb="7">
      <t>タンサク</t>
    </rPh>
    <rPh sb="8" eb="10">
      <t>センテイ</t>
    </rPh>
    <phoneticPr fontId="1"/>
  </si>
  <si>
    <t>サンプル出荷</t>
    <rPh sb="4" eb="6">
      <t>シュッカ</t>
    </rPh>
    <phoneticPr fontId="1"/>
  </si>
  <si>
    <t>量産技術の構築</t>
    <rPh sb="0" eb="2">
      <t>リョウサン</t>
    </rPh>
    <rPh sb="2" eb="4">
      <t>ギジュツ</t>
    </rPh>
    <rPh sb="5" eb="7">
      <t>コウチク</t>
    </rPh>
    <phoneticPr fontId="1"/>
  </si>
  <si>
    <t>品質保証体制の構築</t>
    <rPh sb="0" eb="2">
      <t>ヒンシツ</t>
    </rPh>
    <rPh sb="2" eb="4">
      <t>ホショウ</t>
    </rPh>
    <rPh sb="4" eb="6">
      <t>タイセイ</t>
    </rPh>
    <rPh sb="7" eb="9">
      <t>コウチク</t>
    </rPh>
    <phoneticPr fontId="1"/>
  </si>
  <si>
    <t>製品出荷</t>
    <rPh sb="0" eb="2">
      <t>セイヒン</t>
    </rPh>
    <rPh sb="2" eb="4">
      <t>シュッカ</t>
    </rPh>
    <phoneticPr fontId="1"/>
  </si>
  <si>
    <t>事業年度</t>
    <rPh sb="0" eb="2">
      <t>ジギョウ</t>
    </rPh>
    <rPh sb="2" eb="4">
      <t>ネンド</t>
    </rPh>
    <phoneticPr fontId="1"/>
  </si>
  <si>
    <t>〇〇年度</t>
    <rPh sb="2" eb="4">
      <t>ネンド</t>
    </rPh>
    <phoneticPr fontId="1"/>
  </si>
  <si>
    <t>　〇〇年度</t>
    <phoneticPr fontId="1"/>
  </si>
  <si>
    <t>本助成事業との相違点</t>
    <rPh sb="0" eb="3">
      <t>ホンジョセイジギョウ</t>
    </rPh>
    <rPh sb="5" eb="8">
      <t>ソウイテン</t>
    </rPh>
    <phoneticPr fontId="1"/>
  </si>
  <si>
    <r>
      <rPr>
        <b/>
        <sz val="9"/>
        <rFont val="ＭＳ ゴシック"/>
        <family val="3"/>
        <charset val="128"/>
      </rPr>
      <t xml:space="preserve">(2) </t>
    </r>
    <r>
      <rPr>
        <b/>
        <sz val="9"/>
        <rFont val="ＭＳ Ｐゴシック"/>
        <family val="3"/>
        <charset val="128"/>
      </rPr>
      <t>各期の実施期間</t>
    </r>
    <rPh sb="4" eb="6">
      <t>カクキ</t>
    </rPh>
    <rPh sb="7" eb="9">
      <t>ジッシ</t>
    </rPh>
    <rPh sb="9" eb="11">
      <t>キカン</t>
    </rPh>
    <phoneticPr fontId="7"/>
  </si>
  <si>
    <t>3Y1Q2</t>
  </si>
  <si>
    <t>3Y2Q3</t>
  </si>
  <si>
    <t>3Y3Q4</t>
  </si>
  <si>
    <t>3Y4Q5</t>
  </si>
  <si>
    <t>2Y1Q2</t>
  </si>
  <si>
    <t>2Y2Q3</t>
  </si>
  <si>
    <t>2Y3Q4</t>
  </si>
  <si>
    <t>2Y4Q5</t>
  </si>
  <si>
    <t>1Y1Q2</t>
  </si>
  <si>
    <t>1Y2Q3</t>
  </si>
  <si>
    <t>1Y3Q4</t>
  </si>
  <si>
    <t>1Y4Q5</t>
  </si>
  <si>
    <t>時期2</t>
    <rPh sb="0" eb="3">
      <t>ジキ2</t>
    </rPh>
    <phoneticPr fontId="1"/>
  </si>
  <si>
    <t>列2</t>
  </si>
  <si>
    <t>列3</t>
  </si>
  <si>
    <t>列4</t>
  </si>
  <si>
    <t>２０２２年</t>
    <rPh sb="4" eb="5">
      <t>ネン</t>
    </rPh>
    <phoneticPr fontId="1"/>
  </si>
  <si>
    <t>２０２３年</t>
    <rPh sb="4" eb="5">
      <t>ネン</t>
    </rPh>
    <phoneticPr fontId="1"/>
  </si>
  <si>
    <t>２０２８年</t>
    <rPh sb="4" eb="5">
      <t>ネン</t>
    </rPh>
    <phoneticPr fontId="1"/>
  </si>
  <si>
    <t>(４) 事業化スケジュール</t>
    <rPh sb="4" eb="7">
      <t>ジギョウカ</t>
    </rPh>
    <phoneticPr fontId="1"/>
  </si>
  <si>
    <t>自社製造工程の構築</t>
    <rPh sb="0" eb="2">
      <t>ジシャ</t>
    </rPh>
    <rPh sb="2" eb="4">
      <t>セイゾウ</t>
    </rPh>
    <rPh sb="4" eb="6">
      <t>コウテイ</t>
    </rPh>
    <rPh sb="7" eb="9">
      <t>コウチク</t>
    </rPh>
    <phoneticPr fontId="1"/>
  </si>
  <si>
    <t>販売開始</t>
    <rPh sb="0" eb="2">
      <t>ハンバイ</t>
    </rPh>
    <rPh sb="2" eb="4">
      <t>カイシ</t>
    </rPh>
    <phoneticPr fontId="1"/>
  </si>
  <si>
    <r>
      <rPr>
        <b/>
        <sz val="9"/>
        <rFont val="ＭＳ ゴシック"/>
        <family val="3"/>
        <charset val="128"/>
      </rPr>
      <t xml:space="preserve">(9) </t>
    </r>
    <r>
      <rPr>
        <b/>
        <sz val="9"/>
        <rFont val="ＭＳ Ｐゴシック"/>
        <family val="3"/>
        <charset val="128"/>
      </rPr>
      <t>想定される競合先及び競争優位性</t>
    </r>
    <rPh sb="4" eb="6">
      <t>ソウテイ</t>
    </rPh>
    <rPh sb="9" eb="11">
      <t>キョウゴウ</t>
    </rPh>
    <rPh sb="11" eb="12">
      <t>サキ</t>
    </rPh>
    <rPh sb="12" eb="13">
      <t>オヨ</t>
    </rPh>
    <rPh sb="14" eb="16">
      <t>キョウソウ</t>
    </rPh>
    <rPh sb="16" eb="18">
      <t>ユウイ</t>
    </rPh>
    <rPh sb="18" eb="19">
      <t>セイ</t>
    </rPh>
    <phoneticPr fontId="1"/>
  </si>
  <si>
    <r>
      <rPr>
        <b/>
        <sz val="9"/>
        <rFont val="ＭＳ ゴシック"/>
        <family val="3"/>
        <charset val="128"/>
      </rPr>
      <t>(8) 開発物の</t>
    </r>
    <r>
      <rPr>
        <b/>
        <sz val="9"/>
        <rFont val="ＭＳ Ｐゴシック"/>
        <family val="3"/>
        <charset val="128"/>
      </rPr>
      <t>販路</t>
    </r>
    <rPh sb="4" eb="7">
      <t>カイハツブツ</t>
    </rPh>
    <rPh sb="8" eb="10">
      <t>ハンロ</t>
    </rPh>
    <phoneticPr fontId="1"/>
  </si>
  <si>
    <r>
      <rPr>
        <b/>
        <sz val="12"/>
        <color theme="1"/>
        <rFont val="ＭＳ ゴシック"/>
        <family val="3"/>
        <charset val="128"/>
      </rPr>
      <t xml:space="preserve">４ </t>
    </r>
    <r>
      <rPr>
        <b/>
        <sz val="12"/>
        <color theme="1"/>
        <rFont val="ＭＳ Ｐゴシック"/>
        <family val="3"/>
        <charset val="128"/>
        <scheme val="minor"/>
      </rPr>
      <t>研究開発の技術的特徴</t>
    </r>
    <rPh sb="7" eb="9">
      <t>ギジュツ</t>
    </rPh>
    <rPh sb="9" eb="10">
      <t>テキ</t>
    </rPh>
    <rPh sb="10" eb="12">
      <t>トクチョウ</t>
    </rPh>
    <phoneticPr fontId="1"/>
  </si>
  <si>
    <r>
      <rPr>
        <b/>
        <sz val="12"/>
        <color theme="1"/>
        <rFont val="ＭＳ ゴシック"/>
        <family val="3"/>
        <charset val="128"/>
      </rPr>
      <t xml:space="preserve">５ </t>
    </r>
    <r>
      <rPr>
        <b/>
        <sz val="12"/>
        <color theme="1"/>
        <rFont val="ＭＳ Ｐゴシック"/>
        <family val="3"/>
        <charset val="128"/>
        <scheme val="minor"/>
      </rPr>
      <t>研究開発の達成目標</t>
    </r>
    <phoneticPr fontId="1"/>
  </si>
  <si>
    <t>本助成事業における達成目標</t>
    <rPh sb="0" eb="5">
      <t>ホンジョセイジギョウ</t>
    </rPh>
    <rPh sb="9" eb="13">
      <t>タッセイモクヒョウ</t>
    </rPh>
    <phoneticPr fontId="1"/>
  </si>
  <si>
    <t>達成目標の確認方法</t>
    <phoneticPr fontId="1"/>
  </si>
  <si>
    <r>
      <rPr>
        <b/>
        <sz val="12"/>
        <color theme="1"/>
        <rFont val="ＭＳ ゴシック"/>
        <family val="3"/>
        <charset val="128"/>
      </rPr>
      <t xml:space="preserve">６ </t>
    </r>
    <r>
      <rPr>
        <b/>
        <sz val="12"/>
        <color theme="1"/>
        <rFont val="ＭＳ Ｐゴシック"/>
        <family val="3"/>
        <charset val="128"/>
        <scheme val="minor"/>
      </rPr>
      <t>実現性</t>
    </r>
    <rPh sb="2" eb="5">
      <t>ジツゲンセイ</t>
    </rPh>
    <phoneticPr fontId="1"/>
  </si>
  <si>
    <r>
      <rPr>
        <b/>
        <sz val="12"/>
        <color theme="1"/>
        <rFont val="ＭＳ ゴシック"/>
        <family val="3"/>
        <charset val="128"/>
      </rPr>
      <t xml:space="preserve">８ </t>
    </r>
    <r>
      <rPr>
        <b/>
        <sz val="12"/>
        <color theme="1"/>
        <rFont val="ＭＳ Ｐゴシック"/>
        <family val="3"/>
        <charset val="128"/>
        <scheme val="minor"/>
      </rPr>
      <t>法令遵守、環境配慮、安全性確保への取り組み</t>
    </r>
    <phoneticPr fontId="1"/>
  </si>
  <si>
    <r>
      <rPr>
        <b/>
        <sz val="12"/>
        <color theme="1"/>
        <rFont val="ＭＳ ゴシック"/>
        <family val="3"/>
        <charset val="128"/>
      </rPr>
      <t xml:space="preserve">９ </t>
    </r>
    <r>
      <rPr>
        <b/>
        <sz val="12"/>
        <color theme="1"/>
        <rFont val="ＭＳ Ｐゴシック"/>
        <family val="3"/>
        <charset val="128"/>
        <scheme val="minor"/>
      </rPr>
      <t>補足</t>
    </r>
    <rPh sb="2" eb="4">
      <t>ホソク</t>
    </rPh>
    <phoneticPr fontId="1"/>
  </si>
  <si>
    <r>
      <rPr>
        <b/>
        <sz val="12"/>
        <color theme="1"/>
        <rFont val="ＭＳ ゴシック"/>
        <family val="3"/>
        <charset val="128"/>
      </rPr>
      <t xml:space="preserve">３ </t>
    </r>
    <r>
      <rPr>
        <b/>
        <sz val="12"/>
        <color theme="1"/>
        <rFont val="ＭＳ Ｐゴシック"/>
        <family val="3"/>
        <charset val="128"/>
      </rPr>
      <t>市場性</t>
    </r>
    <rPh sb="2" eb="5">
      <t>シジョウセイ</t>
    </rPh>
    <phoneticPr fontId="1"/>
  </si>
  <si>
    <t>環境・エネルギー・節電</t>
    <rPh sb="9" eb="11">
      <t>セツデン</t>
    </rPh>
    <phoneticPr fontId="1"/>
  </si>
  <si>
    <t>A社</t>
    <rPh sb="1" eb="2">
      <t>シャ</t>
    </rPh>
    <phoneticPr fontId="1"/>
  </si>
  <si>
    <t>B社</t>
    <rPh sb="1" eb="2">
      <t>シャ</t>
    </rPh>
    <phoneticPr fontId="1"/>
  </si>
  <si>
    <t>イ アの詳細　※自社のコア技術が何かを示しながら記載してください。</t>
    <rPh sb="4" eb="6">
      <t>ショウサイ</t>
    </rPh>
    <rPh sb="8" eb="10">
      <t>ジシャ</t>
    </rPh>
    <rPh sb="13" eb="15">
      <t>ギジュツ</t>
    </rPh>
    <rPh sb="16" eb="17">
      <t>ナニ</t>
    </rPh>
    <rPh sb="19" eb="20">
      <t>シメ</t>
    </rPh>
    <rPh sb="24" eb="26">
      <t>キサイ</t>
    </rPh>
    <phoneticPr fontId="1"/>
  </si>
  <si>
    <t>統括
管理者</t>
    <rPh sb="0" eb="2">
      <t>トウカツ</t>
    </rPh>
    <rPh sb="3" eb="6">
      <t>カンリシャ</t>
    </rPh>
    <phoneticPr fontId="1"/>
  </si>
  <si>
    <t>(4) 電子申請の方法　　　 ［1（分かりにくい）→ 5（分かりやすい）］</t>
    <rPh sb="4" eb="6">
      <t>デンシ</t>
    </rPh>
    <rPh sb="6" eb="8">
      <t>シンセイ</t>
    </rPh>
    <rPh sb="9" eb="11">
      <t>ホウホウ</t>
    </rPh>
    <phoneticPr fontId="1"/>
  </si>
  <si>
    <t>公社職員からの
紹介</t>
    <phoneticPr fontId="1"/>
  </si>
  <si>
    <t xml:space="preserve"> 東京都職員から
の紹介</t>
    <phoneticPr fontId="1"/>
  </si>
  <si>
    <t>販路開拓・
取引拡大</t>
    <phoneticPr fontId="1"/>
  </si>
  <si>
    <t>TOKYO創業
ステーション</t>
    <phoneticPr fontId="1"/>
  </si>
  <si>
    <t>イノベーション
多摩支援事業</t>
    <phoneticPr fontId="1"/>
  </si>
  <si>
    <t>知的財産
総合センター</t>
    <phoneticPr fontId="1"/>
  </si>
  <si>
    <t>これまでの
利用なし</t>
    <phoneticPr fontId="1"/>
  </si>
  <si>
    <t>安全・安心の確保</t>
    <rPh sb="6" eb="8">
      <t>カクホ</t>
    </rPh>
    <phoneticPr fontId="1"/>
  </si>
  <si>
    <t>(3)開発着手から事業化までの全体像を記入してください</t>
    <rPh sb="3" eb="5">
      <t>カイハツ</t>
    </rPh>
    <rPh sb="5" eb="7">
      <t>チャクシュ</t>
    </rPh>
    <rPh sb="9" eb="12">
      <t>ジギョウカ</t>
    </rPh>
    <rPh sb="15" eb="18">
      <t>ゼンタイゾウ</t>
    </rPh>
    <rPh sb="19" eb="21">
      <t>キニュウ</t>
    </rPh>
    <phoneticPr fontId="1"/>
  </si>
  <si>
    <t>ウ 助成事業終了時の開発物の状況</t>
    <rPh sb="2" eb="6">
      <t>ジョセイジギョウ</t>
    </rPh>
    <rPh sb="6" eb="9">
      <t>シュウリョウジ</t>
    </rPh>
    <rPh sb="10" eb="13">
      <t>カイハツブツ</t>
    </rPh>
    <rPh sb="14" eb="16">
      <t>ジョウキョウ</t>
    </rPh>
    <phoneticPr fontId="1"/>
  </si>
  <si>
    <r>
      <rPr>
        <b/>
        <sz val="9"/>
        <color theme="1"/>
        <rFont val="ＭＳ ゴシック"/>
        <family val="3"/>
        <charset val="128"/>
      </rPr>
      <t xml:space="preserve">イ </t>
    </r>
    <r>
      <rPr>
        <b/>
        <sz val="9"/>
        <color theme="1"/>
        <rFont val="ＭＳ Ｐゴシック"/>
        <family val="3"/>
        <charset val="128"/>
        <scheme val="minor"/>
      </rPr>
      <t>開発物の詳細</t>
    </r>
    <rPh sb="2" eb="4">
      <t>カイハツ</t>
    </rPh>
    <rPh sb="4" eb="5">
      <t>ブツ</t>
    </rPh>
    <rPh sb="6" eb="8">
      <t>ショウサイ</t>
    </rPh>
    <phoneticPr fontId="1"/>
  </si>
  <si>
    <r>
      <rPr>
        <b/>
        <sz val="9"/>
        <color theme="1"/>
        <rFont val="ＭＳ ゴシック"/>
        <family val="3"/>
        <charset val="128"/>
      </rPr>
      <t>ア</t>
    </r>
    <r>
      <rPr>
        <b/>
        <sz val="9"/>
        <color theme="1"/>
        <rFont val="ＭＳ Ｐゴシック"/>
        <family val="3"/>
        <charset val="128"/>
      </rPr>
      <t xml:space="preserve"> </t>
    </r>
    <r>
      <rPr>
        <b/>
        <sz val="9"/>
        <color theme="1"/>
        <rFont val="ＭＳ Ｐゴシック"/>
        <family val="3"/>
        <charset val="128"/>
        <scheme val="minor"/>
      </rPr>
      <t>開発物の概要(200文字以内）</t>
    </r>
    <r>
      <rPr>
        <b/>
        <sz val="9"/>
        <color rgb="FFFF0000"/>
        <rFont val="ＭＳ Ｐゴシック"/>
        <family val="3"/>
        <charset val="128"/>
        <scheme val="minor"/>
      </rPr>
      <t>※採択時に、公開させていただく場合があります。</t>
    </r>
    <rPh sb="2" eb="4">
      <t>カイハツ</t>
    </rPh>
    <rPh sb="4" eb="5">
      <t>ブツ</t>
    </rPh>
    <rPh sb="6" eb="8">
      <t>ガイヨウ</t>
    </rPh>
    <rPh sb="12" eb="14">
      <t>モジ</t>
    </rPh>
    <rPh sb="14" eb="16">
      <t>イナイ</t>
    </rPh>
    <phoneticPr fontId="1"/>
  </si>
  <si>
    <t>(1) 自社を取り巻く環境をSWOT分析してください</t>
    <rPh sb="4" eb="6">
      <t>ジシャ</t>
    </rPh>
    <rPh sb="7" eb="8">
      <t>ト</t>
    </rPh>
    <rPh sb="9" eb="10">
      <t>マ</t>
    </rPh>
    <rPh sb="11" eb="13">
      <t>カンキョウ</t>
    </rPh>
    <rPh sb="18" eb="20">
      <t>ブンセキ</t>
    </rPh>
    <phoneticPr fontId="1"/>
  </si>
  <si>
    <t>(2)会社としての経営戦略上、本助成事業の位置づけ、経営方針　について記入してください</t>
    <rPh sb="15" eb="20">
      <t>ホンジョセイジギョウ</t>
    </rPh>
    <rPh sb="26" eb="30">
      <t>ケイエイホウシン</t>
    </rPh>
    <rPh sb="35" eb="37">
      <t>キニュウ</t>
    </rPh>
    <phoneticPr fontId="1"/>
  </si>
  <si>
    <t>ウ ターゲットユーザーとの取引状況
上記アを選択した販路開拓状況の内容について記載してください。
まだターゲットユーザーと取引がない場合は、今後の販路開拓のステップについて、具体的に記載してください。</t>
    <rPh sb="13" eb="17">
      <t>トリヒキジョウキョウ</t>
    </rPh>
    <rPh sb="18" eb="20">
      <t>ジョウキ</t>
    </rPh>
    <rPh sb="22" eb="24">
      <t>センタク</t>
    </rPh>
    <rPh sb="26" eb="32">
      <t>ハンロカイタクジョウキョウ</t>
    </rPh>
    <rPh sb="33" eb="35">
      <t>ナイヨウ</t>
    </rPh>
    <rPh sb="39" eb="41">
      <t>キサイ</t>
    </rPh>
    <rPh sb="61" eb="63">
      <t>トリヒキ</t>
    </rPh>
    <rPh sb="66" eb="68">
      <t>バアイ</t>
    </rPh>
    <rPh sb="70" eb="72">
      <t>コンゴ</t>
    </rPh>
    <rPh sb="73" eb="77">
      <t>ハンロカイタク</t>
    </rPh>
    <rPh sb="87" eb="90">
      <t>グタイテキ</t>
    </rPh>
    <rPh sb="91" eb="93">
      <t>キサイ</t>
    </rPh>
    <phoneticPr fontId="1"/>
  </si>
  <si>
    <t>本開発において想定される競合先について、「機能」、「性能」、「価格」、「販売方法」などの項目から比較し、下記表に記入してください。
記入例のA社、B社と記載のある箇所には、具体的な企業名を記載してください。</t>
    <rPh sb="0" eb="1">
      <t>ホン</t>
    </rPh>
    <rPh sb="1" eb="3">
      <t>カイハツ</t>
    </rPh>
    <rPh sb="7" eb="9">
      <t>ソウテイ</t>
    </rPh>
    <rPh sb="12" eb="14">
      <t>キョウゴウ</t>
    </rPh>
    <rPh sb="14" eb="15">
      <t>サキ</t>
    </rPh>
    <rPh sb="21" eb="23">
      <t>キノウ</t>
    </rPh>
    <rPh sb="26" eb="28">
      <t>セイノウ</t>
    </rPh>
    <rPh sb="31" eb="33">
      <t>カカク</t>
    </rPh>
    <rPh sb="36" eb="40">
      <t>ハンバイホウホウ</t>
    </rPh>
    <rPh sb="44" eb="46">
      <t>コウモク</t>
    </rPh>
    <rPh sb="48" eb="50">
      <t>ヒカク</t>
    </rPh>
    <rPh sb="52" eb="54">
      <t>カキ</t>
    </rPh>
    <rPh sb="54" eb="55">
      <t>ヒョウ</t>
    </rPh>
    <rPh sb="56" eb="58">
      <t>キニュウ</t>
    </rPh>
    <phoneticPr fontId="1"/>
  </si>
  <si>
    <r>
      <t>(1) 達成目標</t>
    </r>
    <r>
      <rPr>
        <sz val="9"/>
        <rFont val="ＭＳ Ｐゴシック"/>
        <family val="3"/>
        <charset val="128"/>
      </rPr>
      <t>　（４の技術的特徴について、開発上の達成目標を設定し、機能・性能面から記入してください。）</t>
    </r>
    <rPh sb="12" eb="15">
      <t>ギジュツテキ</t>
    </rPh>
    <rPh sb="15" eb="17">
      <t>トクチョウ</t>
    </rPh>
    <rPh sb="22" eb="25">
      <t>カイハツジョウ</t>
    </rPh>
    <rPh sb="26" eb="30">
      <t>タッセイモクヒョウ</t>
    </rPh>
    <rPh sb="31" eb="33">
      <t>セッテイ</t>
    </rPh>
    <rPh sb="35" eb="37">
      <t>キノウ</t>
    </rPh>
    <rPh sb="38" eb="40">
      <t>セイノウ</t>
    </rPh>
    <rPh sb="40" eb="41">
      <t>メン</t>
    </rPh>
    <rPh sb="43" eb="45">
      <t>キニュウ</t>
    </rPh>
    <phoneticPr fontId="1"/>
  </si>
  <si>
    <r>
      <t>(2)事業化に必要となる規格・認証等</t>
    </r>
    <r>
      <rPr>
        <sz val="9"/>
        <rFont val="ＭＳ Ｐゴシック"/>
        <family val="3"/>
        <charset val="128"/>
        <scheme val="minor"/>
      </rPr>
      <t>（必要な規格・認証等がある場合のみ記入）</t>
    </r>
    <r>
      <rPr>
        <sz val="11"/>
        <color theme="1"/>
        <rFont val="ＭＳ Ｐゴシック"/>
        <family val="2"/>
        <charset val="128"/>
        <scheme val="minor"/>
      </rPr>
      <t/>
    </r>
    <rPh sb="3" eb="5">
      <t>ジギョウ</t>
    </rPh>
    <rPh sb="5" eb="6">
      <t>カ</t>
    </rPh>
    <rPh sb="7" eb="9">
      <t>ヒツヨウ</t>
    </rPh>
    <rPh sb="12" eb="14">
      <t>キカク</t>
    </rPh>
    <rPh sb="15" eb="17">
      <t>ニンショウ</t>
    </rPh>
    <rPh sb="17" eb="18">
      <t>トウ</t>
    </rPh>
    <rPh sb="19" eb="21">
      <t>ヒツヨウ</t>
    </rPh>
    <rPh sb="22" eb="24">
      <t>キカク</t>
    </rPh>
    <rPh sb="25" eb="27">
      <t>ニンショウ</t>
    </rPh>
    <rPh sb="27" eb="28">
      <t>ナド</t>
    </rPh>
    <rPh sb="31" eb="33">
      <t>バアイ</t>
    </rPh>
    <rPh sb="35" eb="37">
      <t>キニュウ</t>
    </rPh>
    <phoneticPr fontId="1"/>
  </si>
  <si>
    <t>次の（1）～（4）の申請手続きに関する印象としてあてはまるものを1～5から○をつけてください。</t>
    <phoneticPr fontId="1"/>
  </si>
  <si>
    <t>1億1万円
  ～1億2,000万円</t>
    <rPh sb="3" eb="4">
      <t>マン</t>
    </rPh>
    <phoneticPr fontId="1"/>
  </si>
  <si>
    <t>販売開始時期</t>
    <rPh sb="0" eb="4">
      <t>ハンバイカイシ</t>
    </rPh>
    <rPh sb="4" eb="6">
      <t>ジキ</t>
    </rPh>
    <phoneticPr fontId="1"/>
  </si>
  <si>
    <t>　　　〇年〇月頃</t>
    <phoneticPr fontId="1"/>
  </si>
  <si>
    <t>事業化の目標</t>
    <rPh sb="0" eb="3">
      <t>ジギョウカ</t>
    </rPh>
    <rPh sb="4" eb="6">
      <t>モクヒョウ</t>
    </rPh>
    <phoneticPr fontId="1"/>
  </si>
  <si>
    <t>〇年までに、〇〇万円売上を立てる</t>
    <phoneticPr fontId="1"/>
  </si>
  <si>
    <t>※「Ⅲ-1 研究開発のスケジュール」の「(2) 各期の実施期間」で設定した期の長さから期ごとの限度額を自動算出しています。</t>
    <phoneticPr fontId="1"/>
  </si>
  <si>
    <r>
      <t>　本事業の開始から完了に至る</t>
    </r>
    <r>
      <rPr>
        <b/>
        <sz val="9"/>
        <rFont val="ＭＳ Ｐ明朝"/>
        <family val="1"/>
        <charset val="128"/>
      </rPr>
      <t>大まかな工程</t>
    </r>
    <r>
      <rPr>
        <sz val="9"/>
        <rFont val="ＭＳ Ｐ明朝"/>
        <family val="1"/>
        <charset val="128"/>
      </rPr>
      <t>とその</t>
    </r>
    <r>
      <rPr>
        <b/>
        <sz val="9"/>
        <rFont val="ＭＳ Ｐ明朝"/>
        <family val="1"/>
        <charset val="128"/>
      </rPr>
      <t>実施時期</t>
    </r>
    <r>
      <rPr>
        <sz val="9"/>
        <rFont val="ＭＳ Ｐ明朝"/>
        <family val="1"/>
        <charset val="128"/>
      </rPr>
      <t>、</t>
    </r>
    <r>
      <rPr>
        <b/>
        <sz val="9"/>
        <rFont val="ＭＳ Ｐ明朝"/>
        <family val="1"/>
        <charset val="128"/>
      </rPr>
      <t>使用する経費の番号</t>
    </r>
    <r>
      <rPr>
        <sz val="9"/>
        <rFont val="ＭＳ Ｐ明朝"/>
        <family val="1"/>
        <charset val="128"/>
      </rPr>
      <t>を記載してください。作業項目の実施時期は、自社単独作業の場合は「〇」、共同開発・共同研究の場合は「●」、委託・外注等の他社作業の場合は「▲」を、また、申請する経費が支出される場合は該当する「費用番号」を記入してください。</t>
    </r>
    <rPh sb="1" eb="2">
      <t>ホン</t>
    </rPh>
    <rPh sb="2" eb="4">
      <t>ジギョウ</t>
    </rPh>
    <rPh sb="5" eb="7">
      <t>カイシ</t>
    </rPh>
    <rPh sb="9" eb="11">
      <t>カンリョウ</t>
    </rPh>
    <rPh sb="12" eb="13">
      <t>イタ</t>
    </rPh>
    <rPh sb="14" eb="15">
      <t>オオ</t>
    </rPh>
    <rPh sb="18" eb="20">
      <t>コウテイ</t>
    </rPh>
    <rPh sb="23" eb="25">
      <t>ジッシ</t>
    </rPh>
    <rPh sb="25" eb="27">
      <t>ジキ</t>
    </rPh>
    <rPh sb="28" eb="30">
      <t>シヨウ</t>
    </rPh>
    <rPh sb="32" eb="34">
      <t>ケイヒ</t>
    </rPh>
    <rPh sb="35" eb="37">
      <t>バンゴウ</t>
    </rPh>
    <rPh sb="38" eb="40">
      <t>キサイ</t>
    </rPh>
    <rPh sb="49" eb="51">
      <t>コウモク</t>
    </rPh>
    <rPh sb="52" eb="54">
      <t>ジッシ</t>
    </rPh>
    <rPh sb="54" eb="56">
      <t>ジキ</t>
    </rPh>
    <rPh sb="60" eb="62">
      <t>タンドク</t>
    </rPh>
    <rPh sb="74" eb="76">
      <t>カイハツ</t>
    </rPh>
    <rPh sb="77" eb="79">
      <t>キョウドウ</t>
    </rPh>
    <rPh sb="89" eb="91">
      <t>イタク</t>
    </rPh>
    <rPh sb="92" eb="94">
      <t>ガイチュウ</t>
    </rPh>
    <rPh sb="94" eb="95">
      <t>トウ</t>
    </rPh>
    <rPh sb="112" eb="114">
      <t>シンセイ</t>
    </rPh>
    <rPh sb="116" eb="118">
      <t>ケイヒ</t>
    </rPh>
    <rPh sb="127" eb="129">
      <t>ガイトウ</t>
    </rPh>
    <phoneticPr fontId="1"/>
  </si>
  <si>
    <t>自社並びに関連する企業等の関係を図示し、各自の役割を明確化して、開発の全体像を記入してください。(連携先、委託先、販売先等) 　同時に、お金や物品の流れ及びその内容(直販、レンタル、ロイヤリティ等)を記入してください。</t>
    <rPh sb="76" eb="77">
      <t>オヨ</t>
    </rPh>
    <rPh sb="80" eb="82">
      <t>ナイヨウ</t>
    </rPh>
    <rPh sb="83" eb="85">
      <t>チョクハン</t>
    </rPh>
    <rPh sb="97" eb="98">
      <t>トウ</t>
    </rPh>
    <phoneticPr fontId="1"/>
  </si>
  <si>
    <t>２０２４年</t>
    <rPh sb="4" eb="5">
      <t>ネン</t>
    </rPh>
    <phoneticPr fontId="1"/>
  </si>
  <si>
    <t>２０２６年</t>
    <rPh sb="4" eb="5">
      <t>ネン</t>
    </rPh>
    <phoneticPr fontId="1"/>
  </si>
  <si>
    <t>２０２９年</t>
    <rPh sb="4" eb="5">
      <t>ネン</t>
    </rPh>
    <phoneticPr fontId="1"/>
  </si>
  <si>
    <t>2026年</t>
    <rPh sb="4" eb="5">
      <t>ネン</t>
    </rPh>
    <phoneticPr fontId="1"/>
  </si>
  <si>
    <r>
      <rPr>
        <b/>
        <sz val="9"/>
        <rFont val="ＭＳ Ｐ明朝"/>
        <family val="1"/>
        <charset val="128"/>
      </rPr>
      <t>※ ７</t>
    </r>
    <r>
      <rPr>
        <sz val="9"/>
        <rFont val="ＭＳ Ｐ明朝"/>
        <family val="1"/>
        <charset val="128"/>
      </rPr>
      <t xml:space="preserve">-(2) </t>
    </r>
    <r>
      <rPr>
        <sz val="9"/>
        <color theme="1"/>
        <rFont val="ＭＳ Ｐ明朝"/>
        <family val="1"/>
        <charset val="128"/>
      </rPr>
      <t>に記載した産業財産権は、本助成金申請にあたって</t>
    </r>
    <r>
      <rPr>
        <b/>
        <sz val="9"/>
        <color rgb="FFFF0000"/>
        <rFont val="ＭＳ Ｐ明朝"/>
        <family val="1"/>
        <charset val="128"/>
      </rPr>
      <t>特許公報類の提出が必須</t>
    </r>
    <r>
      <rPr>
        <sz val="9"/>
        <color theme="1"/>
        <rFont val="ＭＳ Ｐ明朝"/>
        <family val="1"/>
        <charset val="128"/>
      </rPr>
      <t>となります。</t>
    </r>
    <rPh sb="9" eb="11">
      <t>キサイ</t>
    </rPh>
    <rPh sb="13" eb="15">
      <t>サンギョウ</t>
    </rPh>
    <rPh sb="15" eb="18">
      <t>ザイサンケン</t>
    </rPh>
    <rPh sb="20" eb="21">
      <t>ホン</t>
    </rPh>
    <rPh sb="21" eb="24">
      <t>ジョセイキン</t>
    </rPh>
    <rPh sb="24" eb="26">
      <t>シンセイ</t>
    </rPh>
    <rPh sb="31" eb="33">
      <t>トッキョ</t>
    </rPh>
    <rPh sb="33" eb="35">
      <t>コウホウ</t>
    </rPh>
    <rPh sb="35" eb="36">
      <t>ルイ</t>
    </rPh>
    <rPh sb="37" eb="39">
      <t>テイシュツ</t>
    </rPh>
    <rPh sb="40" eb="42">
      <t>ヒッス</t>
    </rPh>
    <phoneticPr fontId="1"/>
  </si>
  <si>
    <t>販売数量</t>
    <rPh sb="0" eb="4">
      <t>ハンバイスウリョウ</t>
    </rPh>
    <phoneticPr fontId="1"/>
  </si>
  <si>
    <t>販売単価</t>
    <rPh sb="0" eb="4">
      <t>ハンバイタンカ</t>
    </rPh>
    <phoneticPr fontId="1"/>
  </si>
  <si>
    <r>
      <t>直接人件費の交付申請額の上限は、1年につき</t>
    </r>
    <r>
      <rPr>
        <sz val="9"/>
        <color rgb="FFFF0000"/>
        <rFont val="ＭＳ Ｐ明朝"/>
        <family val="1"/>
        <charset val="128"/>
      </rPr>
      <t xml:space="preserve"> 1,000 万円</t>
    </r>
    <r>
      <rPr>
        <sz val="9"/>
        <rFont val="ＭＳ Ｐ明朝"/>
        <family val="1"/>
        <charset val="128"/>
      </rPr>
      <t>、3年間で</t>
    </r>
    <r>
      <rPr>
        <sz val="9"/>
        <color rgb="FFFF0000"/>
        <rFont val="ＭＳ Ｐ明朝"/>
        <family val="1"/>
        <charset val="128"/>
      </rPr>
      <t>3,000 万円</t>
    </r>
    <r>
      <rPr>
        <sz val="9"/>
        <rFont val="ＭＳ Ｐ明朝"/>
        <family val="1"/>
        <charset val="128"/>
      </rPr>
      <t xml:space="preserve">です。
（助成対象経費は、1年につき </t>
    </r>
    <r>
      <rPr>
        <sz val="9"/>
        <color rgb="FFFF0000"/>
        <rFont val="ＭＳ Ｐ明朝"/>
        <family val="1"/>
        <charset val="128"/>
      </rPr>
      <t>1,500 万円</t>
    </r>
    <r>
      <rPr>
        <sz val="9"/>
        <rFont val="ＭＳ Ｐ明朝"/>
        <family val="1"/>
        <charset val="128"/>
      </rPr>
      <t xml:space="preserve">、3年間で </t>
    </r>
    <r>
      <rPr>
        <sz val="9"/>
        <color rgb="FFFF0000"/>
        <rFont val="ＭＳ Ｐ明朝"/>
        <family val="1"/>
        <charset val="128"/>
      </rPr>
      <t>4,500 万円</t>
    </r>
    <r>
      <rPr>
        <sz val="9"/>
        <rFont val="ＭＳ Ｐ明朝"/>
        <family val="1"/>
        <charset val="128"/>
      </rPr>
      <t>）</t>
    </r>
    <rPh sb="48" eb="50">
      <t>ジョセイ</t>
    </rPh>
    <rPh sb="50" eb="52">
      <t>タイショウ</t>
    </rPh>
    <rPh sb="52" eb="54">
      <t>ケイヒ</t>
    </rPh>
    <rPh sb="68" eb="70">
      <t>マンエン</t>
    </rPh>
    <rPh sb="72" eb="74">
      <t>ネンカン</t>
    </rPh>
    <rPh sb="82" eb="84">
      <t>マンエン</t>
    </rPh>
    <phoneticPr fontId="1"/>
  </si>
  <si>
    <t>公社ﾎｰﾑﾍﾟｰｼﾞ
（ﾄｯﾌﾟﾊﾞﾅｰ等）</t>
    <phoneticPr fontId="1"/>
  </si>
  <si>
    <t>日経ビジネス</t>
    <phoneticPr fontId="1"/>
  </si>
  <si>
    <t>Web検索</t>
    <phoneticPr fontId="1"/>
  </si>
  <si>
    <t>イノベーションマップ
ホームページ
（東京都）</t>
    <phoneticPr fontId="1"/>
  </si>
  <si>
    <t>事業紹介
特設ページ</t>
    <rPh sb="0" eb="4">
      <t>ジギョウショウカイ</t>
    </rPh>
    <rPh sb="5" eb="7">
      <t>トクセツ</t>
    </rPh>
    <phoneticPr fontId="1"/>
  </si>
  <si>
    <t>配架された
案内チラシ</t>
    <rPh sb="0" eb="2">
      <t>ハイカ</t>
    </rPh>
    <rPh sb="6" eb="8">
      <t>アンナイ</t>
    </rPh>
    <phoneticPr fontId="1"/>
  </si>
  <si>
    <t>公社からの
ダイレクトメール</t>
    <phoneticPr fontId="1"/>
  </si>
  <si>
    <t>公社のメールマガジン</t>
    <rPh sb="0" eb="2">
      <t>コウシャ</t>
    </rPh>
    <phoneticPr fontId="1"/>
  </si>
  <si>
    <t>公社以外からのメールマガジン</t>
    <rPh sb="0" eb="4">
      <t>コウシャイガイ</t>
    </rPh>
    <phoneticPr fontId="1"/>
  </si>
  <si>
    <t>金融機関からの
紹介</t>
    <rPh sb="0" eb="4">
      <t>キンユウキカン</t>
    </rPh>
    <rPh sb="8" eb="10">
      <t>ショウカイ</t>
    </rPh>
    <phoneticPr fontId="1"/>
  </si>
  <si>
    <t>公的機関からの紹介</t>
    <rPh sb="0" eb="4">
      <t>コウテキキカン</t>
    </rPh>
    <rPh sb="7" eb="9">
      <t>ショウカイ</t>
    </rPh>
    <phoneticPr fontId="1"/>
  </si>
  <si>
    <t>大学からの紹介</t>
    <rPh sb="0" eb="2">
      <t>ダイガク</t>
    </rPh>
    <rPh sb="5" eb="7">
      <t>ショウカイ</t>
    </rPh>
    <phoneticPr fontId="1"/>
  </si>
  <si>
    <t>委</t>
  </si>
  <si>
    <t>(5)本開発の事業化にあたっての課題やリスク及び解決方法</t>
    <rPh sb="3" eb="4">
      <t>ホン</t>
    </rPh>
    <rPh sb="4" eb="6">
      <t>カイハツ</t>
    </rPh>
    <rPh sb="9" eb="10">
      <t>カ</t>
    </rPh>
    <rPh sb="16" eb="18">
      <t>カダイ</t>
    </rPh>
    <rPh sb="22" eb="23">
      <t>オヨ</t>
    </rPh>
    <phoneticPr fontId="1"/>
  </si>
  <si>
    <r>
      <rPr>
        <b/>
        <sz val="9"/>
        <color theme="1"/>
        <rFont val="ＭＳ ゴシック"/>
        <family val="3"/>
        <charset val="128"/>
      </rPr>
      <t>(6) 本事業の</t>
    </r>
    <r>
      <rPr>
        <b/>
        <sz val="9"/>
        <color theme="1"/>
        <rFont val="ＭＳ Ｐゴシック"/>
        <family val="3"/>
        <charset val="128"/>
      </rPr>
      <t>計数計画</t>
    </r>
    <rPh sb="4" eb="5">
      <t>ホン</t>
    </rPh>
    <rPh sb="5" eb="7">
      <t>ジギョウ</t>
    </rPh>
    <rPh sb="8" eb="10">
      <t>ケイスウ</t>
    </rPh>
    <rPh sb="10" eb="12">
      <t>ケイカク</t>
    </rPh>
    <phoneticPr fontId="1"/>
  </si>
  <si>
    <t>ウ 売上高の積算根拠及びそれが達成できる理由を記入</t>
    <rPh sb="2" eb="5">
      <t>ウリアゲダカ</t>
    </rPh>
    <rPh sb="6" eb="8">
      <t>セキサン</t>
    </rPh>
    <rPh sb="8" eb="10">
      <t>コンキョ</t>
    </rPh>
    <rPh sb="10" eb="11">
      <t>オヨ</t>
    </rPh>
    <rPh sb="15" eb="17">
      <t>タッセイ</t>
    </rPh>
    <rPh sb="20" eb="22">
      <t>リユウ</t>
    </rPh>
    <rPh sb="23" eb="25">
      <t>キニュウ</t>
    </rPh>
    <phoneticPr fontId="1"/>
  </si>
  <si>
    <t xml:space="preserve">エ ビジネスモデル図及び損益計画の算定根拠
</t>
    <phoneticPr fontId="1"/>
  </si>
  <si>
    <t>公社Facebook</t>
    <rPh sb="0" eb="2">
      <t>コウシャ</t>
    </rPh>
    <phoneticPr fontId="1"/>
  </si>
  <si>
    <t>その他（　　　　　　　　　　　　　　　　　　　　　　　　　　）</t>
    <phoneticPr fontId="1"/>
  </si>
  <si>
    <t>支援機関(VC、ｲﾝｷｭﾍﾞｰｼｮﾝ施設等)からの紹介</t>
    <phoneticPr fontId="1"/>
  </si>
  <si>
    <t>公社Twitter</t>
    <phoneticPr fontId="1"/>
  </si>
  <si>
    <t>直接人件費の助成金交付申請額は、１年につき 1,000 万円が上限です。</t>
    <rPh sb="17" eb="18">
      <t>ネン</t>
    </rPh>
    <rPh sb="31" eb="33">
      <t>ジョウゲン</t>
    </rPh>
    <phoneticPr fontId="7"/>
  </si>
  <si>
    <t>試作品の一部として構成または組み込まれる部品等は、原材料・副資材費に計上すること</t>
    <phoneticPr fontId="1"/>
  </si>
  <si>
    <t>特注の部品類等は、委託外注費に計上すること</t>
    <phoneticPr fontId="1"/>
  </si>
  <si>
    <t>３年以上</t>
    <rPh sb="1" eb="2">
      <t>ネン</t>
    </rPh>
    <rPh sb="2" eb="4">
      <t>イジョウ</t>
    </rPh>
    <phoneticPr fontId="1"/>
  </si>
  <si>
    <t>権利名</t>
    <rPh sb="0" eb="2">
      <t>ケンリ</t>
    </rPh>
    <rPh sb="2" eb="3">
      <t>メイ</t>
    </rPh>
    <phoneticPr fontId="1"/>
  </si>
  <si>
    <r>
      <rPr>
        <sz val="9"/>
        <rFont val="ＭＳ Ｐ明朝"/>
        <family val="1"/>
        <charset val="128"/>
      </rPr>
      <t xml:space="preserve">　「(2) 機械装置・工具器具費」に計上した </t>
    </r>
    <r>
      <rPr>
        <b/>
        <sz val="9"/>
        <rFont val="ＭＳ Ｐ明朝"/>
        <family val="1"/>
        <charset val="128"/>
      </rPr>
      <t>100 万円以上（税抜）</t>
    </r>
    <r>
      <rPr>
        <sz val="9"/>
        <rFont val="ＭＳ Ｐ明朝"/>
        <family val="1"/>
        <charset val="128"/>
      </rPr>
      <t>の物件（購入・リース・レンタルを問わず）について</t>
    </r>
    <r>
      <rPr>
        <b/>
        <sz val="9"/>
        <rFont val="ＭＳ Ｐ明朝"/>
        <family val="1"/>
        <charset val="128"/>
      </rPr>
      <t>費用番号1件につき1つの購入計画書を作成</t>
    </r>
    <r>
      <rPr>
        <sz val="9"/>
        <rFont val="ＭＳ Ｐ明朝"/>
        <family val="1"/>
        <charset val="128"/>
      </rPr>
      <t>してください。なお、</t>
    </r>
    <r>
      <rPr>
        <b/>
        <sz val="9"/>
        <rFont val="ＭＳ Ｐ明朝"/>
        <family val="1"/>
        <charset val="128"/>
      </rPr>
      <t>計画書が足りない場合は本シートを複製</t>
    </r>
    <r>
      <rPr>
        <sz val="9"/>
        <rFont val="ＭＳ Ｐ明朝"/>
        <family val="1"/>
        <charset val="128"/>
      </rPr>
      <t xml:space="preserve">して作成してください。
</t>
    </r>
    <r>
      <rPr>
        <b/>
        <sz val="9"/>
        <rFont val="ＭＳ Ｐ明朝"/>
        <family val="1"/>
        <charset val="128"/>
      </rPr>
      <t>※</t>
    </r>
    <r>
      <rPr>
        <sz val="9"/>
        <rFont val="ＭＳ Ｐ明朝"/>
        <family val="1"/>
        <charset val="128"/>
      </rPr>
      <t xml:space="preserve"> 税抜価格が １件100 万円以上の場合は、2社以上の見積を取る必要があります（市販品の場合は価格表示のあるカタログ等の添付で可）。</t>
    </r>
    <r>
      <rPr>
        <sz val="9"/>
        <color theme="1"/>
        <rFont val="ＭＳ Ｐ明朝"/>
        <family val="1"/>
        <charset val="128"/>
      </rPr>
      <t xml:space="preserve">
</t>
    </r>
    <r>
      <rPr>
        <sz val="9"/>
        <color rgb="FFFF0000"/>
        <rFont val="ＭＳ Ｐ明朝"/>
        <family val="1"/>
        <charset val="128"/>
      </rPr>
      <t>※ 見積もりには費用番号を明記し、どの費用のものか分かるようにしてください。</t>
    </r>
    <rPh sb="6" eb="8">
      <t>キカイ</t>
    </rPh>
    <rPh sb="8" eb="10">
      <t>ソウチ</t>
    </rPh>
    <rPh sb="11" eb="13">
      <t>コウグ</t>
    </rPh>
    <rPh sb="13" eb="15">
      <t>キグ</t>
    </rPh>
    <rPh sb="15" eb="16">
      <t>ヒ</t>
    </rPh>
    <rPh sb="18" eb="20">
      <t>ケイジョウ</t>
    </rPh>
    <rPh sb="27" eb="31">
      <t>マンエンイジョウ</t>
    </rPh>
    <rPh sb="32" eb="33">
      <t>ゼイ</t>
    </rPh>
    <rPh sb="33" eb="34">
      <t>ハツ</t>
    </rPh>
    <rPh sb="36" eb="38">
      <t>ブッケン</t>
    </rPh>
    <rPh sb="39" eb="41">
      <t>コウニュウ</t>
    </rPh>
    <rPh sb="51" eb="52">
      <t>ト</t>
    </rPh>
    <rPh sb="59" eb="61">
      <t>ヒヨウ</t>
    </rPh>
    <rPh sb="61" eb="63">
      <t>バンゴウ</t>
    </rPh>
    <rPh sb="64" eb="65">
      <t>ケン</t>
    </rPh>
    <rPh sb="71" eb="73">
      <t>コウニュウ</t>
    </rPh>
    <rPh sb="73" eb="75">
      <t>ケイカク</t>
    </rPh>
    <rPh sb="75" eb="76">
      <t>ショ</t>
    </rPh>
    <rPh sb="77" eb="79">
      <t>サクセイ</t>
    </rPh>
    <rPh sb="109" eb="111">
      <t>サクセイ</t>
    </rPh>
    <rPh sb="128" eb="129">
      <t>ケン</t>
    </rPh>
    <phoneticPr fontId="7"/>
  </si>
  <si>
    <r>
      <t>　「(3) 委託・外注費」、 「(4) 専門家指導費」に</t>
    </r>
    <r>
      <rPr>
        <b/>
        <sz val="9"/>
        <color rgb="FFFF0000"/>
        <rFont val="ＭＳ Ｐ明朝"/>
        <family val="1"/>
        <charset val="128"/>
      </rPr>
      <t>計上した全ての項目</t>
    </r>
    <r>
      <rPr>
        <b/>
        <sz val="9"/>
        <color theme="1"/>
        <rFont val="ＭＳ Ｐ明朝"/>
        <family val="1"/>
        <charset val="128"/>
      </rPr>
      <t>について費用番号1計上につき1つの計画書を作成</t>
    </r>
    <r>
      <rPr>
        <sz val="9"/>
        <color theme="1"/>
        <rFont val="ＭＳ Ｐ明朝"/>
        <family val="1"/>
        <charset val="128"/>
      </rPr>
      <t>してください。なお、</t>
    </r>
    <r>
      <rPr>
        <b/>
        <sz val="9"/>
        <color theme="1"/>
        <rFont val="ＭＳ Ｐ明朝"/>
        <family val="1"/>
        <charset val="128"/>
      </rPr>
      <t>計画書が足りない場合は本シートを複製</t>
    </r>
    <r>
      <rPr>
        <sz val="9"/>
        <color theme="1"/>
        <rFont val="ＭＳ Ｐ明朝"/>
        <family val="1"/>
        <charset val="128"/>
      </rPr>
      <t xml:space="preserve">して作成してください。
</t>
    </r>
    <r>
      <rPr>
        <b/>
        <sz val="9"/>
        <rFont val="ＭＳ Ｐ明朝"/>
        <family val="1"/>
        <charset val="128"/>
      </rPr>
      <t>※</t>
    </r>
    <r>
      <rPr>
        <sz val="9"/>
        <rFont val="ＭＳ Ｐ明朝"/>
        <family val="1"/>
        <charset val="128"/>
      </rPr>
      <t xml:space="preserve"> </t>
    </r>
    <r>
      <rPr>
        <sz val="9"/>
        <color theme="1"/>
        <rFont val="ＭＳ Ｐ明朝"/>
        <family val="1"/>
        <charset val="128"/>
      </rPr>
      <t xml:space="preserve">税抜価格が １件100 万円以上の場合は、2社以上の見積を取る必要があります。
</t>
    </r>
    <r>
      <rPr>
        <sz val="9"/>
        <rFont val="ＭＳ Ｐ明朝"/>
        <family val="1"/>
        <charset val="128"/>
      </rPr>
      <t>※ 見積もりには費用番号を明記し、どの費用のものか分かるようにすること。</t>
    </r>
    <rPh sb="20" eb="23">
      <t>センモンカ</t>
    </rPh>
    <rPh sb="23" eb="25">
      <t>シドウ</t>
    </rPh>
    <rPh sb="25" eb="26">
      <t>ヒ</t>
    </rPh>
    <rPh sb="32" eb="33">
      <t>スベ</t>
    </rPh>
    <rPh sb="35" eb="37">
      <t>コウモク</t>
    </rPh>
    <rPh sb="81" eb="82">
      <t>ホン</t>
    </rPh>
    <rPh sb="102" eb="104">
      <t>ゼイヌキ</t>
    </rPh>
    <rPh sb="104" eb="106">
      <t>カカク</t>
    </rPh>
    <rPh sb="109" eb="110">
      <t>ケン</t>
    </rPh>
    <rPh sb="114" eb="116">
      <t>マンエン</t>
    </rPh>
    <rPh sb="116" eb="118">
      <t>イジョウ</t>
    </rPh>
    <rPh sb="119" eb="121">
      <t>バアイ</t>
    </rPh>
    <rPh sb="124" eb="125">
      <t>シャ</t>
    </rPh>
    <rPh sb="125" eb="127">
      <t>イジョウ</t>
    </rPh>
    <phoneticPr fontId="7"/>
  </si>
  <si>
    <t>統括管理者は１名のみ設定可能です。</t>
    <rPh sb="0" eb="5">
      <t>トウカツカンリシャ</t>
    </rPh>
    <rPh sb="7" eb="8">
      <t>メイ</t>
    </rPh>
    <rPh sb="10" eb="14">
      <t>セッテイカノウ</t>
    </rPh>
    <phoneticPr fontId="1"/>
  </si>
  <si>
    <t>１年未満</t>
    <rPh sb="1" eb="2">
      <t>ネン</t>
    </rPh>
    <rPh sb="2" eb="4">
      <t>ミマン</t>
    </rPh>
    <phoneticPr fontId="1"/>
  </si>
  <si>
    <t>２年未満</t>
    <rPh sb="1" eb="2">
      <t>ネン</t>
    </rPh>
    <rPh sb="2" eb="4">
      <t>ミマン</t>
    </rPh>
    <phoneticPr fontId="1"/>
  </si>
  <si>
    <t>３年未満</t>
    <rPh sb="1" eb="2">
      <t>ネン</t>
    </rPh>
    <rPh sb="2" eb="4">
      <t>ミマン</t>
    </rPh>
    <phoneticPr fontId="1"/>
  </si>
  <si>
    <t>イ 統括管理者(1名のみ)</t>
    <phoneticPr fontId="1"/>
  </si>
  <si>
    <t>1つの研究開発における平均的な人件費の割合は研究開発の内、どの程度ですか？</t>
    <phoneticPr fontId="1"/>
  </si>
  <si>
    <t>その他（　　　　　　　　　　　　　　　　　　　　　　）　　</t>
    <rPh sb="2" eb="3">
      <t>タ</t>
    </rPh>
    <phoneticPr fontId="1"/>
  </si>
  <si>
    <t>その他(                                                                                        )</t>
    <phoneticPr fontId="1"/>
  </si>
  <si>
    <r>
      <t>７　産業財産権</t>
    </r>
    <r>
      <rPr>
        <sz val="12"/>
        <color theme="1"/>
        <rFont val="ＭＳ Ｐゴシック"/>
        <family val="3"/>
        <charset val="128"/>
      </rPr>
      <t>（特許権、実用新案権、意匠権、商標権）</t>
    </r>
    <rPh sb="2" eb="4">
      <t>サンギョウ</t>
    </rPh>
    <rPh sb="4" eb="7">
      <t>ザイサンケン</t>
    </rPh>
    <rPh sb="8" eb="11">
      <t>トッキョケン</t>
    </rPh>
    <rPh sb="12" eb="14">
      <t>ジツヨウ</t>
    </rPh>
    <rPh sb="14" eb="16">
      <t>シンアン</t>
    </rPh>
    <rPh sb="16" eb="17">
      <t>ケン</t>
    </rPh>
    <rPh sb="18" eb="21">
      <t>イショウケン</t>
    </rPh>
    <rPh sb="22" eb="25">
      <t>ショウヒョウケン</t>
    </rPh>
    <phoneticPr fontId="1"/>
  </si>
  <si>
    <t>回答番号に〇印を移動して、アンケートに回答してください。申請書提出時にアンケートページも一体化の上、提出してください。</t>
    <rPh sb="0" eb="4">
      <t>カイトウバンゴウ</t>
    </rPh>
    <rPh sb="5" eb="7">
      <t>マルシルシ</t>
    </rPh>
    <rPh sb="8" eb="10">
      <t>イドウ</t>
    </rPh>
    <rPh sb="19" eb="21">
      <t>カイトウ</t>
    </rPh>
    <rPh sb="28" eb="34">
      <t>シンセイショテイシュツジ</t>
    </rPh>
    <rPh sb="44" eb="47">
      <t>イッタイカ</t>
    </rPh>
    <rPh sb="48" eb="49">
      <t>ウエ</t>
    </rPh>
    <rPh sb="50" eb="52">
      <t>テイシュツ</t>
    </rPh>
    <phoneticPr fontId="1"/>
  </si>
  <si>
    <t>本アンケートは今後募集する助成金や事業運営の参考にさせていただきますので、率直なご意見をお待ちしております。</t>
    <rPh sb="0" eb="1">
      <t>ホン</t>
    </rPh>
    <rPh sb="9" eb="11">
      <t>ボシュウ</t>
    </rPh>
    <rPh sb="13" eb="16">
      <t>ジョセイキン</t>
    </rPh>
    <rPh sb="17" eb="19">
      <t>ジギョウ</t>
    </rPh>
    <rPh sb="19" eb="21">
      <t>ウンエイ</t>
    </rPh>
    <rPh sb="45" eb="46">
      <t>マ</t>
    </rPh>
    <phoneticPr fontId="7"/>
  </si>
  <si>
    <t>この度は、TOKYO戦略的イノベーション促進事業にお申込みいただきありがとうございます。</t>
    <rPh sb="10" eb="13">
      <t>センリャクテキ</t>
    </rPh>
    <rPh sb="20" eb="24">
      <t>ソクシンジギョウ</t>
    </rPh>
    <rPh sb="26" eb="28">
      <t>モウシコ</t>
    </rPh>
    <phoneticPr fontId="7"/>
  </si>
  <si>
    <t>オンライン展示会の場合は、助成金交付申請額の上限は20万円/回となります。</t>
    <rPh sb="5" eb="8">
      <t>テンジカイ</t>
    </rPh>
    <rPh sb="9" eb="11">
      <t>バアイ</t>
    </rPh>
    <rPh sb="13" eb="16">
      <t>ジョセイキン</t>
    </rPh>
    <rPh sb="16" eb="18">
      <t>コウフ</t>
    </rPh>
    <rPh sb="18" eb="21">
      <t>シンセイガク</t>
    </rPh>
    <rPh sb="22" eb="24">
      <t>ジョウゲン</t>
    </rPh>
    <rPh sb="27" eb="29">
      <t>マンエン</t>
    </rPh>
    <rPh sb="30" eb="31">
      <t>カイ</t>
    </rPh>
    <phoneticPr fontId="1"/>
  </si>
  <si>
    <t>オンライン展示会への出展の場合は、会場欄に「オンライン」と記入してください。</t>
    <rPh sb="5" eb="8">
      <t>テンジカイ</t>
    </rPh>
    <rPh sb="10" eb="12">
      <t>シュッテン</t>
    </rPh>
    <rPh sb="13" eb="15">
      <t>バアイ</t>
    </rPh>
    <rPh sb="17" eb="19">
      <t>カイジョウ</t>
    </rPh>
    <rPh sb="19" eb="20">
      <t>ラン</t>
    </rPh>
    <rPh sb="29" eb="31">
      <t>キニュウ</t>
    </rPh>
    <phoneticPr fontId="1"/>
  </si>
  <si>
    <t>助成事業に係る従事者数</t>
    <phoneticPr fontId="1"/>
  </si>
  <si>
    <r>
      <t>　「(6) 規格等認証・登録費」に</t>
    </r>
    <r>
      <rPr>
        <b/>
        <sz val="9"/>
        <color rgb="FFFF0000"/>
        <rFont val="ＭＳ Ｐ明朝"/>
        <family val="1"/>
        <charset val="128"/>
      </rPr>
      <t>計上した全ての項目</t>
    </r>
    <r>
      <rPr>
        <b/>
        <sz val="9"/>
        <color theme="1"/>
        <rFont val="ＭＳ Ｐ明朝"/>
        <family val="1"/>
        <charset val="128"/>
      </rPr>
      <t>について費用番号1計上につき1つの計画書を作成</t>
    </r>
    <r>
      <rPr>
        <sz val="9"/>
        <color theme="1"/>
        <rFont val="ＭＳ Ｐ明朝"/>
        <family val="1"/>
        <charset val="128"/>
      </rPr>
      <t>してください。なお、</t>
    </r>
    <r>
      <rPr>
        <b/>
        <sz val="9"/>
        <color theme="1"/>
        <rFont val="ＭＳ Ｐ明朝"/>
        <family val="1"/>
        <charset val="128"/>
      </rPr>
      <t>計画書が足りない場合は本シートを複製</t>
    </r>
    <r>
      <rPr>
        <sz val="9"/>
        <color theme="1"/>
        <rFont val="ＭＳ Ｐ明朝"/>
        <family val="1"/>
        <charset val="128"/>
      </rPr>
      <t>して作成してください。
　</t>
    </r>
    <r>
      <rPr>
        <b/>
        <sz val="9"/>
        <color theme="1"/>
        <rFont val="ＭＳ Ｐ明朝"/>
        <family val="1"/>
        <charset val="128"/>
      </rPr>
      <t>※</t>
    </r>
    <r>
      <rPr>
        <sz val="9"/>
        <color theme="1"/>
        <rFont val="ＭＳ Ｐ明朝"/>
        <family val="1"/>
        <charset val="128"/>
      </rPr>
      <t xml:space="preserve"> 税抜価格が 100 万円以上の場合は、2社以上の見積を取る必要があります。
</t>
    </r>
    <r>
      <rPr>
        <sz val="9"/>
        <rFont val="ＭＳ Ｐ明朝"/>
        <family val="1"/>
        <charset val="128"/>
      </rPr>
      <t>※ 見積もりには費用番号を明記し、どの費用のものか分かるようにすること</t>
    </r>
    <rPh sb="6" eb="8">
      <t>キカク</t>
    </rPh>
    <rPh sb="8" eb="9">
      <t>トウ</t>
    </rPh>
    <rPh sb="9" eb="11">
      <t>ニンショウ</t>
    </rPh>
    <rPh sb="12" eb="14">
      <t>トウロク</t>
    </rPh>
    <rPh sb="21" eb="22">
      <t>スベ</t>
    </rPh>
    <rPh sb="24" eb="26">
      <t>コウモク</t>
    </rPh>
    <rPh sb="70" eb="71">
      <t>ホン</t>
    </rPh>
    <rPh sb="92" eb="94">
      <t>ゼイヌキ</t>
    </rPh>
    <rPh sb="94" eb="96">
      <t>カカク</t>
    </rPh>
    <rPh sb="102" eb="104">
      <t>マンエン</t>
    </rPh>
    <rPh sb="104" eb="106">
      <t>イジョウ</t>
    </rPh>
    <rPh sb="107" eb="109">
      <t>バアイ</t>
    </rPh>
    <rPh sb="112" eb="113">
      <t>シャ</t>
    </rPh>
    <rPh sb="113" eb="115">
      <t>イジョウ</t>
    </rPh>
    <phoneticPr fontId="7"/>
  </si>
  <si>
    <t>令和6年度 TOKYO戦略的イノベーション促進事業 申請書</t>
    <rPh sb="0" eb="2">
      <t>レイワ</t>
    </rPh>
    <rPh sb="3" eb="5">
      <t>ネンド</t>
    </rPh>
    <rPh sb="11" eb="14">
      <t>センリャクテキ</t>
    </rPh>
    <rPh sb="21" eb="23">
      <t>ソクシン</t>
    </rPh>
    <rPh sb="23" eb="25">
      <t>ジギョウ</t>
    </rPh>
    <rPh sb="26" eb="29">
      <t>シンセイショ</t>
    </rPh>
    <phoneticPr fontId="1"/>
  </si>
  <si>
    <t>2027年</t>
    <rPh sb="4" eb="5">
      <t>ネン</t>
    </rPh>
    <phoneticPr fontId="1"/>
  </si>
  <si>
    <t>２０２５年</t>
    <rPh sb="4" eb="5">
      <t>ネン</t>
    </rPh>
    <phoneticPr fontId="1"/>
  </si>
  <si>
    <t>２０２７年</t>
    <rPh sb="4" eb="5">
      <t>ネン</t>
    </rPh>
    <phoneticPr fontId="1"/>
  </si>
  <si>
    <t>２０３０年</t>
    <rPh sb="4" eb="5">
      <t>ネン</t>
    </rPh>
    <phoneticPr fontId="1"/>
  </si>
  <si>
    <t>御社の業種としてあてはまるものに○をつけてください。</t>
    <phoneticPr fontId="1"/>
  </si>
  <si>
    <t>機械器具・電子部品製造業</t>
    <phoneticPr fontId="1"/>
  </si>
  <si>
    <t>医業用機械器具製造業</t>
    <phoneticPr fontId="1"/>
  </si>
  <si>
    <t>その他製造業</t>
    <phoneticPr fontId="1"/>
  </si>
  <si>
    <t>ソフトウェア業</t>
    <phoneticPr fontId="1"/>
  </si>
  <si>
    <t xml:space="preserve"> 情報サービス業</t>
    <phoneticPr fontId="1"/>
  </si>
  <si>
    <t>インターネット付随サービス業</t>
    <phoneticPr fontId="1"/>
  </si>
  <si>
    <t>金融業・保険業・不動産業</t>
    <phoneticPr fontId="1"/>
  </si>
  <si>
    <t>専門・技術
サービス業</t>
    <phoneticPr fontId="1"/>
  </si>
  <si>
    <t>その他(                                              )</t>
    <rPh sb="2" eb="3">
      <t>タ</t>
    </rPh>
    <phoneticPr fontId="1"/>
  </si>
  <si>
    <t>2</t>
    <phoneticPr fontId="1"/>
  </si>
  <si>
    <t>御社の従業員数としてあてはまるものに○をつけてください。</t>
    <phoneticPr fontId="7"/>
  </si>
  <si>
    <t>～5人</t>
    <phoneticPr fontId="1"/>
  </si>
  <si>
    <t>6～20人</t>
  </si>
  <si>
    <t xml:space="preserve"> 21～50人</t>
  </si>
  <si>
    <t>51～100人</t>
  </si>
  <si>
    <t xml:space="preserve"> 101～300人</t>
    <phoneticPr fontId="1"/>
  </si>
  <si>
    <t>301人～</t>
    <phoneticPr fontId="1"/>
  </si>
  <si>
    <t>3</t>
    <phoneticPr fontId="1"/>
  </si>
  <si>
    <t>御社の創業年数としてあてはまるものに○をつけてください。</t>
    <phoneticPr fontId="1"/>
  </si>
  <si>
    <t>開業前
（創業準備中）</t>
    <phoneticPr fontId="1"/>
  </si>
  <si>
    <t>1年未満</t>
    <phoneticPr fontId="1"/>
  </si>
  <si>
    <t xml:space="preserve"> 1～3年</t>
    <phoneticPr fontId="1"/>
  </si>
  <si>
    <t>4～5年</t>
    <phoneticPr fontId="1"/>
  </si>
  <si>
    <t>6～10年</t>
    <phoneticPr fontId="1"/>
  </si>
  <si>
    <t>11～20年</t>
    <phoneticPr fontId="1"/>
  </si>
  <si>
    <t>21年以上</t>
    <phoneticPr fontId="1"/>
  </si>
  <si>
    <t>4</t>
    <phoneticPr fontId="1"/>
  </si>
  <si>
    <t>11</t>
    <phoneticPr fontId="1"/>
  </si>
  <si>
    <t>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</si>
</sst>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quot;原&quot;\-General"/>
    <numFmt numFmtId="178" formatCode="#,###"/>
    <numFmt numFmtId="179" formatCode="&quot;機&quot;\-General"/>
    <numFmt numFmtId="180" formatCode="[&lt;=99999999]####\-####;\(00\)\ ####\-####"/>
    <numFmt numFmtId="181" formatCode="&quot;委&quot;\-General"/>
    <numFmt numFmtId="182" formatCode="&quot;専&quot;\-General"/>
    <numFmt numFmtId="183" formatCode="&quot;規&quot;\-General"/>
    <numFmt numFmtId="184" formatCode="&quot;産&quot;\-General"/>
    <numFmt numFmtId="185" formatCode="&quot;展&quot;\-General"/>
    <numFmt numFmtId="186" formatCode="&quot;広&quot;\-General"/>
    <numFmt numFmtId="187" formatCode="&quot;他&quot;\-General"/>
    <numFmt numFmtId="188" formatCode="0.0%"/>
    <numFmt numFmtId="189" formatCode="0;;;@"/>
    <numFmt numFmtId="190" formatCode="\(General\)"/>
    <numFmt numFmtId="191" formatCode="#,##0\ &quot;人&quot;"/>
    <numFmt numFmtId="192" formatCode="[$-411]yyyy&quot;年&quot;m&quot;月&quot;d&quot;日 現在&quot;;@"/>
    <numFmt numFmtId="193" formatCode="0_);[Red]\(0\)"/>
    <numFmt numFmtId="194" formatCode="&quot;第&quot;General&quot;期&quot;"/>
    <numFmt numFmtId="195" formatCode="\-General"/>
    <numFmt numFmtId="196" formatCode="yyyy&quot;年&quot;m&quot;月&quot;d&quot;日&quot;;@"/>
    <numFmt numFmtId="197" formatCode="&quot;¥&quot;#,##0_);[Red]\(&quot;¥&quot;#,##0\)"/>
  </numFmts>
  <fonts count="1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0"/>
      <color rgb="FF000000"/>
      <name val="Arial"/>
      <family val="2"/>
    </font>
    <font>
      <u/>
      <sz val="11"/>
      <color theme="10"/>
      <name val="ＭＳ Ｐゴシック"/>
      <family val="3"/>
      <charset val="128"/>
      <scheme val="minor"/>
    </font>
    <font>
      <sz val="11"/>
      <color indexed="8"/>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0.5"/>
      <name val="ＭＳ 明朝"/>
      <family val="1"/>
      <charset val="128"/>
    </font>
    <font>
      <sz val="10"/>
      <name val="ＭＳ ゴシック"/>
      <family val="3"/>
      <charset val="128"/>
    </font>
    <font>
      <sz val="9"/>
      <name val="ＭＳ ゴシック"/>
      <family val="3"/>
      <charset val="128"/>
    </font>
    <font>
      <b/>
      <sz val="9"/>
      <name val="ＭＳ ゴシック"/>
      <family val="3"/>
      <charset val="128"/>
    </font>
    <font>
      <sz val="11"/>
      <color theme="1"/>
      <name val="ＭＳ Ｐゴシック"/>
      <family val="2"/>
      <scheme val="minor"/>
    </font>
    <font>
      <sz val="9"/>
      <name val="ＭＳ 明朝"/>
      <family val="1"/>
      <charset val="128"/>
    </font>
    <font>
      <b/>
      <sz val="9"/>
      <name val="ＭＳ 明朝"/>
      <family val="1"/>
      <charset val="128"/>
    </font>
    <font>
      <sz val="9"/>
      <color theme="0"/>
      <name val="ＭＳ ゴシック"/>
      <family val="3"/>
      <charset val="128"/>
    </font>
    <font>
      <b/>
      <sz val="9"/>
      <color rgb="FFFF0000"/>
      <name val="ＭＳ 明朝"/>
      <family val="1"/>
      <charset val="128"/>
    </font>
    <font>
      <sz val="9"/>
      <color theme="0"/>
      <name val="ＭＳ 明朝"/>
      <family val="1"/>
      <charset val="128"/>
    </font>
    <font>
      <sz val="8"/>
      <name val="ＭＳ ゴシック"/>
      <family val="3"/>
      <charset val="128"/>
    </font>
    <font>
      <sz val="8"/>
      <color theme="1"/>
      <name val="ＭＳ ゴシック"/>
      <family val="3"/>
      <charset val="128"/>
    </font>
    <font>
      <sz val="10"/>
      <color theme="1"/>
      <name val="ＭＳ ゴシック"/>
      <family val="3"/>
      <charset val="128"/>
    </font>
    <font>
      <sz val="6"/>
      <name val="ＭＳ Ｐゴシック"/>
      <family val="3"/>
      <charset val="128"/>
      <scheme val="minor"/>
    </font>
    <font>
      <sz val="12"/>
      <name val="ＭＳ ゴシック"/>
      <family val="3"/>
      <charset val="128"/>
    </font>
    <font>
      <b/>
      <sz val="11"/>
      <name val="ＭＳ ゴシック"/>
      <family val="3"/>
      <charset val="128"/>
    </font>
    <font>
      <sz val="12"/>
      <name val="HG丸ｺﾞｼｯｸM-PRO"/>
      <family val="3"/>
      <charset val="128"/>
    </font>
    <font>
      <sz val="12"/>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0.5"/>
      <color theme="1"/>
      <name val="ＭＳ Ｐゴシック"/>
      <family val="3"/>
      <charset val="128"/>
    </font>
    <font>
      <b/>
      <sz val="12"/>
      <color theme="1"/>
      <name val="ＭＳ Ｐゴシック"/>
      <family val="3"/>
      <charset val="128"/>
      <scheme val="minor"/>
    </font>
    <font>
      <b/>
      <sz val="10.5"/>
      <color theme="1"/>
      <name val="ＭＳ ゴシック"/>
      <family val="3"/>
      <charset val="128"/>
    </font>
    <font>
      <sz val="10.5"/>
      <color theme="1"/>
      <name val="ＭＳ ゴシック"/>
      <family val="3"/>
      <charset val="128"/>
    </font>
    <font>
      <sz val="9"/>
      <name val="ＭＳ Ｐゴシック"/>
      <family val="2"/>
      <charset val="128"/>
      <scheme val="minor"/>
    </font>
    <font>
      <b/>
      <sz val="14"/>
      <name val="ＭＳ Ｐゴシック"/>
      <family val="3"/>
      <charset val="128"/>
      <scheme val="minor"/>
    </font>
    <font>
      <b/>
      <sz val="9"/>
      <name val="ＭＳ Ｐゴシック"/>
      <family val="3"/>
      <charset val="128"/>
      <scheme val="minor"/>
    </font>
    <font>
      <sz val="9"/>
      <name val="ＭＳ Ｐゴシック"/>
      <family val="3"/>
      <charset val="128"/>
      <scheme val="minor"/>
    </font>
    <font>
      <sz val="10"/>
      <color theme="0"/>
      <name val="ＭＳ 明朝"/>
      <family val="1"/>
      <charset val="128"/>
    </font>
    <font>
      <sz val="11"/>
      <name val="ＭＳ ゴシック"/>
      <family val="3"/>
      <charset val="128"/>
    </font>
    <font>
      <sz val="8"/>
      <color theme="1"/>
      <name val="ＭＳ Ｐゴシック"/>
      <family val="3"/>
      <charset val="128"/>
      <scheme val="minor"/>
    </font>
    <font>
      <b/>
      <sz val="9"/>
      <color theme="1"/>
      <name val="ＭＳ ゴシック"/>
      <family val="3"/>
      <charset val="128"/>
    </font>
    <font>
      <sz val="8"/>
      <name val="ＭＳ Ｐゴシック"/>
      <family val="3"/>
      <charset val="128"/>
      <scheme val="minor"/>
    </font>
    <font>
      <sz val="8"/>
      <color theme="1"/>
      <name val="ＭＳ Ｐゴシック"/>
      <family val="2"/>
      <charset val="128"/>
      <scheme val="minor"/>
    </font>
    <font>
      <b/>
      <sz val="8"/>
      <color theme="1"/>
      <name val="ＭＳ Ｐゴシック"/>
      <family val="3"/>
      <charset val="128"/>
      <scheme val="minor"/>
    </font>
    <font>
      <sz val="12"/>
      <color theme="1"/>
      <name val="ＭＳ Ｐ明朝"/>
      <family val="1"/>
      <charset val="128"/>
    </font>
    <font>
      <sz val="8"/>
      <color theme="1"/>
      <name val="ＭＳ Ｐゴシック"/>
      <family val="3"/>
      <charset val="128"/>
    </font>
    <font>
      <b/>
      <sz val="9"/>
      <name val="ＭＳ Ｐゴシック"/>
      <family val="3"/>
      <charset val="128"/>
    </font>
    <font>
      <sz val="8"/>
      <name val="ＭＳ Ｐゴシック"/>
      <family val="3"/>
      <charset val="128"/>
    </font>
    <font>
      <b/>
      <sz val="12"/>
      <color theme="1"/>
      <name val="ＭＳ Ｐゴシック"/>
      <family val="3"/>
      <charset val="128"/>
    </font>
    <font>
      <sz val="9"/>
      <color theme="1"/>
      <name val="ＭＳ Ｐ明朝"/>
      <family val="1"/>
      <charset val="128"/>
    </font>
    <font>
      <sz val="8"/>
      <color theme="1"/>
      <name val="ＭＳ Ｐ明朝"/>
      <family val="1"/>
      <charset val="128"/>
    </font>
    <font>
      <sz val="9"/>
      <name val="ＭＳ Ｐ明朝"/>
      <family val="1"/>
      <charset val="128"/>
    </font>
    <font>
      <b/>
      <sz val="12"/>
      <name val="ＭＳ Ｐゴシック"/>
      <family val="3"/>
      <charset val="128"/>
    </font>
    <font>
      <b/>
      <sz val="9"/>
      <color theme="1"/>
      <name val="ＭＳ Ｐ明朝"/>
      <family val="1"/>
      <charset val="128"/>
    </font>
    <font>
      <sz val="7"/>
      <name val="ＭＳ Ｐゴシック"/>
      <family val="3"/>
      <charset val="128"/>
      <scheme val="minor"/>
    </font>
    <font>
      <b/>
      <sz val="9"/>
      <color rgb="FFFF0000"/>
      <name val="ＭＳ Ｐ明朝"/>
      <family val="1"/>
      <charset val="128"/>
    </font>
    <font>
      <b/>
      <sz val="9"/>
      <name val="ＭＳ Ｐ明朝"/>
      <family val="1"/>
      <charset val="128"/>
    </font>
    <font>
      <b/>
      <sz val="8"/>
      <color theme="1"/>
      <name val="ＭＳ ゴシック"/>
      <family val="3"/>
      <charset val="128"/>
    </font>
    <font>
      <b/>
      <sz val="8"/>
      <name val="ＭＳ ゴシック"/>
      <family val="3"/>
      <charset val="128"/>
    </font>
    <font>
      <b/>
      <sz val="12"/>
      <color theme="1"/>
      <name val="ＭＳ ゴシック"/>
      <family val="3"/>
      <charset val="128"/>
    </font>
    <font>
      <sz val="9"/>
      <name val="ＭＳ Ｐゴシック"/>
      <family val="3"/>
      <charset val="128"/>
    </font>
    <font>
      <b/>
      <sz val="8"/>
      <name val="ＭＳ Ｐゴシック"/>
      <family val="3"/>
      <charset val="128"/>
    </font>
    <font>
      <b/>
      <sz val="8"/>
      <color theme="1"/>
      <name val="ＭＳ Ｐゴシック"/>
      <family val="3"/>
      <charset val="128"/>
    </font>
    <font>
      <b/>
      <sz val="12"/>
      <name val="ＭＳ ゴシック"/>
      <family val="3"/>
      <charset val="128"/>
    </font>
    <font>
      <b/>
      <sz val="12"/>
      <color theme="1"/>
      <name val="ＭＳ Ｐゴシック"/>
      <family val="3"/>
      <charset val="128"/>
      <scheme val="major"/>
    </font>
    <font>
      <b/>
      <sz val="12"/>
      <name val="ＭＳ Ｐゴシック"/>
      <family val="3"/>
      <charset val="128"/>
      <scheme val="major"/>
    </font>
    <font>
      <b/>
      <sz val="7"/>
      <color theme="1"/>
      <name val="ＭＳ ゴシック"/>
      <family val="3"/>
      <charset val="128"/>
    </font>
    <font>
      <sz val="11"/>
      <color theme="1"/>
      <name val="ＭＳ Ｐゴシック"/>
      <family val="3"/>
      <charset val="128"/>
    </font>
    <font>
      <b/>
      <sz val="9"/>
      <color theme="1"/>
      <name val="ＭＳ Ｐゴシック"/>
      <family val="3"/>
      <charset val="128"/>
    </font>
    <font>
      <sz val="8"/>
      <name val="ＭＳ Ｐゴシック"/>
      <family val="3"/>
      <charset val="128"/>
      <scheme val="major"/>
    </font>
    <font>
      <sz val="8"/>
      <color rgb="FF000000"/>
      <name val="ＭＳ Ｐゴシック"/>
      <family val="3"/>
      <charset val="128"/>
    </font>
    <font>
      <sz val="2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font>
    <font>
      <sz val="9"/>
      <color rgb="FF00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7"/>
      <color theme="1"/>
      <name val="ＭＳ Ｐゴシック"/>
      <family val="3"/>
      <charset val="128"/>
      <scheme val="minor"/>
    </font>
    <font>
      <b/>
      <sz val="10"/>
      <color theme="1"/>
      <name val="ＭＳ ゴシック"/>
      <family val="3"/>
      <charset val="128"/>
    </font>
    <font>
      <b/>
      <sz val="6"/>
      <name val="ＭＳ ゴシック"/>
      <family val="3"/>
      <charset val="128"/>
    </font>
    <font>
      <sz val="9"/>
      <color theme="1"/>
      <name val="ＭＳ Ｐゴシック"/>
      <family val="3"/>
      <charset val="128"/>
    </font>
    <font>
      <b/>
      <sz val="11"/>
      <color rgb="FFFF0000"/>
      <name val="ＭＳ Ｐゴシック"/>
      <family val="3"/>
      <charset val="128"/>
      <scheme val="minor"/>
    </font>
    <font>
      <b/>
      <u/>
      <sz val="9"/>
      <color theme="1"/>
      <name val="ＭＳ Ｐ明朝"/>
      <family val="1"/>
      <charset val="128"/>
    </font>
    <font>
      <b/>
      <sz val="6"/>
      <color theme="1"/>
      <name val="ＭＳ Ｐゴシック"/>
      <family val="3"/>
      <charset val="128"/>
      <scheme val="minor"/>
    </font>
    <font>
      <sz val="12"/>
      <color theme="1"/>
      <name val="ＭＳ Ｐゴシック"/>
      <family val="3"/>
      <charset val="128"/>
    </font>
    <font>
      <sz val="11"/>
      <name val="ＭＳ Ｐゴシック"/>
      <family val="3"/>
      <charset val="128"/>
    </font>
    <font>
      <b/>
      <sz val="17"/>
      <name val="HG丸ｺﾞｼｯｸM-PRO"/>
      <family val="3"/>
      <charset val="128"/>
    </font>
    <font>
      <b/>
      <sz val="13"/>
      <name val="HG丸ｺﾞｼｯｸM-PRO"/>
      <family val="3"/>
      <charset val="128"/>
    </font>
    <font>
      <b/>
      <sz val="14"/>
      <name val="HG丸ｺﾞｼｯｸM-PRO"/>
      <family val="3"/>
      <charset val="128"/>
    </font>
    <font>
      <b/>
      <sz val="11"/>
      <name val="HG丸ｺﾞｼｯｸM-PRO"/>
      <family val="3"/>
      <charset val="128"/>
    </font>
    <font>
      <b/>
      <sz val="16"/>
      <name val="HG丸ｺﾞｼｯｸM-PRO"/>
      <family val="3"/>
      <charset val="128"/>
    </font>
    <font>
      <sz val="16"/>
      <name val="HG丸ｺﾞｼｯｸM-PRO"/>
      <family val="3"/>
      <charset val="128"/>
    </font>
    <font>
      <sz val="12"/>
      <name val="ＭＳ Ｐ明朝"/>
      <family val="1"/>
      <charset val="128"/>
    </font>
    <font>
      <sz val="11"/>
      <name val="HG丸ｺﾞｼｯｸM-PRO"/>
      <family val="3"/>
      <charset val="128"/>
    </font>
    <font>
      <sz val="11"/>
      <name val="ＭＳ Ｐ明朝"/>
      <family val="1"/>
      <charset val="128"/>
    </font>
    <font>
      <b/>
      <sz val="12"/>
      <name val="HG丸ｺﾞｼｯｸM-PRO"/>
      <family val="3"/>
      <charset val="128"/>
    </font>
    <font>
      <b/>
      <sz val="13"/>
      <name val="ＭＳ Ｐゴシック"/>
      <family val="3"/>
      <charset val="128"/>
    </font>
    <font>
      <sz val="10"/>
      <name val="HG丸ｺﾞｼｯｸM-PRO"/>
      <family val="3"/>
      <charset val="128"/>
    </font>
    <font>
      <sz val="12"/>
      <name val="ＭＳ Ｐゴシック"/>
      <family val="3"/>
      <charset val="128"/>
    </font>
    <font>
      <sz val="13"/>
      <name val="HG丸ｺﾞｼｯｸM-PRO"/>
      <family val="3"/>
      <charset val="128"/>
    </font>
    <font>
      <b/>
      <sz val="11"/>
      <name val="ＭＳ Ｐ明朝"/>
      <family val="1"/>
      <charset val="128"/>
    </font>
    <font>
      <sz val="9"/>
      <name val="HG丸ｺﾞｼｯｸM-PRO"/>
      <family val="3"/>
      <charset val="128"/>
    </font>
    <font>
      <b/>
      <u/>
      <sz val="9"/>
      <color rgb="FFFF0000"/>
      <name val="ＭＳ Ｐ明朝"/>
      <family val="1"/>
      <charset val="128"/>
    </font>
    <font>
      <sz val="9"/>
      <color theme="1"/>
      <name val="ＭＳ ゴシック"/>
      <family val="3"/>
      <charset val="128"/>
    </font>
    <font>
      <sz val="12"/>
      <name val="ＭＳ Ｐゴシック"/>
      <family val="3"/>
      <charset val="128"/>
      <scheme val="minor"/>
    </font>
    <font>
      <b/>
      <u/>
      <sz val="9"/>
      <color theme="1"/>
      <name val="ＭＳ Ｐゴシック"/>
      <family val="3"/>
      <charset val="128"/>
      <scheme val="minor"/>
    </font>
    <font>
      <b/>
      <u/>
      <sz val="9"/>
      <name val="ＭＳ Ｐゴシック"/>
      <family val="3"/>
      <charset val="128"/>
      <scheme val="minor"/>
    </font>
    <font>
      <b/>
      <u/>
      <sz val="8"/>
      <name val="ＭＳ Ｐゴシック"/>
      <family val="3"/>
      <charset val="128"/>
      <scheme val="minor"/>
    </font>
    <font>
      <sz val="11"/>
      <name val="ＭＳ Ｐゴシック"/>
      <family val="2"/>
      <charset val="128"/>
      <scheme val="minor"/>
    </font>
    <font>
      <sz val="11"/>
      <name val="ＭＳ Ｐゴシック"/>
      <family val="3"/>
      <charset val="128"/>
      <scheme val="minor"/>
    </font>
    <font>
      <b/>
      <sz val="8"/>
      <color rgb="FFFF0000"/>
      <name val="ＭＳ Ｐゴシック"/>
      <family val="3"/>
      <charset val="128"/>
    </font>
    <font>
      <b/>
      <sz val="8"/>
      <name val="ＭＳ Ｐゴシック"/>
      <family val="3"/>
      <charset val="128"/>
      <scheme val="minor"/>
    </font>
    <font>
      <sz val="9"/>
      <color rgb="FFFF0000"/>
      <name val="ＭＳ Ｐ明朝"/>
      <family val="1"/>
      <charset val="128"/>
    </font>
    <font>
      <sz val="9"/>
      <color theme="1"/>
      <name val="ＭＳ Ｐゴシック"/>
      <family val="2"/>
      <charset val="128"/>
      <scheme val="minor"/>
    </font>
    <font>
      <sz val="9"/>
      <color rgb="FFFF0000"/>
      <name val="ＭＳ 明朝"/>
      <family val="1"/>
      <charset val="128"/>
    </font>
  </fonts>
  <fills count="1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0" tint="-0.34998626667073579"/>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s>
  <borders count="1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auto="1"/>
      </right>
      <top/>
      <bottom style="thin">
        <color indexed="64"/>
      </bottom>
      <diagonal/>
    </border>
    <border>
      <left/>
      <right/>
      <top/>
      <bottom style="thin">
        <color indexed="64"/>
      </bottom>
      <diagonal/>
    </border>
    <border>
      <left style="thin">
        <color indexed="64"/>
      </left>
      <right/>
      <top/>
      <bottom/>
      <diagonal/>
    </border>
    <border>
      <left/>
      <right style="double">
        <color auto="1"/>
      </right>
      <top/>
      <bottom/>
      <diagonal/>
    </border>
    <border diagonalUp="1">
      <left/>
      <right/>
      <top/>
      <bottom/>
      <diagonal style="thin">
        <color auto="1"/>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top/>
      <bottom style="double">
        <color indexed="64"/>
      </bottom>
      <diagonal/>
    </border>
    <border diagonalUp="1">
      <left/>
      <right/>
      <top/>
      <bottom style="double">
        <color indexed="64"/>
      </bottom>
      <diagonal style="thin">
        <color auto="1"/>
      </diagonal>
    </border>
    <border diagonalUp="1">
      <left/>
      <right style="medium">
        <color indexed="64"/>
      </right>
      <top/>
      <bottom style="double">
        <color indexed="64"/>
      </bottom>
      <diagonal style="thin">
        <color auto="1"/>
      </diagonal>
    </border>
    <border>
      <left/>
      <right style="double">
        <color indexed="64"/>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right style="hair">
        <color auto="1"/>
      </right>
      <top/>
      <bottom/>
      <diagonal/>
    </border>
    <border>
      <left style="hair">
        <color auto="1"/>
      </left>
      <right/>
      <top/>
      <bottom/>
      <diagonal/>
    </border>
    <border>
      <left/>
      <right/>
      <top style="thin">
        <color theme="0"/>
      </top>
      <bottom style="thin">
        <color theme="0"/>
      </bottom>
      <diagonal/>
    </border>
    <border>
      <left/>
      <right style="thin">
        <color theme="0" tint="-0.14993743705557422"/>
      </right>
      <top/>
      <bottom/>
      <diagonal/>
    </border>
    <border>
      <left style="thin">
        <color theme="0" tint="-0.1499374370555742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uble">
        <color auto="1"/>
      </bottom>
      <diagonal/>
    </border>
    <border>
      <left style="hair">
        <color indexed="64"/>
      </left>
      <right style="thin">
        <color indexed="64"/>
      </right>
      <top style="thin">
        <color indexed="64"/>
      </top>
      <bottom style="double">
        <color auto="1"/>
      </bottom>
      <diagonal/>
    </border>
    <border>
      <left/>
      <right/>
      <top style="double">
        <color auto="1"/>
      </top>
      <bottom/>
      <diagonal/>
    </border>
    <border>
      <left style="thin">
        <color theme="0" tint="-0.14996795556505021"/>
      </left>
      <right/>
      <top style="double">
        <color auto="1"/>
      </top>
      <bottom/>
      <diagonal/>
    </border>
    <border>
      <left/>
      <right style="thin">
        <color indexed="64"/>
      </right>
      <top/>
      <bottom style="thin">
        <color indexed="64"/>
      </bottom>
      <diagonal/>
    </border>
    <border>
      <left/>
      <right style="thin">
        <color theme="0"/>
      </right>
      <top style="thin">
        <color theme="0"/>
      </top>
      <bottom/>
      <diagonal/>
    </border>
    <border>
      <left/>
      <right style="thin">
        <color theme="0" tint="-0.14996795556505021"/>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auto="1"/>
      </left>
      <right/>
      <top style="thin">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style="thin">
        <color auto="1"/>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uble">
        <color indexed="64"/>
      </left>
      <right style="thin">
        <color auto="1"/>
      </right>
      <top style="thin">
        <color indexed="64"/>
      </top>
      <bottom style="thin">
        <color indexed="64"/>
      </bottom>
      <diagonal/>
    </border>
    <border>
      <left style="dotted">
        <color auto="1"/>
      </left>
      <right style="dotted">
        <color auto="1"/>
      </right>
      <top style="thin">
        <color auto="1"/>
      </top>
      <bottom style="thin">
        <color auto="1"/>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double">
        <color auto="1"/>
      </top>
      <bottom style="thin">
        <color auto="1"/>
      </bottom>
      <diagonal/>
    </border>
    <border>
      <left style="thin">
        <color indexed="64"/>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medium">
        <color indexed="64"/>
      </left>
      <right/>
      <top/>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style="double">
        <color auto="1"/>
      </top>
      <bottom style="medium">
        <color indexed="64"/>
      </bottom>
      <diagonal/>
    </border>
    <border>
      <left style="thin">
        <color indexed="64"/>
      </left>
      <right/>
      <top style="double">
        <color indexed="64"/>
      </top>
      <bottom style="medium">
        <color indexed="64"/>
      </bottom>
      <diagonal/>
    </border>
    <border>
      <left style="thin">
        <color theme="0" tint="-0.24994659260841701"/>
      </left>
      <right/>
      <top style="double">
        <color auto="1"/>
      </top>
      <bottom style="medium">
        <color indexed="64"/>
      </bottom>
      <diagonal/>
    </border>
    <border>
      <left/>
      <right/>
      <top style="double">
        <color indexed="64"/>
      </top>
      <bottom style="medium">
        <color indexed="64"/>
      </bottom>
      <diagonal/>
    </border>
    <border>
      <left style="thin">
        <color theme="1" tint="0.24994659260841701"/>
      </left>
      <right/>
      <top style="thin">
        <color theme="1" tint="0.24994659260841701"/>
      </top>
      <bottom/>
      <diagonal/>
    </border>
    <border>
      <left style="thin">
        <color indexed="64"/>
      </left>
      <right/>
      <top style="thin">
        <color indexed="64"/>
      </top>
      <bottom style="thin">
        <color theme="1" tint="0.24994659260841701"/>
      </bottom>
      <diagonal/>
    </border>
    <border>
      <left style="thin">
        <color indexed="64"/>
      </left>
      <right/>
      <top style="thin">
        <color theme="1" tint="0.24994659260841701"/>
      </top>
      <bottom style="thin">
        <color theme="1" tint="0.24994659260841701"/>
      </bottom>
      <diagonal/>
    </border>
    <border>
      <left style="thin">
        <color indexed="64"/>
      </left>
      <right/>
      <top style="thin">
        <color theme="1" tint="0.24994659260841701"/>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dotted">
        <color indexed="64"/>
      </right>
      <top/>
      <bottom style="thin">
        <color indexed="64"/>
      </bottom>
      <diagonal/>
    </border>
    <border>
      <left/>
      <right style="dotted">
        <color auto="1"/>
      </right>
      <top/>
      <bottom style="thin">
        <color indexed="64"/>
      </bottom>
      <diagonal/>
    </border>
    <border>
      <left style="dotted">
        <color auto="1"/>
      </left>
      <right/>
      <top/>
      <bottom style="thin">
        <color indexed="64"/>
      </bottom>
      <diagonal/>
    </border>
    <border diagonalUp="1">
      <left/>
      <right style="thin">
        <color indexed="64"/>
      </right>
      <top/>
      <bottom/>
      <diagonal style="thin">
        <color auto="1"/>
      </diagonal>
    </border>
    <border>
      <left/>
      <right style="double">
        <color auto="1"/>
      </right>
      <top style="thin">
        <color indexed="64"/>
      </top>
      <bottom style="thin">
        <color indexed="64"/>
      </bottom>
      <diagonal/>
    </border>
    <border>
      <left style="hair">
        <color auto="1"/>
      </left>
      <right style="dotted">
        <color auto="1"/>
      </right>
      <top/>
      <bottom/>
      <diagonal/>
    </border>
    <border>
      <left style="hair">
        <color rgb="FF00B0F0"/>
      </left>
      <right style="hair">
        <color rgb="FF00B0F0"/>
      </right>
      <top style="hair">
        <color indexed="64"/>
      </top>
      <bottom style="hair">
        <color indexed="64"/>
      </bottom>
      <diagonal/>
    </border>
    <border>
      <left/>
      <right style="thin">
        <color theme="1" tint="0.24994659260841701"/>
      </right>
      <top style="thin">
        <color theme="1" tint="0.24994659260841701"/>
      </top>
      <bottom/>
      <diagonal/>
    </border>
    <border>
      <left style="thin">
        <color indexed="64"/>
      </left>
      <right/>
      <top style="double">
        <color indexed="64"/>
      </top>
      <bottom/>
      <diagonal/>
    </border>
    <border>
      <left/>
      <right style="thin">
        <color indexed="64"/>
      </right>
      <top style="double">
        <color indexed="64"/>
      </top>
      <bottom/>
      <diagonal/>
    </border>
  </borders>
  <cellStyleXfs count="20">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15" fillId="0" borderId="0"/>
    <xf numFmtId="0" fontId="4" fillId="0" borderId="0"/>
    <xf numFmtId="0" fontId="4" fillId="0" borderId="0"/>
    <xf numFmtId="9" fontId="2" fillId="0" borderId="0" applyFont="0" applyFill="0" applyBorder="0" applyAlignment="0" applyProtection="0">
      <alignment vertical="center"/>
    </xf>
    <xf numFmtId="0" fontId="42" fillId="0" borderId="0">
      <alignment vertical="center"/>
    </xf>
    <xf numFmtId="0" fontId="92" fillId="0" borderId="0"/>
    <xf numFmtId="0" fontId="71" fillId="0" borderId="0">
      <alignment vertical="center"/>
    </xf>
  </cellStyleXfs>
  <cellXfs count="1713">
    <xf numFmtId="0" fontId="0" fillId="0" borderId="0" xfId="0">
      <alignmen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left" vertical="center"/>
    </xf>
    <xf numFmtId="0" fontId="10" fillId="0" borderId="0" xfId="1" applyFont="1">
      <alignment vertical="center"/>
    </xf>
    <xf numFmtId="0" fontId="10" fillId="0" borderId="0" xfId="1" applyFont="1" applyAlignment="1">
      <alignment horizontal="left" vertical="center"/>
    </xf>
    <xf numFmtId="0" fontId="13" fillId="0" borderId="0" xfId="1" applyFont="1" applyAlignment="1">
      <alignment horizontal="center" vertical="center" textRotation="255"/>
    </xf>
    <xf numFmtId="0" fontId="13" fillId="0" borderId="0" xfId="3" applyFont="1" applyAlignment="1">
      <alignment horizontal="center" vertical="center"/>
    </xf>
    <xf numFmtId="38" fontId="13" fillId="0" borderId="0" xfId="3" applyNumberFormat="1" applyFont="1" applyAlignment="1">
      <alignment vertical="center"/>
    </xf>
    <xf numFmtId="0" fontId="9" fillId="0" borderId="0" xfId="1" applyFont="1" applyProtection="1">
      <alignment vertical="center"/>
      <protection locked="0"/>
    </xf>
    <xf numFmtId="0" fontId="10" fillId="0" borderId="0" xfId="1" applyFont="1" applyAlignment="1">
      <alignment vertical="center" wrapText="1"/>
    </xf>
    <xf numFmtId="0" fontId="11" fillId="0" borderId="0" xfId="1" applyFont="1" applyAlignment="1">
      <alignment horizontal="left" vertical="center"/>
    </xf>
    <xf numFmtId="0" fontId="16" fillId="0" borderId="0" xfId="1" applyFont="1">
      <alignment vertical="center"/>
    </xf>
    <xf numFmtId="38" fontId="13" fillId="0" borderId="0" xfId="2" applyFont="1" applyFill="1" applyBorder="1" applyAlignment="1" applyProtection="1">
      <alignment vertical="center"/>
    </xf>
    <xf numFmtId="0" fontId="4" fillId="0" borderId="0" xfId="3"/>
    <xf numFmtId="0" fontId="20" fillId="5" borderId="35" xfId="1" applyFont="1" applyFill="1" applyBorder="1" applyAlignment="1">
      <alignment horizontal="center" vertical="center" wrapText="1"/>
    </xf>
    <xf numFmtId="177" fontId="21" fillId="0" borderId="0" xfId="1" applyNumberFormat="1" applyFont="1" applyAlignment="1" applyProtection="1">
      <alignment horizontal="center" vertical="center"/>
      <protection locked="0"/>
    </xf>
    <xf numFmtId="0" fontId="21" fillId="0" borderId="0" xfId="1" applyFont="1" applyAlignment="1" applyProtection="1">
      <alignment horizontal="left" vertical="center" wrapText="1"/>
      <protection locked="0"/>
    </xf>
    <xf numFmtId="0" fontId="21" fillId="0" borderId="0" xfId="1" applyFont="1" applyAlignment="1" applyProtection="1">
      <alignment horizontal="center" vertical="center" wrapText="1"/>
      <protection locked="0"/>
    </xf>
    <xf numFmtId="38" fontId="21" fillId="0" borderId="33" xfId="11" applyFont="1" applyFill="1" applyBorder="1" applyAlignment="1" applyProtection="1">
      <alignment horizontal="center" vertical="center" wrapText="1"/>
      <protection locked="0"/>
    </xf>
    <xf numFmtId="0" fontId="21" fillId="0" borderId="34" xfId="1" applyFont="1" applyBorder="1" applyAlignment="1" applyProtection="1">
      <alignment horizontal="center" vertical="center" wrapText="1"/>
      <protection locked="0"/>
    </xf>
    <xf numFmtId="0" fontId="10" fillId="0" borderId="0" xfId="1" applyFont="1" applyProtection="1">
      <alignment vertical="center"/>
      <protection locked="0"/>
    </xf>
    <xf numFmtId="38" fontId="10" fillId="0" borderId="0" xfId="10" applyFont="1" applyAlignment="1" applyProtection="1">
      <alignment vertical="center"/>
      <protection locked="0"/>
    </xf>
    <xf numFmtId="0" fontId="22" fillId="0" borderId="0" xfId="1" applyFont="1" applyAlignment="1" applyProtection="1">
      <alignment horizontal="left" vertical="center" wrapText="1"/>
      <protection locked="0"/>
    </xf>
    <xf numFmtId="38" fontId="22" fillId="0" borderId="0" xfId="11" applyFont="1" applyFill="1" applyBorder="1" applyProtection="1">
      <alignment vertical="center"/>
      <protection locked="0"/>
    </xf>
    <xf numFmtId="0" fontId="16" fillId="0" borderId="0" xfId="1" applyFont="1" applyAlignment="1">
      <alignment horizontal="center" vertical="center"/>
    </xf>
    <xf numFmtId="178" fontId="16" fillId="0" borderId="0" xfId="10" applyNumberFormat="1" applyFont="1" applyFill="1" applyBorder="1" applyAlignment="1" applyProtection="1">
      <alignment horizontal="right" vertical="center"/>
    </xf>
    <xf numFmtId="178" fontId="16" fillId="0" borderId="0" xfId="1" applyNumberFormat="1" applyFont="1" applyAlignment="1">
      <alignment horizontal="right" vertical="center"/>
    </xf>
    <xf numFmtId="0" fontId="18" fillId="0" borderId="0" xfId="1" applyFont="1" applyAlignment="1">
      <alignment horizontal="center" vertical="center" wrapText="1"/>
    </xf>
    <xf numFmtId="179" fontId="21" fillId="0" borderId="11" xfId="1" applyNumberFormat="1" applyFont="1" applyBorder="1" applyAlignment="1" applyProtection="1">
      <alignment horizontal="center" vertical="center" wrapText="1"/>
      <protection locked="0"/>
    </xf>
    <xf numFmtId="0" fontId="21" fillId="0" borderId="12" xfId="1" applyFont="1" applyBorder="1" applyAlignment="1" applyProtection="1">
      <alignment horizontal="left" vertical="center" wrapText="1"/>
      <protection locked="0"/>
    </xf>
    <xf numFmtId="0" fontId="21" fillId="0" borderId="12" xfId="1" applyFont="1" applyBorder="1" applyAlignment="1" applyProtection="1">
      <alignment horizontal="center" vertical="center" wrapText="1"/>
      <protection locked="0"/>
    </xf>
    <xf numFmtId="38" fontId="21" fillId="0" borderId="42" xfId="11" applyFont="1" applyFill="1" applyBorder="1" applyAlignment="1" applyProtection="1">
      <alignment horizontal="center" vertical="center" wrapText="1"/>
      <protection locked="0"/>
    </xf>
    <xf numFmtId="0" fontId="21" fillId="0" borderId="43" xfId="1" applyFont="1" applyBorder="1" applyAlignment="1" applyProtection="1">
      <alignment horizontal="center" vertical="center" wrapText="1"/>
      <protection locked="0"/>
    </xf>
    <xf numFmtId="179" fontId="21" fillId="0" borderId="18" xfId="9" applyNumberFormat="1" applyFont="1" applyBorder="1" applyAlignment="1" applyProtection="1">
      <alignment horizontal="center" vertical="center" wrapText="1"/>
      <protection locked="0"/>
    </xf>
    <xf numFmtId="0" fontId="21" fillId="0" borderId="19" xfId="9" applyFont="1" applyBorder="1" applyAlignment="1" applyProtection="1">
      <alignment horizontal="left" vertical="center" wrapText="1"/>
      <protection locked="0"/>
    </xf>
    <xf numFmtId="0" fontId="21" fillId="0" borderId="0" xfId="9" applyFont="1" applyAlignment="1" applyProtection="1">
      <alignment horizontal="left" vertical="center" wrapText="1"/>
      <protection locked="0"/>
    </xf>
    <xf numFmtId="38" fontId="21" fillId="0" borderId="40" xfId="11" applyFont="1" applyFill="1" applyBorder="1" applyAlignment="1" applyProtection="1">
      <alignment horizontal="center" vertical="center" wrapText="1"/>
      <protection locked="0"/>
    </xf>
    <xf numFmtId="0" fontId="21" fillId="0" borderId="41" xfId="1" applyFont="1" applyBorder="1" applyAlignment="1" applyProtection="1">
      <alignment horizontal="center" vertical="center" wrapText="1"/>
      <protection locked="0"/>
    </xf>
    <xf numFmtId="0" fontId="21" fillId="0" borderId="11" xfId="9" applyFont="1" applyBorder="1" applyAlignment="1" applyProtection="1">
      <alignment horizontal="left" vertical="center" wrapText="1"/>
      <protection locked="0"/>
    </xf>
    <xf numFmtId="38" fontId="21" fillId="0" borderId="44" xfId="11" applyFont="1" applyFill="1" applyBorder="1" applyAlignment="1" applyProtection="1">
      <alignment horizontal="center" vertical="center" wrapText="1"/>
      <protection locked="0"/>
    </xf>
    <xf numFmtId="0" fontId="21" fillId="0" borderId="45" xfId="1" applyFont="1" applyBorder="1" applyAlignment="1" applyProtection="1">
      <alignment horizontal="center" vertical="center" wrapText="1"/>
      <protection locked="0"/>
    </xf>
    <xf numFmtId="0" fontId="21" fillId="2" borderId="47" xfId="0" applyFont="1" applyFill="1" applyBorder="1" applyAlignment="1">
      <alignment horizontal="center" vertical="center" wrapText="1"/>
    </xf>
    <xf numFmtId="0" fontId="23" fillId="0" borderId="0" xfId="1" applyFont="1">
      <alignment vertical="center"/>
    </xf>
    <xf numFmtId="0" fontId="23" fillId="0" borderId="0" xfId="1" applyFont="1" applyAlignment="1">
      <alignment vertical="top"/>
    </xf>
    <xf numFmtId="0" fontId="20" fillId="0" borderId="0" xfId="1" applyFont="1" applyAlignment="1">
      <alignment horizontal="center" vertical="center" wrapText="1"/>
    </xf>
    <xf numFmtId="181" fontId="21" fillId="0" borderId="0" xfId="1" applyNumberFormat="1" applyFont="1" applyAlignment="1" applyProtection="1">
      <alignment horizontal="center" vertical="center"/>
      <protection locked="0"/>
    </xf>
    <xf numFmtId="0" fontId="21" fillId="0" borderId="33" xfId="1" applyFont="1" applyBorder="1" applyAlignment="1" applyProtection="1">
      <alignment horizontal="center" vertical="center" wrapText="1"/>
      <protection locked="0"/>
    </xf>
    <xf numFmtId="0" fontId="21" fillId="0" borderId="38" xfId="0" applyFont="1" applyBorder="1" applyAlignment="1">
      <alignment horizontal="center" vertical="center" wrapText="1"/>
    </xf>
    <xf numFmtId="182" fontId="21" fillId="0" borderId="0" xfId="1" applyNumberFormat="1" applyFont="1" applyAlignment="1" applyProtection="1">
      <alignment horizontal="center" vertical="center"/>
      <protection locked="0"/>
    </xf>
    <xf numFmtId="183" fontId="21" fillId="0" borderId="0" xfId="1" applyNumberFormat="1" applyFont="1" applyAlignment="1" applyProtection="1">
      <alignment horizontal="center" vertical="center"/>
      <protection locked="0"/>
    </xf>
    <xf numFmtId="0" fontId="21" fillId="0" borderId="38"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38" fontId="21" fillId="3" borderId="0" xfId="0" applyNumberFormat="1" applyFont="1" applyFill="1" applyAlignment="1">
      <alignment horizontal="right" vertical="center"/>
    </xf>
    <xf numFmtId="0" fontId="21" fillId="0" borderId="0" xfId="0" applyFont="1" applyAlignment="1">
      <alignment horizontal="center" vertical="center" wrapText="1"/>
    </xf>
    <xf numFmtId="0" fontId="26" fillId="0" borderId="0" xfId="1" applyFont="1">
      <alignment vertical="center"/>
    </xf>
    <xf numFmtId="0" fontId="25" fillId="0" borderId="0" xfId="1" applyFont="1">
      <alignment vertical="center"/>
    </xf>
    <xf numFmtId="0" fontId="8" fillId="0" borderId="0" xfId="1" applyFont="1" applyAlignment="1">
      <alignment horizontal="center" vertical="center"/>
    </xf>
    <xf numFmtId="176" fontId="27" fillId="0" borderId="0" xfId="1" applyNumberFormat="1" applyFont="1">
      <alignment vertical="center"/>
    </xf>
    <xf numFmtId="0" fontId="27" fillId="0" borderId="0" xfId="1" applyFont="1">
      <alignment vertical="center"/>
    </xf>
    <xf numFmtId="0" fontId="20" fillId="5" borderId="49" xfId="1" applyFont="1" applyFill="1" applyBorder="1" applyAlignment="1">
      <alignment horizontal="center" vertical="center" wrapText="1"/>
    </xf>
    <xf numFmtId="0" fontId="12" fillId="0" borderId="0" xfId="1" applyFont="1">
      <alignment vertical="center"/>
    </xf>
    <xf numFmtId="179" fontId="22" fillId="0" borderId="9" xfId="1" applyNumberFormat="1" applyFont="1" applyBorder="1" applyAlignment="1" applyProtection="1">
      <alignment horizontal="center" vertical="center"/>
      <protection locked="0"/>
    </xf>
    <xf numFmtId="0" fontId="22" fillId="0" borderId="0" xfId="1"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0" fillId="0" borderId="0" xfId="0" applyFont="1">
      <alignment vertical="center"/>
    </xf>
    <xf numFmtId="0" fontId="37"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29" fillId="0" borderId="0" xfId="0" applyFont="1" applyProtection="1">
      <alignment vertical="center"/>
      <protection locked="0"/>
    </xf>
    <xf numFmtId="0" fontId="40" fillId="0" borderId="0" xfId="0" applyFont="1" applyAlignment="1">
      <alignment vertical="top" wrapText="1"/>
    </xf>
    <xf numFmtId="0" fontId="29" fillId="0" borderId="0" xfId="0" applyFont="1" applyAlignment="1">
      <alignment vertical="center" wrapText="1"/>
    </xf>
    <xf numFmtId="0" fontId="41" fillId="0" borderId="0" xfId="1" applyFont="1" applyAlignment="1">
      <alignment horizontal="center" vertical="center" wrapText="1"/>
    </xf>
    <xf numFmtId="0" fontId="42" fillId="0" borderId="0" xfId="1" applyFont="1">
      <alignment vertical="center"/>
    </xf>
    <xf numFmtId="0" fontId="0" fillId="0" borderId="0" xfId="0" applyAlignment="1">
      <alignment horizontal="left" vertical="center"/>
    </xf>
    <xf numFmtId="0" fontId="43" fillId="0" borderId="0" xfId="0" applyFont="1" applyAlignment="1" applyProtection="1">
      <alignment horizontal="left" vertical="center" wrapText="1"/>
      <protection locked="0"/>
    </xf>
    <xf numFmtId="0" fontId="43" fillId="0" borderId="64" xfId="0" applyFont="1" applyBorder="1" applyAlignment="1" applyProtection="1">
      <alignment horizontal="center" vertical="center"/>
      <protection locked="0"/>
    </xf>
    <xf numFmtId="0" fontId="43" fillId="0" borderId="65" xfId="0" applyFont="1" applyBorder="1" applyAlignment="1" applyProtection="1">
      <alignment horizontal="center" vertical="center"/>
      <protection locked="0"/>
    </xf>
    <xf numFmtId="0" fontId="43" fillId="0" borderId="66" xfId="0" applyFont="1" applyBorder="1" applyAlignment="1" applyProtection="1">
      <alignment horizontal="center" vertical="center"/>
      <protection locked="0"/>
    </xf>
    <xf numFmtId="0" fontId="0" fillId="0" borderId="0" xfId="0" applyProtection="1">
      <alignment vertical="center"/>
      <protection locked="0"/>
    </xf>
    <xf numFmtId="0" fontId="43" fillId="0" borderId="69" xfId="0" applyFont="1" applyBorder="1" applyAlignment="1" applyProtection="1">
      <alignment horizontal="center" vertical="center"/>
      <protection locked="0"/>
    </xf>
    <xf numFmtId="0" fontId="43" fillId="0" borderId="70" xfId="0" applyFont="1" applyBorder="1" applyAlignment="1" applyProtection="1">
      <alignment horizontal="center" vertical="center"/>
      <protection locked="0"/>
    </xf>
    <xf numFmtId="0" fontId="43" fillId="0" borderId="67" xfId="0" applyFont="1" applyBorder="1" applyAlignment="1" applyProtection="1">
      <alignment horizontal="center" vertical="center"/>
      <protection locked="0"/>
    </xf>
    <xf numFmtId="0" fontId="43" fillId="0" borderId="68" xfId="0" applyFont="1" applyBorder="1" applyAlignment="1" applyProtection="1">
      <alignment horizontal="center" vertical="center"/>
      <protection locked="0"/>
    </xf>
    <xf numFmtId="0" fontId="43" fillId="0" borderId="71" xfId="0" applyFont="1" applyBorder="1" applyAlignment="1" applyProtection="1">
      <alignment horizontal="center" vertical="center"/>
      <protection locked="0"/>
    </xf>
    <xf numFmtId="0" fontId="29" fillId="2" borderId="9" xfId="0" applyFont="1" applyFill="1" applyBorder="1">
      <alignment vertical="center"/>
    </xf>
    <xf numFmtId="0" fontId="16" fillId="0" borderId="0" xfId="1" applyFont="1" applyAlignment="1">
      <alignment horizontal="right" vertical="center"/>
    </xf>
    <xf numFmtId="0" fontId="30" fillId="0" borderId="0" xfId="0" applyFont="1" applyAlignment="1">
      <alignment horizontal="left" vertical="center"/>
    </xf>
    <xf numFmtId="0" fontId="3" fillId="0" borderId="0" xfId="0" applyFont="1" applyAlignment="1">
      <alignment horizontal="left" vertical="center"/>
    </xf>
    <xf numFmtId="0" fontId="43" fillId="6" borderId="9" xfId="0" applyFont="1" applyFill="1" applyBorder="1" applyAlignment="1">
      <alignment horizontal="center" vertical="center" wrapText="1"/>
    </xf>
    <xf numFmtId="179" fontId="22" fillId="0" borderId="1" xfId="1" applyNumberFormat="1" applyFont="1" applyBorder="1" applyAlignment="1" applyProtection="1">
      <alignment horizontal="right" vertical="center"/>
      <protection locked="0"/>
    </xf>
    <xf numFmtId="0" fontId="3" fillId="0" borderId="0" xfId="0" applyFont="1">
      <alignment vertical="center"/>
    </xf>
    <xf numFmtId="0" fontId="13" fillId="0" borderId="6" xfId="1" applyFont="1" applyBorder="1" applyAlignment="1">
      <alignment vertical="center" shrinkToFit="1"/>
    </xf>
    <xf numFmtId="38" fontId="13" fillId="2" borderId="7" xfId="2" applyFont="1" applyFill="1" applyBorder="1" applyAlignment="1" applyProtection="1">
      <alignment vertical="center"/>
    </xf>
    <xf numFmtId="38" fontId="13" fillId="0" borderId="0" xfId="2" applyFont="1" applyFill="1" applyBorder="1" applyAlignment="1" applyProtection="1">
      <alignment vertical="center" shrinkToFit="1"/>
      <protection locked="0"/>
    </xf>
    <xf numFmtId="0" fontId="19" fillId="0" borderId="0" xfId="1" applyFont="1">
      <alignment vertical="center"/>
    </xf>
    <xf numFmtId="0" fontId="16" fillId="0" borderId="0" xfId="1" applyFont="1" applyAlignment="1">
      <alignment vertical="center" shrinkToFit="1"/>
    </xf>
    <xf numFmtId="0" fontId="45" fillId="0" borderId="0" xfId="0" applyFont="1" applyAlignment="1">
      <alignment horizontal="center" vertical="center"/>
    </xf>
    <xf numFmtId="190" fontId="45" fillId="0" borderId="0" xfId="0" applyNumberFormat="1" applyFont="1" applyAlignment="1" applyProtection="1">
      <alignment horizontal="center" vertical="center"/>
      <protection locked="0"/>
    </xf>
    <xf numFmtId="0" fontId="45" fillId="0" borderId="50" xfId="0" applyFont="1" applyBorder="1" applyAlignment="1">
      <alignment horizontal="center" vertic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5" fillId="2" borderId="63" xfId="0" applyFont="1" applyFill="1" applyBorder="1" applyAlignment="1">
      <alignment horizontal="center" vertical="center"/>
    </xf>
    <xf numFmtId="190" fontId="45" fillId="2" borderId="63" xfId="0" applyNumberFormat="1" applyFont="1" applyFill="1" applyBorder="1" applyAlignment="1" applyProtection="1">
      <alignment horizontal="center" vertical="center"/>
      <protection locked="0"/>
    </xf>
    <xf numFmtId="0" fontId="43" fillId="0" borderId="0" xfId="0" applyFont="1">
      <alignment vertical="center"/>
    </xf>
    <xf numFmtId="0" fontId="45" fillId="6" borderId="52" xfId="0" applyFont="1" applyFill="1" applyBorder="1" applyAlignment="1">
      <alignment horizontal="center" vertical="center"/>
    </xf>
    <xf numFmtId="0" fontId="45" fillId="6" borderId="56" xfId="0" applyFont="1" applyFill="1" applyBorder="1" applyAlignment="1">
      <alignment horizontal="center" vertical="center"/>
    </xf>
    <xf numFmtId="0" fontId="45" fillId="6" borderId="12" xfId="0" applyFont="1" applyFill="1" applyBorder="1" applyAlignment="1">
      <alignment horizontal="center" vertical="center"/>
    </xf>
    <xf numFmtId="0" fontId="45" fillId="6" borderId="9" xfId="0" applyFont="1" applyFill="1" applyBorder="1" applyAlignment="1">
      <alignment horizontal="center" vertical="center" wrapText="1"/>
    </xf>
    <xf numFmtId="0" fontId="45" fillId="0" borderId="1" xfId="0" applyFont="1" applyBorder="1" applyAlignment="1" applyProtection="1">
      <alignment vertical="center" wrapText="1"/>
      <protection locked="0"/>
    </xf>
    <xf numFmtId="0" fontId="45" fillId="6" borderId="51" xfId="0" applyFont="1" applyFill="1" applyBorder="1" applyAlignment="1">
      <alignment horizontal="center" vertical="center"/>
    </xf>
    <xf numFmtId="0" fontId="45" fillId="6" borderId="55" xfId="0" applyFont="1" applyFill="1" applyBorder="1" applyAlignment="1">
      <alignment horizontal="center" vertical="center"/>
    </xf>
    <xf numFmtId="0" fontId="45" fillId="6" borderId="9" xfId="0" applyFont="1" applyFill="1" applyBorder="1" applyAlignment="1">
      <alignment horizontal="center" vertical="center"/>
    </xf>
    <xf numFmtId="0" fontId="45" fillId="0" borderId="17" xfId="0" applyFont="1" applyBorder="1">
      <alignment vertical="center"/>
    </xf>
    <xf numFmtId="0" fontId="45" fillId="6" borderId="14" xfId="0" applyFont="1" applyFill="1" applyBorder="1" applyAlignment="1">
      <alignment horizontal="center" vertical="center"/>
    </xf>
    <xf numFmtId="0" fontId="45" fillId="6" borderId="9" xfId="0" applyFont="1" applyFill="1" applyBorder="1" applyAlignment="1">
      <alignment horizontal="center" vertical="center" shrinkToFit="1"/>
    </xf>
    <xf numFmtId="0" fontId="45" fillId="0" borderId="17" xfId="0" applyFont="1" applyBorder="1" applyAlignment="1">
      <alignment horizontal="left" vertical="center"/>
    </xf>
    <xf numFmtId="0" fontId="45" fillId="0" borderId="2" xfId="0" applyFont="1" applyBorder="1">
      <alignment vertical="center"/>
    </xf>
    <xf numFmtId="0" fontId="45" fillId="0" borderId="19" xfId="0" applyFont="1" applyBorder="1" applyAlignment="1">
      <alignment horizontal="left" vertical="center"/>
    </xf>
    <xf numFmtId="0" fontId="45" fillId="2" borderId="1" xfId="0" applyFont="1" applyFill="1" applyBorder="1" applyAlignment="1">
      <alignment horizontal="center" vertical="center"/>
    </xf>
    <xf numFmtId="38" fontId="45" fillId="0" borderId="1" xfId="11" applyFont="1" applyFill="1" applyBorder="1" applyAlignment="1" applyProtection="1">
      <alignment horizontal="center" vertical="center" wrapText="1"/>
      <protection locked="0"/>
    </xf>
    <xf numFmtId="0" fontId="45" fillId="0" borderId="2" xfId="0" applyFont="1" applyBorder="1" applyAlignment="1">
      <alignment horizontal="center" vertical="center" shrinkToFit="1"/>
    </xf>
    <xf numFmtId="38" fontId="45" fillId="0" borderId="2" xfId="11" applyFont="1" applyBorder="1" applyAlignment="1" applyProtection="1">
      <alignment horizontal="center" vertical="center"/>
      <protection locked="0"/>
    </xf>
    <xf numFmtId="0" fontId="51" fillId="0" borderId="0" xfId="1" applyFont="1" applyAlignment="1">
      <alignment horizontal="center" vertical="center" wrapText="1"/>
    </xf>
    <xf numFmtId="0" fontId="51" fillId="0" borderId="0" xfId="1" applyFont="1" applyAlignment="1">
      <alignment horizontal="center" vertical="center" textRotation="255"/>
    </xf>
    <xf numFmtId="0" fontId="51" fillId="0" borderId="34" xfId="1" applyFont="1" applyBorder="1" applyAlignment="1">
      <alignment horizontal="center" vertical="center" wrapText="1"/>
    </xf>
    <xf numFmtId="0" fontId="51" fillId="0" borderId="0" xfId="1" applyFont="1" applyAlignment="1">
      <alignment horizontal="center" vertical="center" wrapText="1" shrinkToFit="1"/>
    </xf>
    <xf numFmtId="0" fontId="51" fillId="0" borderId="0" xfId="1" applyFont="1" applyAlignment="1" applyProtection="1">
      <alignment horizontal="left" vertical="center" wrapText="1"/>
      <protection locked="0"/>
    </xf>
    <xf numFmtId="0" fontId="51" fillId="0" borderId="0" xfId="1" applyFont="1" applyAlignment="1" applyProtection="1">
      <alignment horizontal="center" vertical="center" wrapText="1"/>
      <protection locked="0"/>
    </xf>
    <xf numFmtId="0" fontId="51" fillId="0" borderId="33" xfId="1" applyFont="1" applyBorder="1" applyAlignment="1" applyProtection="1">
      <alignment horizontal="center" vertical="center" wrapText="1"/>
      <protection locked="0"/>
    </xf>
    <xf numFmtId="0" fontId="51" fillId="0" borderId="34" xfId="1" applyFont="1" applyBorder="1" applyAlignment="1" applyProtection="1">
      <alignment horizontal="center" vertical="center" wrapText="1"/>
      <protection locked="0"/>
    </xf>
    <xf numFmtId="38" fontId="51" fillId="0" borderId="0" xfId="2" applyFont="1" applyFill="1" applyBorder="1" applyAlignment="1" applyProtection="1">
      <alignment horizontal="right" vertical="center"/>
      <protection locked="0"/>
    </xf>
    <xf numFmtId="38" fontId="51" fillId="3" borderId="0" xfId="2" applyFont="1" applyFill="1" applyBorder="1" applyAlignment="1" applyProtection="1">
      <alignment horizontal="right" vertical="center"/>
      <protection locked="0"/>
    </xf>
    <xf numFmtId="0" fontId="51" fillId="0" borderId="0" xfId="0" applyFont="1" applyAlignment="1">
      <alignment horizontal="center" vertical="center"/>
    </xf>
    <xf numFmtId="0" fontId="51" fillId="0" borderId="38" xfId="0" applyFont="1" applyBorder="1" applyAlignment="1">
      <alignment horizontal="center" vertical="center"/>
    </xf>
    <xf numFmtId="0" fontId="51" fillId="0" borderId="38" xfId="0" applyFont="1" applyBorder="1" applyAlignment="1">
      <alignment horizontal="left" vertical="center" wrapText="1"/>
    </xf>
    <xf numFmtId="0" fontId="51" fillId="0" borderId="38" xfId="0" applyFont="1" applyBorder="1" applyAlignment="1">
      <alignment horizontal="center" vertical="center" wrapText="1"/>
    </xf>
    <xf numFmtId="0" fontId="51" fillId="0" borderId="0" xfId="0" applyFont="1" applyAlignment="1">
      <alignment horizontal="right" vertical="center"/>
    </xf>
    <xf numFmtId="38" fontId="51" fillId="3" borderId="0" xfId="0" applyNumberFormat="1" applyFont="1" applyFill="1" applyAlignment="1">
      <alignment horizontal="right" vertical="center"/>
    </xf>
    <xf numFmtId="0" fontId="51" fillId="0" borderId="0" xfId="1" applyFont="1" applyAlignment="1">
      <alignment horizontal="center" vertical="center"/>
    </xf>
    <xf numFmtId="184" fontId="51" fillId="0" borderId="0" xfId="1" applyNumberFormat="1" applyFont="1" applyAlignment="1" applyProtection="1">
      <alignment horizontal="center" vertical="center"/>
      <protection locked="0"/>
    </xf>
    <xf numFmtId="0" fontId="51" fillId="0" borderId="0" xfId="0" applyFont="1" applyAlignment="1">
      <alignment horizontal="center" vertical="center" wrapText="1"/>
    </xf>
    <xf numFmtId="185" fontId="51" fillId="0" borderId="0" xfId="1" applyNumberFormat="1" applyFont="1" applyAlignment="1" applyProtection="1">
      <alignment horizontal="center" vertical="center"/>
      <protection locked="0"/>
    </xf>
    <xf numFmtId="186" fontId="51" fillId="0" borderId="0" xfId="1" applyNumberFormat="1" applyFont="1" applyAlignment="1" applyProtection="1">
      <alignment horizontal="center" vertical="center"/>
      <protection locked="0"/>
    </xf>
    <xf numFmtId="0" fontId="46" fillId="6" borderId="9" xfId="0" applyFont="1" applyFill="1" applyBorder="1" applyAlignment="1">
      <alignment horizontal="center" vertical="center"/>
    </xf>
    <xf numFmtId="0" fontId="46" fillId="7" borderId="9" xfId="0" applyFont="1" applyFill="1" applyBorder="1" applyAlignment="1">
      <alignment horizontal="center" vertical="center"/>
    </xf>
    <xf numFmtId="0" fontId="46" fillId="0" borderId="9" xfId="0" applyFont="1" applyBorder="1" applyAlignment="1">
      <alignment horizontal="center" vertical="center"/>
    </xf>
    <xf numFmtId="0" fontId="60" fillId="0" borderId="0" xfId="1" applyFont="1" applyAlignment="1">
      <alignment horizontal="right" vertical="center"/>
    </xf>
    <xf numFmtId="0" fontId="21" fillId="0" borderId="46" xfId="0" applyFont="1" applyBorder="1" applyAlignment="1">
      <alignment horizontal="center" vertical="center" wrapText="1"/>
    </xf>
    <xf numFmtId="0" fontId="21" fillId="2" borderId="5" xfId="0" applyFont="1" applyFill="1" applyBorder="1" applyAlignment="1">
      <alignment horizontal="center" vertical="center" wrapText="1"/>
    </xf>
    <xf numFmtId="0" fontId="73" fillId="0" borderId="0" xfId="1" applyFont="1" applyAlignment="1">
      <alignment horizontal="center" vertical="center" wrapText="1"/>
    </xf>
    <xf numFmtId="0" fontId="73" fillId="0" borderId="0" xfId="1" applyFont="1" applyAlignment="1">
      <alignment horizontal="center" vertical="center" textRotation="255"/>
    </xf>
    <xf numFmtId="0" fontId="73" fillId="0" borderId="0" xfId="1" applyFont="1" applyAlignment="1">
      <alignment horizontal="center" vertical="center" wrapText="1" shrinkToFit="1"/>
    </xf>
    <xf numFmtId="0" fontId="73" fillId="0" borderId="33" xfId="1" applyFont="1" applyBorder="1" applyAlignment="1">
      <alignment horizontal="center" vertical="center" wrapText="1"/>
    </xf>
    <xf numFmtId="0" fontId="73" fillId="0" borderId="34" xfId="1" applyFont="1" applyBorder="1" applyAlignment="1">
      <alignment horizontal="center" vertical="center" wrapText="1"/>
    </xf>
    <xf numFmtId="0" fontId="73" fillId="0" borderId="5" xfId="1" applyFont="1" applyBorder="1" applyAlignment="1">
      <alignment horizontal="center" vertical="center" wrapText="1"/>
    </xf>
    <xf numFmtId="0" fontId="73" fillId="0" borderId="5" xfId="1" applyFont="1" applyBorder="1" applyAlignment="1">
      <alignment horizontal="center" vertical="center" textRotation="255" wrapText="1"/>
    </xf>
    <xf numFmtId="0" fontId="73" fillId="0" borderId="41" xfId="1" applyFont="1" applyBorder="1" applyAlignment="1">
      <alignment horizontal="center" vertical="center" wrapText="1"/>
    </xf>
    <xf numFmtId="0" fontId="73" fillId="0" borderId="19" xfId="1" applyFont="1" applyBorder="1" applyAlignment="1">
      <alignment horizontal="center" vertical="center" wrapText="1" shrinkToFit="1"/>
    </xf>
    <xf numFmtId="0" fontId="21" fillId="0" borderId="19" xfId="0" applyFont="1" applyBorder="1" applyAlignment="1">
      <alignment horizontal="center" vertical="center" wrapText="1"/>
    </xf>
    <xf numFmtId="38" fontId="43" fillId="0" borderId="0" xfId="11" applyFont="1" applyFill="1" applyBorder="1" applyAlignment="1">
      <alignment horizontal="center" vertical="center"/>
    </xf>
    <xf numFmtId="0" fontId="29" fillId="0" borderId="9" xfId="0" applyFont="1" applyBorder="1" applyAlignment="1">
      <alignment horizontal="center" vertical="center"/>
    </xf>
    <xf numFmtId="0" fontId="43" fillId="6" borderId="1" xfId="0" applyFont="1" applyFill="1" applyBorder="1" applyAlignment="1">
      <alignment horizontal="center" vertical="center" wrapText="1"/>
    </xf>
    <xf numFmtId="49" fontId="40" fillId="0" borderId="0" xfId="13" applyNumberFormat="1" applyFont="1" applyAlignment="1">
      <alignment horizontal="center" vertical="center"/>
    </xf>
    <xf numFmtId="0" fontId="40" fillId="0" borderId="0" xfId="13" applyFont="1"/>
    <xf numFmtId="0" fontId="40" fillId="0" borderId="0" xfId="13" applyFont="1" applyAlignment="1">
      <alignment vertical="center"/>
    </xf>
    <xf numFmtId="0" fontId="40" fillId="0" borderId="0" xfId="13" applyFont="1" applyAlignment="1">
      <alignment horizontal="left" vertical="center" wrapText="1"/>
    </xf>
    <xf numFmtId="38" fontId="22" fillId="0" borderId="1" xfId="11" applyFont="1" applyBorder="1" applyAlignment="1" applyProtection="1">
      <alignment horizontal="center" vertical="center"/>
      <protection locked="0"/>
    </xf>
    <xf numFmtId="0" fontId="29" fillId="2" borderId="9" xfId="0" applyFont="1" applyFill="1" applyBorder="1" applyAlignment="1">
      <alignment horizontal="center" vertical="center"/>
    </xf>
    <xf numFmtId="0" fontId="22" fillId="0" borderId="2" xfId="1" applyFont="1" applyBorder="1" applyAlignment="1" applyProtection="1">
      <alignment horizontal="left" vertical="center" wrapText="1"/>
      <protection locked="0"/>
    </xf>
    <xf numFmtId="0" fontId="55" fillId="0" borderId="0" xfId="1" applyFont="1">
      <alignment vertical="center"/>
    </xf>
    <xf numFmtId="0" fontId="50" fillId="0" borderId="0" xfId="1" applyFont="1">
      <alignment vertical="center"/>
    </xf>
    <xf numFmtId="38" fontId="21" fillId="0" borderId="0" xfId="11" applyFont="1" applyFill="1" applyBorder="1" applyAlignment="1" applyProtection="1">
      <alignment horizontal="right" vertical="center"/>
      <protection locked="0"/>
    </xf>
    <xf numFmtId="38" fontId="21" fillId="3" borderId="0" xfId="11" applyFont="1" applyFill="1" applyBorder="1" applyAlignment="1" applyProtection="1">
      <alignment horizontal="right" vertical="center"/>
      <protection locked="0"/>
    </xf>
    <xf numFmtId="38" fontId="21" fillId="0" borderId="0" xfId="11" applyFont="1" applyFill="1" applyAlignment="1" applyProtection="1">
      <alignment horizontal="right" vertical="center"/>
      <protection locked="0"/>
    </xf>
    <xf numFmtId="38" fontId="21" fillId="0" borderId="12" xfId="11" applyFont="1" applyFill="1" applyBorder="1" applyAlignment="1" applyProtection="1">
      <alignment vertical="center" wrapText="1"/>
      <protection locked="0"/>
    </xf>
    <xf numFmtId="38" fontId="21" fillId="3" borderId="12" xfId="11" applyFont="1" applyFill="1" applyBorder="1" applyAlignment="1" applyProtection="1">
      <alignment vertical="center" wrapText="1"/>
      <protection locked="0"/>
    </xf>
    <xf numFmtId="38" fontId="21" fillId="0" borderId="19" xfId="11" applyFont="1" applyFill="1" applyBorder="1" applyAlignment="1" applyProtection="1">
      <alignment vertical="center" wrapText="1"/>
      <protection locked="0"/>
    </xf>
    <xf numFmtId="38" fontId="21" fillId="3" borderId="19" xfId="11" applyFont="1" applyFill="1" applyBorder="1" applyAlignment="1" applyProtection="1">
      <alignment vertical="center" wrapText="1"/>
      <protection locked="0"/>
    </xf>
    <xf numFmtId="38" fontId="13" fillId="0" borderId="24" xfId="11" applyFont="1" applyFill="1" applyBorder="1" applyAlignment="1" applyProtection="1">
      <alignment vertical="center"/>
    </xf>
    <xf numFmtId="38" fontId="13" fillId="0" borderId="0" xfId="11" applyFont="1" applyFill="1" applyBorder="1" applyAlignment="1" applyProtection="1">
      <alignment vertical="center"/>
    </xf>
    <xf numFmtId="38" fontId="13" fillId="0" borderId="19" xfId="11" applyFont="1" applyFill="1" applyBorder="1" applyAlignment="1" applyProtection="1">
      <alignment vertical="center"/>
    </xf>
    <xf numFmtId="38" fontId="13" fillId="0" borderId="27" xfId="11" applyFont="1" applyFill="1" applyBorder="1" applyAlignment="1" applyProtection="1">
      <alignment vertical="center"/>
    </xf>
    <xf numFmtId="38" fontId="13" fillId="2" borderId="28" xfId="11" applyFont="1" applyFill="1" applyBorder="1" applyAlignment="1" applyProtection="1">
      <alignment vertical="center"/>
    </xf>
    <xf numFmtId="38" fontId="13" fillId="2" borderId="29" xfId="11" applyFont="1" applyFill="1" applyBorder="1" applyAlignment="1" applyProtection="1">
      <alignment vertical="center"/>
    </xf>
    <xf numFmtId="38" fontId="13" fillId="4" borderId="72" xfId="11" applyFont="1" applyFill="1" applyBorder="1" applyAlignment="1" applyProtection="1">
      <alignment vertical="center"/>
    </xf>
    <xf numFmtId="38" fontId="13" fillId="4" borderId="73" xfId="11" applyFont="1" applyFill="1" applyBorder="1" applyAlignment="1" applyProtection="1">
      <alignment vertical="center"/>
    </xf>
    <xf numFmtId="38" fontId="13" fillId="4" borderId="74" xfId="11" applyFont="1" applyFill="1" applyBorder="1" applyAlignment="1" applyProtection="1">
      <alignment vertical="center"/>
    </xf>
    <xf numFmtId="38" fontId="51" fillId="0" borderId="0" xfId="11" applyFont="1" applyFill="1" applyBorder="1" applyAlignment="1" applyProtection="1">
      <alignment horizontal="right" vertical="center"/>
      <protection locked="0"/>
    </xf>
    <xf numFmtId="38" fontId="51" fillId="3" borderId="0" xfId="11" applyFont="1" applyFill="1" applyBorder="1" applyAlignment="1" applyProtection="1">
      <alignment horizontal="right" vertical="center"/>
    </xf>
    <xf numFmtId="0" fontId="33"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38" fontId="30" fillId="0" borderId="0" xfId="11" applyFont="1" applyAlignment="1" applyProtection="1">
      <alignment horizontal="center" vertical="center"/>
    </xf>
    <xf numFmtId="38" fontId="30" fillId="0" borderId="0" xfId="11" applyFont="1" applyAlignment="1" applyProtection="1">
      <alignment horizontal="left" vertical="center"/>
    </xf>
    <xf numFmtId="14" fontId="30" fillId="0" borderId="0" xfId="11" applyNumberFormat="1" applyFont="1" applyAlignment="1" applyProtection="1">
      <alignment horizontal="center" vertical="center"/>
    </xf>
    <xf numFmtId="38" fontId="49" fillId="7" borderId="9" xfId="11" applyFont="1" applyFill="1" applyBorder="1" applyProtection="1">
      <alignment vertical="center"/>
      <protection locked="0"/>
    </xf>
    <xf numFmtId="38" fontId="49" fillId="0" borderId="9" xfId="11" applyFont="1" applyBorder="1" applyProtection="1">
      <alignment vertical="center"/>
      <protection locked="0"/>
    </xf>
    <xf numFmtId="38" fontId="49" fillId="7" borderId="13" xfId="11" applyFont="1" applyFill="1" applyBorder="1" applyProtection="1">
      <alignment vertical="center"/>
      <protection locked="0"/>
    </xf>
    <xf numFmtId="0" fontId="19" fillId="0" borderId="0" xfId="0" applyFont="1" applyAlignment="1">
      <alignment horizontal="center" vertical="center"/>
    </xf>
    <xf numFmtId="0" fontId="23" fillId="0" borderId="0" xfId="1" applyFont="1" applyProtection="1">
      <alignment vertical="center"/>
      <protection locked="0"/>
    </xf>
    <xf numFmtId="0" fontId="23" fillId="0" borderId="0" xfId="1" applyFont="1" applyAlignment="1" applyProtection="1">
      <alignment vertical="top"/>
      <protection locked="0"/>
    </xf>
    <xf numFmtId="180" fontId="22" fillId="2" borderId="9" xfId="1" applyNumberFormat="1" applyFont="1" applyFill="1" applyBorder="1" applyAlignment="1" applyProtection="1">
      <alignment horizontal="center" vertical="center" shrinkToFit="1"/>
      <protection locked="0"/>
    </xf>
    <xf numFmtId="0" fontId="22" fillId="2" borderId="1" xfId="1" applyFont="1" applyFill="1" applyBorder="1" applyAlignment="1" applyProtection="1">
      <alignment horizontal="center" vertical="center"/>
      <protection locked="0"/>
    </xf>
    <xf numFmtId="0" fontId="22" fillId="0" borderId="12" xfId="1" applyFont="1" applyBorder="1" applyAlignment="1" applyProtection="1">
      <alignment horizontal="right" vertical="center"/>
      <protection locked="0"/>
    </xf>
    <xf numFmtId="0" fontId="22" fillId="0" borderId="17" xfId="1" applyFont="1" applyBorder="1" applyProtection="1">
      <alignment vertical="center"/>
      <protection locked="0"/>
    </xf>
    <xf numFmtId="0" fontId="22" fillId="2" borderId="1" xfId="1" applyFont="1" applyFill="1" applyBorder="1" applyAlignment="1" applyProtection="1">
      <alignment horizontal="center" vertical="center" wrapText="1"/>
      <protection locked="0"/>
    </xf>
    <xf numFmtId="0" fontId="22" fillId="0" borderId="0" xfId="1" applyFont="1" applyAlignment="1" applyProtection="1">
      <alignment horizontal="right" vertical="center"/>
      <protection locked="0"/>
    </xf>
    <xf numFmtId="0" fontId="22" fillId="0" borderId="2" xfId="1" applyFont="1" applyBorder="1" applyAlignment="1" applyProtection="1">
      <alignment horizontal="right" vertical="center" wrapText="1" shrinkToFit="1"/>
      <protection locked="0"/>
    </xf>
    <xf numFmtId="0" fontId="22" fillId="0" borderId="0" xfId="1" applyFont="1" applyProtection="1">
      <alignment vertical="center"/>
      <protection locked="0"/>
    </xf>
    <xf numFmtId="0" fontId="22" fillId="2" borderId="12" xfId="1" applyFont="1" applyFill="1" applyBorder="1" applyAlignment="1" applyProtection="1">
      <alignment horizontal="center" vertical="center" wrapText="1"/>
      <protection locked="0"/>
    </xf>
    <xf numFmtId="0" fontId="49" fillId="8" borderId="9" xfId="0" applyFont="1" applyFill="1" applyBorder="1" applyAlignment="1" applyProtection="1">
      <alignment horizontal="center" vertical="center" wrapText="1"/>
      <protection locked="0"/>
    </xf>
    <xf numFmtId="0" fontId="49" fillId="0" borderId="17"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18"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48" xfId="0" applyFont="1" applyBorder="1" applyAlignment="1" applyProtection="1">
      <alignment horizontal="center" vertical="center" wrapText="1"/>
      <protection locked="0"/>
    </xf>
    <xf numFmtId="0" fontId="49" fillId="0" borderId="1" xfId="0" applyFont="1" applyBorder="1" applyAlignment="1" applyProtection="1">
      <alignment horizontal="right" vertical="center" wrapText="1"/>
      <protection locked="0"/>
    </xf>
    <xf numFmtId="0" fontId="49" fillId="0" borderId="0" xfId="0" applyFont="1" applyAlignment="1" applyProtection="1">
      <alignment horizontal="right" vertical="center" wrapText="1"/>
      <protection locked="0"/>
    </xf>
    <xf numFmtId="0" fontId="49" fillId="0" borderId="0" xfId="0" applyFont="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49" fillId="0" borderId="19" xfId="0" applyFont="1" applyBorder="1" applyAlignment="1" applyProtection="1">
      <alignment horizontal="center" vertical="center" wrapText="1"/>
      <protection locked="0"/>
    </xf>
    <xf numFmtId="0" fontId="71" fillId="0" borderId="0" xfId="0" applyFont="1">
      <alignment vertical="center"/>
    </xf>
    <xf numFmtId="0" fontId="64" fillId="0" borderId="0" xfId="0" applyFont="1">
      <alignment vertical="center"/>
    </xf>
    <xf numFmtId="0" fontId="65" fillId="2" borderId="5" xfId="0" applyFont="1" applyFill="1" applyBorder="1">
      <alignment vertical="center"/>
    </xf>
    <xf numFmtId="0" fontId="62" fillId="6" borderId="12"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2" fillId="6" borderId="78" xfId="0" applyFont="1" applyFill="1" applyBorder="1" applyAlignment="1">
      <alignment horizontal="center" vertical="center" wrapText="1"/>
    </xf>
    <xf numFmtId="38" fontId="22" fillId="0" borderId="33" xfId="11" applyFont="1" applyFill="1" applyBorder="1" applyAlignment="1" applyProtection="1">
      <alignment horizontal="center" vertical="center"/>
      <protection locked="0"/>
    </xf>
    <xf numFmtId="0" fontId="71" fillId="0" borderId="0" xfId="0" applyFont="1" applyProtection="1">
      <alignment vertical="center"/>
      <protection locked="0"/>
    </xf>
    <xf numFmtId="0" fontId="43" fillId="8" borderId="10" xfId="0" applyFont="1" applyFill="1" applyBorder="1" applyAlignment="1">
      <alignment vertical="center" wrapText="1"/>
    </xf>
    <xf numFmtId="0" fontId="43" fillId="8" borderId="10" xfId="0" applyFont="1" applyFill="1" applyBorder="1" applyAlignment="1" applyProtection="1">
      <alignment vertical="center" wrapText="1"/>
      <protection locked="0"/>
    </xf>
    <xf numFmtId="0" fontId="43" fillId="8" borderId="14" xfId="0" applyFont="1" applyFill="1" applyBorder="1" applyAlignment="1" applyProtection="1">
      <alignment vertical="center" wrapText="1"/>
      <protection locked="0"/>
    </xf>
    <xf numFmtId="181" fontId="21" fillId="0" borderId="0" xfId="3" applyNumberFormat="1" applyFont="1" applyAlignment="1" applyProtection="1">
      <alignment horizontal="center" vertical="center"/>
      <protection locked="0"/>
    </xf>
    <xf numFmtId="0" fontId="21" fillId="0" borderId="0" xfId="3" applyFont="1" applyAlignment="1" applyProtection="1">
      <alignment horizontal="center" vertical="center" wrapText="1"/>
      <protection locked="0"/>
    </xf>
    <xf numFmtId="0" fontId="21" fillId="0" borderId="33" xfId="3" applyFont="1" applyBorder="1" applyAlignment="1" applyProtection="1">
      <alignment horizontal="center" vertical="center" wrapText="1"/>
      <protection locked="0"/>
    </xf>
    <xf numFmtId="0" fontId="21" fillId="0" borderId="0" xfId="3" applyFont="1" applyAlignment="1" applyProtection="1">
      <alignment horizontal="left" vertical="center" wrapText="1"/>
      <protection locked="0"/>
    </xf>
    <xf numFmtId="0" fontId="19" fillId="0" borderId="0" xfId="0" applyFont="1" applyAlignment="1">
      <alignment horizontal="left" vertical="center"/>
    </xf>
    <xf numFmtId="0" fontId="74" fillId="0" borderId="0" xfId="0" applyFont="1" applyAlignment="1" applyProtection="1">
      <alignment horizontal="center" vertical="center"/>
      <protection locked="0"/>
    </xf>
    <xf numFmtId="0" fontId="31" fillId="0" borderId="0" xfId="0" applyFont="1" applyAlignment="1">
      <alignment horizontal="center" vertical="center"/>
    </xf>
    <xf numFmtId="0" fontId="43" fillId="2" borderId="12" xfId="0" applyFont="1" applyFill="1" applyBorder="1" applyAlignment="1">
      <alignment horizontal="center" vertical="center"/>
    </xf>
    <xf numFmtId="0" fontId="43" fillId="2" borderId="68" xfId="0" applyFont="1" applyFill="1" applyBorder="1" applyAlignment="1">
      <alignment horizontal="center" vertical="center"/>
    </xf>
    <xf numFmtId="0" fontId="43" fillId="2" borderId="85"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5" xfId="0" applyFont="1" applyFill="1" applyBorder="1" applyAlignment="1">
      <alignment horizontal="center" textRotation="255"/>
    </xf>
    <xf numFmtId="0" fontId="43" fillId="2" borderId="65" xfId="0" applyFont="1" applyFill="1" applyBorder="1" applyAlignment="1">
      <alignment horizontal="center" textRotation="255"/>
    </xf>
    <xf numFmtId="0" fontId="43" fillId="2" borderId="70" xfId="0" applyFont="1" applyFill="1" applyBorder="1" applyAlignment="1">
      <alignment horizontal="center" textRotation="255"/>
    </xf>
    <xf numFmtId="0" fontId="43" fillId="2" borderId="0" xfId="0" applyFont="1" applyFill="1" applyAlignment="1">
      <alignment horizontal="center" textRotation="255"/>
    </xf>
    <xf numFmtId="0" fontId="43" fillId="2" borderId="8" xfId="0" applyFont="1" applyFill="1" applyBorder="1" applyAlignment="1">
      <alignment horizontal="center" vertical="center" wrapText="1"/>
    </xf>
    <xf numFmtId="0" fontId="43" fillId="2" borderId="87" xfId="0" applyFont="1" applyFill="1" applyBorder="1" applyAlignment="1">
      <alignment horizontal="center" vertical="center" wrapText="1"/>
    </xf>
    <xf numFmtId="0" fontId="43" fillId="2" borderId="86"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21" fillId="2" borderId="88" xfId="1" applyFont="1" applyFill="1" applyBorder="1" applyAlignment="1">
      <alignment horizontal="center" vertical="center"/>
    </xf>
    <xf numFmtId="0" fontId="13" fillId="2" borderId="88" xfId="1" applyFont="1" applyFill="1" applyBorder="1" applyAlignment="1">
      <alignment horizontal="center" vertical="center"/>
    </xf>
    <xf numFmtId="0" fontId="29" fillId="0" borderId="0" xfId="9" applyFont="1" applyAlignment="1">
      <alignment vertical="distributed" wrapText="1"/>
    </xf>
    <xf numFmtId="0" fontId="34" fillId="0" borderId="4" xfId="0" applyFont="1" applyBorder="1" applyAlignment="1">
      <alignment horizontal="left" vertical="center"/>
    </xf>
    <xf numFmtId="14" fontId="76" fillId="0" borderId="0" xfId="0" applyNumberFormat="1" applyFont="1" applyAlignment="1">
      <alignment horizontal="center" vertical="center" shrinkToFit="1"/>
    </xf>
    <xf numFmtId="0" fontId="76" fillId="0" borderId="0" xfId="0" applyFont="1" applyAlignment="1">
      <alignment horizontal="center" vertical="center"/>
    </xf>
    <xf numFmtId="14" fontId="77" fillId="0" borderId="0" xfId="0" applyNumberFormat="1" applyFont="1" applyAlignment="1">
      <alignment horizontal="center" vertical="center" shrinkToFit="1"/>
    </xf>
    <xf numFmtId="14" fontId="77" fillId="0" borderId="0" xfId="0" applyNumberFormat="1" applyFont="1" applyAlignment="1" applyProtection="1">
      <alignment horizontal="center" vertical="center" shrinkToFit="1"/>
      <protection locked="0"/>
    </xf>
    <xf numFmtId="0" fontId="76" fillId="0" borderId="0" xfId="0" applyFont="1" applyAlignment="1">
      <alignment horizontal="center" vertical="center" wrapText="1"/>
    </xf>
    <xf numFmtId="193" fontId="77" fillId="0" borderId="0" xfId="0" applyNumberFormat="1" applyFont="1" applyAlignment="1">
      <alignment horizontal="center" vertical="center" shrinkToFit="1"/>
    </xf>
    <xf numFmtId="0" fontId="40" fillId="0" borderId="0" xfId="13" applyFont="1" applyAlignment="1">
      <alignment horizontal="left" vertical="center" shrinkToFit="1"/>
    </xf>
    <xf numFmtId="49" fontId="40" fillId="0" borderId="0" xfId="13" applyNumberFormat="1" applyFont="1" applyAlignment="1">
      <alignment horizontal="left" vertical="center" shrinkToFit="1"/>
    </xf>
    <xf numFmtId="0" fontId="40" fillId="0" borderId="0" xfId="13" applyFont="1" applyAlignment="1">
      <alignment horizontal="center" vertical="center"/>
    </xf>
    <xf numFmtId="0" fontId="40" fillId="0" borderId="0" xfId="13" applyFont="1" applyAlignment="1">
      <alignment horizontal="center" vertical="center" shrinkToFit="1"/>
    </xf>
    <xf numFmtId="0" fontId="13" fillId="0" borderId="0" xfId="1" applyFont="1" applyAlignment="1" applyProtection="1">
      <alignment horizontal="center" vertical="center" shrinkToFit="1"/>
      <protection locked="0"/>
    </xf>
    <xf numFmtId="176" fontId="13" fillId="0" borderId="0" xfId="1" applyNumberFormat="1" applyFont="1" applyAlignment="1" applyProtection="1">
      <alignment horizontal="center" vertical="center" shrinkToFit="1"/>
      <protection locked="0"/>
    </xf>
    <xf numFmtId="0" fontId="18" fillId="0" borderId="0" xfId="1" applyFont="1" applyAlignment="1">
      <alignment horizontal="center" vertical="center" shrinkToFit="1"/>
    </xf>
    <xf numFmtId="0" fontId="78" fillId="0" borderId="0" xfId="0" applyFont="1">
      <alignment vertical="center"/>
    </xf>
    <xf numFmtId="38" fontId="13" fillId="0" borderId="19" xfId="11" applyFont="1" applyFill="1" applyBorder="1" applyAlignment="1" applyProtection="1">
      <alignment vertical="center" wrapText="1"/>
    </xf>
    <xf numFmtId="0" fontId="32" fillId="2" borderId="9" xfId="0" applyFont="1" applyFill="1" applyBorder="1" applyAlignment="1">
      <alignment horizontal="left" vertical="center" wrapText="1"/>
    </xf>
    <xf numFmtId="0" fontId="43" fillId="9" borderId="9" xfId="0" applyFont="1" applyFill="1" applyBorder="1" applyAlignment="1">
      <alignment horizontal="center" vertical="center" wrapText="1"/>
    </xf>
    <xf numFmtId="0" fontId="29" fillId="2" borderId="8" xfId="0" applyFont="1" applyFill="1" applyBorder="1">
      <alignment vertical="center"/>
    </xf>
    <xf numFmtId="14" fontId="0" fillId="0" borderId="0" xfId="0" applyNumberFormat="1">
      <alignment vertical="center"/>
    </xf>
    <xf numFmtId="0" fontId="0" fillId="0" borderId="0" xfId="0" applyAlignment="1">
      <alignment vertical="center" wrapText="1"/>
    </xf>
    <xf numFmtId="14" fontId="9" fillId="0" borderId="0" xfId="1" applyNumberFormat="1" applyFont="1">
      <alignment vertical="center"/>
    </xf>
    <xf numFmtId="38" fontId="9" fillId="0" borderId="0" xfId="1" applyNumberFormat="1" applyFont="1">
      <alignment vertical="center"/>
    </xf>
    <xf numFmtId="0" fontId="78" fillId="0" borderId="35" xfId="1" applyFont="1" applyBorder="1" applyAlignment="1" applyProtection="1">
      <alignment horizontal="left" vertical="center"/>
      <protection locked="0"/>
    </xf>
    <xf numFmtId="0" fontId="64" fillId="0" borderId="35" xfId="0" applyFont="1" applyBorder="1" applyAlignment="1"/>
    <xf numFmtId="0" fontId="78" fillId="0" borderId="0" xfId="1" applyFont="1" applyAlignment="1" applyProtection="1">
      <alignment horizontal="left" vertical="center"/>
      <protection locked="0"/>
    </xf>
    <xf numFmtId="0" fontId="78" fillId="0" borderId="0" xfId="9" applyFont="1" applyAlignment="1" applyProtection="1">
      <alignment horizontal="left" vertical="center"/>
      <protection locked="0"/>
    </xf>
    <xf numFmtId="0" fontId="64" fillId="0" borderId="0" xfId="0" applyFont="1" applyAlignment="1">
      <alignment horizontal="center" vertical="center" wrapText="1"/>
    </xf>
    <xf numFmtId="0" fontId="78" fillId="0" borderId="0" xfId="3" applyFont="1" applyAlignment="1" applyProtection="1">
      <alignment horizontal="left" vertical="center"/>
      <protection locked="0"/>
    </xf>
    <xf numFmtId="0" fontId="78" fillId="0" borderId="0" xfId="1" applyFont="1" applyProtection="1">
      <alignment vertical="center"/>
      <protection locked="0"/>
    </xf>
    <xf numFmtId="0" fontId="78" fillId="0" borderId="49" xfId="1" applyFont="1" applyBorder="1" applyProtection="1">
      <alignment vertical="center"/>
      <protection locked="0"/>
    </xf>
    <xf numFmtId="0" fontId="79" fillId="0" borderId="0" xfId="0" applyFont="1" applyAlignment="1"/>
    <xf numFmtId="0" fontId="78" fillId="0" borderId="0" xfId="1" applyFont="1">
      <alignment vertical="center"/>
    </xf>
    <xf numFmtId="0" fontId="80" fillId="0" borderId="0" xfId="0" applyFont="1">
      <alignment vertical="center"/>
    </xf>
    <xf numFmtId="0" fontId="78" fillId="0" borderId="0" xfId="0" applyFont="1" applyAlignment="1">
      <alignment horizontal="left" vertical="center"/>
    </xf>
    <xf numFmtId="0" fontId="39" fillId="0" borderId="0" xfId="0" applyFont="1">
      <alignment vertical="center"/>
    </xf>
    <xf numFmtId="0" fontId="81" fillId="0" borderId="0" xfId="0" applyFont="1">
      <alignment vertical="center"/>
    </xf>
    <xf numFmtId="0" fontId="45" fillId="2" borderId="12" xfId="0" applyFont="1" applyFill="1" applyBorder="1" applyAlignment="1">
      <alignment horizontal="center" vertical="center" wrapText="1"/>
    </xf>
    <xf numFmtId="0" fontId="23" fillId="0" borderId="0" xfId="1" applyFont="1" applyAlignment="1" applyProtection="1">
      <alignment vertical="center" wrapText="1"/>
      <protection locked="0"/>
    </xf>
    <xf numFmtId="38" fontId="45" fillId="0" borderId="11" xfId="11" applyFont="1" applyBorder="1" applyAlignment="1" applyProtection="1">
      <alignment vertical="center"/>
      <protection locked="0"/>
    </xf>
    <xf numFmtId="0" fontId="45" fillId="0" borderId="5" xfId="0" applyFont="1" applyBorder="1" applyProtection="1">
      <alignment vertical="center"/>
      <protection locked="0"/>
    </xf>
    <xf numFmtId="0" fontId="45" fillId="0" borderId="0" xfId="0" applyFont="1" applyProtection="1">
      <alignment vertical="center"/>
      <protection locked="0"/>
    </xf>
    <xf numFmtId="0" fontId="45" fillId="0" borderId="2" xfId="0" applyFont="1" applyBorder="1" applyAlignment="1" applyProtection="1">
      <alignment horizontal="center" vertical="center" shrinkToFit="1"/>
      <protection locked="0"/>
    </xf>
    <xf numFmtId="0" fontId="43" fillId="2" borderId="10" xfId="0" applyFont="1" applyFill="1" applyBorder="1" applyAlignment="1">
      <alignment horizontal="center" vertical="center"/>
    </xf>
    <xf numFmtId="0" fontId="53" fillId="2" borderId="11" xfId="0" applyFont="1" applyFill="1" applyBorder="1" applyAlignment="1">
      <alignment horizontal="left" vertical="center" wrapText="1"/>
    </xf>
    <xf numFmtId="0" fontId="53" fillId="2" borderId="18" xfId="0" applyFont="1" applyFill="1" applyBorder="1" applyAlignment="1">
      <alignment horizontal="left" vertical="center" wrapText="1"/>
    </xf>
    <xf numFmtId="0" fontId="43" fillId="2" borderId="2" xfId="0" applyFont="1" applyFill="1" applyBorder="1" applyAlignment="1" applyProtection="1">
      <alignment horizontal="left" vertical="center" wrapText="1"/>
      <protection locked="0"/>
    </xf>
    <xf numFmtId="0" fontId="47" fillId="2" borderId="11" xfId="0" applyFont="1" applyFill="1" applyBorder="1">
      <alignment vertical="center"/>
    </xf>
    <xf numFmtId="0" fontId="43" fillId="2" borderId="11" xfId="0" applyFont="1" applyFill="1" applyBorder="1" applyAlignment="1" applyProtection="1">
      <alignment horizontal="left" vertical="center" wrapText="1"/>
      <protection locked="0"/>
    </xf>
    <xf numFmtId="0" fontId="43" fillId="2" borderId="11" xfId="0" applyFont="1" applyFill="1" applyBorder="1" applyAlignment="1" applyProtection="1">
      <alignment horizontal="center" vertical="center" wrapText="1"/>
      <protection locked="0"/>
    </xf>
    <xf numFmtId="0" fontId="43" fillId="2" borderId="18" xfId="0" applyFont="1" applyFill="1" applyBorder="1" applyAlignment="1" applyProtection="1">
      <alignment horizontal="center" vertical="center" wrapText="1"/>
      <protection locked="0"/>
    </xf>
    <xf numFmtId="0" fontId="55" fillId="0" borderId="0" xfId="0" applyFont="1" applyAlignment="1">
      <alignment vertical="center" wrapText="1"/>
    </xf>
    <xf numFmtId="0" fontId="67" fillId="0" borderId="0" xfId="0" applyFont="1">
      <alignment vertical="center"/>
    </xf>
    <xf numFmtId="0" fontId="55" fillId="0" borderId="0" xfId="1" applyFont="1" applyAlignment="1">
      <alignment horizontal="left" vertical="center"/>
    </xf>
    <xf numFmtId="0" fontId="62" fillId="6" borderId="95" xfId="0" applyFont="1" applyFill="1" applyBorder="1" applyAlignment="1">
      <alignment horizontal="center" vertical="center" wrapText="1"/>
    </xf>
    <xf numFmtId="0" fontId="62" fillId="6" borderId="1" xfId="0" applyFont="1" applyFill="1" applyBorder="1" applyAlignment="1">
      <alignment horizontal="center" vertical="center" wrapText="1"/>
    </xf>
    <xf numFmtId="0" fontId="29" fillId="6" borderId="9" xfId="0" applyFont="1" applyFill="1" applyBorder="1" applyAlignment="1">
      <alignment horizontal="center" vertical="center"/>
    </xf>
    <xf numFmtId="0" fontId="29" fillId="0" borderId="17" xfId="0" applyFont="1" applyBorder="1">
      <alignment vertical="center"/>
    </xf>
    <xf numFmtId="0" fontId="62" fillId="2" borderId="8" xfId="0" applyFont="1" applyFill="1" applyBorder="1" applyAlignment="1">
      <alignment horizontal="center" vertical="center" wrapText="1"/>
    </xf>
    <xf numFmtId="0" fontId="65" fillId="2" borderId="14" xfId="0" applyFont="1" applyFill="1" applyBorder="1" applyAlignment="1">
      <alignment horizontal="center" vertical="center" wrapText="1"/>
    </xf>
    <xf numFmtId="14" fontId="29" fillId="0" borderId="0" xfId="0" applyNumberFormat="1" applyFont="1">
      <alignment vertical="center"/>
    </xf>
    <xf numFmtId="0" fontId="43" fillId="9" borderId="14" xfId="0" applyFont="1" applyFill="1" applyBorder="1" applyAlignment="1">
      <alignment horizontal="center" vertical="center" wrapText="1"/>
    </xf>
    <xf numFmtId="0" fontId="43" fillId="0" borderId="13" xfId="0" applyFont="1" applyBorder="1" applyAlignment="1">
      <alignment horizontal="center" vertical="center" wrapText="1"/>
    </xf>
    <xf numFmtId="0" fontId="82" fillId="0" borderId="9" xfId="0" applyFont="1" applyBorder="1" applyAlignment="1">
      <alignment horizontal="center" vertical="center"/>
    </xf>
    <xf numFmtId="0" fontId="82" fillId="2" borderId="9" xfId="0" applyFont="1" applyFill="1" applyBorder="1" applyAlignment="1">
      <alignment horizontal="center" vertical="center"/>
    </xf>
    <xf numFmtId="0" fontId="82" fillId="0" borderId="0" xfId="0" applyFont="1">
      <alignment vertical="center"/>
    </xf>
    <xf numFmtId="0" fontId="43" fillId="9" borderId="19" xfId="0" applyFont="1" applyFill="1" applyBorder="1" applyAlignment="1" applyProtection="1">
      <alignment horizontal="left" vertical="center" wrapText="1"/>
      <protection locked="0"/>
    </xf>
    <xf numFmtId="0" fontId="43" fillId="0" borderId="19" xfId="0" applyFont="1" applyBorder="1" applyAlignment="1" applyProtection="1">
      <alignment horizontal="left" vertical="center" wrapText="1"/>
      <protection locked="0"/>
    </xf>
    <xf numFmtId="0" fontId="47" fillId="2" borderId="13" xfId="0" applyFont="1" applyFill="1" applyBorder="1" applyAlignment="1">
      <alignment vertical="center" wrapText="1"/>
    </xf>
    <xf numFmtId="0" fontId="57" fillId="2" borderId="5" xfId="0" applyFont="1" applyFill="1" applyBorder="1" applyAlignment="1">
      <alignment horizontal="left" vertical="center"/>
    </xf>
    <xf numFmtId="0" fontId="57" fillId="2" borderId="12" xfId="0" applyFont="1" applyFill="1" applyBorder="1" applyAlignment="1">
      <alignment horizontal="left"/>
    </xf>
    <xf numFmtId="0" fontId="53" fillId="2" borderId="11" xfId="0" applyFont="1" applyFill="1" applyBorder="1" applyAlignment="1">
      <alignment horizontal="left" wrapText="1"/>
    </xf>
    <xf numFmtId="0" fontId="53" fillId="2" borderId="18" xfId="0" applyFont="1" applyFill="1" applyBorder="1" applyAlignment="1">
      <alignment horizontal="left" wrapText="1"/>
    </xf>
    <xf numFmtId="0" fontId="29" fillId="0" borderId="0" xfId="0" applyFont="1" applyAlignment="1"/>
    <xf numFmtId="0" fontId="83" fillId="0" borderId="9" xfId="0" applyFont="1" applyBorder="1" applyAlignment="1">
      <alignment horizontal="center" vertical="center"/>
    </xf>
    <xf numFmtId="0" fontId="83" fillId="2" borderId="10" xfId="0" applyFont="1" applyFill="1" applyBorder="1">
      <alignment vertical="center"/>
    </xf>
    <xf numFmtId="0" fontId="83" fillId="2" borderId="14" xfId="0" applyFont="1" applyFill="1" applyBorder="1">
      <alignment vertical="center"/>
    </xf>
    <xf numFmtId="0" fontId="83" fillId="0" borderId="0" xfId="0" applyFont="1" applyProtection="1">
      <alignment vertical="center"/>
      <protection locked="0"/>
    </xf>
    <xf numFmtId="179" fontId="21" fillId="0" borderId="18" xfId="14" applyNumberFormat="1" applyFont="1" applyBorder="1" applyAlignment="1" applyProtection="1">
      <alignment horizontal="center" vertical="center" wrapText="1"/>
      <protection locked="0"/>
    </xf>
    <xf numFmtId="0" fontId="21" fillId="0" borderId="19" xfId="14" applyFont="1" applyBorder="1" applyAlignment="1" applyProtection="1">
      <alignment horizontal="left" vertical="center" wrapText="1"/>
      <protection locked="0"/>
    </xf>
    <xf numFmtId="0" fontId="21" fillId="0" borderId="0" xfId="14" applyFont="1" applyAlignment="1" applyProtection="1">
      <alignment horizontal="left" vertical="center" wrapText="1"/>
      <protection locked="0"/>
    </xf>
    <xf numFmtId="38" fontId="21" fillId="0" borderId="18" xfId="11" applyFont="1" applyFill="1" applyBorder="1" applyAlignment="1" applyProtection="1">
      <alignment vertical="center" wrapText="1"/>
      <protection locked="0"/>
    </xf>
    <xf numFmtId="38" fontId="21" fillId="3" borderId="18" xfId="11" applyFont="1" applyFill="1" applyBorder="1" applyAlignment="1" applyProtection="1">
      <alignment vertical="center" wrapText="1"/>
      <protection locked="0"/>
    </xf>
    <xf numFmtId="0" fontId="21" fillId="0" borderId="11" xfId="14" applyFont="1" applyBorder="1" applyAlignment="1" applyProtection="1">
      <alignment horizontal="left" vertical="center" wrapText="1"/>
      <protection locked="0"/>
    </xf>
    <xf numFmtId="0" fontId="78" fillId="0" borderId="0" xfId="14" applyFont="1" applyAlignment="1" applyProtection="1">
      <alignment horizontal="left" vertical="center"/>
      <protection locked="0"/>
    </xf>
    <xf numFmtId="182" fontId="21" fillId="0" borderId="0" xfId="3" applyNumberFormat="1" applyFont="1" applyAlignment="1" applyProtection="1">
      <alignment horizontal="center" vertical="center"/>
      <protection locked="0"/>
    </xf>
    <xf numFmtId="183" fontId="21" fillId="0" borderId="0" xfId="3" applyNumberFormat="1" applyFont="1" applyAlignment="1" applyProtection="1">
      <alignment horizontal="center" vertical="center"/>
      <protection locked="0"/>
    </xf>
    <xf numFmtId="0" fontId="84" fillId="2" borderId="12" xfId="0" applyFont="1" applyFill="1" applyBorder="1" applyAlignment="1">
      <alignment horizontal="center" vertical="center" wrapText="1"/>
    </xf>
    <xf numFmtId="0" fontId="58" fillId="2" borderId="13" xfId="0" applyFont="1" applyFill="1" applyBorder="1" applyAlignment="1">
      <alignment horizontal="center" vertical="center" wrapText="1"/>
    </xf>
    <xf numFmtId="0" fontId="43" fillId="2" borderId="17" xfId="0" applyFont="1" applyFill="1" applyBorder="1" applyAlignment="1" applyProtection="1">
      <alignment horizontal="left" vertical="center" wrapText="1"/>
      <protection locked="0"/>
    </xf>
    <xf numFmtId="0" fontId="43" fillId="2" borderId="1" xfId="0" applyFont="1" applyFill="1" applyBorder="1" applyAlignment="1" applyProtection="1">
      <alignment horizontal="center" vertical="center" wrapText="1"/>
      <protection locked="0"/>
    </xf>
    <xf numFmtId="0" fontId="43" fillId="2" borderId="2" xfId="0" applyFont="1" applyFill="1" applyBorder="1" applyAlignment="1" applyProtection="1">
      <alignment horizontal="center" vertical="center" wrapText="1"/>
      <protection locked="0"/>
    </xf>
    <xf numFmtId="0" fontId="46" fillId="6" borderId="12" xfId="0" applyFont="1" applyFill="1" applyBorder="1" applyAlignment="1">
      <alignment horizontal="center" vertical="center"/>
    </xf>
    <xf numFmtId="0" fontId="43" fillId="6" borderId="12" xfId="0" applyFont="1" applyFill="1" applyBorder="1" applyAlignment="1">
      <alignment horizontal="center" vertical="center"/>
    </xf>
    <xf numFmtId="0" fontId="22" fillId="0" borderId="5" xfId="1" applyFont="1" applyBorder="1" applyAlignment="1" applyProtection="1">
      <alignment horizontal="right" vertical="center"/>
      <protection locked="0"/>
    </xf>
    <xf numFmtId="0" fontId="22" fillId="0" borderId="4" xfId="1" applyFont="1" applyBorder="1" applyAlignment="1" applyProtection="1">
      <alignment horizontal="right" vertical="center" wrapText="1" shrinkToFit="1"/>
      <protection locked="0"/>
    </xf>
    <xf numFmtId="0" fontId="22" fillId="0" borderId="48" xfId="1" applyFont="1" applyBorder="1" applyProtection="1">
      <alignment vertical="center"/>
      <protection locked="0"/>
    </xf>
    <xf numFmtId="0" fontId="22" fillId="2" borderId="8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3" xfId="0" applyFont="1" applyFill="1" applyBorder="1" applyAlignment="1">
      <alignment horizontal="center" vertical="center" wrapText="1"/>
    </xf>
    <xf numFmtId="14" fontId="22" fillId="12" borderId="14" xfId="0" applyNumberFormat="1" applyFont="1" applyFill="1" applyBorder="1" applyAlignment="1">
      <alignment horizontal="center" vertical="center"/>
    </xf>
    <xf numFmtId="0" fontId="22" fillId="12" borderId="14" xfId="0" applyFont="1" applyFill="1" applyBorder="1" applyAlignment="1">
      <alignment horizontal="center" vertical="center"/>
    </xf>
    <xf numFmtId="14" fontId="22" fillId="3" borderId="9" xfId="0" applyNumberFormat="1" applyFont="1" applyFill="1" applyBorder="1" applyAlignment="1">
      <alignment horizontal="center" vertical="center"/>
    </xf>
    <xf numFmtId="0" fontId="22" fillId="3" borderId="9" xfId="0" applyFont="1" applyFill="1" applyBorder="1" applyAlignment="1">
      <alignment horizontal="center" vertical="center"/>
    </xf>
    <xf numFmtId="14" fontId="22" fillId="12" borderId="9" xfId="0" applyNumberFormat="1" applyFont="1" applyFill="1" applyBorder="1" applyAlignment="1">
      <alignment horizontal="center" vertical="center"/>
    </xf>
    <xf numFmtId="0" fontId="22" fillId="12" borderId="9" xfId="0" applyFont="1" applyFill="1" applyBorder="1" applyAlignment="1">
      <alignment horizontal="center" vertical="center"/>
    </xf>
    <xf numFmtId="0" fontId="53" fillId="0" borderId="0" xfId="0" applyFont="1" applyAlignment="1">
      <alignment vertical="top"/>
    </xf>
    <xf numFmtId="0" fontId="71" fillId="0" borderId="9" xfId="0" applyFont="1" applyBorder="1" applyAlignment="1">
      <alignment horizontal="center" vertical="center"/>
    </xf>
    <xf numFmtId="0" fontId="66" fillId="2" borderId="13" xfId="0" applyFont="1" applyFill="1" applyBorder="1" applyProtection="1">
      <alignment vertical="center"/>
      <protection locked="0"/>
    </xf>
    <xf numFmtId="0" fontId="51" fillId="0" borderId="33" xfId="1" applyFont="1" applyBorder="1" applyAlignment="1">
      <alignment horizontal="center" vertical="center" wrapText="1"/>
    </xf>
    <xf numFmtId="187" fontId="51" fillId="0" borderId="0" xfId="1" applyNumberFormat="1" applyFont="1" applyAlignment="1" applyProtection="1">
      <alignment horizontal="center" vertical="center"/>
      <protection locked="0"/>
    </xf>
    <xf numFmtId="0" fontId="51" fillId="0" borderId="5" xfId="0" applyFont="1" applyBorder="1" applyAlignment="1">
      <alignment horizontal="center" vertical="center" wrapText="1"/>
    </xf>
    <xf numFmtId="0" fontId="82" fillId="0" borderId="0" xfId="0" applyFont="1" applyAlignment="1">
      <alignment horizontal="center" vertical="center"/>
    </xf>
    <xf numFmtId="0" fontId="51" fillId="0" borderId="104" xfId="0" applyFont="1" applyBorder="1" applyAlignment="1" applyProtection="1">
      <alignment vertical="center" wrapText="1"/>
      <protection locked="0"/>
    </xf>
    <xf numFmtId="0" fontId="29" fillId="0" borderId="5" xfId="0" applyFont="1" applyBorder="1" applyProtection="1">
      <alignment vertical="center"/>
      <protection locked="0"/>
    </xf>
    <xf numFmtId="38" fontId="13" fillId="3" borderId="0" xfId="2" applyFont="1" applyFill="1" applyBorder="1" applyAlignment="1">
      <alignment vertical="center"/>
    </xf>
    <xf numFmtId="38" fontId="13" fillId="11" borderId="0" xfId="2" applyFont="1" applyFill="1" applyBorder="1" applyAlignment="1">
      <alignment vertical="center"/>
    </xf>
    <xf numFmtId="0" fontId="87" fillId="0" borderId="0" xfId="0" applyFont="1" applyAlignment="1">
      <alignment horizontal="center" vertical="center" wrapText="1"/>
    </xf>
    <xf numFmtId="3" fontId="87" fillId="0" borderId="0" xfId="0" applyNumberFormat="1" applyFont="1" applyAlignment="1">
      <alignment horizontal="center" vertical="center" wrapText="1"/>
    </xf>
    <xf numFmtId="38" fontId="87" fillId="0" borderId="0" xfId="11" applyFont="1" applyFill="1" applyBorder="1" applyAlignment="1">
      <alignment horizontal="center" vertical="center" wrapText="1"/>
    </xf>
    <xf numFmtId="0" fontId="49" fillId="2" borderId="15" xfId="0" applyFont="1" applyFill="1" applyBorder="1" applyAlignment="1">
      <alignment horizontal="center" vertical="center"/>
    </xf>
    <xf numFmtId="0" fontId="49" fillId="2" borderId="16" xfId="0" applyFont="1" applyFill="1" applyBorder="1">
      <alignment vertical="center"/>
    </xf>
    <xf numFmtId="0" fontId="49" fillId="2" borderId="102" xfId="0" applyFont="1" applyFill="1" applyBorder="1">
      <alignment vertical="center"/>
    </xf>
    <xf numFmtId="0" fontId="49" fillId="2" borderId="14" xfId="0" applyFont="1" applyFill="1" applyBorder="1">
      <alignment vertical="center"/>
    </xf>
    <xf numFmtId="38" fontId="49" fillId="3" borderId="100" xfId="11" applyFont="1" applyFill="1" applyBorder="1">
      <alignment vertical="center"/>
    </xf>
    <xf numFmtId="38" fontId="22" fillId="12" borderId="14" xfId="11" applyFont="1" applyFill="1" applyBorder="1" applyAlignment="1">
      <alignment vertical="center"/>
    </xf>
    <xf numFmtId="38" fontId="22" fillId="3" borderId="9" xfId="11" applyFont="1" applyFill="1" applyBorder="1" applyAlignment="1">
      <alignment vertical="center"/>
    </xf>
    <xf numFmtId="38" fontId="22" fillId="12" borderId="9" xfId="11" applyFont="1" applyFill="1" applyBorder="1" applyAlignment="1">
      <alignment vertical="center"/>
    </xf>
    <xf numFmtId="0" fontId="88" fillId="0" borderId="0" xfId="0" applyFont="1">
      <alignment vertical="center"/>
    </xf>
    <xf numFmtId="38" fontId="26" fillId="0" borderId="0" xfId="11" applyFont="1" applyAlignment="1" applyProtection="1">
      <alignment vertical="center"/>
    </xf>
    <xf numFmtId="38" fontId="42" fillId="0" borderId="0" xfId="11" applyFont="1" applyAlignment="1" applyProtection="1">
      <alignment vertical="center"/>
    </xf>
    <xf numFmtId="38" fontId="10" fillId="0" borderId="0" xfId="11" applyFont="1" applyProtection="1">
      <alignment vertical="center"/>
    </xf>
    <xf numFmtId="38" fontId="0" fillId="0" borderId="0" xfId="11" applyFont="1">
      <alignment vertical="center"/>
    </xf>
    <xf numFmtId="38" fontId="0" fillId="0" borderId="0" xfId="11" applyFont="1" applyBorder="1" applyAlignment="1">
      <alignment horizontal="center" vertical="center"/>
    </xf>
    <xf numFmtId="38" fontId="46" fillId="0" borderId="0" xfId="11" applyFont="1" applyBorder="1" applyAlignment="1">
      <alignment horizontal="center" vertical="center" wrapText="1"/>
    </xf>
    <xf numFmtId="38" fontId="49" fillId="0" borderId="9" xfId="11" applyFont="1" applyFill="1" applyBorder="1" applyProtection="1">
      <alignment vertical="center"/>
      <protection locked="0"/>
    </xf>
    <xf numFmtId="0" fontId="43" fillId="2" borderId="5" xfId="0" applyFont="1" applyFill="1" applyBorder="1" applyAlignment="1" applyProtection="1">
      <alignment horizontal="left" vertical="center" wrapText="1"/>
      <protection locked="0"/>
    </xf>
    <xf numFmtId="0" fontId="51" fillId="0" borderId="19" xfId="0" applyFont="1" applyBorder="1" applyAlignment="1">
      <alignment horizontal="left" vertical="center" wrapText="1"/>
    </xf>
    <xf numFmtId="0" fontId="43" fillId="9" borderId="10" xfId="0" applyFont="1" applyFill="1" applyBorder="1" applyAlignment="1" applyProtection="1">
      <alignment horizontal="left" vertical="center" wrapText="1"/>
      <protection locked="0"/>
    </xf>
    <xf numFmtId="0" fontId="43" fillId="0" borderId="10" xfId="0" applyFont="1" applyBorder="1" applyAlignment="1" applyProtection="1">
      <alignment horizontal="left" vertical="center" wrapText="1"/>
      <protection locked="0"/>
    </xf>
    <xf numFmtId="0" fontId="43" fillId="2" borderId="0" xfId="0" applyFont="1" applyFill="1" applyAlignment="1" applyProtection="1">
      <alignment horizontal="left" vertical="center" wrapText="1"/>
      <protection locked="0"/>
    </xf>
    <xf numFmtId="0" fontId="3" fillId="0" borderId="5" xfId="0" applyFont="1" applyBorder="1">
      <alignment vertical="center"/>
    </xf>
    <xf numFmtId="0" fontId="51" fillId="0" borderId="95" xfId="0" applyFont="1" applyBorder="1" applyAlignment="1" applyProtection="1">
      <alignment vertical="center" wrapText="1"/>
      <protection locked="0"/>
    </xf>
    <xf numFmtId="0" fontId="51" fillId="0" borderId="96" xfId="0" applyFont="1" applyBorder="1" applyAlignment="1" applyProtection="1">
      <alignment vertical="center" wrapText="1"/>
      <protection locked="0"/>
    </xf>
    <xf numFmtId="0" fontId="43" fillId="2" borderId="105" xfId="0" applyFont="1" applyFill="1" applyBorder="1" applyAlignment="1" applyProtection="1">
      <alignment horizontal="left" vertical="center" wrapText="1"/>
      <protection locked="0"/>
    </xf>
    <xf numFmtId="0" fontId="82" fillId="2" borderId="9" xfId="0" applyFont="1" applyFill="1" applyBorder="1" applyAlignment="1" applyProtection="1">
      <alignment horizontal="left" vertical="center" wrapText="1"/>
      <protection locked="0"/>
    </xf>
    <xf numFmtId="0" fontId="54" fillId="0" borderId="0" xfId="0" applyFont="1" applyProtection="1">
      <alignment vertical="center"/>
      <protection locked="0"/>
    </xf>
    <xf numFmtId="0" fontId="54" fillId="0" borderId="0" xfId="0" applyFont="1">
      <alignment vertical="center"/>
    </xf>
    <xf numFmtId="0" fontId="90" fillId="2" borderId="13" xfId="0" applyFont="1" applyFill="1" applyBorder="1" applyAlignment="1">
      <alignment horizontal="center" vertical="center" wrapText="1"/>
    </xf>
    <xf numFmtId="0" fontId="87" fillId="2" borderId="5" xfId="0" applyFont="1" applyFill="1" applyBorder="1" applyProtection="1">
      <alignment vertical="center"/>
      <protection locked="0"/>
    </xf>
    <xf numFmtId="0" fontId="87" fillId="2" borderId="10" xfId="0" applyFont="1" applyFill="1" applyBorder="1" applyProtection="1">
      <alignment vertical="center"/>
      <protection locked="0"/>
    </xf>
    <xf numFmtId="0" fontId="72" fillId="2" borderId="5" xfId="0" applyFont="1" applyFill="1" applyBorder="1">
      <alignment vertical="center"/>
    </xf>
    <xf numFmtId="0" fontId="71" fillId="2" borderId="10" xfId="0" applyFont="1" applyFill="1" applyBorder="1">
      <alignment vertical="center"/>
    </xf>
    <xf numFmtId="0" fontId="87" fillId="2" borderId="14" xfId="0" applyFont="1" applyFill="1" applyBorder="1" applyProtection="1">
      <alignment vertical="center"/>
      <protection locked="0"/>
    </xf>
    <xf numFmtId="190" fontId="66" fillId="2" borderId="12" xfId="0" applyNumberFormat="1" applyFont="1" applyFill="1" applyBorder="1" applyAlignment="1">
      <alignment horizontal="center" vertical="center" wrapText="1"/>
    </xf>
    <xf numFmtId="190" fontId="66" fillId="2" borderId="1" xfId="0" applyNumberFormat="1" applyFont="1" applyFill="1" applyBorder="1" applyAlignment="1">
      <alignment horizontal="center" vertical="center" wrapText="1"/>
    </xf>
    <xf numFmtId="190" fontId="66" fillId="2" borderId="14" xfId="0" applyNumberFormat="1" applyFont="1" applyFill="1" applyBorder="1" applyAlignment="1">
      <alignment horizontal="center" vertical="center" wrapText="1"/>
    </xf>
    <xf numFmtId="190" fontId="66" fillId="2" borderId="5" xfId="0" applyNumberFormat="1" applyFont="1" applyFill="1" applyBorder="1" applyAlignment="1">
      <alignment horizontal="center" vertical="center" wrapText="1"/>
    </xf>
    <xf numFmtId="190" fontId="66" fillId="6" borderId="2" xfId="0" applyNumberFormat="1" applyFont="1" applyFill="1" applyBorder="1" applyAlignment="1">
      <alignment horizontal="center" vertical="center" wrapText="1"/>
    </xf>
    <xf numFmtId="0" fontId="49" fillId="6" borderId="17" xfId="0" applyFont="1" applyFill="1" applyBorder="1" applyAlignment="1">
      <alignment vertical="center" wrapText="1"/>
    </xf>
    <xf numFmtId="0" fontId="49" fillId="6" borderId="2" xfId="0" applyFont="1" applyFill="1" applyBorder="1" applyAlignment="1">
      <alignment vertical="center" wrapText="1"/>
    </xf>
    <xf numFmtId="0" fontId="49" fillId="6" borderId="11" xfId="0" applyFont="1" applyFill="1" applyBorder="1" applyAlignment="1">
      <alignment vertical="center" wrapText="1"/>
    </xf>
    <xf numFmtId="0" fontId="87" fillId="2" borderId="9" xfId="0" applyFont="1" applyFill="1" applyBorder="1" applyAlignment="1">
      <alignment horizontal="left" vertical="center"/>
    </xf>
    <xf numFmtId="0" fontId="29" fillId="0" borderId="0" xfId="0" applyFont="1" applyAlignment="1">
      <alignment vertical="top"/>
    </xf>
    <xf numFmtId="0" fontId="49" fillId="7" borderId="9" xfId="0" quotePrefix="1" applyFont="1" applyFill="1" applyBorder="1" applyAlignment="1">
      <alignment horizontal="center" vertical="center"/>
    </xf>
    <xf numFmtId="0" fontId="49" fillId="0" borderId="9" xfId="0" quotePrefix="1" applyFont="1" applyBorder="1" applyAlignment="1">
      <alignment horizontal="center" vertical="center"/>
    </xf>
    <xf numFmtId="0" fontId="71" fillId="0" borderId="9" xfId="0" applyFont="1" applyBorder="1" applyProtection="1">
      <alignment vertical="center"/>
      <protection locked="0"/>
    </xf>
    <xf numFmtId="0" fontId="71" fillId="0" borderId="9" xfId="0" applyFont="1" applyBorder="1" applyAlignment="1" applyProtection="1">
      <alignment horizontal="center" vertical="center"/>
      <protection locked="0"/>
    </xf>
    <xf numFmtId="0" fontId="0" fillId="5" borderId="0" xfId="0" applyFill="1">
      <alignment vertical="center"/>
    </xf>
    <xf numFmtId="0" fontId="64" fillId="2" borderId="0" xfId="0" applyFont="1" applyFill="1">
      <alignment vertical="center"/>
    </xf>
    <xf numFmtId="0" fontId="72" fillId="2" borderId="5" xfId="0" applyFont="1" applyFill="1" applyBorder="1" applyAlignment="1">
      <alignment horizontal="left" vertical="top" wrapText="1"/>
    </xf>
    <xf numFmtId="0" fontId="51" fillId="0" borderId="0" xfId="0" applyFont="1" applyAlignment="1" applyProtection="1">
      <alignment horizontal="center" vertical="center" wrapText="1"/>
      <protection locked="0"/>
    </xf>
    <xf numFmtId="0" fontId="72" fillId="5" borderId="9" xfId="0" applyFont="1" applyFill="1" applyBorder="1" applyAlignment="1">
      <alignment horizontal="center" vertical="center" wrapText="1"/>
    </xf>
    <xf numFmtId="0" fontId="94" fillId="0" borderId="0" xfId="18" applyFont="1" applyAlignment="1">
      <alignment horizontal="center" vertical="center"/>
    </xf>
    <xf numFmtId="0" fontId="100" fillId="0" borderId="0" xfId="18" applyFont="1" applyAlignment="1">
      <alignment vertical="center"/>
    </xf>
    <xf numFmtId="0" fontId="100" fillId="0" borderId="0" xfId="18" applyFont="1" applyAlignment="1">
      <alignment vertical="center" wrapText="1"/>
    </xf>
    <xf numFmtId="0" fontId="100" fillId="0" borderId="0" xfId="18" applyFont="1" applyAlignment="1">
      <alignment horizontal="right" vertical="center"/>
    </xf>
    <xf numFmtId="0" fontId="101" fillId="0" borderId="0" xfId="18" applyFont="1" applyAlignment="1">
      <alignment vertical="center"/>
    </xf>
    <xf numFmtId="0" fontId="94" fillId="0" borderId="0" xfId="18" applyFont="1" applyAlignment="1">
      <alignment vertical="center"/>
    </xf>
    <xf numFmtId="0" fontId="102" fillId="0" borderId="0" xfId="18" applyFont="1" applyAlignment="1">
      <alignment horizontal="right" vertical="center"/>
    </xf>
    <xf numFmtId="0" fontId="102" fillId="0" borderId="0" xfId="18" applyFont="1" applyAlignment="1">
      <alignment vertical="center" wrapText="1"/>
    </xf>
    <xf numFmtId="0" fontId="56" fillId="0" borderId="0" xfId="18" applyFont="1" applyAlignment="1">
      <alignment vertical="center"/>
    </xf>
    <xf numFmtId="0" fontId="103" fillId="0" borderId="0" xfId="18" applyFont="1" applyAlignment="1">
      <alignment horizontal="center" vertical="center"/>
    </xf>
    <xf numFmtId="0" fontId="100" fillId="0" borderId="81" xfId="18" applyFont="1" applyBorder="1" applyAlignment="1">
      <alignment horizontal="center" vertical="center"/>
    </xf>
    <xf numFmtId="0" fontId="27" fillId="0" borderId="81" xfId="18" applyFont="1" applyBorder="1" applyAlignment="1">
      <alignment horizontal="center" vertical="center" wrapText="1"/>
    </xf>
    <xf numFmtId="49" fontId="27" fillId="0" borderId="0" xfId="18" applyNumberFormat="1" applyFont="1" applyAlignment="1">
      <alignment horizontal="center" vertical="center"/>
    </xf>
    <xf numFmtId="49" fontId="102" fillId="0" borderId="0" xfId="18" applyNumberFormat="1" applyFont="1" applyAlignment="1">
      <alignment horizontal="center" vertical="center"/>
    </xf>
    <xf numFmtId="0" fontId="94" fillId="0" borderId="0" xfId="18" applyFont="1" applyAlignment="1">
      <alignment horizontal="left" vertical="center"/>
    </xf>
    <xf numFmtId="0" fontId="27" fillId="0" borderId="0" xfId="18" applyFont="1" applyAlignment="1">
      <alignment vertical="center"/>
    </xf>
    <xf numFmtId="0" fontId="27" fillId="0" borderId="0" xfId="18" applyFont="1" applyAlignment="1">
      <alignment vertical="center" wrapText="1"/>
    </xf>
    <xf numFmtId="0" fontId="27" fillId="0" borderId="0" xfId="18" applyFont="1" applyAlignment="1">
      <alignment horizontal="right" vertical="center"/>
    </xf>
    <xf numFmtId="0" fontId="100" fillId="0" borderId="0" xfId="18" applyFont="1" applyAlignment="1">
      <alignment horizontal="center" vertical="center" wrapText="1"/>
    </xf>
    <xf numFmtId="0" fontId="27" fillId="0" borderId="0" xfId="18" applyFont="1" applyAlignment="1">
      <alignment horizontal="center" vertical="center" wrapText="1"/>
    </xf>
    <xf numFmtId="0" fontId="104" fillId="0" borderId="81" xfId="18" applyFont="1" applyBorder="1" applyAlignment="1">
      <alignment horizontal="center" vertical="center" wrapText="1"/>
    </xf>
    <xf numFmtId="0" fontId="105" fillId="0" borderId="0" xfId="18" applyFont="1" applyAlignment="1">
      <alignment vertical="center"/>
    </xf>
    <xf numFmtId="0" fontId="100" fillId="0" borderId="0" xfId="18" applyFont="1" applyAlignment="1">
      <alignment horizontal="center" vertical="center" shrinkToFit="1"/>
    </xf>
    <xf numFmtId="0" fontId="104" fillId="0" borderId="0" xfId="18" applyFont="1" applyAlignment="1">
      <alignment horizontal="center" vertical="center" wrapText="1"/>
    </xf>
    <xf numFmtId="0" fontId="106" fillId="0" borderId="0" xfId="18" applyFont="1" applyAlignment="1">
      <alignment horizontal="center" vertical="center"/>
    </xf>
    <xf numFmtId="0" fontId="107" fillId="0" borderId="0" xfId="18" applyFont="1" applyAlignment="1">
      <alignment vertical="center"/>
    </xf>
    <xf numFmtId="0" fontId="27" fillId="0" borderId="0" xfId="18" applyFont="1" applyAlignment="1">
      <alignment horizontal="center" vertical="center"/>
    </xf>
    <xf numFmtId="0" fontId="108" fillId="0" borderId="0" xfId="18" applyFont="1" applyAlignment="1">
      <alignment vertical="center"/>
    </xf>
    <xf numFmtId="0" fontId="101" fillId="0" borderId="0" xfId="18" applyFont="1" applyAlignment="1">
      <alignment vertical="center" wrapText="1"/>
    </xf>
    <xf numFmtId="0" fontId="101" fillId="0" borderId="0" xfId="18" applyFont="1" applyAlignment="1">
      <alignment horizontal="right" vertical="center"/>
    </xf>
    <xf numFmtId="9" fontId="27" fillId="0" borderId="81" xfId="18" applyNumberFormat="1" applyFont="1" applyBorder="1" applyAlignment="1">
      <alignment horizontal="center" vertical="center" wrapText="1"/>
    </xf>
    <xf numFmtId="0" fontId="27" fillId="0" borderId="104" xfId="18" applyFont="1" applyBorder="1" applyAlignment="1">
      <alignment vertical="center" wrapText="1"/>
    </xf>
    <xf numFmtId="0" fontId="56" fillId="0" borderId="0" xfId="1" applyFont="1" applyProtection="1">
      <alignment vertical="center"/>
      <protection locked="0"/>
    </xf>
    <xf numFmtId="0" fontId="50" fillId="0" borderId="0" xfId="1" applyFont="1" applyProtection="1">
      <alignment vertical="center"/>
      <protection locked="0"/>
    </xf>
    <xf numFmtId="0" fontId="16" fillId="0" borderId="0" xfId="1" applyFont="1" applyAlignment="1" applyProtection="1">
      <alignment horizontal="right" vertical="center"/>
      <protection locked="0"/>
    </xf>
    <xf numFmtId="0" fontId="13" fillId="0" borderId="0" xfId="1" applyFont="1" applyAlignment="1" applyProtection="1">
      <alignment horizontal="center" vertical="center" wrapText="1"/>
      <protection locked="0"/>
    </xf>
    <xf numFmtId="38" fontId="13" fillId="5" borderId="0" xfId="2" applyFont="1" applyFill="1" applyBorder="1" applyAlignment="1" applyProtection="1">
      <alignment vertical="center"/>
      <protection locked="0"/>
    </xf>
    <xf numFmtId="38" fontId="13" fillId="0" borderId="0" xfId="0" applyNumberFormat="1" applyFont="1">
      <alignment vertical="center"/>
    </xf>
    <xf numFmtId="38" fontId="13" fillId="0" borderId="0" xfId="3" applyNumberFormat="1" applyFont="1" applyAlignment="1" applyProtection="1">
      <alignment vertical="center"/>
      <protection locked="0"/>
    </xf>
    <xf numFmtId="0" fontId="17" fillId="0" borderId="0" xfId="1" applyFont="1" applyProtection="1">
      <alignment vertical="center"/>
      <protection locked="0"/>
    </xf>
    <xf numFmtId="0" fontId="16" fillId="0" borderId="0" xfId="1" applyFont="1" applyAlignment="1" applyProtection="1">
      <alignment vertical="center" shrinkToFit="1"/>
      <protection locked="0"/>
    </xf>
    <xf numFmtId="0" fontId="13" fillId="0" borderId="0" xfId="1" applyFont="1" applyAlignment="1" applyProtection="1">
      <alignment horizontal="left" vertical="center" wrapText="1"/>
      <protection locked="0"/>
    </xf>
    <xf numFmtId="0" fontId="49" fillId="5" borderId="9" xfId="0" quotePrefix="1" applyFont="1" applyFill="1" applyBorder="1" applyAlignment="1">
      <alignment horizontal="center" vertical="center"/>
    </xf>
    <xf numFmtId="0" fontId="27" fillId="0" borderId="0" xfId="18" applyFont="1" applyAlignment="1">
      <alignment horizontal="center" vertical="center" shrinkToFit="1"/>
    </xf>
    <xf numFmtId="0" fontId="27" fillId="0" borderId="0" xfId="18" applyFont="1" applyAlignment="1">
      <alignment horizontal="center" vertical="center" wrapText="1" shrinkToFit="1"/>
    </xf>
    <xf numFmtId="0" fontId="100" fillId="0" borderId="0" xfId="18" applyFont="1" applyAlignment="1">
      <alignment horizontal="right" vertical="center" wrapText="1"/>
    </xf>
    <xf numFmtId="0" fontId="57" fillId="2" borderId="103" xfId="0" applyFont="1" applyFill="1" applyBorder="1" applyAlignment="1">
      <alignment horizontal="left" vertical="center"/>
    </xf>
    <xf numFmtId="0" fontId="43" fillId="2" borderId="103" xfId="0" applyFont="1" applyFill="1" applyBorder="1" applyAlignment="1">
      <alignment horizontal="center" vertical="center"/>
    </xf>
    <xf numFmtId="0" fontId="43" fillId="2" borderId="123" xfId="0" applyFont="1" applyFill="1" applyBorder="1" applyAlignment="1">
      <alignment horizontal="center" vertical="center"/>
    </xf>
    <xf numFmtId="192" fontId="40" fillId="0" borderId="0" xfId="0" applyNumberFormat="1" applyFont="1" applyProtection="1">
      <alignment vertical="center"/>
      <protection locked="0"/>
    </xf>
    <xf numFmtId="0" fontId="40" fillId="0" borderId="1" xfId="0" applyFont="1" applyBorder="1" applyAlignment="1" applyProtection="1">
      <alignment vertical="center" wrapText="1"/>
      <protection locked="0"/>
    </xf>
    <xf numFmtId="0" fontId="45" fillId="2" borderId="14" xfId="0" applyFont="1" applyFill="1" applyBorder="1" applyAlignment="1">
      <alignment horizontal="center" vertical="center"/>
    </xf>
    <xf numFmtId="0" fontId="29" fillId="2" borderId="98" xfId="0" applyFont="1" applyFill="1" applyBorder="1">
      <alignment vertical="center"/>
    </xf>
    <xf numFmtId="0" fontId="3" fillId="2" borderId="103" xfId="0" applyFont="1" applyFill="1" applyBorder="1">
      <alignment vertical="center"/>
    </xf>
    <xf numFmtId="0" fontId="46" fillId="6" borderId="129" xfId="0" applyFont="1" applyFill="1" applyBorder="1" applyAlignment="1">
      <alignment horizontal="center" vertical="center" wrapText="1"/>
    </xf>
    <xf numFmtId="0" fontId="64" fillId="2" borderId="103" xfId="0" applyFont="1" applyFill="1" applyBorder="1" applyProtection="1">
      <alignment vertical="center"/>
      <protection locked="0"/>
    </xf>
    <xf numFmtId="0" fontId="51" fillId="2" borderId="98" xfId="0" applyFont="1" applyFill="1" applyBorder="1" applyAlignment="1" applyProtection="1">
      <alignment vertical="center" wrapText="1"/>
      <protection locked="0"/>
    </xf>
    <xf numFmtId="0" fontId="50" fillId="2" borderId="103" xfId="0" applyFont="1" applyFill="1" applyBorder="1">
      <alignment vertical="center"/>
    </xf>
    <xf numFmtId="0" fontId="64" fillId="2" borderId="20" xfId="0" applyFont="1" applyFill="1" applyBorder="1">
      <alignment vertical="center"/>
    </xf>
    <xf numFmtId="0" fontId="50" fillId="2" borderId="103" xfId="0" applyFont="1" applyFill="1" applyBorder="1" applyProtection="1">
      <alignment vertical="center"/>
      <protection locked="0"/>
    </xf>
    <xf numFmtId="0" fontId="0" fillId="7" borderId="107" xfId="0" applyFill="1" applyBorder="1" applyAlignment="1">
      <alignment horizontal="center" vertical="center"/>
    </xf>
    <xf numFmtId="0" fontId="0" fillId="7" borderId="109" xfId="0" applyFill="1" applyBorder="1" applyAlignment="1">
      <alignment horizontal="center" vertical="center"/>
    </xf>
    <xf numFmtId="0" fontId="3" fillId="2" borderId="99" xfId="0" applyFont="1" applyFill="1" applyBorder="1">
      <alignment vertical="center"/>
    </xf>
    <xf numFmtId="0" fontId="43" fillId="6" borderId="133" xfId="0" applyFont="1" applyFill="1" applyBorder="1">
      <alignment vertical="center"/>
    </xf>
    <xf numFmtId="0" fontId="43" fillId="6" borderId="134" xfId="0" applyFont="1" applyFill="1" applyBorder="1">
      <alignment vertical="center"/>
    </xf>
    <xf numFmtId="0" fontId="43" fillId="6" borderId="72" xfId="0" applyFont="1" applyFill="1" applyBorder="1" applyAlignment="1">
      <alignment horizontal="right" vertical="center"/>
    </xf>
    <xf numFmtId="38" fontId="43" fillId="6" borderId="132" xfId="11" applyFont="1" applyFill="1" applyBorder="1">
      <alignment vertical="center"/>
    </xf>
    <xf numFmtId="0" fontId="45" fillId="2" borderId="136" xfId="0" applyFont="1" applyFill="1" applyBorder="1" applyAlignment="1">
      <alignment horizontal="center" vertical="center"/>
    </xf>
    <xf numFmtId="0" fontId="43" fillId="0" borderId="9" xfId="0" applyFont="1" applyBorder="1" applyAlignment="1">
      <alignment horizontal="center" vertical="center" wrapText="1"/>
    </xf>
    <xf numFmtId="0" fontId="98" fillId="0" borderId="0" xfId="18" applyFont="1" applyAlignment="1">
      <alignment vertical="center"/>
    </xf>
    <xf numFmtId="0" fontId="98" fillId="0" borderId="0" xfId="18" applyFont="1" applyAlignment="1">
      <alignment horizontal="right" vertical="center"/>
    </xf>
    <xf numFmtId="0" fontId="98" fillId="0" borderId="0" xfId="18" applyFont="1" applyAlignment="1">
      <alignment vertical="center" wrapText="1"/>
    </xf>
    <xf numFmtId="0" fontId="99" fillId="0" borderId="0" xfId="18" applyFont="1" applyAlignment="1">
      <alignment vertical="center"/>
    </xf>
    <xf numFmtId="0" fontId="27" fillId="0" borderId="81" xfId="18" applyFont="1" applyBorder="1" applyAlignment="1">
      <alignment horizontal="left" vertical="center" wrapText="1"/>
    </xf>
    <xf numFmtId="0" fontId="100" fillId="0" borderId="81" xfId="18" applyFont="1" applyBorder="1" applyAlignment="1">
      <alignment horizontal="left" vertical="center" wrapText="1"/>
    </xf>
    <xf numFmtId="0" fontId="100" fillId="0" borderId="113" xfId="18" applyFont="1" applyBorder="1" applyAlignment="1">
      <alignment vertical="center" wrapText="1"/>
    </xf>
    <xf numFmtId="0" fontId="100" fillId="0" borderId="104" xfId="18" applyFont="1" applyBorder="1" applyAlignment="1">
      <alignment horizontal="right" vertical="center"/>
    </xf>
    <xf numFmtId="0" fontId="95" fillId="0" borderId="0" xfId="18" applyFont="1" applyAlignment="1">
      <alignment horizontal="center" vertical="center"/>
    </xf>
    <xf numFmtId="0" fontId="97" fillId="0" borderId="0" xfId="18" applyFont="1" applyAlignment="1">
      <alignment vertical="center"/>
    </xf>
    <xf numFmtId="0" fontId="43" fillId="7" borderId="12" xfId="0" quotePrefix="1" applyFont="1" applyFill="1" applyBorder="1" applyAlignment="1" applyProtection="1">
      <alignment horizontal="center" vertical="center"/>
      <protection locked="0"/>
    </xf>
    <xf numFmtId="0" fontId="43" fillId="7" borderId="12" xfId="0" applyFont="1" applyFill="1" applyBorder="1" applyAlignment="1" applyProtection="1">
      <alignment horizontal="center" vertical="center"/>
      <protection locked="0"/>
    </xf>
    <xf numFmtId="38" fontId="43" fillId="7" borderId="12" xfId="11" applyFont="1" applyFill="1" applyBorder="1" applyProtection="1">
      <alignment vertical="center"/>
      <protection locked="0"/>
    </xf>
    <xf numFmtId="0" fontId="43" fillId="7" borderId="13" xfId="0" applyFont="1" applyFill="1" applyBorder="1" applyAlignment="1" applyProtection="1">
      <alignment horizontal="center" vertical="center"/>
      <protection locked="0"/>
    </xf>
    <xf numFmtId="0" fontId="43" fillId="0" borderId="12" xfId="0" quotePrefix="1" applyFont="1" applyBorder="1" applyAlignment="1" applyProtection="1">
      <alignment horizontal="center" vertical="center"/>
      <protection locked="0"/>
    </xf>
    <xf numFmtId="0" fontId="43" fillId="0" borderId="12" xfId="0" applyFont="1" applyBorder="1" applyAlignment="1" applyProtection="1">
      <alignment horizontal="center" vertical="center"/>
      <protection locked="0"/>
    </xf>
    <xf numFmtId="38" fontId="43" fillId="0" borderId="12" xfId="11" applyFont="1" applyBorder="1" applyProtection="1">
      <alignment vertical="center"/>
      <protection locked="0"/>
    </xf>
    <xf numFmtId="0" fontId="43" fillId="0" borderId="13" xfId="0" applyFont="1" applyBorder="1" applyAlignment="1" applyProtection="1">
      <alignment horizontal="center" vertical="center"/>
      <protection locked="0"/>
    </xf>
    <xf numFmtId="0" fontId="43" fillId="7" borderId="1" xfId="0" quotePrefix="1" applyFont="1" applyFill="1" applyBorder="1" applyAlignment="1" applyProtection="1">
      <alignment horizontal="center" vertical="center"/>
      <protection locked="0"/>
    </xf>
    <xf numFmtId="0" fontId="43" fillId="7" borderId="1" xfId="0" applyFont="1" applyFill="1" applyBorder="1" applyAlignment="1" applyProtection="1">
      <alignment horizontal="center" vertical="center"/>
      <protection locked="0"/>
    </xf>
    <xf numFmtId="38" fontId="43" fillId="7" borderId="1" xfId="11" applyFont="1" applyFill="1" applyBorder="1" applyProtection="1">
      <alignment vertical="center"/>
      <protection locked="0"/>
    </xf>
    <xf numFmtId="0" fontId="43" fillId="7" borderId="9" xfId="0" applyFont="1" applyFill="1" applyBorder="1" applyAlignment="1" applyProtection="1">
      <alignment horizontal="center" vertical="center"/>
      <protection locked="0"/>
    </xf>
    <xf numFmtId="0" fontId="43" fillId="2" borderId="10"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43" fillId="0" borderId="1" xfId="0" quotePrefix="1"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38" fontId="43" fillId="0" borderId="1" xfId="11" applyFont="1" applyBorder="1" applyProtection="1">
      <alignment vertical="center"/>
      <protection locked="0"/>
    </xf>
    <xf numFmtId="0" fontId="43" fillId="0" borderId="9" xfId="0" applyFont="1" applyBorder="1" applyAlignment="1" applyProtection="1">
      <alignment horizontal="center" vertical="center"/>
      <protection locked="0"/>
    </xf>
    <xf numFmtId="0" fontId="0" fillId="7" borderId="9" xfId="0" applyFill="1" applyBorder="1" applyAlignment="1" applyProtection="1">
      <alignment horizontal="left" vertical="center" wrapText="1"/>
      <protection locked="0"/>
    </xf>
    <xf numFmtId="0" fontId="66" fillId="5" borderId="9" xfId="0" applyFont="1" applyFill="1" applyBorder="1" applyProtection="1">
      <alignment vertical="center"/>
      <protection locked="0"/>
    </xf>
    <xf numFmtId="0" fontId="66" fillId="5" borderId="9" xfId="0" applyFont="1" applyFill="1" applyBorder="1" applyAlignment="1" applyProtection="1">
      <alignment horizontal="center" vertical="center"/>
      <protection locked="0"/>
    </xf>
    <xf numFmtId="0" fontId="66" fillId="5" borderId="9" xfId="0" applyFont="1" applyFill="1" applyBorder="1" applyAlignment="1" applyProtection="1">
      <alignment horizontal="center" vertical="center" wrapText="1"/>
      <protection locked="0"/>
    </xf>
    <xf numFmtId="49" fontId="66" fillId="5" borderId="9" xfId="0" applyNumberFormat="1" applyFont="1" applyFill="1" applyBorder="1" applyProtection="1">
      <alignment vertical="center"/>
      <protection locked="0"/>
    </xf>
    <xf numFmtId="0" fontId="49" fillId="0" borderId="9" xfId="0" applyFont="1" applyBorder="1" applyProtection="1">
      <alignment vertical="center"/>
      <protection locked="0"/>
    </xf>
    <xf numFmtId="0" fontId="51" fillId="0" borderId="9" xfId="1" applyFont="1" applyBorder="1" applyAlignment="1" applyProtection="1">
      <alignment horizontal="center" vertical="center" wrapText="1"/>
      <protection locked="0"/>
    </xf>
    <xf numFmtId="38" fontId="51" fillId="0" borderId="9" xfId="11" applyFont="1" applyFill="1" applyBorder="1" applyAlignment="1" applyProtection="1">
      <alignment horizontal="center" vertical="center" wrapText="1"/>
      <protection locked="0"/>
    </xf>
    <xf numFmtId="176" fontId="51" fillId="0" borderId="9" xfId="1" applyNumberFormat="1" applyFont="1" applyBorder="1" applyAlignment="1" applyProtection="1">
      <alignment horizontal="right" vertical="center"/>
      <protection locked="0"/>
    </xf>
    <xf numFmtId="0" fontId="51" fillId="0" borderId="9" xfId="3" applyFont="1" applyBorder="1" applyAlignment="1" applyProtection="1">
      <alignment horizontal="center" vertical="center" wrapText="1"/>
      <protection locked="0"/>
    </xf>
    <xf numFmtId="176" fontId="51" fillId="0" borderId="9" xfId="3" applyNumberFormat="1" applyFont="1" applyBorder="1" applyAlignment="1" applyProtection="1">
      <alignment horizontal="right" vertical="center"/>
      <protection locked="0"/>
    </xf>
    <xf numFmtId="0" fontId="49" fillId="0" borderId="83" xfId="0" applyFont="1" applyBorder="1" applyProtection="1">
      <alignment vertical="center"/>
      <protection locked="0"/>
    </xf>
    <xf numFmtId="0" fontId="100" fillId="0" borderId="112" xfId="18" applyFont="1" applyBorder="1" applyAlignment="1">
      <alignment horizontal="center" vertical="center"/>
    </xf>
    <xf numFmtId="0" fontId="100" fillId="0" borderId="96" xfId="18" applyFont="1" applyBorder="1" applyAlignment="1">
      <alignment horizontal="center" vertical="center"/>
    </xf>
    <xf numFmtId="0" fontId="100" fillId="0" borderId="96" xfId="18" applyFont="1" applyBorder="1" applyAlignment="1">
      <alignment horizontal="left" vertical="center"/>
    </xf>
    <xf numFmtId="0" fontId="94" fillId="0" borderId="140" xfId="18" applyFont="1" applyBorder="1" applyAlignment="1">
      <alignment horizontal="left" vertical="center"/>
    </xf>
    <xf numFmtId="0" fontId="104" fillId="0" borderId="114" xfId="18" applyFont="1" applyBorder="1" applyAlignment="1">
      <alignment horizontal="center" vertical="center" wrapText="1"/>
    </xf>
    <xf numFmtId="0" fontId="100" fillId="0" borderId="114" xfId="18" applyFont="1" applyBorder="1" applyAlignment="1">
      <alignment horizontal="center" vertical="center"/>
    </xf>
    <xf numFmtId="0" fontId="27" fillId="0" borderId="114" xfId="18" applyFont="1" applyBorder="1" applyAlignment="1">
      <alignment horizontal="center" vertical="center" wrapText="1"/>
    </xf>
    <xf numFmtId="0" fontId="100" fillId="0" borderId="113" xfId="18" applyFont="1" applyBorder="1" applyAlignment="1">
      <alignment horizontal="center" vertical="center" shrinkToFit="1"/>
    </xf>
    <xf numFmtId="0" fontId="27" fillId="0" borderId="96" xfId="18" applyFont="1" applyBorder="1" applyAlignment="1">
      <alignment vertical="center" wrapText="1"/>
    </xf>
    <xf numFmtId="0" fontId="100" fillId="0" borderId="140" xfId="18" applyFont="1" applyBorder="1" applyAlignment="1">
      <alignment horizontal="center" vertical="center"/>
    </xf>
    <xf numFmtId="0" fontId="100" fillId="0" borderId="104" xfId="18" applyFont="1" applyBorder="1" applyAlignment="1">
      <alignment horizontal="center" vertical="center"/>
    </xf>
    <xf numFmtId="0" fontId="27" fillId="0" borderId="113" xfId="18" applyFont="1" applyBorder="1" applyAlignment="1">
      <alignment horizontal="center" vertical="center" wrapText="1" shrinkToFit="1"/>
    </xf>
    <xf numFmtId="0" fontId="100" fillId="0" borderId="114" xfId="18" applyFont="1" applyBorder="1" applyAlignment="1">
      <alignment horizontal="right" vertical="center"/>
    </xf>
    <xf numFmtId="0" fontId="102" fillId="0" borderId="104" xfId="18" applyFont="1" applyBorder="1" applyAlignment="1">
      <alignment vertical="center" wrapText="1"/>
    </xf>
    <xf numFmtId="0" fontId="102" fillId="0" borderId="104" xfId="18" applyFont="1" applyBorder="1" applyAlignment="1">
      <alignment horizontal="right" vertical="center"/>
    </xf>
    <xf numFmtId="0" fontId="100" fillId="0" borderId="96" xfId="18" applyFont="1" applyBorder="1" applyAlignment="1">
      <alignment vertical="center" wrapText="1"/>
    </xf>
    <xf numFmtId="0" fontId="100" fillId="0" borderId="96" xfId="18" applyFont="1" applyBorder="1" applyAlignment="1">
      <alignment horizontal="center" vertical="center" wrapText="1"/>
    </xf>
    <xf numFmtId="0" fontId="102" fillId="0" borderId="104" xfId="18" applyFont="1" applyBorder="1" applyAlignment="1">
      <alignment vertical="center"/>
    </xf>
    <xf numFmtId="0" fontId="104" fillId="0" borderId="96" xfId="18" applyFont="1" applyBorder="1" applyAlignment="1">
      <alignment horizontal="center" vertical="center" wrapText="1"/>
    </xf>
    <xf numFmtId="0" fontId="27" fillId="0" borderId="96" xfId="18" applyFont="1" applyBorder="1" applyAlignment="1">
      <alignment horizontal="right" vertical="center"/>
    </xf>
    <xf numFmtId="0" fontId="100" fillId="0" borderId="104" xfId="18" applyFont="1" applyBorder="1" applyAlignment="1">
      <alignment horizontal="right" vertical="center" wrapText="1"/>
    </xf>
    <xf numFmtId="38" fontId="45" fillId="0" borderId="11" xfId="11" applyFont="1" applyFill="1" applyBorder="1" applyAlignment="1" applyProtection="1">
      <alignment vertical="center" wrapText="1"/>
      <protection locked="0"/>
    </xf>
    <xf numFmtId="0" fontId="40" fillId="0" borderId="0" xfId="0" applyFont="1" applyAlignment="1" applyProtection="1">
      <alignment horizontal="center" vertical="center"/>
      <protection locked="0"/>
    </xf>
    <xf numFmtId="38" fontId="40" fillId="0" borderId="0" xfId="11" applyFont="1" applyFill="1" applyBorder="1" applyAlignment="1" applyProtection="1">
      <alignment horizontal="center" vertical="center"/>
      <protection locked="0"/>
    </xf>
    <xf numFmtId="0" fontId="40" fillId="7" borderId="63" xfId="0" applyFont="1" applyFill="1" applyBorder="1" applyAlignment="1" applyProtection="1">
      <alignment horizontal="center" vertical="center"/>
      <protection locked="0"/>
    </xf>
    <xf numFmtId="191" fontId="40" fillId="7" borderId="137" xfId="0" applyNumberFormat="1" applyFont="1" applyFill="1" applyBorder="1" applyAlignment="1" applyProtection="1">
      <alignment horizontal="center" vertical="center"/>
      <protection locked="0"/>
    </xf>
    <xf numFmtId="0" fontId="40" fillId="0" borderId="63" xfId="0" applyFont="1" applyBorder="1" applyAlignment="1" applyProtection="1">
      <alignment horizontal="center" vertical="center"/>
      <protection locked="0"/>
    </xf>
    <xf numFmtId="191" fontId="40" fillId="0" borderId="138" xfId="0" applyNumberFormat="1" applyFont="1" applyBorder="1" applyAlignment="1" applyProtection="1">
      <alignment horizontal="center" vertical="center"/>
      <protection locked="0"/>
    </xf>
    <xf numFmtId="191" fontId="40" fillId="7" borderId="138" xfId="0" applyNumberFormat="1" applyFont="1" applyFill="1" applyBorder="1" applyAlignment="1" applyProtection="1">
      <alignment horizontal="center" vertical="center"/>
      <protection locked="0"/>
    </xf>
    <xf numFmtId="191" fontId="40" fillId="7" borderId="139" xfId="0" applyNumberFormat="1" applyFont="1" applyFill="1" applyBorder="1" applyAlignment="1" applyProtection="1">
      <alignment horizontal="center" vertical="center"/>
      <protection locked="0"/>
    </xf>
    <xf numFmtId="0" fontId="64" fillId="0" borderId="31" xfId="0" applyFont="1" applyBorder="1" applyAlignment="1" applyProtection="1">
      <alignment horizontal="center" vertical="center" wrapText="1"/>
      <protection locked="0"/>
    </xf>
    <xf numFmtId="0" fontId="29" fillId="7" borderId="12" xfId="0" applyFont="1" applyFill="1" applyBorder="1" applyAlignment="1" applyProtection="1">
      <alignment vertical="center" wrapText="1"/>
      <protection locked="0"/>
    </xf>
    <xf numFmtId="0" fontId="29" fillId="7" borderId="12" xfId="0" applyFont="1" applyFill="1" applyBorder="1" applyAlignment="1" applyProtection="1">
      <alignment horizontal="center" vertical="center" wrapText="1"/>
      <protection locked="0"/>
    </xf>
    <xf numFmtId="0" fontId="29" fillId="7" borderId="12" xfId="0" applyFont="1" applyFill="1" applyBorder="1" applyAlignment="1" applyProtection="1">
      <alignment horizontal="center" vertical="center"/>
      <protection locked="0"/>
    </xf>
    <xf numFmtId="38" fontId="29" fillId="7" borderId="129" xfId="11" applyFont="1" applyFill="1" applyBorder="1" applyProtection="1">
      <alignment vertical="center"/>
      <protection locked="0"/>
    </xf>
    <xf numFmtId="0" fontId="29" fillId="0" borderId="12" xfId="0" applyFont="1" applyBorder="1" applyAlignment="1" applyProtection="1">
      <alignment vertical="center" wrapText="1"/>
      <protection locked="0"/>
    </xf>
    <xf numFmtId="0" fontId="29" fillId="0" borderId="12"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protection locked="0"/>
    </xf>
    <xf numFmtId="38" fontId="29" fillId="0" borderId="129" xfId="11" applyFont="1" applyFill="1" applyBorder="1" applyProtection="1">
      <alignment vertical="center"/>
      <protection locked="0"/>
    </xf>
    <xf numFmtId="0" fontId="29" fillId="0" borderId="83" xfId="0" applyFont="1" applyBorder="1" applyAlignment="1" applyProtection="1">
      <alignment horizontal="center" vertical="center" wrapText="1"/>
      <protection locked="0"/>
    </xf>
    <xf numFmtId="0" fontId="29" fillId="7" borderId="9" xfId="0" applyFont="1" applyFill="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112" fillId="0" borderId="13" xfId="0" applyFont="1" applyBorder="1" applyAlignment="1">
      <alignment horizontal="left" vertical="center" wrapText="1"/>
    </xf>
    <xf numFmtId="0" fontId="43" fillId="6" borderId="48" xfId="0" applyFont="1" applyFill="1" applyBorder="1" applyAlignment="1">
      <alignment horizontal="center" vertical="center" wrapText="1"/>
    </xf>
    <xf numFmtId="0" fontId="43" fillId="6" borderId="14" xfId="0" applyFont="1" applyFill="1" applyBorder="1" applyAlignment="1">
      <alignment horizontal="center" vertical="center" wrapText="1"/>
    </xf>
    <xf numFmtId="190" fontId="43" fillId="0" borderId="0" xfId="0" applyNumberFormat="1" applyFont="1" applyAlignment="1" applyProtection="1">
      <alignment horizontal="left" vertical="center" wrapText="1"/>
      <protection locked="0"/>
    </xf>
    <xf numFmtId="0" fontId="0" fillId="7" borderId="119" xfId="0" applyFill="1" applyBorder="1" applyAlignment="1">
      <alignment horizontal="center" vertical="center"/>
    </xf>
    <xf numFmtId="14" fontId="76" fillId="0" borderId="5" xfId="0" applyNumberFormat="1" applyFont="1" applyBorder="1" applyAlignment="1">
      <alignment horizontal="center" vertical="center" shrinkToFit="1"/>
    </xf>
    <xf numFmtId="14" fontId="76" fillId="0" borderId="19" xfId="0" applyNumberFormat="1" applyFont="1" applyBorder="1" applyAlignment="1">
      <alignment horizontal="center" vertical="center" shrinkToFit="1"/>
    </xf>
    <xf numFmtId="0" fontId="47" fillId="2" borderId="9"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32" fillId="0" borderId="19" xfId="0" applyFont="1" applyBorder="1">
      <alignment vertical="center"/>
    </xf>
    <xf numFmtId="0" fontId="32" fillId="2" borderId="10" xfId="0" applyFont="1" applyFill="1" applyBorder="1" applyAlignment="1">
      <alignment horizontal="center" vertical="center" wrapText="1"/>
    </xf>
    <xf numFmtId="0" fontId="32" fillId="2" borderId="0" xfId="0" applyFont="1" applyFill="1" applyProtection="1">
      <alignment vertical="center"/>
      <protection locked="0"/>
    </xf>
    <xf numFmtId="0" fontId="29" fillId="2" borderId="5" xfId="0" applyFont="1" applyFill="1" applyBorder="1" applyProtection="1">
      <alignment vertical="center"/>
      <protection locked="0"/>
    </xf>
    <xf numFmtId="0" fontId="32" fillId="2" borderId="4" xfId="0" applyFont="1" applyFill="1" applyBorder="1" applyProtection="1">
      <alignment vertical="center"/>
      <protection locked="0"/>
    </xf>
    <xf numFmtId="0" fontId="32" fillId="2" borderId="14" xfId="0" applyFont="1" applyFill="1" applyBorder="1" applyAlignment="1">
      <alignment horizontal="center" vertical="center" wrapText="1"/>
    </xf>
    <xf numFmtId="0" fontId="43" fillId="0" borderId="18" xfId="0" applyFont="1" applyBorder="1" applyAlignment="1" applyProtection="1">
      <alignment horizontal="center" vertical="top" wrapText="1"/>
      <protection locked="0"/>
    </xf>
    <xf numFmtId="0" fontId="30" fillId="0" borderId="9" xfId="0" applyFont="1" applyBorder="1" applyAlignment="1">
      <alignment horizontal="center" vertical="center"/>
    </xf>
    <xf numFmtId="0" fontId="30" fillId="0" borderId="0" xfId="0" applyFont="1" applyAlignment="1">
      <alignment horizontal="center" vertical="center"/>
    </xf>
    <xf numFmtId="0" fontId="78" fillId="2" borderId="0" xfId="0" applyFont="1" applyFill="1">
      <alignment vertical="center"/>
    </xf>
    <xf numFmtId="0" fontId="72" fillId="8" borderId="5" xfId="0" applyFont="1" applyFill="1" applyBorder="1" applyAlignment="1">
      <alignment horizontal="left" vertical="center" wrapText="1"/>
    </xf>
    <xf numFmtId="0" fontId="44" fillId="4" borderId="12" xfId="0" applyFont="1" applyFill="1" applyBorder="1">
      <alignment vertical="center"/>
    </xf>
    <xf numFmtId="0" fontId="32" fillId="4" borderId="4" xfId="0" applyFont="1" applyFill="1" applyBorder="1">
      <alignment vertical="center"/>
    </xf>
    <xf numFmtId="0" fontId="32" fillId="4" borderId="2" xfId="0" applyFont="1" applyFill="1" applyBorder="1">
      <alignment vertical="center"/>
    </xf>
    <xf numFmtId="0" fontId="71" fillId="4" borderId="2" xfId="0" applyFont="1" applyFill="1" applyBorder="1">
      <alignment vertical="center"/>
    </xf>
    <xf numFmtId="0" fontId="71" fillId="4" borderId="17" xfId="0" applyFont="1" applyFill="1" applyBorder="1">
      <alignment vertical="center"/>
    </xf>
    <xf numFmtId="0" fontId="3" fillId="2" borderId="14" xfId="0" applyFont="1" applyFill="1" applyBorder="1">
      <alignment vertical="center"/>
    </xf>
    <xf numFmtId="0" fontId="66" fillId="8" borderId="10" xfId="0" applyFont="1" applyFill="1" applyBorder="1" applyAlignment="1">
      <alignment horizontal="left" vertical="center" wrapText="1"/>
    </xf>
    <xf numFmtId="0" fontId="66" fillId="6" borderId="9" xfId="0" applyFont="1" applyFill="1" applyBorder="1" applyAlignment="1">
      <alignment horizontal="center" vertical="center"/>
    </xf>
    <xf numFmtId="0" fontId="66" fillId="2" borderId="10" xfId="0" applyFont="1" applyFill="1" applyBorder="1" applyAlignment="1">
      <alignment horizontal="left" vertical="center" wrapText="1"/>
    </xf>
    <xf numFmtId="0" fontId="49" fillId="0" borderId="1" xfId="11" applyNumberFormat="1" applyFont="1" applyFill="1" applyBorder="1" applyAlignment="1" applyProtection="1">
      <alignment vertical="center"/>
      <protection locked="0"/>
    </xf>
    <xf numFmtId="0" fontId="71" fillId="2" borderId="5" xfId="0" applyFont="1" applyFill="1" applyBorder="1">
      <alignment vertical="center"/>
    </xf>
    <xf numFmtId="0" fontId="66" fillId="2" borderId="5" xfId="0" applyFont="1" applyFill="1" applyBorder="1" applyAlignment="1">
      <alignment horizontal="left" vertical="center" wrapText="1"/>
    </xf>
    <xf numFmtId="0" fontId="71" fillId="2" borderId="10" xfId="0" applyFont="1" applyFill="1" applyBorder="1" applyProtection="1">
      <alignment vertical="center"/>
      <protection locked="0"/>
    </xf>
    <xf numFmtId="0" fontId="71" fillId="2" borderId="14" xfId="0" applyFont="1" applyFill="1" applyBorder="1" applyProtection="1">
      <alignment vertical="center"/>
      <protection locked="0"/>
    </xf>
    <xf numFmtId="0" fontId="51" fillId="7" borderId="9" xfId="0" quotePrefix="1" applyFont="1" applyFill="1" applyBorder="1" applyAlignment="1">
      <alignment horizontal="center" vertical="center" wrapText="1"/>
    </xf>
    <xf numFmtId="0" fontId="54" fillId="0" borderId="11" xfId="0" applyFont="1" applyBorder="1">
      <alignment vertical="center"/>
    </xf>
    <xf numFmtId="0" fontId="43" fillId="0" borderId="4" xfId="0" applyFont="1" applyBorder="1" applyAlignment="1" applyProtection="1">
      <alignment horizontal="left" vertical="center" wrapText="1"/>
      <protection locked="0"/>
    </xf>
    <xf numFmtId="0" fontId="43" fillId="0" borderId="145" xfId="0" applyFont="1" applyBorder="1" applyAlignment="1" applyProtection="1">
      <alignment horizontal="center" vertical="center"/>
      <protection locked="0"/>
    </xf>
    <xf numFmtId="0" fontId="43" fillId="0" borderId="87" xfId="0" applyFont="1" applyBorder="1" applyAlignment="1" applyProtection="1">
      <alignment horizontal="center" vertical="center"/>
      <protection locked="0"/>
    </xf>
    <xf numFmtId="0" fontId="43" fillId="0" borderId="86" xfId="0" applyFont="1" applyBorder="1" applyAlignment="1" applyProtection="1">
      <alignment horizontal="center" vertical="center"/>
      <protection locked="0"/>
    </xf>
    <xf numFmtId="0" fontId="43" fillId="0" borderId="146" xfId="0" applyFont="1" applyBorder="1" applyAlignment="1" applyProtection="1">
      <alignment horizontal="center" vertical="center"/>
      <protection locked="0"/>
    </xf>
    <xf numFmtId="0" fontId="43" fillId="0" borderId="147" xfId="0" applyFont="1" applyBorder="1" applyAlignment="1" applyProtection="1">
      <alignment horizontal="center" vertical="center"/>
      <protection locked="0"/>
    </xf>
    <xf numFmtId="0" fontId="43" fillId="0" borderId="48" xfId="0" applyFont="1" applyBorder="1" applyAlignment="1" applyProtection="1">
      <alignment horizontal="left" vertical="center" wrapText="1"/>
      <protection locked="0"/>
    </xf>
    <xf numFmtId="0" fontId="13" fillId="0" borderId="19" xfId="1" applyFont="1" applyBorder="1" applyAlignment="1" applyProtection="1">
      <alignment horizontal="center" vertical="center" shrinkToFit="1"/>
      <protection locked="0"/>
    </xf>
    <xf numFmtId="176" fontId="13" fillId="0" borderId="0" xfId="3" applyNumberFormat="1" applyFont="1" applyAlignment="1" applyProtection="1">
      <alignment horizontal="center" vertical="center" shrinkToFit="1"/>
      <protection locked="0"/>
    </xf>
    <xf numFmtId="0" fontId="13" fillId="0" borderId="0" xfId="3" applyFont="1" applyAlignment="1" applyProtection="1">
      <alignment horizontal="center" vertical="center" shrinkToFit="1"/>
      <protection locked="0"/>
    </xf>
    <xf numFmtId="0" fontId="13" fillId="0" borderId="149"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7" xfId="1" applyFont="1" applyBorder="1" applyAlignment="1">
      <alignment horizontal="center" vertical="center" wrapText="1"/>
    </xf>
    <xf numFmtId="38" fontId="13" fillId="0" borderId="19" xfId="2" applyFont="1" applyFill="1" applyBorder="1" applyAlignment="1" applyProtection="1">
      <alignment vertical="center"/>
    </xf>
    <xf numFmtId="38" fontId="13" fillId="2" borderId="148" xfId="2" applyFont="1" applyFill="1" applyBorder="1" applyAlignment="1" applyProtection="1">
      <alignment vertical="center"/>
    </xf>
    <xf numFmtId="0" fontId="13" fillId="0" borderId="3" xfId="0" applyFont="1" applyBorder="1" applyAlignment="1">
      <alignment horizontal="center" vertical="center"/>
    </xf>
    <xf numFmtId="38" fontId="13" fillId="0" borderId="4" xfId="0" applyNumberFormat="1" applyFont="1" applyBorder="1">
      <alignment vertical="center"/>
    </xf>
    <xf numFmtId="38" fontId="13" fillId="0" borderId="48" xfId="0" applyNumberFormat="1" applyFont="1" applyBorder="1">
      <alignment vertical="center"/>
    </xf>
    <xf numFmtId="0" fontId="40" fillId="0" borderId="14" xfId="0" applyFont="1" applyBorder="1" applyAlignment="1" applyProtection="1">
      <alignment horizontal="left" vertical="top" wrapText="1"/>
      <protection locked="0"/>
    </xf>
    <xf numFmtId="0" fontId="100" fillId="0" borderId="81" xfId="18" applyFont="1" applyBorder="1" applyAlignment="1">
      <alignment horizontal="center" vertical="center" wrapText="1"/>
    </xf>
    <xf numFmtId="0" fontId="51" fillId="2" borderId="103" xfId="0" applyFont="1" applyFill="1" applyBorder="1" applyAlignment="1" applyProtection="1">
      <alignment vertical="center" wrapText="1"/>
      <protection locked="0"/>
    </xf>
    <xf numFmtId="0" fontId="92" fillId="0" borderId="119" xfId="0" applyFont="1" applyBorder="1" applyAlignment="1" applyProtection="1">
      <alignment horizontal="center" vertical="center" wrapText="1"/>
      <protection locked="0"/>
    </xf>
    <xf numFmtId="0" fontId="54" fillId="0" borderId="24" xfId="0" applyFont="1" applyBorder="1">
      <alignment vertical="center"/>
    </xf>
    <xf numFmtId="0" fontId="50" fillId="2" borderId="127" xfId="0" applyFont="1" applyFill="1" applyBorder="1">
      <alignment vertical="center"/>
    </xf>
    <xf numFmtId="0" fontId="43" fillId="8" borderId="13" xfId="0" applyFont="1" applyFill="1" applyBorder="1" applyAlignment="1">
      <alignment vertical="center" wrapText="1"/>
    </xf>
    <xf numFmtId="0" fontId="43" fillId="8" borderId="5" xfId="0" applyFont="1" applyFill="1" applyBorder="1" applyAlignment="1">
      <alignment vertical="center" wrapText="1"/>
    </xf>
    <xf numFmtId="0" fontId="43" fillId="8" borderId="8" xfId="0" applyFont="1" applyFill="1" applyBorder="1" applyAlignment="1">
      <alignment vertical="center" wrapText="1"/>
    </xf>
    <xf numFmtId="0" fontId="43" fillId="8" borderId="14" xfId="0" applyFont="1" applyFill="1" applyBorder="1" applyAlignment="1">
      <alignment vertical="center" wrapText="1"/>
    </xf>
    <xf numFmtId="0" fontId="27" fillId="0" borderId="141" xfId="18" applyFont="1" applyBorder="1" applyAlignment="1">
      <alignment vertical="center" wrapText="1"/>
    </xf>
    <xf numFmtId="0" fontId="105" fillId="0" borderId="150" xfId="18" applyFont="1" applyBorder="1" applyAlignment="1">
      <alignment vertical="center"/>
    </xf>
    <xf numFmtId="0" fontId="32" fillId="8" borderId="5" xfId="0" applyFont="1" applyFill="1" applyBorder="1" applyAlignment="1">
      <alignment horizontal="left" vertical="center" wrapText="1"/>
    </xf>
    <xf numFmtId="0" fontId="32" fillId="8" borderId="0" xfId="0" applyFont="1" applyFill="1" applyAlignment="1">
      <alignment horizontal="left" vertical="center" wrapText="1"/>
    </xf>
    <xf numFmtId="0" fontId="82" fillId="2" borderId="0" xfId="0" applyFont="1" applyFill="1" applyAlignment="1">
      <alignment horizontal="center" vertical="center"/>
    </xf>
    <xf numFmtId="0" fontId="27" fillId="0" borderId="110" xfId="18" applyFont="1" applyBorder="1" applyAlignment="1">
      <alignment horizontal="left" vertical="center" wrapText="1"/>
    </xf>
    <xf numFmtId="0" fontId="72" fillId="8" borderId="5" xfId="0" applyFont="1" applyFill="1" applyBorder="1" applyAlignment="1">
      <alignment horizontal="left" vertical="top" wrapText="1"/>
    </xf>
    <xf numFmtId="0" fontId="40" fillId="2" borderId="9" xfId="0" applyFont="1" applyFill="1" applyBorder="1">
      <alignment vertical="center"/>
    </xf>
    <xf numFmtId="0" fontId="29" fillId="0" borderId="5" xfId="0" applyFont="1" applyBorder="1">
      <alignment vertical="center"/>
    </xf>
    <xf numFmtId="0" fontId="32" fillId="2" borderId="5" xfId="0" applyFont="1" applyFill="1" applyBorder="1" applyAlignment="1">
      <alignment horizontal="center" vertical="center" wrapText="1"/>
    </xf>
    <xf numFmtId="0" fontId="29" fillId="2" borderId="0" xfId="0" applyFont="1" applyFill="1" applyAlignment="1">
      <alignment horizontal="center" vertical="center"/>
    </xf>
    <xf numFmtId="0" fontId="49" fillId="2" borderId="8" xfId="0" applyFont="1" applyFill="1" applyBorder="1" applyAlignment="1">
      <alignment vertical="center" wrapText="1"/>
    </xf>
    <xf numFmtId="0" fontId="116" fillId="7" borderId="107" xfId="0" applyFont="1" applyFill="1" applyBorder="1" applyAlignment="1" applyProtection="1">
      <alignment horizontal="center" vertical="center"/>
      <protection locked="0"/>
    </xf>
    <xf numFmtId="0" fontId="47" fillId="8" borderId="5" xfId="0" applyFont="1" applyFill="1" applyBorder="1" applyAlignment="1">
      <alignment horizontal="left" vertical="center" wrapText="1"/>
    </xf>
    <xf numFmtId="0" fontId="47" fillId="8" borderId="0" xfId="0" applyFont="1" applyFill="1" applyAlignment="1">
      <alignment horizontal="left" vertical="center" wrapText="1"/>
    </xf>
    <xf numFmtId="0" fontId="118" fillId="2" borderId="11" xfId="0" applyFont="1" applyFill="1" applyBorder="1">
      <alignment vertical="center"/>
    </xf>
    <xf numFmtId="0" fontId="39" fillId="2" borderId="12" xfId="0" applyFont="1" applyFill="1" applyBorder="1">
      <alignment vertical="center"/>
    </xf>
    <xf numFmtId="0" fontId="27" fillId="0" borderId="112" xfId="18" applyFont="1" applyBorder="1" applyAlignment="1">
      <alignment vertical="center" wrapText="1"/>
    </xf>
    <xf numFmtId="0" fontId="51" fillId="0" borderId="0" xfId="0" applyFont="1">
      <alignment vertical="center"/>
    </xf>
    <xf numFmtId="3" fontId="27" fillId="0" borderId="81" xfId="18" applyNumberFormat="1" applyFont="1" applyBorder="1" applyAlignment="1">
      <alignment horizontal="center" vertical="center" wrapText="1"/>
    </xf>
    <xf numFmtId="0" fontId="71" fillId="0" borderId="0" xfId="0" applyFont="1" applyAlignment="1">
      <alignment horizontal="center" vertical="center"/>
    </xf>
    <xf numFmtId="0" fontId="47" fillId="2" borderId="0" xfId="0" applyFont="1" applyFill="1" applyAlignment="1">
      <alignment horizontal="center" vertical="center" wrapText="1"/>
    </xf>
    <xf numFmtId="0" fontId="82" fillId="2" borderId="0" xfId="0" applyFont="1" applyFill="1" applyAlignment="1" applyProtection="1">
      <alignment horizontal="center" vertical="center" wrapText="1"/>
      <protection locked="0"/>
    </xf>
    <xf numFmtId="0" fontId="49" fillId="0" borderId="9" xfId="0" applyFont="1" applyBorder="1" applyAlignment="1" applyProtection="1">
      <alignment horizontal="center" vertical="center"/>
      <protection locked="0"/>
    </xf>
    <xf numFmtId="0" fontId="45" fillId="5" borderId="1" xfId="0" applyFont="1" applyFill="1" applyBorder="1" applyAlignment="1" applyProtection="1">
      <alignment horizontal="center" vertical="center" wrapText="1"/>
      <protection locked="0"/>
    </xf>
    <xf numFmtId="0" fontId="32" fillId="2" borderId="19" xfId="0" applyFont="1" applyFill="1" applyBorder="1" applyProtection="1">
      <alignment vertical="center"/>
      <protection locked="0"/>
    </xf>
    <xf numFmtId="0" fontId="113" fillId="0" borderId="10" xfId="0" applyFont="1" applyBorder="1" applyAlignment="1">
      <alignment horizontal="left" vertical="top" wrapText="1"/>
    </xf>
    <xf numFmtId="0" fontId="114" fillId="0" borderId="10" xfId="0" applyFont="1" applyBorder="1" applyAlignment="1">
      <alignment horizontal="left" vertical="top" wrapText="1"/>
    </xf>
    <xf numFmtId="0" fontId="43" fillId="0" borderId="1" xfId="0" applyFont="1" applyBorder="1" applyAlignment="1" applyProtection="1">
      <alignment horizontal="center" vertical="center" wrapText="1"/>
      <protection locked="0"/>
    </xf>
    <xf numFmtId="0" fontId="43" fillId="7" borderId="1" xfId="0" applyFont="1" applyFill="1" applyBorder="1" applyAlignment="1" applyProtection="1">
      <alignment horizontal="center" vertical="center" wrapText="1"/>
      <protection locked="0"/>
    </xf>
    <xf numFmtId="0" fontId="0" fillId="7" borderId="9"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43" fillId="7" borderId="12" xfId="0" applyFont="1" applyFill="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0" fillId="7" borderId="13" xfId="0" applyFill="1" applyBorder="1" applyAlignment="1" applyProtection="1">
      <alignment horizontal="left" vertical="center" wrapText="1"/>
      <protection locked="0"/>
    </xf>
    <xf numFmtId="0" fontId="51" fillId="0" borderId="9" xfId="1" applyFont="1" applyBorder="1" applyAlignment="1">
      <alignment horizontal="center" vertical="center" wrapText="1"/>
    </xf>
    <xf numFmtId="38" fontId="43" fillId="7" borderId="9" xfId="11" applyFont="1" applyFill="1" applyBorder="1" applyProtection="1">
      <alignment vertical="center"/>
      <protection locked="0"/>
    </xf>
    <xf numFmtId="0" fontId="0" fillId="0" borderId="9" xfId="0" applyBorder="1" applyAlignment="1" applyProtection="1">
      <alignment horizontal="center" vertical="center"/>
      <protection locked="0"/>
    </xf>
    <xf numFmtId="0" fontId="49" fillId="2" borderId="5" xfId="0" applyFont="1" applyFill="1" applyBorder="1" applyAlignment="1">
      <alignment vertical="center" wrapText="1"/>
    </xf>
    <xf numFmtId="0" fontId="108" fillId="0" borderId="81" xfId="18" applyFont="1" applyBorder="1" applyAlignment="1">
      <alignment horizontal="center" vertical="center" wrapText="1"/>
    </xf>
    <xf numFmtId="38" fontId="21" fillId="3" borderId="5" xfId="0" applyNumberFormat="1" applyFont="1" applyFill="1" applyBorder="1" applyAlignment="1">
      <alignment vertical="center" wrapText="1"/>
    </xf>
    <xf numFmtId="0" fontId="29" fillId="0" borderId="9" xfId="0" applyFont="1" applyBorder="1" applyAlignment="1" applyProtection="1">
      <alignment horizontal="center" vertical="center"/>
      <protection locked="0"/>
    </xf>
    <xf numFmtId="0" fontId="40" fillId="9" borderId="9" xfId="0" applyFont="1" applyFill="1" applyBorder="1" applyAlignment="1" applyProtection="1">
      <alignment horizontal="left" vertical="top" wrapText="1"/>
      <protection locked="0"/>
    </xf>
    <xf numFmtId="0" fontId="40" fillId="9" borderId="17" xfId="0" applyFont="1" applyFill="1" applyBorder="1" applyAlignment="1" applyProtection="1">
      <alignment horizontal="left" vertical="top" wrapText="1"/>
      <protection locked="0"/>
    </xf>
    <xf numFmtId="0" fontId="40" fillId="0" borderId="9" xfId="0" applyFont="1" applyBorder="1" applyAlignment="1" applyProtection="1">
      <alignment horizontal="left" vertical="top" wrapText="1"/>
      <protection locked="0"/>
    </xf>
    <xf numFmtId="0" fontId="40" fillId="0" borderId="17" xfId="0" applyFont="1" applyBorder="1" applyAlignment="1" applyProtection="1">
      <alignment horizontal="left" vertical="top" wrapText="1"/>
      <protection locked="0"/>
    </xf>
    <xf numFmtId="0" fontId="21" fillId="0" borderId="12" xfId="1" applyFont="1" applyBorder="1" applyAlignment="1" applyProtection="1">
      <alignment horizontal="center" vertical="center" shrinkToFit="1"/>
      <protection locked="0"/>
    </xf>
    <xf numFmtId="0" fontId="21" fillId="0" borderId="0" xfId="9" applyFont="1" applyAlignment="1" applyProtection="1">
      <alignment horizontal="center" vertical="center" shrinkToFit="1"/>
      <protection locked="0"/>
    </xf>
    <xf numFmtId="0" fontId="21" fillId="0" borderId="0" xfId="14" applyFont="1" applyAlignment="1" applyProtection="1">
      <alignment horizontal="center" vertical="center" shrinkToFit="1"/>
      <protection locked="0"/>
    </xf>
    <xf numFmtId="38" fontId="45" fillId="0" borderId="11" xfId="11" applyFont="1" applyBorder="1" applyAlignment="1" applyProtection="1">
      <alignment horizontal="right" vertical="center"/>
    </xf>
    <xf numFmtId="0" fontId="45" fillId="0" borderId="18" xfId="0" applyFont="1" applyBorder="1" applyAlignment="1" applyProtection="1">
      <alignment horizontal="right" vertical="center"/>
    </xf>
    <xf numFmtId="0" fontId="45" fillId="0" borderId="17" xfId="0" applyFont="1" applyBorder="1" applyAlignment="1" applyProtection="1">
      <alignment horizontal="right" vertical="center"/>
    </xf>
    <xf numFmtId="0" fontId="45" fillId="6" borderId="11" xfId="0" applyFont="1" applyFill="1" applyBorder="1" applyProtection="1">
      <alignment vertical="center"/>
    </xf>
    <xf numFmtId="0" fontId="45" fillId="6" borderId="12" xfId="0" applyFont="1" applyFill="1" applyBorder="1" applyProtection="1">
      <alignment vertical="center"/>
    </xf>
    <xf numFmtId="0" fontId="45" fillId="6" borderId="1" xfId="0" applyFont="1" applyFill="1" applyBorder="1" applyProtection="1">
      <alignment vertical="center"/>
    </xf>
    <xf numFmtId="38" fontId="45" fillId="6" borderId="12" xfId="11" applyFont="1" applyFill="1" applyBorder="1" applyAlignment="1" applyProtection="1">
      <alignment vertical="center"/>
    </xf>
    <xf numFmtId="0" fontId="40" fillId="2" borderId="50" xfId="0" applyFont="1" applyFill="1" applyBorder="1" applyAlignment="1" applyProtection="1">
      <alignment horizontal="center" vertical="center"/>
      <protection locked="0"/>
    </xf>
    <xf numFmtId="0" fontId="40" fillId="2" borderId="38" xfId="0" applyFont="1" applyFill="1" applyBorder="1" applyAlignment="1" applyProtection="1">
      <alignment horizontal="center" vertical="center"/>
      <protection locked="0"/>
    </xf>
    <xf numFmtId="0" fontId="40" fillId="2" borderId="39" xfId="0" applyFont="1" applyFill="1" applyBorder="1" applyAlignment="1" applyProtection="1">
      <alignment horizontal="center" vertical="center"/>
      <protection locked="0"/>
    </xf>
    <xf numFmtId="0" fontId="54" fillId="0" borderId="24" xfId="0" applyFont="1" applyBorder="1" applyProtection="1">
      <alignment vertical="center"/>
    </xf>
    <xf numFmtId="0" fontId="43" fillId="0" borderId="11" xfId="0" applyFont="1" applyBorder="1" applyAlignment="1">
      <alignment vertical="center" wrapText="1"/>
    </xf>
    <xf numFmtId="0" fontId="3" fillId="2" borderId="10" xfId="0" applyFont="1" applyFill="1" applyBorder="1" applyProtection="1">
      <alignment vertical="center"/>
    </xf>
    <xf numFmtId="0" fontId="3" fillId="2" borderId="14" xfId="0" applyFont="1" applyFill="1" applyBorder="1" applyProtection="1">
      <alignment vertical="center"/>
    </xf>
    <xf numFmtId="0" fontId="84" fillId="6" borderId="9" xfId="0" applyFont="1" applyFill="1" applyBorder="1" applyAlignment="1" applyProtection="1">
      <alignment horizontal="center" vertical="center" wrapText="1"/>
    </xf>
    <xf numFmtId="0" fontId="43" fillId="6" borderId="9" xfId="0" applyFont="1" applyFill="1" applyBorder="1" applyAlignment="1" applyProtection="1">
      <alignment horizontal="center" vertical="center" wrapText="1"/>
    </xf>
    <xf numFmtId="0" fontId="87" fillId="2" borderId="5" xfId="0" applyFont="1" applyFill="1" applyBorder="1" applyProtection="1">
      <alignment vertical="center"/>
    </xf>
    <xf numFmtId="0" fontId="87" fillId="2" borderId="10" xfId="0" applyFont="1" applyFill="1" applyBorder="1" applyProtection="1">
      <alignment vertical="center"/>
    </xf>
    <xf numFmtId="0" fontId="72" fillId="2" borderId="11" xfId="0" applyFont="1" applyFill="1" applyBorder="1" applyProtection="1">
      <alignment vertical="center"/>
    </xf>
    <xf numFmtId="0" fontId="72" fillId="2" borderId="1" xfId="0" applyFont="1" applyFill="1" applyBorder="1" applyProtection="1">
      <alignment vertical="center"/>
    </xf>
    <xf numFmtId="0" fontId="72" fillId="2" borderId="18" xfId="0" applyFont="1" applyFill="1" applyBorder="1" applyProtection="1">
      <alignment vertical="center"/>
    </xf>
    <xf numFmtId="190" fontId="66" fillId="2" borderId="1" xfId="0" applyNumberFormat="1" applyFont="1" applyFill="1" applyBorder="1" applyAlignment="1" applyProtection="1">
      <alignment horizontal="center" vertical="center" wrapText="1"/>
    </xf>
    <xf numFmtId="0" fontId="49" fillId="2" borderId="17" xfId="0" applyFont="1" applyFill="1" applyBorder="1" applyAlignment="1" applyProtection="1">
      <alignment horizontal="left" vertical="center" wrapText="1"/>
    </xf>
    <xf numFmtId="0" fontId="66" fillId="2" borderId="1" xfId="0" applyFont="1" applyFill="1" applyBorder="1" applyAlignment="1" applyProtection="1">
      <alignment horizontal="center" vertical="center"/>
    </xf>
    <xf numFmtId="0" fontId="72" fillId="2" borderId="5" xfId="0" applyFont="1" applyFill="1" applyBorder="1" applyProtection="1">
      <alignment vertical="center"/>
    </xf>
    <xf numFmtId="0" fontId="66" fillId="2" borderId="8" xfId="0" applyFont="1" applyFill="1" applyBorder="1" applyAlignment="1" applyProtection="1">
      <alignment horizontal="center" vertical="center"/>
    </xf>
    <xf numFmtId="0" fontId="49" fillId="2" borderId="4" xfId="0" applyFont="1" applyFill="1" applyBorder="1" applyAlignment="1" applyProtection="1">
      <alignment vertical="center" wrapText="1"/>
    </xf>
    <xf numFmtId="0" fontId="49" fillId="10" borderId="9" xfId="0" applyFont="1" applyFill="1" applyBorder="1" applyAlignment="1" applyProtection="1">
      <alignment horizontal="center" vertical="center" wrapText="1"/>
    </xf>
    <xf numFmtId="0" fontId="49" fillId="2" borderId="17" xfId="0" applyFont="1" applyFill="1" applyBorder="1" applyAlignment="1" applyProtection="1">
      <alignment vertical="center" wrapText="1"/>
    </xf>
    <xf numFmtId="0" fontId="51" fillId="2" borderId="17" xfId="0" applyFont="1" applyFill="1" applyBorder="1" applyAlignment="1" applyProtection="1">
      <alignment vertical="center" wrapText="1"/>
    </xf>
    <xf numFmtId="0" fontId="53" fillId="0" borderId="11" xfId="0" applyFont="1" applyBorder="1" applyProtection="1">
      <alignment vertical="center"/>
    </xf>
    <xf numFmtId="0" fontId="53" fillId="0" borderId="0" xfId="0" applyFont="1" applyProtection="1">
      <alignment vertical="center"/>
    </xf>
    <xf numFmtId="190" fontId="66" fillId="2" borderId="10" xfId="0" applyNumberFormat="1" applyFont="1" applyFill="1" applyBorder="1" applyAlignment="1">
      <alignment horizontal="center" vertical="center" wrapText="1"/>
    </xf>
    <xf numFmtId="188" fontId="40" fillId="2" borderId="9" xfId="16" applyNumberFormat="1" applyFont="1" applyFill="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16" fillId="0" borderId="0" xfId="1" applyFont="1">
      <alignment vertical="center"/>
    </xf>
    <xf numFmtId="0" fontId="72" fillId="8" borderId="5" xfId="0" applyFont="1" applyFill="1" applyBorder="1" applyAlignment="1" applyProtection="1">
      <alignment horizontal="left" vertical="center" wrapText="1"/>
      <protection locked="0"/>
    </xf>
    <xf numFmtId="0" fontId="0" fillId="0" borderId="14" xfId="0" applyBorder="1" applyProtection="1">
      <alignment vertical="center"/>
      <protection locked="0"/>
    </xf>
    <xf numFmtId="0" fontId="0" fillId="0" borderId="9" xfId="0" applyBorder="1" applyProtection="1">
      <alignment vertical="center"/>
      <protection locked="0"/>
    </xf>
    <xf numFmtId="0" fontId="0" fillId="0" borderId="13" xfId="0" applyBorder="1" applyProtection="1">
      <alignment vertical="center"/>
      <protection locked="0"/>
    </xf>
    <xf numFmtId="193" fontId="43" fillId="0" borderId="1" xfId="0" applyNumberFormat="1" applyFont="1" applyBorder="1" applyAlignment="1" applyProtection="1">
      <alignment horizontal="center" vertical="center" wrapText="1"/>
      <protection hidden="1"/>
    </xf>
    <xf numFmtId="193" fontId="43" fillId="0" borderId="89" xfId="0" applyNumberFormat="1" applyFont="1" applyBorder="1" applyAlignment="1" applyProtection="1">
      <alignment horizontal="center" vertical="center" wrapText="1"/>
      <protection hidden="1"/>
    </xf>
    <xf numFmtId="193" fontId="43" fillId="0" borderId="17" xfId="0" applyNumberFormat="1" applyFont="1" applyBorder="1" applyAlignment="1" applyProtection="1">
      <alignment horizontal="center" vertical="center" wrapText="1"/>
      <protection hidden="1"/>
    </xf>
    <xf numFmtId="38" fontId="49" fillId="6" borderId="9" xfId="11" applyFont="1" applyFill="1" applyBorder="1" applyProtection="1">
      <alignment vertical="center"/>
      <protection hidden="1"/>
    </xf>
    <xf numFmtId="38" fontId="49" fillId="6" borderId="80" xfId="11" applyFont="1" applyFill="1" applyBorder="1" applyProtection="1">
      <alignment vertical="center"/>
      <protection hidden="1"/>
    </xf>
    <xf numFmtId="38" fontId="49" fillId="6" borderId="13" xfId="11" applyFont="1" applyFill="1" applyBorder="1" applyProtection="1">
      <alignment vertical="center"/>
      <protection hidden="1"/>
    </xf>
    <xf numFmtId="190" fontId="43" fillId="2" borderId="5" xfId="0" applyNumberFormat="1" applyFont="1" applyFill="1" applyBorder="1" applyAlignment="1" applyProtection="1">
      <alignment horizontal="center" vertical="center"/>
      <protection locked="0"/>
    </xf>
    <xf numFmtId="190" fontId="43" fillId="2" borderId="8" xfId="0" applyNumberFormat="1" applyFont="1" applyFill="1" applyBorder="1" applyAlignment="1" applyProtection="1">
      <alignment horizontal="center" vertical="center"/>
      <protection locked="0"/>
    </xf>
    <xf numFmtId="0" fontId="13" fillId="2" borderId="0" xfId="1" applyFont="1" applyFill="1" applyAlignment="1" applyProtection="1">
      <alignment horizontal="center" vertical="center" shrinkToFit="1"/>
    </xf>
    <xf numFmtId="0" fontId="13" fillId="2" borderId="19" xfId="1" applyFont="1" applyFill="1" applyBorder="1" applyAlignment="1" applyProtection="1">
      <alignment horizontal="center" vertical="center" wrapText="1" shrinkToFit="1"/>
    </xf>
    <xf numFmtId="176" fontId="13" fillId="2" borderId="7" xfId="1" applyNumberFormat="1" applyFont="1" applyFill="1" applyBorder="1" applyAlignment="1" applyProtection="1">
      <alignment horizontal="center" vertical="center" shrinkToFit="1"/>
    </xf>
    <xf numFmtId="176" fontId="13" fillId="2" borderId="7" xfId="0" applyNumberFormat="1" applyFont="1" applyFill="1" applyBorder="1" applyAlignment="1" applyProtection="1">
      <alignment horizontal="center" vertical="center" shrinkToFit="1"/>
    </xf>
    <xf numFmtId="0" fontId="13" fillId="2" borderId="7" xfId="0" applyFont="1" applyFill="1" applyBorder="1" applyAlignment="1" applyProtection="1">
      <alignment horizontal="center" vertical="center" shrinkToFit="1"/>
    </xf>
    <xf numFmtId="0" fontId="13" fillId="2" borderId="148" xfId="0" applyFont="1" applyFill="1" applyBorder="1" applyAlignment="1" applyProtection="1">
      <alignment horizontal="center" vertical="center" shrinkToFit="1"/>
    </xf>
    <xf numFmtId="0" fontId="13" fillId="2" borderId="9" xfId="1" applyFont="1" applyFill="1" applyBorder="1" applyProtection="1">
      <alignment vertical="center"/>
    </xf>
    <xf numFmtId="38" fontId="13" fillId="3" borderId="0" xfId="0" applyNumberFormat="1" applyFont="1" applyFill="1" applyAlignment="1" applyProtection="1">
      <alignment horizontal="right" vertical="center" shrinkToFit="1"/>
    </xf>
    <xf numFmtId="0" fontId="8" fillId="0" borderId="0" xfId="1" applyFont="1" applyProtection="1">
      <alignment vertical="center"/>
    </xf>
    <xf numFmtId="0" fontId="16" fillId="0" borderId="0" xfId="1" applyFont="1" applyProtection="1">
      <alignment vertical="center"/>
    </xf>
    <xf numFmtId="0" fontId="16" fillId="0" borderId="0" xfId="1" applyFont="1" applyAlignment="1" applyProtection="1">
      <alignment horizontal="right" vertical="center"/>
    </xf>
    <xf numFmtId="0" fontId="9" fillId="0" borderId="0" xfId="1" applyFont="1" applyProtection="1">
      <alignment vertical="center"/>
    </xf>
    <xf numFmtId="0" fontId="13" fillId="4" borderId="23" xfId="1" applyFont="1" applyFill="1" applyBorder="1" applyAlignment="1" applyProtection="1">
      <alignment horizontal="center" vertical="center" wrapText="1"/>
    </xf>
    <xf numFmtId="0" fontId="13" fillId="2" borderId="101" xfId="1" applyFont="1" applyFill="1" applyBorder="1" applyAlignment="1" applyProtection="1">
      <alignment horizontal="center" vertical="center" wrapText="1"/>
    </xf>
    <xf numFmtId="0" fontId="13" fillId="2" borderId="90" xfId="1" applyFont="1" applyFill="1" applyBorder="1" applyAlignment="1" applyProtection="1">
      <alignment horizontal="center" vertical="center" wrapText="1"/>
    </xf>
    <xf numFmtId="0" fontId="13" fillId="2" borderId="91" xfId="1" applyFont="1" applyFill="1" applyBorder="1" applyAlignment="1" applyProtection="1">
      <alignment horizontal="center" vertical="center" wrapText="1"/>
    </xf>
    <xf numFmtId="0" fontId="13" fillId="2" borderId="92" xfId="1" applyFont="1" applyFill="1" applyBorder="1" applyAlignment="1" applyProtection="1">
      <alignment horizontal="center" vertical="center" wrapText="1"/>
    </xf>
    <xf numFmtId="0" fontId="86" fillId="13" borderId="0" xfId="1" applyFont="1" applyFill="1" applyAlignment="1" applyProtection="1">
      <alignment horizontal="center" vertical="center" wrapText="1"/>
    </xf>
    <xf numFmtId="0" fontId="13" fillId="0" borderId="6" xfId="1" applyFont="1" applyBorder="1" applyAlignment="1" applyProtection="1">
      <alignment vertical="center" shrinkToFit="1"/>
    </xf>
    <xf numFmtId="38" fontId="13" fillId="0" borderId="25" xfId="11" applyFont="1" applyFill="1" applyBorder="1" applyAlignment="1" applyProtection="1">
      <alignment vertical="center"/>
    </xf>
    <xf numFmtId="0" fontId="14" fillId="13" borderId="103" xfId="1" applyFont="1" applyFill="1" applyBorder="1" applyAlignment="1" applyProtection="1">
      <alignment horizontal="center" vertical="center" wrapText="1"/>
    </xf>
    <xf numFmtId="38" fontId="13" fillId="0" borderId="26" xfId="11" applyFont="1" applyFill="1" applyBorder="1" applyAlignment="1" applyProtection="1">
      <alignment vertical="center"/>
    </xf>
    <xf numFmtId="0" fontId="14" fillId="2" borderId="103" xfId="1" applyFont="1" applyFill="1" applyBorder="1" applyAlignment="1" applyProtection="1">
      <alignment horizontal="center" vertical="center" wrapText="1"/>
    </xf>
    <xf numFmtId="0" fontId="13" fillId="0" borderId="30" xfId="0" applyFont="1" applyBorder="1" applyAlignment="1" applyProtection="1">
      <alignment horizontal="center" vertical="center"/>
    </xf>
    <xf numFmtId="38" fontId="13" fillId="0" borderId="21" xfId="0" applyNumberFormat="1" applyFont="1" applyBorder="1" applyProtection="1">
      <alignment vertical="center"/>
    </xf>
    <xf numFmtId="38" fontId="13" fillId="0" borderId="22" xfId="0" applyNumberFormat="1" applyFont="1" applyBorder="1" applyProtection="1">
      <alignment vertical="center"/>
    </xf>
    <xf numFmtId="38" fontId="13" fillId="0" borderId="31" xfId="11" applyFont="1" applyFill="1" applyBorder="1" applyAlignment="1" applyProtection="1">
      <alignment vertical="center"/>
    </xf>
    <xf numFmtId="38" fontId="13" fillId="0" borderId="20" xfId="11" applyFont="1" applyFill="1" applyBorder="1" applyAlignment="1" applyProtection="1">
      <alignment vertical="center"/>
    </xf>
    <xf numFmtId="38" fontId="13" fillId="0" borderId="32" xfId="11" applyFont="1" applyFill="1" applyBorder="1" applyAlignment="1" applyProtection="1">
      <alignment vertical="center"/>
    </xf>
    <xf numFmtId="0" fontId="60" fillId="0" borderId="0" xfId="1" applyFont="1" applyAlignment="1" applyProtection="1">
      <alignment horizontal="right" vertical="top"/>
    </xf>
    <xf numFmtId="0" fontId="60" fillId="0" borderId="0" xfId="1" applyFont="1" applyAlignment="1" applyProtection="1">
      <alignment horizontal="right" vertical="center"/>
    </xf>
    <xf numFmtId="0" fontId="73" fillId="0" borderId="0" xfId="1" applyFont="1" applyAlignment="1" applyProtection="1">
      <alignment horizontal="center" vertical="center" wrapText="1"/>
    </xf>
    <xf numFmtId="0" fontId="73" fillId="0" borderId="0" xfId="1" applyFont="1" applyAlignment="1" applyProtection="1">
      <alignment horizontal="center" vertical="center"/>
    </xf>
    <xf numFmtId="0" fontId="73" fillId="0" borderId="0" xfId="1" applyFont="1" applyAlignment="1" applyProtection="1">
      <alignment horizontal="center" vertical="center" textRotation="255"/>
    </xf>
    <xf numFmtId="0" fontId="73" fillId="0" borderId="33" xfId="1" applyFont="1" applyBorder="1" applyAlignment="1" applyProtection="1">
      <alignment horizontal="center" vertical="center" wrapText="1"/>
    </xf>
    <xf numFmtId="0" fontId="73" fillId="0" borderId="34" xfId="1" applyFont="1" applyBorder="1" applyAlignment="1" applyProtection="1">
      <alignment horizontal="center" vertical="center" wrapText="1"/>
    </xf>
    <xf numFmtId="0" fontId="73" fillId="0" borderId="0" xfId="1" applyFont="1" applyAlignment="1" applyProtection="1">
      <alignment horizontal="center" vertical="center" shrinkToFit="1"/>
    </xf>
    <xf numFmtId="0" fontId="22" fillId="0" borderId="0" xfId="1" applyFont="1" applyAlignment="1" applyProtection="1">
      <alignment horizontal="left" vertical="center" wrapText="1"/>
    </xf>
    <xf numFmtId="0" fontId="22" fillId="0" borderId="0" xfId="1" applyFont="1" applyAlignment="1" applyProtection="1">
      <alignment horizontal="center" vertical="center"/>
    </xf>
    <xf numFmtId="0" fontId="21" fillId="2" borderId="36" xfId="0" applyFont="1" applyFill="1" applyBorder="1" applyAlignment="1" applyProtection="1">
      <alignment horizontal="center" vertical="center"/>
    </xf>
    <xf numFmtId="0" fontId="21" fillId="2" borderId="37" xfId="0" applyFont="1" applyFill="1" applyBorder="1" applyAlignment="1" applyProtection="1">
      <alignment horizontal="left" vertical="center"/>
    </xf>
    <xf numFmtId="0" fontId="21" fillId="2" borderId="38" xfId="0" applyFont="1" applyFill="1" applyBorder="1" applyAlignment="1" applyProtection="1">
      <alignment horizontal="center" vertical="center" wrapText="1"/>
    </xf>
    <xf numFmtId="0" fontId="21" fillId="2" borderId="38" xfId="0" applyFont="1" applyFill="1" applyBorder="1" applyAlignment="1" applyProtection="1">
      <alignment horizontal="left" vertical="center" wrapText="1"/>
    </xf>
    <xf numFmtId="0" fontId="21" fillId="2" borderId="39" xfId="0" applyFont="1" applyFill="1" applyBorder="1" applyAlignment="1" applyProtection="1">
      <alignment horizontal="right" vertical="center"/>
    </xf>
    <xf numFmtId="38" fontId="21" fillId="3" borderId="0" xfId="0" applyNumberFormat="1" applyFont="1" applyFill="1" applyAlignment="1" applyProtection="1">
      <alignment horizontal="right" vertical="center"/>
    </xf>
    <xf numFmtId="0" fontId="21" fillId="2" borderId="0" xfId="0" applyFont="1" applyFill="1" applyAlignment="1" applyProtection="1">
      <alignment horizontal="center" vertical="center" wrapText="1"/>
    </xf>
    <xf numFmtId="180" fontId="22" fillId="2" borderId="9" xfId="1" applyNumberFormat="1" applyFont="1" applyFill="1" applyBorder="1" applyAlignment="1" applyProtection="1">
      <alignment horizontal="center" vertical="center" shrinkToFit="1"/>
    </xf>
    <xf numFmtId="0" fontId="22" fillId="2" borderId="1" xfId="1" applyFont="1" applyFill="1" applyBorder="1" applyAlignment="1" applyProtection="1">
      <alignment horizontal="center" vertical="center"/>
    </xf>
    <xf numFmtId="0" fontId="22" fillId="2" borderId="1" xfId="1" applyFont="1" applyFill="1" applyBorder="1" applyAlignment="1" applyProtection="1">
      <alignment horizontal="center" vertical="center" wrapText="1"/>
    </xf>
    <xf numFmtId="0" fontId="22" fillId="2" borderId="9" xfId="1" applyFont="1" applyFill="1" applyBorder="1" applyAlignment="1" applyProtection="1">
      <alignment horizontal="center" vertical="center" shrinkToFit="1"/>
    </xf>
    <xf numFmtId="0" fontId="22" fillId="2" borderId="14" xfId="1" applyFont="1" applyFill="1" applyBorder="1" applyAlignment="1" applyProtection="1">
      <alignment horizontal="center" vertical="center" shrinkToFit="1"/>
    </xf>
    <xf numFmtId="0" fontId="22" fillId="2" borderId="9" xfId="1" applyFont="1" applyFill="1" applyBorder="1" applyAlignment="1" applyProtection="1">
      <alignment horizontal="center" vertical="center"/>
    </xf>
    <xf numFmtId="180" fontId="22" fillId="2" borderId="9" xfId="1" applyNumberFormat="1" applyFont="1" applyFill="1" applyBorder="1" applyAlignment="1" applyProtection="1">
      <alignment horizontal="center" vertical="center" wrapText="1" shrinkToFit="1"/>
    </xf>
    <xf numFmtId="0" fontId="22" fillId="2" borderId="5" xfId="1" applyFont="1" applyFill="1" applyBorder="1" applyAlignment="1" applyProtection="1">
      <alignment horizontal="center" vertical="center" wrapText="1" shrinkToFit="1"/>
    </xf>
    <xf numFmtId="0" fontId="22" fillId="2" borderId="10" xfId="1" applyFont="1" applyFill="1" applyBorder="1" applyAlignment="1" applyProtection="1">
      <alignment horizontal="center" vertical="center" shrinkToFit="1"/>
    </xf>
    <xf numFmtId="0" fontId="22" fillId="0" borderId="17" xfId="1" applyFont="1" applyBorder="1" applyProtection="1">
      <alignment vertical="center"/>
    </xf>
    <xf numFmtId="0" fontId="23" fillId="0" borderId="0" xfId="1" applyFont="1" applyProtection="1">
      <alignment vertical="center"/>
    </xf>
    <xf numFmtId="0" fontId="49" fillId="2" borderId="9" xfId="0" applyFont="1" applyFill="1" applyBorder="1" applyAlignment="1" applyProtection="1">
      <alignment horizontal="center" vertical="center" wrapText="1"/>
    </xf>
    <xf numFmtId="0" fontId="49" fillId="2" borderId="9" xfId="0" applyFont="1" applyFill="1" applyBorder="1" applyAlignment="1" applyProtection="1">
      <alignment horizontal="center" vertical="center"/>
    </xf>
    <xf numFmtId="0" fontId="51" fillId="2" borderId="9" xfId="0" applyFont="1" applyFill="1" applyBorder="1" applyAlignment="1" applyProtection="1">
      <alignment horizontal="center" vertical="center" wrapText="1"/>
    </xf>
    <xf numFmtId="0" fontId="49" fillId="2" borderId="9" xfId="0" applyFont="1" applyFill="1" applyBorder="1" applyAlignment="1" applyProtection="1">
      <alignment horizontal="center" vertical="center" textRotation="255"/>
    </xf>
    <xf numFmtId="38" fontId="49" fillId="3" borderId="9" xfId="11" applyFont="1" applyFill="1" applyBorder="1" applyProtection="1">
      <alignment vertical="center"/>
      <protection locked="0"/>
    </xf>
    <xf numFmtId="38" fontId="49" fillId="3" borderId="13" xfId="11" applyFont="1" applyFill="1" applyBorder="1" applyProtection="1">
      <alignment vertical="center"/>
      <protection locked="0"/>
    </xf>
    <xf numFmtId="0" fontId="49" fillId="2" borderId="9" xfId="0" applyFont="1" applyFill="1" applyBorder="1" applyAlignment="1" applyProtection="1">
      <alignment horizontal="center" vertical="center"/>
      <protection locked="0"/>
    </xf>
    <xf numFmtId="0" fontId="49" fillId="2" borderId="83" xfId="0" applyFont="1" applyFill="1" applyBorder="1" applyAlignment="1" applyProtection="1">
      <alignment horizontal="center" vertical="center"/>
      <protection locked="0"/>
    </xf>
    <xf numFmtId="38" fontId="0" fillId="0" borderId="0" xfId="11" applyFont="1" applyProtection="1">
      <alignment vertical="center"/>
      <protection locked="0"/>
    </xf>
    <xf numFmtId="0" fontId="27" fillId="0" borderId="110" xfId="18" applyFont="1" applyBorder="1" applyAlignment="1">
      <alignment horizontal="center" vertical="center" wrapText="1"/>
    </xf>
    <xf numFmtId="0" fontId="27" fillId="0" borderId="113" xfId="18" applyFont="1" applyBorder="1" applyAlignment="1">
      <alignment horizontal="center" vertical="center" wrapText="1"/>
    </xf>
    <xf numFmtId="0" fontId="27" fillId="0" borderId="104" xfId="18" applyFont="1" applyBorder="1" applyAlignment="1">
      <alignment horizontal="center" vertical="center" wrapText="1"/>
    </xf>
    <xf numFmtId="0" fontId="100" fillId="0" borderId="81" xfId="18" applyFont="1" applyBorder="1" applyAlignment="1" applyProtection="1">
      <alignment horizontal="center" vertical="center"/>
      <protection locked="0"/>
    </xf>
    <xf numFmtId="0" fontId="27" fillId="0" borderId="151" xfId="18" applyFont="1" applyBorder="1" applyAlignment="1" applyProtection="1">
      <alignment horizontal="center" vertical="center" wrapText="1"/>
      <protection locked="0"/>
    </xf>
    <xf numFmtId="0" fontId="27" fillId="0" borderId="81" xfId="18" applyFont="1" applyBorder="1" applyAlignment="1" applyProtection="1">
      <alignment horizontal="center" vertical="center"/>
      <protection locked="0"/>
    </xf>
    <xf numFmtId="0" fontId="27" fillId="0" borderId="81" xfId="18" applyFont="1" applyBorder="1" applyAlignment="1" applyProtection="1">
      <alignment horizontal="center" vertical="center" wrapText="1"/>
      <protection locked="0"/>
    </xf>
    <xf numFmtId="0" fontId="106" fillId="0" borderId="81" xfId="18" applyFont="1" applyBorder="1" applyAlignment="1" applyProtection="1">
      <alignment horizontal="center" vertical="center"/>
      <protection locked="0"/>
    </xf>
    <xf numFmtId="0" fontId="22" fillId="0" borderId="34" xfId="1" applyFont="1" applyBorder="1" applyAlignment="1" applyProtection="1">
      <alignment horizontal="center" vertical="center"/>
      <protection locked="0"/>
    </xf>
    <xf numFmtId="0" fontId="21" fillId="0" borderId="19" xfId="9" applyFont="1" applyBorder="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19" xfId="14" applyFont="1" applyBorder="1" applyAlignment="1" applyProtection="1">
      <alignment horizontal="center" vertical="center"/>
      <protection locked="0"/>
    </xf>
    <xf numFmtId="0" fontId="21" fillId="0" borderId="0" xfId="14" applyFont="1" applyAlignment="1" applyProtection="1">
      <alignment horizontal="center" vertical="center"/>
      <protection locked="0"/>
    </xf>
    <xf numFmtId="0" fontId="21" fillId="0" borderId="40" xfId="14" applyFont="1" applyBorder="1" applyAlignment="1" applyProtection="1">
      <alignment horizontal="center" vertical="center"/>
      <protection locked="0"/>
    </xf>
    <xf numFmtId="0" fontId="21" fillId="0" borderId="19" xfId="2" applyNumberFormat="1" applyFont="1" applyFill="1" applyBorder="1" applyAlignment="1" applyProtection="1">
      <alignment vertical="center" wrapText="1"/>
      <protection locked="0"/>
    </xf>
    <xf numFmtId="0" fontId="21" fillId="0" borderId="19" xfId="11" applyNumberFormat="1" applyFont="1" applyFill="1" applyBorder="1" applyAlignment="1" applyProtection="1">
      <alignment vertical="center" wrapText="1"/>
      <protection locked="0"/>
    </xf>
    <xf numFmtId="38" fontId="21" fillId="0" borderId="0" xfId="11" applyFont="1" applyFill="1" applyBorder="1" applyAlignment="1" applyProtection="1">
      <alignment vertical="center"/>
      <protection locked="0"/>
    </xf>
    <xf numFmtId="38" fontId="21" fillId="0" borderId="0" xfId="11" applyFont="1" applyFill="1" applyAlignment="1" applyProtection="1">
      <alignment vertical="center"/>
      <protection locked="0"/>
    </xf>
    <xf numFmtId="0" fontId="21" fillId="0" borderId="33" xfId="1" applyNumberFormat="1" applyFont="1" applyBorder="1" applyAlignment="1" applyProtection="1">
      <alignment horizontal="center" vertical="center" wrapText="1"/>
      <protection locked="0"/>
    </xf>
    <xf numFmtId="0" fontId="21" fillId="0" borderId="33" xfId="3" applyNumberFormat="1" applyFont="1" applyBorder="1" applyAlignment="1" applyProtection="1">
      <alignment horizontal="center" vertical="center" wrapText="1"/>
      <protection locked="0"/>
    </xf>
    <xf numFmtId="0" fontId="29" fillId="6" borderId="135" xfId="0" applyFont="1" applyFill="1" applyBorder="1" applyAlignment="1">
      <alignment horizontal="center" vertical="center"/>
    </xf>
    <xf numFmtId="0" fontId="27" fillId="0" borderId="111" xfId="18" applyFont="1" applyBorder="1" applyAlignment="1" applyProtection="1">
      <alignment vertical="center" wrapText="1"/>
      <protection locked="0"/>
    </xf>
    <xf numFmtId="0" fontId="43" fillId="9" borderId="1" xfId="0" quotePrefix="1" applyFont="1" applyFill="1" applyBorder="1" applyAlignment="1" applyProtection="1">
      <alignment horizontal="center" vertical="center"/>
      <protection locked="0"/>
    </xf>
    <xf numFmtId="38" fontId="43" fillId="9" borderId="12" xfId="11" applyFont="1" applyFill="1" applyBorder="1" applyProtection="1">
      <alignment vertical="center"/>
      <protection locked="0"/>
    </xf>
    <xf numFmtId="0" fontId="57" fillId="2" borderId="103" xfId="0" applyFont="1" applyFill="1" applyBorder="1" applyAlignment="1" applyProtection="1">
      <alignment horizontal="left" vertical="center"/>
      <protection locked="0"/>
    </xf>
    <xf numFmtId="0" fontId="43" fillId="2" borderId="103" xfId="0" applyFont="1" applyFill="1" applyBorder="1" applyAlignment="1" applyProtection="1">
      <alignment horizontal="center" vertical="center"/>
      <protection locked="0"/>
    </xf>
    <xf numFmtId="0" fontId="49" fillId="5" borderId="9" xfId="0" quotePrefix="1" applyFont="1" applyFill="1" applyBorder="1" applyAlignment="1" applyProtection="1">
      <alignment horizontal="center" vertical="center"/>
      <protection locked="0"/>
    </xf>
    <xf numFmtId="0" fontId="49" fillId="7" borderId="9" xfId="0" quotePrefix="1" applyFont="1" applyFill="1" applyBorder="1" applyAlignment="1" applyProtection="1">
      <alignment horizontal="center" vertical="center"/>
      <protection locked="0"/>
    </xf>
    <xf numFmtId="0" fontId="49" fillId="0" borderId="9" xfId="0" quotePrefix="1" applyFont="1" applyBorder="1" applyAlignment="1" applyProtection="1">
      <alignment horizontal="center" vertical="center"/>
      <protection locked="0"/>
    </xf>
    <xf numFmtId="0" fontId="51" fillId="7" borderId="9" xfId="0" quotePrefix="1" applyFont="1" applyFill="1" applyBorder="1" applyAlignment="1" applyProtection="1">
      <alignment horizontal="center" vertical="center" wrapText="1"/>
      <protection locked="0"/>
    </xf>
    <xf numFmtId="0" fontId="21" fillId="0" borderId="34" xfId="1" applyNumberFormat="1" applyFont="1" applyFill="1" applyBorder="1" applyAlignment="1" applyProtection="1">
      <alignment horizontal="center" vertical="center" wrapText="1"/>
      <protection locked="0"/>
    </xf>
    <xf numFmtId="38" fontId="21" fillId="3" borderId="0" xfId="11" applyNumberFormat="1" applyFont="1" applyFill="1" applyBorder="1" applyAlignment="1" applyProtection="1">
      <alignment horizontal="right" vertical="center"/>
      <protection locked="0"/>
    </xf>
    <xf numFmtId="0" fontId="21" fillId="0" borderId="0" xfId="3" applyNumberFormat="1" applyFont="1" applyFill="1" applyAlignment="1" applyProtection="1">
      <alignment horizontal="left" vertical="center" wrapText="1"/>
      <protection locked="0"/>
    </xf>
    <xf numFmtId="0" fontId="29" fillId="2" borderId="23" xfId="0" applyFont="1" applyFill="1" applyBorder="1" applyAlignment="1">
      <alignment horizontal="center" vertical="center"/>
    </xf>
    <xf numFmtId="181" fontId="21" fillId="0" borderId="0" xfId="3" applyNumberFormat="1" applyFont="1" applyFill="1" applyAlignment="1" applyProtection="1">
      <alignment horizontal="center" vertical="center"/>
      <protection locked="0"/>
    </xf>
    <xf numFmtId="0" fontId="21" fillId="0" borderId="0" xfId="3" applyNumberFormat="1" applyFont="1" applyFill="1" applyAlignment="1" applyProtection="1">
      <alignment horizontal="center" vertical="center" wrapText="1"/>
      <protection locked="0"/>
    </xf>
    <xf numFmtId="0" fontId="21" fillId="0" borderId="33" xfId="3" applyNumberFormat="1" applyFont="1" applyFill="1" applyBorder="1" applyAlignment="1" applyProtection="1">
      <alignment horizontal="center" vertical="center" wrapText="1"/>
      <protection locked="0"/>
    </xf>
    <xf numFmtId="0" fontId="78" fillId="0" borderId="5" xfId="3" applyNumberFormat="1" applyFont="1" applyFill="1" applyBorder="1" applyAlignment="1" applyProtection="1">
      <alignment horizontal="left" vertical="center"/>
      <protection locked="0"/>
    </xf>
    <xf numFmtId="0" fontId="8" fillId="0" borderId="0" xfId="1" applyFont="1" applyProtection="1">
      <alignment vertical="center"/>
      <protection locked="0"/>
    </xf>
    <xf numFmtId="38" fontId="51" fillId="3" borderId="0" xfId="11" applyFont="1" applyFill="1" applyBorder="1" applyAlignment="1" applyProtection="1">
      <alignment horizontal="right" vertical="center"/>
      <protection locked="0"/>
    </xf>
    <xf numFmtId="0" fontId="50" fillId="0" borderId="0" xfId="1" applyFont="1" applyProtection="1">
      <alignment vertical="center"/>
    </xf>
    <xf numFmtId="0" fontId="16" fillId="0" borderId="0" xfId="1" applyFont="1" applyProtection="1">
      <alignment vertical="center"/>
    </xf>
    <xf numFmtId="0" fontId="55" fillId="0" borderId="0" xfId="1" applyFont="1" applyAlignment="1" applyProtection="1">
      <alignment horizontal="left" vertical="center"/>
    </xf>
    <xf numFmtId="0" fontId="10" fillId="0" borderId="0" xfId="1" applyFont="1" applyProtection="1">
      <alignment vertical="center"/>
    </xf>
    <xf numFmtId="0" fontId="60" fillId="0" borderId="0" xfId="1" applyFont="1" applyFill="1" applyAlignment="1" applyProtection="1">
      <alignment horizontal="right" vertical="center"/>
    </xf>
    <xf numFmtId="0" fontId="100" fillId="0" borderId="0" xfId="18" applyFont="1" applyBorder="1" applyAlignment="1">
      <alignment horizontal="center" vertical="center"/>
    </xf>
    <xf numFmtId="0" fontId="104" fillId="0" borderId="0" xfId="18" applyFont="1" applyBorder="1" applyAlignment="1">
      <alignment horizontal="center" vertical="center" wrapText="1"/>
    </xf>
    <xf numFmtId="0" fontId="92" fillId="0" borderId="0" xfId="18" applyFont="1" applyAlignment="1">
      <alignment vertical="center"/>
    </xf>
    <xf numFmtId="0" fontId="115" fillId="0" borderId="0" xfId="0" applyFont="1">
      <alignment vertical="center"/>
    </xf>
    <xf numFmtId="0" fontId="19" fillId="0" borderId="0" xfId="1" applyFont="1" applyAlignment="1" applyProtection="1">
      <alignment horizontal="right" vertical="center"/>
    </xf>
    <xf numFmtId="0" fontId="121" fillId="0" borderId="0" xfId="1" applyFont="1" applyProtection="1">
      <alignment vertical="center"/>
    </xf>
    <xf numFmtId="0" fontId="102" fillId="0" borderId="81" xfId="18" applyFont="1" applyBorder="1" applyAlignment="1">
      <alignment horizontal="left" vertical="center"/>
    </xf>
    <xf numFmtId="0" fontId="27" fillId="0" borderId="81" xfId="18" applyFont="1" applyBorder="1" applyAlignment="1" applyProtection="1">
      <alignment vertical="center" wrapText="1"/>
      <protection locked="0"/>
    </xf>
    <xf numFmtId="188" fontId="40" fillId="2" borderId="13" xfId="16" applyNumberFormat="1" applyFont="1" applyFill="1" applyBorder="1" applyAlignment="1" applyProtection="1">
      <alignment horizontal="center" vertical="center"/>
      <protection locked="0"/>
    </xf>
    <xf numFmtId="188" fontId="43" fillId="2" borderId="100" xfId="0" applyNumberFormat="1" applyFont="1" applyFill="1" applyBorder="1" applyAlignment="1" applyProtection="1">
      <alignment horizontal="center" vertical="center"/>
    </xf>
    <xf numFmtId="0" fontId="29" fillId="4" borderId="10" xfId="0" applyFont="1" applyFill="1" applyBorder="1" applyProtection="1">
      <alignment vertical="center"/>
    </xf>
    <xf numFmtId="0" fontId="76" fillId="5" borderId="0" xfId="0" applyFont="1" applyFill="1" applyAlignment="1" applyProtection="1">
      <alignment horizontal="center"/>
    </xf>
    <xf numFmtId="0" fontId="29" fillId="0" borderId="0" xfId="0" applyFont="1" applyProtection="1">
      <alignment vertical="center"/>
    </xf>
    <xf numFmtId="0" fontId="29" fillId="2" borderId="5" xfId="0" applyFont="1" applyFill="1" applyBorder="1" applyProtection="1">
      <alignment vertical="center"/>
    </xf>
    <xf numFmtId="0" fontId="29" fillId="2" borderId="19" xfId="0" applyFont="1" applyFill="1" applyBorder="1" applyAlignment="1" applyProtection="1">
      <alignment vertical="center" wrapText="1"/>
    </xf>
    <xf numFmtId="0" fontId="29" fillId="5" borderId="0" xfId="0" applyFont="1" applyFill="1" applyAlignment="1" applyProtection="1">
      <alignment vertical="center" wrapText="1"/>
    </xf>
    <xf numFmtId="0" fontId="29" fillId="2" borderId="19" xfId="0" applyFont="1" applyFill="1" applyBorder="1" applyProtection="1">
      <alignment vertical="center"/>
    </xf>
    <xf numFmtId="0" fontId="29" fillId="5" borderId="0" xfId="0" applyFont="1" applyFill="1" applyProtection="1">
      <alignment vertical="center"/>
    </xf>
    <xf numFmtId="0" fontId="32" fillId="2" borderId="0" xfId="0" applyFont="1" applyFill="1" applyAlignment="1" applyProtection="1">
      <alignment horizontal="left"/>
    </xf>
    <xf numFmtId="0" fontId="29" fillId="2" borderId="0" xfId="0" applyFont="1" applyFill="1" applyProtection="1">
      <alignment vertical="center"/>
    </xf>
    <xf numFmtId="0" fontId="32" fillId="2" borderId="0" xfId="0" applyFont="1" applyFill="1" applyAlignment="1" applyProtection="1"/>
    <xf numFmtId="0" fontId="29" fillId="2" borderId="8" xfId="0" applyFont="1" applyFill="1" applyBorder="1" applyProtection="1">
      <alignment vertical="center"/>
    </xf>
    <xf numFmtId="0" fontId="29" fillId="2" borderId="4" xfId="0" applyFont="1" applyFill="1" applyBorder="1" applyAlignment="1" applyProtection="1">
      <alignment horizontal="left" vertical="center" wrapText="1"/>
    </xf>
    <xf numFmtId="0" fontId="29" fillId="2" borderId="4" xfId="0" applyFont="1" applyFill="1" applyBorder="1" applyProtection="1">
      <alignment vertical="center"/>
    </xf>
    <xf numFmtId="0" fontId="29" fillId="2" borderId="48" xfId="0" applyFont="1" applyFill="1" applyBorder="1" applyProtection="1">
      <alignment vertical="center"/>
    </xf>
    <xf numFmtId="0" fontId="96" fillId="0" borderId="0" xfId="18" applyFont="1" applyAlignment="1">
      <alignment horizontal="left" vertical="center"/>
    </xf>
    <xf numFmtId="0" fontId="100" fillId="0" borderId="0" xfId="18" applyFont="1" applyAlignment="1">
      <alignment horizontal="center" vertical="center"/>
    </xf>
    <xf numFmtId="0" fontId="100" fillId="0" borderId="0" xfId="18" applyFont="1" applyAlignment="1">
      <alignment horizontal="left" vertical="center" wrapText="1"/>
    </xf>
    <xf numFmtId="0" fontId="27" fillId="0" borderId="0" xfId="18" applyFont="1" applyAlignment="1">
      <alignment horizontal="left" vertical="center" wrapText="1"/>
    </xf>
    <xf numFmtId="0" fontId="94" fillId="0" borderId="0" xfId="18" applyFont="1" applyAlignment="1">
      <alignment horizontal="left" vertical="center" wrapText="1"/>
    </xf>
    <xf numFmtId="0" fontId="27" fillId="0" borderId="110" xfId="18" applyFont="1" applyBorder="1" applyAlignment="1" applyProtection="1">
      <alignment horizontal="center" vertical="center" wrapText="1"/>
      <protection locked="0"/>
    </xf>
    <xf numFmtId="0" fontId="27" fillId="0" borderId="111" xfId="18" applyFont="1" applyBorder="1" applyAlignment="1" applyProtection="1">
      <alignment horizontal="center" vertical="center" wrapText="1"/>
      <protection locked="0"/>
    </xf>
    <xf numFmtId="0" fontId="27" fillId="0" borderId="96" xfId="18" applyFont="1" applyBorder="1" applyAlignment="1">
      <alignment horizontal="center" vertical="center" wrapText="1"/>
    </xf>
    <xf numFmtId="197" fontId="29" fillId="0" borderId="0" xfId="0" applyNumberFormat="1" applyFont="1" applyProtection="1">
      <alignment vertical="center"/>
      <protection locked="0"/>
    </xf>
    <xf numFmtId="0" fontId="94" fillId="0" borderId="0" xfId="18" applyFont="1" applyBorder="1" applyAlignment="1" applyProtection="1">
      <alignment horizontal="center" vertical="center"/>
    </xf>
    <xf numFmtId="0" fontId="103" fillId="0" borderId="0" xfId="18" applyFont="1" applyBorder="1" applyAlignment="1" applyProtection="1">
      <alignment horizontal="center" vertical="center"/>
    </xf>
    <xf numFmtId="0" fontId="100" fillId="0" borderId="81" xfId="18" applyFont="1" applyBorder="1" applyAlignment="1" applyProtection="1">
      <alignment horizontal="center" vertical="center"/>
    </xf>
    <xf numFmtId="0" fontId="27" fillId="0" borderId="81" xfId="18" applyFont="1" applyBorder="1" applyAlignment="1" applyProtection="1">
      <alignment horizontal="center" vertical="center" wrapText="1"/>
    </xf>
    <xf numFmtId="0" fontId="100" fillId="0" borderId="81" xfId="18" applyFont="1" applyFill="1" applyBorder="1" applyAlignment="1" applyProtection="1">
      <alignment horizontal="center" vertical="center"/>
    </xf>
    <xf numFmtId="49" fontId="27" fillId="0" borderId="0" xfId="18" applyNumberFormat="1" applyFont="1" applyFill="1" applyBorder="1" applyAlignment="1" applyProtection="1">
      <alignment horizontal="center" vertical="center"/>
    </xf>
    <xf numFmtId="49" fontId="102" fillId="0" borderId="0" xfId="18" applyNumberFormat="1" applyFont="1" applyFill="1" applyBorder="1" applyAlignment="1" applyProtection="1">
      <alignment horizontal="center" vertical="center"/>
    </xf>
    <xf numFmtId="0" fontId="27" fillId="0" borderId="81" xfId="18" applyFont="1" applyFill="1" applyBorder="1" applyAlignment="1" applyProtection="1">
      <alignment horizontal="center" vertical="center" wrapText="1"/>
    </xf>
    <xf numFmtId="0" fontId="100" fillId="0" borderId="0" xfId="18" applyFont="1" applyBorder="1" applyAlignment="1" applyProtection="1">
      <alignment horizontal="center" vertical="center"/>
    </xf>
    <xf numFmtId="0" fontId="27" fillId="0" borderId="0" xfId="18" applyFont="1" applyBorder="1" applyAlignment="1" applyProtection="1">
      <alignment horizontal="center" vertical="center" wrapText="1"/>
    </xf>
    <xf numFmtId="0" fontId="115" fillId="0" borderId="0" xfId="0" applyFont="1" applyBorder="1" applyAlignment="1">
      <alignment vertical="center"/>
    </xf>
    <xf numFmtId="0" fontId="94" fillId="0" borderId="0" xfId="18" applyFont="1" applyBorder="1" applyAlignment="1" applyProtection="1">
      <alignment horizontal="left" vertical="center"/>
    </xf>
    <xf numFmtId="0" fontId="94" fillId="0" borderId="0" xfId="18" applyFont="1" applyBorder="1" applyAlignment="1" applyProtection="1">
      <alignment horizontal="left" vertical="center" wrapText="1"/>
    </xf>
    <xf numFmtId="0" fontId="29" fillId="0" borderId="0" xfId="0" applyFont="1" applyAlignment="1">
      <alignment horizontal="center" vertical="center" wrapText="1"/>
    </xf>
    <xf numFmtId="0" fontId="29" fillId="2" borderId="9" xfId="0" applyFont="1" applyFill="1" applyBorder="1" applyAlignment="1">
      <alignment vertical="center" wrapText="1"/>
    </xf>
    <xf numFmtId="0" fontId="29" fillId="2" borderId="9" xfId="0" applyFont="1" applyFill="1" applyBorder="1">
      <alignment vertical="center"/>
    </xf>
    <xf numFmtId="0" fontId="30" fillId="0" borderId="0" xfId="0" applyFont="1" applyAlignment="1">
      <alignment horizontal="left" vertical="center"/>
    </xf>
    <xf numFmtId="0" fontId="29" fillId="0" borderId="9" xfId="0" applyFont="1" applyBorder="1" applyAlignment="1" applyProtection="1">
      <alignment horizontal="center" vertical="center"/>
    </xf>
    <xf numFmtId="0" fontId="29" fillId="0" borderId="0" xfId="0" applyFont="1" applyAlignment="1">
      <alignment vertical="center" wrapText="1"/>
    </xf>
    <xf numFmtId="189" fontId="29" fillId="0" borderId="0" xfId="0" applyNumberFormat="1" applyFont="1" applyAlignment="1">
      <alignment vertical="center" wrapText="1"/>
    </xf>
    <xf numFmtId="189" fontId="29" fillId="0" borderId="0" xfId="0" applyNumberFormat="1" applyFont="1" applyAlignment="1">
      <alignment horizontal="left" vertical="center" wrapText="1"/>
    </xf>
    <xf numFmtId="0" fontId="38" fillId="0" borderId="0" xfId="0" applyFont="1" applyAlignment="1">
      <alignment horizontal="center" vertical="center"/>
    </xf>
    <xf numFmtId="0" fontId="48" fillId="0" borderId="0" xfId="0" applyFont="1" applyAlignment="1">
      <alignment horizontal="center" vertical="center"/>
    </xf>
    <xf numFmtId="0" fontId="30" fillId="0" borderId="0" xfId="0" applyFont="1" applyAlignment="1">
      <alignment horizontal="center" vertical="center"/>
    </xf>
    <xf numFmtId="0" fontId="28" fillId="0" borderId="0" xfId="0" applyFont="1">
      <alignment vertical="center"/>
    </xf>
    <xf numFmtId="0" fontId="29" fillId="2" borderId="9" xfId="0" applyFont="1" applyFill="1" applyBorder="1" applyAlignment="1">
      <alignment horizontal="center" vertical="center"/>
    </xf>
    <xf numFmtId="189" fontId="34" fillId="0" borderId="0" xfId="0" applyNumberFormat="1" applyFont="1" applyAlignment="1" applyProtection="1">
      <alignment horizontal="center" vertical="center"/>
      <protection locked="0"/>
    </xf>
    <xf numFmtId="38" fontId="30" fillId="0" borderId="0" xfId="11" applyFont="1" applyAlignment="1" applyProtection="1">
      <alignment horizontal="center" vertical="center"/>
    </xf>
    <xf numFmtId="14" fontId="30" fillId="0" borderId="0" xfId="11" applyNumberFormat="1" applyFont="1" applyAlignment="1" applyProtection="1">
      <alignment horizontal="center" vertical="center"/>
    </xf>
    <xf numFmtId="0" fontId="45" fillId="0" borderId="12" xfId="0" applyFont="1" applyBorder="1" applyAlignment="1" applyProtection="1">
      <alignment horizontal="center" vertical="center"/>
      <protection locked="0"/>
    </xf>
    <xf numFmtId="0" fontId="45" fillId="0" borderId="11" xfId="0" applyFont="1" applyBorder="1" applyAlignment="1" applyProtection="1">
      <alignment horizontal="center" vertical="center"/>
      <protection locked="0"/>
    </xf>
    <xf numFmtId="0" fontId="45" fillId="0" borderId="18" xfId="0" applyFont="1" applyBorder="1" applyAlignment="1" applyProtection="1">
      <alignment horizontal="center" vertical="center"/>
      <protection locked="0"/>
    </xf>
    <xf numFmtId="0" fontId="45" fillId="0" borderId="8" xfId="0" applyFont="1" applyBorder="1" applyAlignment="1" applyProtection="1">
      <alignment horizontal="center" vertical="center"/>
      <protection locked="0"/>
    </xf>
    <xf numFmtId="0" fontId="45" fillId="0" borderId="4"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56" xfId="0" applyFont="1" applyBorder="1" applyAlignment="1" applyProtection="1">
      <alignment horizontal="center" vertical="center" wrapText="1"/>
      <protection locked="0"/>
    </xf>
    <xf numFmtId="0" fontId="45" fillId="0" borderId="57" xfId="0" applyFont="1" applyBorder="1" applyAlignment="1" applyProtection="1">
      <alignment horizontal="center" vertical="center" wrapText="1"/>
      <protection locked="0"/>
    </xf>
    <xf numFmtId="0" fontId="45" fillId="0" borderId="58" xfId="0" applyFont="1" applyBorder="1" applyAlignment="1" applyProtection="1">
      <alignment horizontal="center" vertical="center" wrapText="1"/>
      <protection locked="0"/>
    </xf>
    <xf numFmtId="0" fontId="67" fillId="0" borderId="0" xfId="0" applyFont="1">
      <alignment vertical="center"/>
    </xf>
    <xf numFmtId="0" fontId="40" fillId="0" borderId="51" xfId="0" applyFont="1" applyBorder="1" applyAlignment="1" applyProtection="1">
      <alignment horizontal="center" vertical="center"/>
      <protection locked="0"/>
    </xf>
    <xf numFmtId="0" fontId="45" fillId="2" borderId="12" xfId="0" applyFont="1" applyFill="1" applyBorder="1" applyAlignment="1">
      <alignment horizontal="center" vertical="center"/>
    </xf>
    <xf numFmtId="0" fontId="45" fillId="2" borderId="5" xfId="0" applyFont="1" applyFill="1" applyBorder="1" applyAlignment="1">
      <alignment horizontal="center" vertical="center"/>
    </xf>
    <xf numFmtId="0" fontId="40" fillId="0" borderId="52"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54" xfId="0" applyFont="1" applyBorder="1" applyAlignment="1" applyProtection="1">
      <alignment horizontal="center" vertical="center"/>
      <protection locked="0"/>
    </xf>
    <xf numFmtId="0" fontId="40" fillId="0" borderId="56" xfId="0"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40" fillId="0" borderId="58" xfId="0" applyFont="1" applyBorder="1" applyAlignment="1" applyProtection="1">
      <alignment horizontal="center" vertical="center"/>
      <protection locked="0"/>
    </xf>
    <xf numFmtId="0" fontId="40" fillId="0" borderId="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111" fillId="0" borderId="12"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5" fillId="2" borderId="52" xfId="0" applyFont="1" applyFill="1" applyBorder="1" applyAlignment="1">
      <alignment horizontal="center" vertical="center"/>
    </xf>
    <xf numFmtId="0" fontId="45" fillId="2" borderId="54" xfId="0" applyFont="1" applyFill="1" applyBorder="1" applyAlignment="1">
      <alignment horizontal="center" vertical="center"/>
    </xf>
    <xf numFmtId="0" fontId="45" fillId="2" borderId="56" xfId="0" applyFont="1" applyFill="1" applyBorder="1" applyAlignment="1">
      <alignment horizontal="center" vertical="center" wrapText="1"/>
    </xf>
    <xf numFmtId="0" fontId="45" fillId="2" borderId="58"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17" xfId="0" applyFont="1" applyFill="1" applyBorder="1" applyAlignment="1">
      <alignment horizontal="center" vertical="center" wrapText="1"/>
    </xf>
    <xf numFmtId="38" fontId="45" fillId="0" borderId="1" xfId="11" applyFont="1" applyBorder="1" applyAlignment="1" applyProtection="1">
      <alignment horizontal="center" vertical="center" wrapText="1"/>
      <protection locked="0"/>
    </xf>
    <xf numFmtId="38" fontId="45" fillId="0" borderId="2" xfId="11" applyFont="1" applyBorder="1" applyAlignment="1" applyProtection="1">
      <alignment horizontal="center" vertical="center" wrapText="1"/>
      <protection locked="0"/>
    </xf>
    <xf numFmtId="38" fontId="45" fillId="0" borderId="1" xfId="11" applyFont="1" applyBorder="1" applyAlignment="1" applyProtection="1">
      <alignment horizontal="center" vertical="center"/>
      <protection locked="0"/>
    </xf>
    <xf numFmtId="38" fontId="45" fillId="0" borderId="2" xfId="11" applyFont="1" applyBorder="1" applyAlignment="1" applyProtection="1">
      <alignment horizontal="center" vertical="center"/>
      <protection locked="0"/>
    </xf>
    <xf numFmtId="196" fontId="45" fillId="0" borderId="1" xfId="0" applyNumberFormat="1" applyFont="1" applyBorder="1" applyAlignment="1" applyProtection="1">
      <alignment horizontal="center" vertical="center"/>
      <protection locked="0"/>
    </xf>
    <xf numFmtId="196" fontId="45" fillId="0" borderId="2" xfId="0" applyNumberFormat="1"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5" fillId="0" borderId="1" xfId="0" applyFont="1" applyBorder="1" applyAlignment="1" applyProtection="1">
      <alignment horizontal="center" vertical="center" wrapText="1"/>
      <protection locked="0"/>
    </xf>
    <xf numFmtId="0" fontId="45" fillId="0" borderId="2" xfId="0" applyFont="1" applyBorder="1" applyAlignment="1" applyProtection="1">
      <alignment horizontal="center" vertical="center" wrapText="1"/>
      <protection locked="0"/>
    </xf>
    <xf numFmtId="0" fontId="45" fillId="0" borderId="17" xfId="0" applyFont="1" applyBorder="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40" fillId="0" borderId="17" xfId="0" applyFont="1" applyBorder="1" applyAlignment="1" applyProtection="1">
      <alignment horizontal="left" vertical="center" wrapText="1"/>
      <protection locked="0"/>
    </xf>
    <xf numFmtId="0" fontId="45" fillId="0" borderId="1" xfId="0" applyFont="1" applyBorder="1" applyAlignment="1" applyProtection="1">
      <alignment horizontal="left" vertical="center"/>
      <protection locked="0"/>
    </xf>
    <xf numFmtId="0" fontId="45" fillId="0" borderId="2" xfId="0" applyFont="1" applyBorder="1" applyAlignment="1" applyProtection="1">
      <alignment horizontal="left" vertical="center"/>
      <protection locked="0"/>
    </xf>
    <xf numFmtId="0" fontId="45" fillId="0" borderId="17" xfId="0" applyFont="1" applyBorder="1" applyAlignment="1" applyProtection="1">
      <alignment horizontal="left" vertical="center"/>
      <protection locked="0"/>
    </xf>
    <xf numFmtId="0" fontId="45" fillId="2" borderId="13"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45" fillId="2" borderId="48" xfId="0" applyFont="1" applyFill="1" applyBorder="1" applyAlignment="1">
      <alignment horizontal="center" vertical="center" wrapText="1"/>
    </xf>
    <xf numFmtId="0" fontId="45" fillId="2" borderId="5"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5" fillId="6" borderId="9" xfId="0" applyFont="1" applyFill="1" applyBorder="1" applyAlignment="1">
      <alignment horizontal="center" vertical="center"/>
    </xf>
    <xf numFmtId="0" fontId="45" fillId="6" borderId="9" xfId="0" applyFont="1" applyFill="1" applyBorder="1" applyAlignment="1">
      <alignment horizontal="center" vertical="center" wrapText="1"/>
    </xf>
    <xf numFmtId="0" fontId="45" fillId="0" borderId="9" xfId="0" applyFont="1" applyBorder="1" applyAlignment="1" applyProtection="1">
      <alignment horizontal="left" vertical="center"/>
      <protection locked="0"/>
    </xf>
    <xf numFmtId="38" fontId="45" fillId="0" borderId="1" xfId="11" applyFont="1" applyBorder="1" applyAlignment="1" applyProtection="1">
      <alignment vertical="center"/>
      <protection locked="0"/>
    </xf>
    <xf numFmtId="38" fontId="45" fillId="0" borderId="2" xfId="11" applyFont="1" applyBorder="1" applyAlignment="1" applyProtection="1">
      <alignment vertical="center"/>
      <protection locked="0"/>
    </xf>
    <xf numFmtId="38" fontId="45" fillId="0" borderId="1" xfId="11" applyFont="1" applyFill="1" applyBorder="1" applyAlignment="1" applyProtection="1">
      <alignment horizontal="center" vertical="center"/>
      <protection locked="0"/>
    </xf>
    <xf numFmtId="38" fontId="45" fillId="0" borderId="2" xfId="11" applyFont="1" applyFill="1" applyBorder="1" applyAlignment="1" applyProtection="1">
      <alignment horizontal="center" vertical="center"/>
      <protection locked="0"/>
    </xf>
    <xf numFmtId="38" fontId="45" fillId="0" borderId="17" xfId="11" applyFont="1" applyFill="1" applyBorder="1" applyAlignment="1" applyProtection="1">
      <alignment horizontal="center" vertical="center"/>
      <protection locked="0"/>
    </xf>
    <xf numFmtId="0" fontId="45" fillId="2" borderId="1" xfId="0" applyFont="1" applyFill="1" applyBorder="1" applyAlignment="1">
      <alignment horizontal="center" vertical="center"/>
    </xf>
    <xf numFmtId="0" fontId="45" fillId="2" borderId="17" xfId="0" applyFont="1" applyFill="1" applyBorder="1" applyAlignment="1">
      <alignment horizontal="center" vertical="center"/>
    </xf>
    <xf numFmtId="0" fontId="45" fillId="0" borderId="2" xfId="0" applyFont="1" applyBorder="1" applyAlignment="1" applyProtection="1">
      <alignment horizontal="left" vertical="center" wrapText="1"/>
      <protection locked="0"/>
    </xf>
    <xf numFmtId="0" fontId="45" fillId="2" borderId="2" xfId="0" applyFont="1" applyFill="1" applyBorder="1" applyAlignment="1">
      <alignment horizontal="center" vertical="center"/>
    </xf>
    <xf numFmtId="0" fontId="45" fillId="0" borderId="1" xfId="0" applyFont="1" applyBorder="1" applyAlignment="1" applyProtection="1">
      <alignment horizontal="left" vertical="center" wrapText="1"/>
      <protection locked="0"/>
    </xf>
    <xf numFmtId="0" fontId="45" fillId="0" borderId="17" xfId="0" applyFont="1" applyBorder="1" applyAlignment="1" applyProtection="1">
      <alignment horizontal="left" vertical="center" wrapText="1"/>
      <protection locked="0"/>
    </xf>
    <xf numFmtId="0" fontId="45" fillId="2" borderId="1" xfId="0" applyFont="1" applyFill="1" applyBorder="1" applyAlignment="1">
      <alignment horizontal="left" vertical="center"/>
    </xf>
    <xf numFmtId="0" fontId="45" fillId="2" borderId="2" xfId="0" applyFont="1" applyFill="1" applyBorder="1" applyAlignment="1">
      <alignment horizontal="left" vertical="center"/>
    </xf>
    <xf numFmtId="0" fontId="45" fillId="2" borderId="17" xfId="0" applyFont="1" applyFill="1" applyBorder="1" applyAlignment="1">
      <alignment horizontal="left" vertical="center"/>
    </xf>
    <xf numFmtId="0" fontId="45" fillId="0" borderId="52" xfId="0" applyFont="1" applyBorder="1" applyAlignment="1" applyProtection="1">
      <alignment horizontal="center" vertical="center"/>
      <protection locked="0"/>
    </xf>
    <xf numFmtId="0" fontId="45" fillId="0" borderId="53" xfId="0" applyFont="1" applyBorder="1" applyAlignment="1" applyProtection="1">
      <alignment horizontal="center" vertical="center"/>
      <protection locked="0"/>
    </xf>
    <xf numFmtId="0" fontId="45" fillId="0" borderId="54" xfId="0" applyFont="1" applyBorder="1" applyAlignment="1" applyProtection="1">
      <alignment horizontal="center" vertical="center"/>
      <protection locked="0"/>
    </xf>
    <xf numFmtId="0" fontId="45" fillId="6" borderId="12" xfId="0" applyFont="1" applyFill="1" applyBorder="1" applyAlignment="1">
      <alignment horizontal="center" vertical="center" wrapText="1"/>
    </xf>
    <xf numFmtId="0" fontId="45" fillId="6" borderId="8" xfId="0" applyFont="1" applyFill="1" applyBorder="1" applyAlignment="1">
      <alignment horizontal="center" vertical="center"/>
    </xf>
    <xf numFmtId="0" fontId="43" fillId="0" borderId="1" xfId="0" applyFont="1" applyBorder="1" applyAlignment="1" applyProtection="1">
      <alignment horizontal="center" vertical="center" wrapText="1"/>
      <protection locked="0"/>
    </xf>
    <xf numFmtId="0" fontId="43" fillId="0" borderId="17" xfId="0" applyFont="1" applyBorder="1" applyAlignment="1" applyProtection="1">
      <alignment horizontal="center" vertical="center" wrapText="1"/>
      <protection locked="0"/>
    </xf>
    <xf numFmtId="0" fontId="43" fillId="2" borderId="1" xfId="0" applyFont="1" applyFill="1" applyBorder="1" applyAlignment="1">
      <alignment horizontal="center" vertical="center"/>
    </xf>
    <xf numFmtId="0" fontId="43" fillId="2" borderId="17" xfId="0" applyFont="1" applyFill="1" applyBorder="1" applyAlignment="1">
      <alignment horizontal="center" vertical="center"/>
    </xf>
    <xf numFmtId="0" fontId="43" fillId="7" borderId="1" xfId="0" applyFont="1" applyFill="1" applyBorder="1" applyAlignment="1" applyProtection="1">
      <alignment horizontal="center" vertical="center" wrapText="1"/>
      <protection locked="0"/>
    </xf>
    <xf numFmtId="0" fontId="43" fillId="7" borderId="17" xfId="0" applyFont="1" applyFill="1" applyBorder="1" applyAlignment="1" applyProtection="1">
      <alignment horizontal="center" vertical="center" wrapText="1"/>
      <protection locked="0"/>
    </xf>
    <xf numFmtId="0" fontId="53" fillId="2" borderId="4" xfId="0" applyFont="1" applyFill="1" applyBorder="1" applyAlignment="1">
      <alignment horizontal="left" vertical="center" wrapText="1"/>
    </xf>
    <xf numFmtId="0" fontId="53" fillId="2" borderId="48" xfId="0"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17" xfId="0" applyFont="1" applyFill="1" applyBorder="1" applyAlignment="1">
      <alignment horizontal="center" vertical="center"/>
    </xf>
    <xf numFmtId="0" fontId="29" fillId="5" borderId="1" xfId="0" applyFont="1" applyFill="1" applyBorder="1" applyAlignment="1" applyProtection="1">
      <alignment horizontal="center" vertical="center"/>
      <protection locked="0"/>
    </xf>
    <xf numFmtId="0" fontId="29" fillId="5" borderId="2" xfId="0" applyFont="1" applyFill="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17" xfId="0" applyFont="1" applyBorder="1" applyAlignment="1" applyProtection="1">
      <alignment horizontal="center" vertical="center"/>
      <protection locked="0"/>
    </xf>
    <xf numFmtId="0" fontId="43" fillId="0" borderId="2" xfId="0" applyFont="1" applyBorder="1" applyAlignment="1" applyProtection="1">
      <alignment horizontal="center" vertical="center" wrapText="1"/>
      <protection locked="0"/>
    </xf>
    <xf numFmtId="0" fontId="63" fillId="0" borderId="0" xfId="0" applyFont="1">
      <alignment vertical="center"/>
    </xf>
    <xf numFmtId="0" fontId="57" fillId="0" borderId="4" xfId="0" applyFont="1" applyBorder="1" applyAlignment="1">
      <alignment vertical="center" wrapText="1"/>
    </xf>
    <xf numFmtId="0" fontId="57" fillId="0" borderId="4" xfId="0" applyFont="1" applyBorder="1">
      <alignment vertical="center"/>
    </xf>
    <xf numFmtId="0" fontId="43" fillId="2" borderId="2" xfId="0" applyFont="1" applyFill="1" applyBorder="1" applyAlignment="1">
      <alignment horizontal="center" vertical="center"/>
    </xf>
    <xf numFmtId="0" fontId="43" fillId="0" borderId="1" xfId="0" quotePrefix="1" applyFont="1" applyBorder="1" applyAlignment="1" applyProtection="1">
      <alignment horizontal="center" vertical="center"/>
      <protection locked="0"/>
    </xf>
    <xf numFmtId="0" fontId="43" fillId="0" borderId="17" xfId="0" quotePrefix="1" applyFont="1" applyBorder="1" applyAlignment="1" applyProtection="1">
      <alignment horizontal="center" vertical="center"/>
      <protection locked="0"/>
    </xf>
    <xf numFmtId="0" fontId="55" fillId="0" borderId="4" xfId="0" applyFont="1" applyBorder="1" applyAlignment="1">
      <alignment horizontal="left" vertical="center" wrapText="1"/>
    </xf>
    <xf numFmtId="0" fontId="40" fillId="0" borderId="1"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0" fontId="43" fillId="0" borderId="9" xfId="0" applyFont="1" applyBorder="1" applyAlignment="1" applyProtection="1">
      <alignment horizontal="center" vertical="center" wrapText="1"/>
      <protection locked="0"/>
    </xf>
    <xf numFmtId="38" fontId="43" fillId="0" borderId="9" xfId="11" applyFont="1" applyBorder="1" applyAlignment="1" applyProtection="1">
      <alignment horizontal="center" vertical="center" wrapText="1"/>
      <protection locked="0"/>
    </xf>
    <xf numFmtId="38" fontId="43" fillId="0" borderId="31" xfId="11" applyFont="1" applyBorder="1" applyAlignment="1" applyProtection="1">
      <alignment horizontal="center" vertical="center" wrapText="1"/>
      <protection locked="0"/>
    </xf>
    <xf numFmtId="0" fontId="43" fillId="7" borderId="9" xfId="0" applyFont="1" applyFill="1" applyBorder="1" applyAlignment="1" applyProtection="1">
      <alignment horizontal="center" vertical="center" wrapText="1"/>
      <protection locked="0"/>
    </xf>
    <xf numFmtId="38" fontId="43" fillId="7" borderId="9" xfId="11" applyFont="1" applyFill="1" applyBorder="1" applyAlignment="1" applyProtection="1">
      <alignment horizontal="center" vertical="center" wrapText="1"/>
      <protection locked="0"/>
    </xf>
    <xf numFmtId="38" fontId="43" fillId="7" borderId="31" xfId="11" applyFont="1" applyFill="1" applyBorder="1" applyAlignment="1" applyProtection="1">
      <alignment horizontal="center" vertical="center" wrapText="1"/>
      <protection locked="0"/>
    </xf>
    <xf numFmtId="38" fontId="43" fillId="7" borderId="9" xfId="11" applyFont="1" applyFill="1" applyBorder="1" applyAlignment="1" applyProtection="1">
      <alignment horizontal="center" vertical="center"/>
      <protection locked="0"/>
    </xf>
    <xf numFmtId="38" fontId="43" fillId="7" borderId="31" xfId="11" applyFont="1" applyFill="1" applyBorder="1" applyAlignment="1" applyProtection="1">
      <alignment horizontal="center" vertical="center"/>
      <protection locked="0"/>
    </xf>
    <xf numFmtId="0" fontId="57" fillId="2" borderId="121" xfId="0" applyFont="1" applyFill="1" applyBorder="1">
      <alignment vertical="center"/>
    </xf>
    <xf numFmtId="0" fontId="57" fillId="2" borderId="24" xfId="0" applyFont="1" applyFill="1" applyBorder="1">
      <alignment vertical="center"/>
    </xf>
    <xf numFmtId="0" fontId="57" fillId="2" borderId="25" xfId="0" applyFont="1" applyFill="1" applyBorder="1">
      <alignment vertical="center"/>
    </xf>
    <xf numFmtId="0" fontId="53" fillId="2" borderId="122" xfId="0" applyFont="1" applyFill="1" applyBorder="1" applyAlignment="1">
      <alignment horizontal="left" vertical="center" wrapText="1"/>
    </xf>
    <xf numFmtId="38" fontId="43" fillId="0" borderId="9" xfId="11" applyFont="1" applyBorder="1" applyAlignment="1" applyProtection="1">
      <alignment horizontal="center" vertical="center"/>
      <protection locked="0"/>
    </xf>
    <xf numFmtId="38" fontId="43" fillId="0" borderId="31" xfId="11" applyFont="1" applyBorder="1" applyAlignment="1" applyProtection="1">
      <alignment horizontal="center" vertical="center"/>
      <protection locked="0"/>
    </xf>
    <xf numFmtId="0" fontId="57" fillId="2" borderId="1"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32" xfId="0" applyFont="1" applyFill="1" applyBorder="1" applyAlignment="1">
      <alignment horizontal="center" vertical="center" wrapText="1"/>
    </xf>
    <xf numFmtId="0" fontId="43" fillId="7" borderId="9"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wrapText="1"/>
      <protection locked="0"/>
    </xf>
    <xf numFmtId="0" fontId="57" fillId="2" borderId="2" xfId="0" applyFont="1" applyFill="1" applyBorder="1" applyAlignment="1" applyProtection="1">
      <alignment horizontal="center" vertical="center" wrapText="1"/>
      <protection locked="0"/>
    </xf>
    <xf numFmtId="0" fontId="57" fillId="2" borderId="32" xfId="0" applyFont="1" applyFill="1" applyBorder="1" applyAlignment="1" applyProtection="1">
      <alignment horizontal="center" vertical="center" wrapText="1"/>
      <protection locked="0"/>
    </xf>
    <xf numFmtId="0" fontId="43" fillId="7" borderId="31" xfId="0" applyFont="1" applyFill="1" applyBorder="1" applyAlignment="1" applyProtection="1">
      <alignment horizontal="center" vertical="center"/>
      <protection locked="0"/>
    </xf>
    <xf numFmtId="0" fontId="53" fillId="2" borderId="124" xfId="0" applyFont="1" applyFill="1" applyBorder="1" applyAlignment="1">
      <alignment horizontal="left" vertical="center" wrapText="1"/>
    </xf>
    <xf numFmtId="0" fontId="53" fillId="2" borderId="125" xfId="0" applyFont="1" applyFill="1" applyBorder="1" applyAlignment="1">
      <alignment horizontal="left" vertical="center" wrapText="1"/>
    </xf>
    <xf numFmtId="0" fontId="63" fillId="0" borderId="0" xfId="0" applyFont="1" applyAlignment="1">
      <alignment horizontal="left" vertical="center"/>
    </xf>
    <xf numFmtId="0" fontId="40" fillId="2" borderId="136" xfId="0" applyFont="1" applyFill="1" applyBorder="1" applyAlignment="1">
      <alignment horizontal="left" vertical="center"/>
    </xf>
    <xf numFmtId="0" fontId="40" fillId="2" borderId="62" xfId="0" applyFont="1" applyFill="1" applyBorder="1" applyAlignment="1">
      <alignment horizontal="left" vertical="center"/>
    </xf>
    <xf numFmtId="0" fontId="40" fillId="2" borderId="152" xfId="0" applyFont="1" applyFill="1" applyBorder="1" applyAlignment="1">
      <alignment horizontal="left" vertical="center"/>
    </xf>
    <xf numFmtId="0" fontId="55" fillId="0" borderId="62" xfId="0" applyFont="1" applyBorder="1" applyAlignment="1">
      <alignment vertical="top" wrapText="1"/>
    </xf>
    <xf numFmtId="0" fontId="55" fillId="0" borderId="0" xfId="0" applyFont="1" applyAlignment="1">
      <alignment vertical="top" wrapText="1"/>
    </xf>
    <xf numFmtId="192" fontId="40" fillId="0" borderId="93" xfId="0" applyNumberFormat="1" applyFont="1" applyBorder="1" applyAlignment="1" applyProtection="1">
      <alignment horizontal="center" vertical="center"/>
      <protection locked="0"/>
    </xf>
    <xf numFmtId="192" fontId="40" fillId="0" borderId="126" xfId="0" applyNumberFormat="1" applyFont="1" applyBorder="1" applyAlignment="1" applyProtection="1">
      <alignment horizontal="center" vertical="center"/>
      <protection locked="0"/>
    </xf>
    <xf numFmtId="0" fontId="55" fillId="0" borderId="0" xfId="0" applyFont="1" applyAlignment="1">
      <alignment horizontal="left" vertical="center" wrapText="1"/>
    </xf>
    <xf numFmtId="38" fontId="40" fillId="7" borderId="59" xfId="11" applyFont="1" applyFill="1" applyBorder="1" applyAlignment="1" applyProtection="1">
      <alignment horizontal="center" vertical="center"/>
      <protection locked="0"/>
    </xf>
    <xf numFmtId="38" fontId="40" fillId="7" borderId="60" xfId="11" applyFont="1" applyFill="1" applyBorder="1" applyAlignment="1" applyProtection="1">
      <alignment horizontal="center" vertical="center"/>
      <protection locked="0"/>
    </xf>
    <xf numFmtId="191" fontId="40" fillId="7" borderId="1" xfId="0" applyNumberFormat="1" applyFont="1" applyFill="1" applyBorder="1" applyAlignment="1" applyProtection="1">
      <alignment horizontal="center" vertical="center"/>
      <protection locked="0"/>
    </xf>
    <xf numFmtId="191" fontId="40" fillId="7" borderId="17" xfId="0" applyNumberFormat="1" applyFont="1" applyFill="1" applyBorder="1" applyAlignment="1" applyProtection="1">
      <alignment horizontal="center" vertical="center"/>
      <protection locked="0"/>
    </xf>
    <xf numFmtId="38" fontId="40" fillId="0" borderId="59" xfId="11" applyFont="1" applyFill="1" applyBorder="1" applyAlignment="1" applyProtection="1">
      <alignment horizontal="center" vertical="center"/>
      <protection locked="0"/>
    </xf>
    <xf numFmtId="38" fontId="40" fillId="0" borderId="60" xfId="11" applyFont="1" applyFill="1" applyBorder="1" applyAlignment="1" applyProtection="1">
      <alignment horizontal="center" vertical="center"/>
      <protection locked="0"/>
    </xf>
    <xf numFmtId="191" fontId="40" fillId="0" borderId="1" xfId="0" applyNumberFormat="1" applyFont="1" applyBorder="1" applyAlignment="1" applyProtection="1">
      <alignment horizontal="center" vertical="center"/>
      <protection locked="0"/>
    </xf>
    <xf numFmtId="191" fontId="40" fillId="0" borderId="17" xfId="0" applyNumberFormat="1" applyFont="1" applyBorder="1" applyAlignment="1" applyProtection="1">
      <alignment horizontal="center" vertical="center"/>
      <protection locked="0"/>
    </xf>
    <xf numFmtId="0" fontId="40" fillId="0" borderId="0" xfId="0" applyFont="1" applyAlignment="1">
      <alignment vertical="center" wrapText="1"/>
    </xf>
    <xf numFmtId="0" fontId="45" fillId="2" borderId="59" xfId="0" applyFont="1" applyFill="1" applyBorder="1" applyAlignment="1">
      <alignment horizontal="center" vertical="center"/>
    </xf>
    <xf numFmtId="0" fontId="45" fillId="2" borderId="61" xfId="0" applyFont="1" applyFill="1" applyBorder="1" applyAlignment="1">
      <alignment horizontal="center" vertical="center"/>
    </xf>
    <xf numFmtId="0" fontId="45" fillId="2" borderId="18" xfId="0" applyFont="1" applyFill="1" applyBorder="1" applyAlignment="1">
      <alignment horizontal="center" vertical="center"/>
    </xf>
    <xf numFmtId="0" fontId="38" fillId="0" borderId="0" xfId="0" applyFont="1" applyAlignment="1" applyProtection="1">
      <alignment horizontal="center" vertical="center"/>
    </xf>
    <xf numFmtId="0" fontId="63" fillId="0" borderId="4" xfId="0" applyFont="1" applyBorder="1" applyProtection="1">
      <alignment vertical="center"/>
    </xf>
    <xf numFmtId="0" fontId="32" fillId="2" borderId="12" xfId="0" applyFont="1" applyFill="1" applyBorder="1" applyProtection="1">
      <alignment vertical="center"/>
    </xf>
    <xf numFmtId="0" fontId="32" fillId="2" borderId="2" xfId="0" applyFont="1" applyFill="1" applyBorder="1" applyProtection="1">
      <alignment vertical="center"/>
    </xf>
    <xf numFmtId="0" fontId="32" fillId="2" borderId="17" xfId="0" applyFont="1" applyFill="1" applyBorder="1" applyProtection="1">
      <alignment vertical="center"/>
    </xf>
    <xf numFmtId="0" fontId="76" fillId="2" borderId="12" xfId="0" applyFont="1" applyFill="1" applyBorder="1" applyAlignment="1" applyProtection="1">
      <alignment horizontal="center"/>
    </xf>
    <xf numFmtId="0" fontId="76" fillId="2" borderId="11" xfId="0" applyFont="1" applyFill="1" applyBorder="1" applyAlignment="1" applyProtection="1">
      <alignment horizontal="center"/>
    </xf>
    <xf numFmtId="0" fontId="76" fillId="2" borderId="18" xfId="0" applyFont="1" applyFill="1" applyBorder="1" applyAlignment="1" applyProtection="1">
      <alignment horizontal="center"/>
    </xf>
    <xf numFmtId="0" fontId="76" fillId="2" borderId="12" xfId="0" applyFont="1" applyFill="1" applyBorder="1" applyAlignment="1" applyProtection="1">
      <alignment horizontal="center" wrapText="1"/>
    </xf>
    <xf numFmtId="0" fontId="50" fillId="2" borderId="1" xfId="0" applyFont="1" applyFill="1" applyBorder="1" applyAlignment="1">
      <alignment horizontal="left" vertical="center"/>
    </xf>
    <xf numFmtId="0" fontId="50" fillId="2" borderId="2" xfId="0" applyFont="1" applyFill="1" applyBorder="1" applyAlignment="1">
      <alignment horizontal="left" vertical="center"/>
    </xf>
    <xf numFmtId="0" fontId="50" fillId="2" borderId="17" xfId="0" applyFont="1" applyFill="1" applyBorder="1" applyAlignment="1">
      <alignment horizontal="left" vertical="center"/>
    </xf>
    <xf numFmtId="0" fontId="29" fillId="0" borderId="0" xfId="0" applyFont="1" applyAlignment="1" applyProtection="1">
      <alignment horizontal="center" vertical="center"/>
    </xf>
    <xf numFmtId="0" fontId="29" fillId="0" borderId="0" xfId="0" applyFont="1" applyAlignment="1" applyProtection="1">
      <alignment horizontal="center" vertical="center" wrapText="1"/>
    </xf>
    <xf numFmtId="0" fontId="32" fillId="2" borderId="12" xfId="0" applyFont="1" applyFill="1" applyBorder="1" applyProtection="1">
      <alignment vertical="center"/>
      <protection locked="0"/>
    </xf>
    <xf numFmtId="0" fontId="32" fillId="2" borderId="11" xfId="0" applyFont="1" applyFill="1" applyBorder="1" applyProtection="1">
      <alignment vertical="center"/>
      <protection locked="0"/>
    </xf>
    <xf numFmtId="0" fontId="32" fillId="2" borderId="18" xfId="0" applyFont="1" applyFill="1" applyBorder="1" applyProtection="1">
      <alignment vertical="center"/>
      <protection locked="0"/>
    </xf>
    <xf numFmtId="0" fontId="29" fillId="4" borderId="5" xfId="0" applyFont="1" applyFill="1" applyBorder="1" applyAlignment="1">
      <alignment horizontal="center" vertical="center"/>
    </xf>
    <xf numFmtId="0" fontId="29" fillId="4" borderId="8" xfId="0" applyFont="1" applyFill="1" applyBorder="1" applyAlignment="1">
      <alignment horizontal="center" vertical="center"/>
    </xf>
    <xf numFmtId="0" fontId="29" fillId="0" borderId="12" xfId="0" applyFont="1" applyBorder="1" applyAlignment="1" applyProtection="1">
      <alignment horizontal="left" vertical="top" wrapText="1"/>
      <protection locked="0"/>
    </xf>
    <xf numFmtId="0" fontId="29" fillId="0" borderId="11" xfId="0" applyFont="1" applyBorder="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19"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4" xfId="0" applyFont="1" applyBorder="1" applyAlignment="1" applyProtection="1">
      <alignment horizontal="left" vertical="top" wrapText="1"/>
      <protection locked="0"/>
    </xf>
    <xf numFmtId="0" fontId="29" fillId="0" borderId="48" xfId="0" applyFont="1" applyBorder="1" applyAlignment="1" applyProtection="1">
      <alignment horizontal="left" vertical="top" wrapText="1"/>
      <protection locked="0"/>
    </xf>
    <xf numFmtId="0" fontId="29" fillId="0" borderId="9" xfId="0" applyFont="1" applyBorder="1" applyAlignment="1" applyProtection="1">
      <alignment horizontal="center" vertical="center"/>
      <protection locked="0"/>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29" fillId="0" borderId="12"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48" xfId="0" applyFont="1" applyBorder="1" applyAlignment="1" applyProtection="1">
      <alignment horizontal="center" vertical="center"/>
      <protection locked="0"/>
    </xf>
    <xf numFmtId="0" fontId="0" fillId="0" borderId="2" xfId="0" applyBorder="1" applyAlignment="1">
      <alignment horizontal="center" vertical="center"/>
    </xf>
    <xf numFmtId="0" fontId="29" fillId="2" borderId="98" xfId="0" applyFont="1" applyFill="1" applyBorder="1" applyAlignment="1">
      <alignment horizontal="center" vertical="center"/>
    </xf>
    <xf numFmtId="0" fontId="39" fillId="2" borderId="13" xfId="0" applyFont="1" applyFill="1" applyBorder="1">
      <alignment vertical="center"/>
    </xf>
    <xf numFmtId="0" fontId="40" fillId="2" borderId="13" xfId="0" applyFont="1" applyFill="1" applyBorder="1">
      <alignment vertical="center"/>
    </xf>
    <xf numFmtId="0" fontId="29" fillId="0" borderId="13" xfId="0" applyFont="1" applyBorder="1" applyAlignment="1" applyProtection="1">
      <alignment horizontal="center" vertical="center"/>
      <protection locked="0"/>
    </xf>
    <xf numFmtId="0" fontId="29" fillId="0" borderId="129" xfId="0" applyFont="1"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2" xfId="0" applyFont="1" applyBorder="1" applyProtection="1">
      <alignment vertical="center"/>
      <protection locked="0"/>
    </xf>
    <xf numFmtId="0" fontId="29" fillId="0" borderId="32" xfId="0" applyFont="1" applyBorder="1" applyProtection="1">
      <alignment vertical="center"/>
      <protection locked="0"/>
    </xf>
    <xf numFmtId="0" fontId="32" fillId="2" borderId="12" xfId="0" applyFont="1" applyFill="1" applyBorder="1">
      <alignment vertical="center"/>
    </xf>
    <xf numFmtId="0" fontId="29" fillId="2" borderId="11" xfId="0" applyFont="1" applyFill="1" applyBorder="1">
      <alignment vertical="center"/>
    </xf>
    <xf numFmtId="0" fontId="29" fillId="2" borderId="128" xfId="0" applyFont="1" applyFill="1" applyBorder="1">
      <alignment vertical="center"/>
    </xf>
    <xf numFmtId="0" fontId="87" fillId="0" borderId="1" xfId="0" applyFont="1" applyBorder="1" applyAlignment="1" applyProtection="1">
      <alignment vertical="top" wrapText="1"/>
      <protection locked="0"/>
    </xf>
    <xf numFmtId="0" fontId="87" fillId="0" borderId="2" xfId="0" applyFont="1" applyBorder="1" applyAlignment="1" applyProtection="1">
      <alignment vertical="top" wrapText="1"/>
      <protection locked="0"/>
    </xf>
    <xf numFmtId="0" fontId="87" fillId="0" borderId="32" xfId="0" applyFont="1" applyBorder="1" applyAlignment="1" applyProtection="1">
      <alignment vertical="top" wrapText="1"/>
      <protection locked="0"/>
    </xf>
    <xf numFmtId="0" fontId="72" fillId="2" borderId="121" xfId="0" applyFont="1" applyFill="1" applyBorder="1">
      <alignment vertical="center"/>
    </xf>
    <xf numFmtId="0" fontId="72" fillId="2" borderId="24" xfId="0" applyFont="1" applyFill="1" applyBorder="1">
      <alignment vertical="center"/>
    </xf>
    <xf numFmtId="0" fontId="72" fillId="2" borderId="25" xfId="0" applyFont="1" applyFill="1" applyBorder="1">
      <alignment vertical="center"/>
    </xf>
    <xf numFmtId="0" fontId="29" fillId="2" borderId="98" xfId="0" applyFont="1" applyFill="1" applyBorder="1" applyAlignment="1" applyProtection="1">
      <alignment horizontal="center" vertical="center"/>
      <protection locked="0"/>
    </xf>
    <xf numFmtId="0" fontId="32" fillId="2" borderId="127" xfId="0" applyFont="1" applyFill="1" applyBorder="1">
      <alignment vertical="center"/>
    </xf>
    <xf numFmtId="0" fontId="32" fillId="2" borderId="2" xfId="0" applyFont="1" applyFill="1" applyBorder="1">
      <alignment vertical="center"/>
    </xf>
    <xf numFmtId="0" fontId="32" fillId="2" borderId="32" xfId="0" applyFont="1" applyFill="1" applyBorder="1">
      <alignment vertical="center"/>
    </xf>
    <xf numFmtId="0" fontId="64" fillId="0" borderId="12" xfId="0" applyFont="1" applyBorder="1" applyAlignment="1" applyProtection="1">
      <alignment vertical="top" wrapText="1"/>
      <protection locked="0"/>
    </xf>
    <xf numFmtId="0" fontId="64" fillId="0" borderId="11" xfId="0" applyFont="1" applyBorder="1" applyAlignment="1" applyProtection="1">
      <alignment vertical="top" wrapText="1"/>
      <protection locked="0"/>
    </xf>
    <xf numFmtId="0" fontId="64" fillId="0" borderId="128" xfId="0" applyFont="1" applyBorder="1" applyAlignment="1" applyProtection="1">
      <alignment vertical="top" wrapText="1"/>
      <protection locked="0"/>
    </xf>
    <xf numFmtId="0" fontId="65" fillId="2" borderId="9" xfId="0" applyFont="1" applyFill="1" applyBorder="1" applyAlignment="1">
      <alignment vertical="center" wrapText="1"/>
    </xf>
    <xf numFmtId="0" fontId="65" fillId="2" borderId="1" xfId="0" applyFont="1" applyFill="1" applyBorder="1" applyAlignment="1">
      <alignment vertical="center" wrapText="1"/>
    </xf>
    <xf numFmtId="0" fontId="65" fillId="2" borderId="2" xfId="0" applyFont="1" applyFill="1" applyBorder="1" applyAlignment="1">
      <alignment vertical="center" wrapText="1"/>
    </xf>
    <xf numFmtId="0" fontId="65" fillId="2" borderId="32" xfId="0" applyFont="1" applyFill="1" applyBorder="1" applyAlignment="1">
      <alignment vertical="center" wrapText="1"/>
    </xf>
    <xf numFmtId="0" fontId="64" fillId="0" borderId="1" xfId="0" applyFont="1" applyBorder="1" applyAlignment="1" applyProtection="1">
      <alignment vertical="center" wrapText="1"/>
      <protection locked="0"/>
    </xf>
    <xf numFmtId="0" fontId="64" fillId="0" borderId="2" xfId="0" applyFont="1" applyBorder="1" applyAlignment="1" applyProtection="1">
      <alignment vertical="center" wrapText="1"/>
      <protection locked="0"/>
    </xf>
    <xf numFmtId="0" fontId="64" fillId="0" borderId="32" xfId="0" applyFont="1" applyBorder="1" applyAlignment="1" applyProtection="1">
      <alignment vertical="center" wrapText="1"/>
      <protection locked="0"/>
    </xf>
    <xf numFmtId="0" fontId="66" fillId="2" borderId="130" xfId="0" applyFont="1" applyFill="1" applyBorder="1" applyAlignment="1">
      <alignment horizontal="left" vertical="center"/>
    </xf>
    <xf numFmtId="0" fontId="66" fillId="2" borderId="131" xfId="0" applyFont="1" applyFill="1" applyBorder="1" applyAlignment="1">
      <alignment horizontal="left" vertical="center"/>
    </xf>
    <xf numFmtId="0" fontId="53" fillId="0" borderId="24" xfId="0" applyFont="1" applyBorder="1" applyAlignment="1">
      <alignment horizontal="left" vertical="center" wrapText="1"/>
    </xf>
    <xf numFmtId="0" fontId="53" fillId="0" borderId="0" xfId="0" applyFont="1" applyAlignment="1">
      <alignment horizontal="left" vertical="center" wrapText="1"/>
    </xf>
    <xf numFmtId="0" fontId="29" fillId="2" borderId="120" xfId="0" applyFont="1" applyFill="1" applyBorder="1" applyAlignment="1" applyProtection="1">
      <alignment horizontal="center" vertical="center"/>
      <protection locked="0"/>
    </xf>
    <xf numFmtId="0" fontId="3" fillId="2" borderId="103" xfId="0" applyFont="1" applyFill="1" applyBorder="1" applyAlignment="1" applyProtection="1">
      <alignment horizontal="center" vertical="center"/>
      <protection locked="0"/>
    </xf>
    <xf numFmtId="0" fontId="29" fillId="0" borderId="20" xfId="0" applyFont="1" applyBorder="1" applyAlignment="1" applyProtection="1">
      <alignment horizontal="left" vertical="top" wrapText="1"/>
      <protection locked="0"/>
    </xf>
    <xf numFmtId="0" fontId="29" fillId="0" borderId="122" xfId="0" applyFont="1" applyBorder="1" applyAlignment="1" applyProtection="1">
      <alignment horizontal="left" vertical="top" wrapText="1"/>
      <protection locked="0"/>
    </xf>
    <xf numFmtId="0" fontId="72" fillId="2" borderId="103" xfId="0" applyFont="1" applyFill="1" applyBorder="1" applyAlignment="1">
      <alignment horizontal="left" vertical="center"/>
    </xf>
    <xf numFmtId="0" fontId="72" fillId="2" borderId="0" xfId="0" applyFont="1" applyFill="1" applyAlignment="1">
      <alignment horizontal="left" vertical="center"/>
    </xf>
    <xf numFmtId="0" fontId="72" fillId="2" borderId="20" xfId="0" applyFont="1" applyFill="1" applyBorder="1" applyAlignment="1">
      <alignment horizontal="left" vertical="center"/>
    </xf>
    <xf numFmtId="0" fontId="13" fillId="5" borderId="12"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top" wrapText="1"/>
      <protection locked="0"/>
    </xf>
    <xf numFmtId="0" fontId="13" fillId="5" borderId="18"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top" wrapText="1"/>
      <protection locked="0"/>
    </xf>
    <xf numFmtId="0" fontId="13" fillId="5" borderId="0" xfId="0" applyFont="1" applyFill="1" applyAlignment="1" applyProtection="1">
      <alignment horizontal="left" vertical="top" wrapText="1"/>
      <protection locked="0"/>
    </xf>
    <xf numFmtId="0" fontId="13" fillId="5" borderId="19" xfId="0" applyFont="1" applyFill="1" applyBorder="1" applyAlignment="1" applyProtection="1">
      <alignment horizontal="left" vertical="top" wrapText="1"/>
      <protection locked="0"/>
    </xf>
    <xf numFmtId="0" fontId="13" fillId="5" borderId="8"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13" fillId="5" borderId="48" xfId="0" applyFont="1" applyFill="1" applyBorder="1" applyAlignment="1" applyProtection="1">
      <alignment horizontal="left" vertical="top" wrapText="1"/>
      <protection locked="0"/>
    </xf>
    <xf numFmtId="0" fontId="67" fillId="0" borderId="4" xfId="0" applyFont="1" applyBorder="1">
      <alignment vertical="center"/>
    </xf>
    <xf numFmtId="0" fontId="56" fillId="0" borderId="4" xfId="0" applyFont="1" applyBorder="1">
      <alignment vertical="center"/>
    </xf>
    <xf numFmtId="0" fontId="50" fillId="2" borderId="1" xfId="0" applyFont="1" applyFill="1" applyBorder="1">
      <alignment vertical="center"/>
    </xf>
    <xf numFmtId="0" fontId="50" fillId="2" borderId="2" xfId="0" applyFont="1" applyFill="1" applyBorder="1">
      <alignment vertical="center"/>
    </xf>
    <xf numFmtId="0" fontId="50" fillId="2" borderId="17" xfId="0" applyFont="1" applyFill="1" applyBorder="1">
      <alignment vertical="center"/>
    </xf>
    <xf numFmtId="0" fontId="50" fillId="2" borderId="12" xfId="0" applyFont="1" applyFill="1" applyBorder="1">
      <alignment vertical="center"/>
    </xf>
    <xf numFmtId="0" fontId="64" fillId="2" borderId="2" xfId="0" applyFont="1" applyFill="1" applyBorder="1">
      <alignment vertical="center"/>
    </xf>
    <xf numFmtId="0" fontId="64" fillId="2" borderId="17" xfId="0" applyFont="1" applyFill="1" applyBorder="1">
      <alignment vertical="center"/>
    </xf>
    <xf numFmtId="0" fontId="3" fillId="14" borderId="93" xfId="0" applyFont="1" applyFill="1" applyBorder="1" applyAlignment="1">
      <alignment horizontal="center" vertical="center"/>
    </xf>
    <xf numFmtId="0" fontId="0" fillId="14" borderId="142" xfId="0" applyFill="1" applyBorder="1" applyAlignment="1">
      <alignment horizontal="center" vertical="center"/>
    </xf>
    <xf numFmtId="0" fontId="0" fillId="14" borderId="126" xfId="0" applyFill="1" applyBorder="1" applyAlignment="1">
      <alignment horizontal="center" vertical="center"/>
    </xf>
    <xf numFmtId="0" fontId="0" fillId="14" borderId="143" xfId="0" applyFill="1" applyBorder="1" applyAlignment="1">
      <alignment horizontal="center" vertical="center"/>
    </xf>
    <xf numFmtId="0" fontId="115" fillId="0" borderId="121" xfId="0" applyFont="1" applyBorder="1" applyAlignment="1" applyProtection="1">
      <alignment horizontal="left" vertical="top" wrapText="1"/>
      <protection locked="0"/>
    </xf>
    <xf numFmtId="0" fontId="115" fillId="0" borderId="24" xfId="0" applyFont="1" applyBorder="1" applyAlignment="1" applyProtection="1">
      <alignment horizontal="left" vertical="top"/>
      <protection locked="0"/>
    </xf>
    <xf numFmtId="0" fontId="115" fillId="0" borderId="25" xfId="0" applyFont="1" applyBorder="1" applyAlignment="1" applyProtection="1">
      <alignment horizontal="left" vertical="top"/>
      <protection locked="0"/>
    </xf>
    <xf numFmtId="0" fontId="115" fillId="0" borderId="103" xfId="0" applyFont="1" applyBorder="1" applyAlignment="1" applyProtection="1">
      <alignment horizontal="left" vertical="top"/>
      <protection locked="0"/>
    </xf>
    <xf numFmtId="0" fontId="115" fillId="0" borderId="0" xfId="0" applyFont="1" applyAlignment="1" applyProtection="1">
      <alignment horizontal="left" vertical="top"/>
      <protection locked="0"/>
    </xf>
    <xf numFmtId="0" fontId="115" fillId="0" borderId="20" xfId="0" applyFont="1" applyBorder="1" applyAlignment="1" applyProtection="1">
      <alignment horizontal="left" vertical="top"/>
      <protection locked="0"/>
    </xf>
    <xf numFmtId="0" fontId="115" fillId="0" borderId="123" xfId="0" applyFont="1" applyBorder="1" applyAlignment="1" applyProtection="1">
      <alignment horizontal="left" vertical="top"/>
      <protection locked="0"/>
    </xf>
    <xf numFmtId="0" fontId="115" fillId="0" borderId="21" xfId="0" applyFont="1" applyBorder="1" applyAlignment="1" applyProtection="1">
      <alignment horizontal="left" vertical="top"/>
      <protection locked="0"/>
    </xf>
    <xf numFmtId="0" fontId="115" fillId="0" borderId="22" xfId="0" applyFont="1" applyBorder="1" applyAlignment="1" applyProtection="1">
      <alignment horizontal="left" vertical="top"/>
      <protection locked="0"/>
    </xf>
    <xf numFmtId="0" fontId="115" fillId="0" borderId="144" xfId="0" applyFont="1" applyBorder="1" applyAlignment="1" applyProtection="1">
      <alignment horizontal="left" vertical="top"/>
      <protection locked="0"/>
    </xf>
    <xf numFmtId="0" fontId="115" fillId="0" borderId="19" xfId="0" applyFont="1" applyBorder="1" applyAlignment="1" applyProtection="1">
      <alignment horizontal="left" vertical="top"/>
      <protection locked="0"/>
    </xf>
    <xf numFmtId="0" fontId="115" fillId="0" borderId="72" xfId="0" applyFont="1" applyBorder="1" applyAlignment="1" applyProtection="1">
      <alignment horizontal="left" vertical="top"/>
      <protection locked="0"/>
    </xf>
    <xf numFmtId="0" fontId="116" fillId="0" borderId="24" xfId="0" applyFont="1" applyBorder="1" applyAlignment="1" applyProtection="1">
      <alignment horizontal="left" vertical="top"/>
      <protection locked="0"/>
    </xf>
    <xf numFmtId="0" fontId="116" fillId="0" borderId="25" xfId="0" applyFont="1" applyBorder="1" applyAlignment="1" applyProtection="1">
      <alignment horizontal="left" vertical="top"/>
      <protection locked="0"/>
    </xf>
    <xf numFmtId="0" fontId="115" fillId="0" borderId="103" xfId="0" applyFont="1" applyBorder="1" applyAlignment="1" applyProtection="1">
      <alignment horizontal="left" vertical="top" wrapText="1"/>
      <protection locked="0"/>
    </xf>
    <xf numFmtId="0" fontId="116" fillId="0" borderId="0" xfId="0" applyFont="1" applyAlignment="1" applyProtection="1">
      <alignment horizontal="left" vertical="top"/>
      <protection locked="0"/>
    </xf>
    <xf numFmtId="0" fontId="116" fillId="0" borderId="20" xfId="0" applyFont="1" applyBorder="1" applyAlignment="1" applyProtection="1">
      <alignment horizontal="left" vertical="top"/>
      <protection locked="0"/>
    </xf>
    <xf numFmtId="0" fontId="116" fillId="0" borderId="103" xfId="0" applyFont="1" applyBorder="1" applyAlignment="1" applyProtection="1">
      <alignment horizontal="left" vertical="top"/>
      <protection locked="0"/>
    </xf>
    <xf numFmtId="0" fontId="116" fillId="0" borderId="123" xfId="0" applyFont="1" applyBorder="1" applyAlignment="1" applyProtection="1">
      <alignment horizontal="left" vertical="top"/>
      <protection locked="0"/>
    </xf>
    <xf numFmtId="0" fontId="116" fillId="0" borderId="21" xfId="0" applyFont="1" applyBorder="1" applyAlignment="1" applyProtection="1">
      <alignment horizontal="left" vertical="top"/>
      <protection locked="0"/>
    </xf>
    <xf numFmtId="0" fontId="116" fillId="0" borderId="22" xfId="0" applyFont="1" applyBorder="1" applyAlignment="1" applyProtection="1">
      <alignment horizontal="left" vertical="top"/>
      <protection locked="0"/>
    </xf>
    <xf numFmtId="0" fontId="116" fillId="0" borderId="144" xfId="0" applyFont="1" applyBorder="1" applyAlignment="1" applyProtection="1">
      <alignment horizontal="left" vertical="top"/>
      <protection locked="0"/>
    </xf>
    <xf numFmtId="0" fontId="116" fillId="0" borderId="19" xfId="0" applyFont="1" applyBorder="1" applyAlignment="1" applyProtection="1">
      <alignment horizontal="left" vertical="top"/>
      <protection locked="0"/>
    </xf>
    <xf numFmtId="0" fontId="116" fillId="0" borderId="72" xfId="0" applyFont="1" applyBorder="1" applyAlignment="1" applyProtection="1">
      <alignment horizontal="left" vertical="top"/>
      <protection locked="0"/>
    </xf>
    <xf numFmtId="0" fontId="34" fillId="7" borderId="12" xfId="0" applyFont="1" applyFill="1" applyBorder="1" applyAlignment="1">
      <alignment horizontal="center" vertical="center" textRotation="255"/>
    </xf>
    <xf numFmtId="0" fontId="34" fillId="7" borderId="128" xfId="0" applyFont="1" applyFill="1" applyBorder="1" applyAlignment="1">
      <alignment horizontal="center" vertical="center" textRotation="255"/>
    </xf>
    <xf numFmtId="0" fontId="34" fillId="7" borderId="5" xfId="0" applyFont="1" applyFill="1" applyBorder="1" applyAlignment="1">
      <alignment horizontal="center" vertical="center" textRotation="255"/>
    </xf>
    <xf numFmtId="0" fontId="34" fillId="7" borderId="20" xfId="0" applyFont="1" applyFill="1" applyBorder="1" applyAlignment="1">
      <alignment horizontal="center" vertical="center" textRotation="255"/>
    </xf>
    <xf numFmtId="0" fontId="34" fillId="7" borderId="8" xfId="0" applyFont="1" applyFill="1" applyBorder="1" applyAlignment="1">
      <alignment horizontal="center" vertical="center" textRotation="255"/>
    </xf>
    <xf numFmtId="0" fontId="34" fillId="7" borderId="122" xfId="0" applyFont="1" applyFill="1" applyBorder="1" applyAlignment="1">
      <alignment horizontal="center" vertical="center" textRotation="255"/>
    </xf>
    <xf numFmtId="0" fontId="76" fillId="2" borderId="13" xfId="0" applyFont="1" applyFill="1" applyBorder="1" applyAlignment="1">
      <alignment horizontal="center" vertical="center" wrapText="1"/>
    </xf>
    <xf numFmtId="0" fontId="76" fillId="2" borderId="10" xfId="0" applyFont="1" applyFill="1" applyBorder="1" applyAlignment="1">
      <alignment horizontal="center" vertical="center" wrapText="1"/>
    </xf>
    <xf numFmtId="0" fontId="50" fillId="2" borderId="11" xfId="0" applyFont="1" applyFill="1" applyBorder="1">
      <alignment vertical="center"/>
    </xf>
    <xf numFmtId="0" fontId="50" fillId="2" borderId="18" xfId="0" applyFont="1" applyFill="1" applyBorder="1">
      <alignment vertical="center"/>
    </xf>
    <xf numFmtId="0" fontId="64" fillId="0" borderId="1" xfId="0" applyFont="1" applyBorder="1" applyAlignment="1" applyProtection="1">
      <alignment vertical="top" wrapText="1"/>
      <protection locked="0"/>
    </xf>
    <xf numFmtId="0" fontId="64" fillId="0" borderId="2" xfId="0" applyFont="1" applyBorder="1" applyAlignment="1" applyProtection="1">
      <alignment vertical="top"/>
      <protection locked="0"/>
    </xf>
    <xf numFmtId="0" fontId="64" fillId="0" borderId="17" xfId="0" applyFont="1" applyBorder="1" applyAlignment="1" applyProtection="1">
      <alignment vertical="top"/>
      <protection locked="0"/>
    </xf>
    <xf numFmtId="0" fontId="64" fillId="0" borderId="12" xfId="0" applyFont="1" applyBorder="1" applyAlignment="1" applyProtection="1">
      <alignment horizontal="left" vertical="center" wrapText="1"/>
      <protection locked="0"/>
    </xf>
    <xf numFmtId="0" fontId="64" fillId="0" borderId="11" xfId="0" applyFont="1" applyBorder="1" applyAlignment="1" applyProtection="1">
      <alignment horizontal="left" vertical="center" wrapText="1"/>
      <protection locked="0"/>
    </xf>
    <xf numFmtId="0" fontId="64" fillId="0" borderId="18" xfId="0" applyFont="1" applyBorder="1" applyAlignment="1" applyProtection="1">
      <alignment horizontal="left" vertical="center" wrapText="1"/>
      <protection locked="0"/>
    </xf>
    <xf numFmtId="0" fontId="65" fillId="6" borderId="96" xfId="0" applyFont="1" applyFill="1" applyBorder="1" applyAlignment="1">
      <alignment horizontal="left" vertical="center" wrapText="1"/>
    </xf>
    <xf numFmtId="0" fontId="65" fillId="6" borderId="97" xfId="0" applyFont="1" applyFill="1" applyBorder="1" applyAlignment="1">
      <alignment horizontal="left" vertical="center" wrapText="1"/>
    </xf>
    <xf numFmtId="0" fontId="64" fillId="0" borderId="95" xfId="0" applyFont="1" applyBorder="1" applyAlignment="1" applyProtection="1">
      <alignment horizontal="left" vertical="top" wrapText="1"/>
      <protection locked="0"/>
    </xf>
    <xf numFmtId="0" fontId="64" fillId="0" borderId="96" xfId="0" applyFont="1" applyBorder="1" applyAlignment="1" applyProtection="1">
      <alignment horizontal="left" vertical="top" wrapText="1"/>
      <protection locked="0"/>
    </xf>
    <xf numFmtId="0" fontId="64" fillId="0" borderId="97" xfId="0" applyFont="1" applyBorder="1" applyAlignment="1" applyProtection="1">
      <alignment horizontal="left" vertical="top" wrapText="1"/>
      <protection locked="0"/>
    </xf>
    <xf numFmtId="0" fontId="64" fillId="0" borderId="1" xfId="0" applyFont="1" applyBorder="1" applyAlignment="1" applyProtection="1">
      <alignment horizontal="left" vertical="top" wrapText="1"/>
      <protection locked="0"/>
    </xf>
    <xf numFmtId="0" fontId="64" fillId="0" borderId="2" xfId="0" applyFont="1" applyBorder="1" applyAlignment="1" applyProtection="1">
      <alignment horizontal="left" vertical="top" wrapText="1"/>
      <protection locked="0"/>
    </xf>
    <xf numFmtId="0" fontId="64" fillId="0" borderId="17" xfId="0" applyFont="1" applyBorder="1" applyAlignment="1" applyProtection="1">
      <alignment horizontal="left" vertical="top" wrapText="1"/>
      <protection locked="0"/>
    </xf>
    <xf numFmtId="0" fontId="65" fillId="6" borderId="2" xfId="0" applyFont="1" applyFill="1" applyBorder="1" applyAlignment="1">
      <alignment horizontal="left" vertical="center" wrapText="1"/>
    </xf>
    <xf numFmtId="0" fontId="65" fillId="6" borderId="17" xfId="0" applyFont="1" applyFill="1" applyBorder="1" applyAlignment="1">
      <alignment horizontal="left" vertical="center" wrapText="1"/>
    </xf>
    <xf numFmtId="0" fontId="52" fillId="0" borderId="4" xfId="0" applyFont="1" applyBorder="1">
      <alignment vertical="center"/>
    </xf>
    <xf numFmtId="0" fontId="51" fillId="6" borderId="77" xfId="0" applyFont="1" applyFill="1" applyBorder="1" applyAlignment="1">
      <alignment horizontal="left" vertical="center" wrapText="1"/>
    </xf>
    <xf numFmtId="0" fontId="51" fillId="6" borderId="79" xfId="0" applyFont="1" applyFill="1" applyBorder="1" applyAlignment="1">
      <alignment horizontal="left" vertical="center" wrapText="1"/>
    </xf>
    <xf numFmtId="0" fontId="64" fillId="0" borderId="78" xfId="0" applyFont="1" applyBorder="1" applyAlignment="1" applyProtection="1">
      <alignment horizontal="left" vertical="top" wrapText="1"/>
      <protection locked="0"/>
    </xf>
    <xf numFmtId="0" fontId="64" fillId="0" borderId="75" xfId="0" applyFont="1" applyBorder="1" applyAlignment="1" applyProtection="1">
      <alignment horizontal="left" vertical="top" wrapText="1"/>
      <protection locked="0"/>
    </xf>
    <xf numFmtId="0" fontId="64" fillId="0" borderId="76" xfId="0" applyFont="1" applyBorder="1" applyAlignment="1" applyProtection="1">
      <alignment horizontal="left" vertical="top" wrapText="1"/>
      <protection locked="0"/>
    </xf>
    <xf numFmtId="0" fontId="65" fillId="6" borderId="75" xfId="0" applyFont="1" applyFill="1" applyBorder="1" applyAlignment="1">
      <alignment horizontal="left" vertical="center" wrapText="1"/>
    </xf>
    <xf numFmtId="0" fontId="65" fillId="6" borderId="76" xfId="0" applyFont="1" applyFill="1" applyBorder="1" applyAlignment="1">
      <alignment horizontal="left" vertical="center" wrapText="1"/>
    </xf>
    <xf numFmtId="0" fontId="66" fillId="6" borderId="13" xfId="0" applyFont="1" applyFill="1" applyBorder="1" applyAlignment="1">
      <alignment horizontal="center" vertical="center"/>
    </xf>
    <xf numFmtId="0" fontId="66" fillId="6" borderId="12" xfId="0" applyFont="1" applyFill="1" applyBorder="1" applyAlignment="1">
      <alignment horizontal="center" vertical="center"/>
    </xf>
    <xf numFmtId="0" fontId="66" fillId="6" borderId="17" xfId="0" applyFont="1" applyFill="1" applyBorder="1" applyAlignment="1">
      <alignment horizontal="center" vertical="center"/>
    </xf>
    <xf numFmtId="0" fontId="66" fillId="6" borderId="9" xfId="0" applyFont="1" applyFill="1" applyBorder="1" applyAlignment="1">
      <alignment horizontal="center" vertical="center"/>
    </xf>
    <xf numFmtId="0" fontId="65" fillId="6" borderId="17" xfId="0" applyFont="1" applyFill="1" applyBorder="1" applyAlignment="1">
      <alignment horizontal="center" vertical="center"/>
    </xf>
    <xf numFmtId="0" fontId="65" fillId="6" borderId="9" xfId="0" applyFont="1" applyFill="1" applyBorder="1" applyAlignment="1">
      <alignment horizontal="center" vertical="center"/>
    </xf>
    <xf numFmtId="0" fontId="66" fillId="6" borderId="84" xfId="0" applyFont="1" applyFill="1" applyBorder="1" applyAlignment="1">
      <alignment horizontal="center" vertical="center"/>
    </xf>
    <xf numFmtId="0" fontId="66" fillId="6" borderId="83" xfId="0" applyFont="1" applyFill="1" applyBorder="1" applyAlignment="1">
      <alignment horizontal="center" vertical="center"/>
    </xf>
    <xf numFmtId="0" fontId="66" fillId="6" borderId="48" xfId="0" applyFont="1" applyFill="1" applyBorder="1" applyAlignment="1">
      <alignment horizontal="center" vertical="center"/>
    </xf>
    <xf numFmtId="0" fontId="66" fillId="6" borderId="14" xfId="0" applyFont="1" applyFill="1" applyBorder="1" applyAlignment="1">
      <alignment horizontal="center" vertical="center"/>
    </xf>
    <xf numFmtId="0" fontId="66" fillId="8" borderId="12" xfId="0" applyFont="1" applyFill="1" applyBorder="1" applyAlignment="1">
      <alignment horizontal="left" vertical="center" wrapText="1"/>
    </xf>
    <xf numFmtId="0" fontId="66" fillId="8" borderId="2" xfId="0" applyFont="1" applyFill="1" applyBorder="1" applyAlignment="1">
      <alignment horizontal="left" vertical="center" wrapText="1"/>
    </xf>
    <xf numFmtId="0" fontId="66" fillId="8" borderId="17" xfId="0" applyFont="1" applyFill="1" applyBorder="1" applyAlignment="1">
      <alignment horizontal="left" vertical="center" wrapText="1"/>
    </xf>
    <xf numFmtId="0" fontId="49" fillId="2" borderId="10" xfId="0" applyFont="1" applyFill="1" applyBorder="1" applyAlignment="1">
      <alignment horizontal="center" vertical="center"/>
    </xf>
    <xf numFmtId="0" fontId="66" fillId="6" borderId="2" xfId="0" applyFont="1" applyFill="1" applyBorder="1" applyAlignment="1">
      <alignment horizontal="center" vertical="center"/>
    </xf>
    <xf numFmtId="38" fontId="49" fillId="0" borderId="2" xfId="11" applyFont="1" applyFill="1" applyBorder="1" applyAlignment="1" applyProtection="1">
      <alignment horizontal="left" vertical="center"/>
    </xf>
    <xf numFmtId="38" fontId="49" fillId="0" borderId="17" xfId="11" applyFont="1" applyFill="1" applyBorder="1" applyAlignment="1" applyProtection="1">
      <alignment horizontal="left" vertical="center"/>
    </xf>
    <xf numFmtId="0" fontId="66" fillId="6" borderId="17" xfId="0" applyFont="1" applyFill="1" applyBorder="1" applyAlignment="1">
      <alignment horizontal="center" vertical="center" wrapText="1"/>
    </xf>
    <xf numFmtId="0" fontId="66" fillId="6" borderId="1" xfId="0" applyFont="1" applyFill="1" applyBorder="1" applyAlignment="1">
      <alignment horizontal="center" vertical="center"/>
    </xf>
    <xf numFmtId="0" fontId="65" fillId="6" borderId="1" xfId="0" applyFont="1" applyFill="1" applyBorder="1" applyAlignment="1">
      <alignment horizontal="center" vertical="center"/>
    </xf>
    <xf numFmtId="0" fontId="115" fillId="0" borderId="1" xfId="0" applyFont="1" applyBorder="1" applyAlignment="1" applyProtection="1">
      <alignment horizontal="left" vertical="center"/>
      <protection locked="0"/>
    </xf>
    <xf numFmtId="0" fontId="116" fillId="0" borderId="2" xfId="0" applyFont="1" applyBorder="1" applyAlignment="1" applyProtection="1">
      <alignment horizontal="left" vertical="center"/>
      <protection locked="0"/>
    </xf>
    <xf numFmtId="0" fontId="116" fillId="0" borderId="17" xfId="0" applyFont="1" applyBorder="1" applyAlignment="1" applyProtection="1">
      <alignment horizontal="left" vertical="center"/>
      <protection locked="0"/>
    </xf>
    <xf numFmtId="0" fontId="116" fillId="0" borderId="1" xfId="0" applyFont="1" applyBorder="1" applyAlignment="1" applyProtection="1">
      <alignment horizontal="left" vertical="center"/>
      <protection locked="0"/>
    </xf>
    <xf numFmtId="0" fontId="116" fillId="0" borderId="9" xfId="0" applyFont="1" applyBorder="1" applyAlignment="1" applyProtection="1">
      <alignment horizontal="left" vertical="center"/>
      <protection locked="0"/>
    </xf>
    <xf numFmtId="0" fontId="116" fillId="0" borderId="12" xfId="0" applyFont="1" applyBorder="1" applyAlignment="1" applyProtection="1">
      <alignment horizontal="left" vertical="center"/>
      <protection locked="0"/>
    </xf>
    <xf numFmtId="0" fontId="116" fillId="0" borderId="11" xfId="0" applyFont="1" applyBorder="1" applyAlignment="1" applyProtection="1">
      <alignment horizontal="left" vertical="center"/>
      <protection locked="0"/>
    </xf>
    <xf numFmtId="0" fontId="116" fillId="0" borderId="18" xfId="0" applyFont="1" applyBorder="1" applyAlignment="1" applyProtection="1">
      <alignment horizontal="left" vertical="center"/>
      <protection locked="0"/>
    </xf>
    <xf numFmtId="0" fontId="29" fillId="0" borderId="1"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7" xfId="0" applyFont="1" applyBorder="1" applyAlignment="1" applyProtection="1">
      <alignment horizontal="left" vertical="top" wrapText="1"/>
      <protection locked="0"/>
    </xf>
    <xf numFmtId="0" fontId="72" fillId="8" borderId="13" xfId="0" applyFont="1" applyFill="1" applyBorder="1" applyAlignment="1">
      <alignment horizontal="left" vertical="center" wrapText="1"/>
    </xf>
    <xf numFmtId="0" fontId="66" fillId="8" borderId="9" xfId="0" applyFont="1" applyFill="1" applyBorder="1" applyAlignment="1">
      <alignment horizontal="left" vertical="center" wrapText="1"/>
    </xf>
    <xf numFmtId="0" fontId="49" fillId="5" borderId="1" xfId="0" applyFont="1" applyFill="1" applyBorder="1" applyAlignment="1" applyProtection="1">
      <alignment horizontal="left" vertical="top" wrapText="1"/>
      <protection locked="0"/>
    </xf>
    <xf numFmtId="0" fontId="49" fillId="5" borderId="2" xfId="0" applyFont="1" applyFill="1" applyBorder="1" applyAlignment="1" applyProtection="1">
      <alignment horizontal="left" vertical="top" wrapText="1"/>
      <protection locked="0"/>
    </xf>
    <xf numFmtId="0" fontId="49" fillId="5" borderId="17" xfId="0" applyFont="1" applyFill="1" applyBorder="1" applyAlignment="1" applyProtection="1">
      <alignment horizontal="left" vertical="top" wrapText="1"/>
      <protection locked="0"/>
    </xf>
    <xf numFmtId="0" fontId="65" fillId="2" borderId="12" xfId="0" applyFont="1" applyFill="1" applyBorder="1" applyAlignment="1">
      <alignment horizontal="left" vertical="center" wrapText="1"/>
    </xf>
    <xf numFmtId="0" fontId="65" fillId="2" borderId="11" xfId="0" applyFont="1" applyFill="1" applyBorder="1" applyAlignment="1">
      <alignment horizontal="left" vertical="center" wrapText="1"/>
    </xf>
    <xf numFmtId="0" fontId="65" fillId="2" borderId="18" xfId="0" applyFont="1" applyFill="1" applyBorder="1" applyAlignment="1">
      <alignment horizontal="left" vertical="center" wrapText="1"/>
    </xf>
    <xf numFmtId="0" fontId="66" fillId="8" borderId="13" xfId="0" applyFont="1" applyFill="1" applyBorder="1" applyAlignment="1">
      <alignment horizontal="left" vertical="center" wrapText="1"/>
    </xf>
    <xf numFmtId="0" fontId="71" fillId="0" borderId="13" xfId="0" applyFont="1" applyBorder="1" applyAlignment="1">
      <alignment horizontal="center" vertical="center"/>
    </xf>
    <xf numFmtId="0" fontId="71" fillId="0" borderId="10" xfId="0" applyFont="1" applyBorder="1" applyAlignment="1">
      <alignment horizontal="center" vertical="center"/>
    </xf>
    <xf numFmtId="0" fontId="71" fillId="0" borderId="14" xfId="0" applyFont="1" applyBorder="1" applyAlignment="1">
      <alignment horizontal="center" vertical="center"/>
    </xf>
    <xf numFmtId="0" fontId="49" fillId="2" borderId="2" xfId="0" applyFont="1" applyFill="1" applyBorder="1" applyAlignment="1">
      <alignment vertical="center" wrapText="1"/>
    </xf>
    <xf numFmtId="0" fontId="49" fillId="2" borderId="17" xfId="0" applyFont="1" applyFill="1" applyBorder="1" applyAlignment="1">
      <alignment vertical="center" wrapText="1"/>
    </xf>
    <xf numFmtId="0" fontId="61" fillId="2" borderId="12" xfId="0" applyFont="1" applyFill="1" applyBorder="1" applyAlignment="1">
      <alignment horizontal="left" vertical="top" wrapText="1"/>
    </xf>
    <xf numFmtId="0" fontId="66" fillId="2" borderId="11" xfId="0" applyFont="1" applyFill="1" applyBorder="1" applyAlignment="1">
      <alignment horizontal="left" vertical="top"/>
    </xf>
    <xf numFmtId="0" fontId="66" fillId="2" borderId="18" xfId="0" applyFont="1" applyFill="1" applyBorder="1" applyAlignment="1">
      <alignment horizontal="left" vertical="top"/>
    </xf>
    <xf numFmtId="0" fontId="66" fillId="2" borderId="4" xfId="0" applyFont="1" applyFill="1" applyBorder="1" applyAlignment="1">
      <alignment horizontal="left" vertical="top" wrapText="1"/>
    </xf>
    <xf numFmtId="0" fontId="66" fillId="2" borderId="4" xfId="0" applyFont="1" applyFill="1" applyBorder="1" applyAlignment="1">
      <alignment horizontal="left" vertical="top"/>
    </xf>
    <xf numFmtId="0" fontId="66" fillId="2" borderId="48" xfId="0" applyFont="1" applyFill="1" applyBorder="1" applyAlignment="1">
      <alignment horizontal="left" vertical="top"/>
    </xf>
    <xf numFmtId="0" fontId="66" fillId="2" borderId="10" xfId="0" applyFont="1" applyFill="1" applyBorder="1" applyAlignment="1" applyProtection="1">
      <alignment horizontal="center" vertical="center"/>
      <protection locked="0"/>
    </xf>
    <xf numFmtId="0" fontId="66" fillId="2" borderId="14" xfId="0" applyFont="1" applyFill="1" applyBorder="1" applyAlignment="1" applyProtection="1">
      <alignment horizontal="center" vertical="center"/>
      <protection locked="0"/>
    </xf>
    <xf numFmtId="0" fontId="87" fillId="0" borderId="12" xfId="0" applyFont="1" applyBorder="1" applyAlignment="1" applyProtection="1">
      <alignment horizontal="left" vertical="top" wrapText="1"/>
      <protection locked="0"/>
    </xf>
    <xf numFmtId="0" fontId="87" fillId="0" borderId="11" xfId="0" applyFont="1" applyBorder="1" applyAlignment="1" applyProtection="1">
      <alignment horizontal="left" vertical="top" wrapText="1"/>
      <protection locked="0"/>
    </xf>
    <xf numFmtId="0" fontId="87" fillId="0" borderId="18" xfId="0" applyFont="1" applyBorder="1" applyAlignment="1" applyProtection="1">
      <alignment horizontal="left" vertical="top" wrapText="1"/>
      <protection locked="0"/>
    </xf>
    <xf numFmtId="0" fontId="87" fillId="0" borderId="5" xfId="0" applyFont="1" applyBorder="1" applyAlignment="1" applyProtection="1">
      <alignment horizontal="left" vertical="top" wrapText="1"/>
      <protection locked="0"/>
    </xf>
    <xf numFmtId="0" fontId="87" fillId="0" borderId="0" xfId="0" applyFont="1" applyAlignment="1" applyProtection="1">
      <alignment horizontal="left" vertical="top" wrapText="1"/>
      <protection locked="0"/>
    </xf>
    <xf numFmtId="0" fontId="87" fillId="0" borderId="19" xfId="0" applyFont="1" applyBorder="1" applyAlignment="1" applyProtection="1">
      <alignment horizontal="left" vertical="top" wrapText="1"/>
      <protection locked="0"/>
    </xf>
    <xf numFmtId="0" fontId="87" fillId="0" borderId="8" xfId="0" applyFont="1" applyBorder="1" applyAlignment="1" applyProtection="1">
      <alignment horizontal="left" vertical="top" wrapText="1"/>
      <protection locked="0"/>
    </xf>
    <xf numFmtId="0" fontId="87" fillId="0" borderId="4" xfId="0" applyFont="1" applyBorder="1" applyAlignment="1" applyProtection="1">
      <alignment horizontal="left" vertical="top" wrapText="1"/>
      <protection locked="0"/>
    </xf>
    <xf numFmtId="0" fontId="87" fillId="0" borderId="48" xfId="0" applyFont="1" applyBorder="1" applyAlignment="1" applyProtection="1">
      <alignment horizontal="left" vertical="top" wrapText="1"/>
      <protection locked="0"/>
    </xf>
    <xf numFmtId="0" fontId="78" fillId="5" borderId="1" xfId="0" applyFont="1" applyFill="1" applyBorder="1" applyAlignment="1" applyProtection="1">
      <alignment horizontal="center" vertical="center" wrapText="1"/>
      <protection locked="0"/>
    </xf>
    <xf numFmtId="0" fontId="78" fillId="5" borderId="2" xfId="0" applyFont="1" applyFill="1" applyBorder="1" applyAlignment="1" applyProtection="1">
      <alignment horizontal="center" vertical="center" wrapText="1"/>
      <protection locked="0"/>
    </xf>
    <xf numFmtId="0" fontId="78" fillId="5" borderId="17" xfId="0" applyFont="1" applyFill="1" applyBorder="1" applyAlignment="1" applyProtection="1">
      <alignment horizontal="center" vertical="center" wrapText="1"/>
      <protection locked="0"/>
    </xf>
    <xf numFmtId="0" fontId="72" fillId="5" borderId="1" xfId="0" applyFont="1" applyFill="1" applyBorder="1" applyAlignment="1">
      <alignment horizontal="center" vertical="center" wrapText="1"/>
    </xf>
    <xf numFmtId="0" fontId="72" fillId="5" borderId="2" xfId="0" applyFont="1" applyFill="1" applyBorder="1" applyAlignment="1">
      <alignment horizontal="center" vertical="center" wrapText="1"/>
    </xf>
    <xf numFmtId="0" fontId="72" fillId="5" borderId="17" xfId="0"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17" xfId="0" applyFont="1" applyBorder="1" applyAlignment="1">
      <alignment horizontal="center" vertical="center" wrapText="1"/>
    </xf>
    <xf numFmtId="0" fontId="117" fillId="0" borderId="1" xfId="0" applyFont="1" applyBorder="1" applyAlignment="1" applyProtection="1">
      <alignment horizontal="center" vertical="center" wrapText="1"/>
      <protection locked="0"/>
    </xf>
    <xf numFmtId="0" fontId="117" fillId="0" borderId="2" xfId="0" applyFont="1" applyBorder="1" applyAlignment="1" applyProtection="1">
      <alignment horizontal="center" vertical="center" wrapText="1"/>
      <protection locked="0"/>
    </xf>
    <xf numFmtId="0" fontId="117" fillId="0" borderId="17" xfId="0" applyFont="1" applyBorder="1" applyAlignment="1" applyProtection="1">
      <alignment horizontal="center" vertical="center" wrapText="1"/>
      <protection locked="0"/>
    </xf>
    <xf numFmtId="0" fontId="76" fillId="2" borderId="14" xfId="0" applyFont="1" applyFill="1" applyBorder="1" applyAlignment="1">
      <alignment horizontal="center" vertical="center" wrapText="1"/>
    </xf>
    <xf numFmtId="0" fontId="0" fillId="7" borderId="106" xfId="0" applyFill="1" applyBorder="1" applyAlignment="1">
      <alignment horizontal="center" vertical="center"/>
    </xf>
    <xf numFmtId="0" fontId="0" fillId="7" borderId="107" xfId="0" applyFill="1" applyBorder="1" applyAlignment="1">
      <alignment horizontal="center" vertical="center"/>
    </xf>
    <xf numFmtId="0" fontId="0" fillId="7" borderId="109" xfId="0" applyFill="1" applyBorder="1" applyAlignment="1">
      <alignment horizontal="center" vertical="center"/>
    </xf>
    <xf numFmtId="0" fontId="0" fillId="7" borderId="9" xfId="0" applyFill="1" applyBorder="1" applyAlignment="1">
      <alignment horizontal="center" vertical="center"/>
    </xf>
    <xf numFmtId="0" fontId="0" fillId="7" borderId="108" xfId="0" applyFill="1" applyBorder="1" applyAlignment="1">
      <alignment horizontal="center" vertical="center"/>
    </xf>
    <xf numFmtId="0" fontId="0" fillId="7" borderId="9" xfId="0" applyFill="1" applyBorder="1" applyAlignment="1" applyProtection="1">
      <alignment horizontal="left" vertical="top" wrapText="1"/>
      <protection locked="0"/>
    </xf>
    <xf numFmtId="0" fontId="0" fillId="7" borderId="31"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7" borderId="129" xfId="0" applyFill="1" applyBorder="1" applyAlignment="1" applyProtection="1">
      <alignment horizontal="left" vertical="top" wrapText="1"/>
      <protection locked="0"/>
    </xf>
    <xf numFmtId="0" fontId="116" fillId="7" borderId="117" xfId="0" applyFont="1" applyFill="1" applyBorder="1" applyAlignment="1" applyProtection="1">
      <alignment horizontal="center" vertical="center"/>
      <protection locked="0"/>
    </xf>
    <xf numFmtId="0" fontId="116" fillId="7" borderId="118" xfId="0" applyFont="1" applyFill="1" applyBorder="1" applyAlignment="1" applyProtection="1">
      <alignment horizontal="center" vertical="center"/>
      <protection locked="0"/>
    </xf>
    <xf numFmtId="0" fontId="0" fillId="7" borderId="1" xfId="0" applyFill="1" applyBorder="1" applyAlignment="1" applyProtection="1">
      <alignment horizontal="left" vertical="top" wrapText="1"/>
      <protection locked="0"/>
    </xf>
    <xf numFmtId="0" fontId="0" fillId="7" borderId="17" xfId="0" applyFill="1" applyBorder="1" applyAlignment="1" applyProtection="1">
      <alignment horizontal="left" vertical="top" wrapText="1"/>
      <protection locked="0"/>
    </xf>
    <xf numFmtId="0" fontId="50" fillId="2" borderId="121" xfId="0" applyFont="1" applyFill="1" applyBorder="1" applyProtection="1">
      <alignment vertical="center"/>
      <protection locked="0"/>
    </xf>
    <xf numFmtId="0" fontId="64" fillId="2" borderId="130" xfId="0" applyFont="1" applyFill="1" applyBorder="1" applyProtection="1">
      <alignment vertical="center"/>
      <protection locked="0"/>
    </xf>
    <xf numFmtId="0" fontId="64" fillId="2" borderId="131" xfId="0" applyFont="1" applyFill="1" applyBorder="1" applyProtection="1">
      <alignment vertical="center"/>
      <protection locked="0"/>
    </xf>
    <xf numFmtId="0" fontId="64" fillId="2" borderId="1" xfId="0" applyFont="1" applyFill="1" applyBorder="1" applyAlignment="1" applyProtection="1">
      <alignment horizontal="left" vertical="top" wrapText="1"/>
      <protection locked="0"/>
    </xf>
    <xf numFmtId="0" fontId="64" fillId="2" borderId="2" xfId="0" applyFont="1" applyFill="1" applyBorder="1" applyAlignment="1" applyProtection="1">
      <alignment horizontal="left" vertical="top" wrapText="1"/>
      <protection locked="0"/>
    </xf>
    <xf numFmtId="0" fontId="64" fillId="2" borderId="17" xfId="0" applyFont="1" applyFill="1" applyBorder="1" applyAlignment="1" applyProtection="1">
      <alignment horizontal="left" vertical="top" wrapText="1"/>
      <protection locked="0"/>
    </xf>
    <xf numFmtId="0" fontId="64" fillId="2" borderId="21" xfId="0" applyFont="1" applyFill="1" applyBorder="1" applyAlignment="1">
      <alignment horizontal="left" vertical="center" wrapText="1"/>
    </xf>
    <xf numFmtId="0" fontId="64" fillId="2" borderId="22" xfId="0" applyFont="1" applyFill="1" applyBorder="1" applyAlignment="1">
      <alignment horizontal="left" vertical="center" wrapText="1"/>
    </xf>
    <xf numFmtId="0" fontId="64" fillId="2" borderId="9" xfId="0" applyFont="1" applyFill="1" applyBorder="1" applyAlignment="1" applyProtection="1">
      <alignment horizontal="left" vertical="center"/>
      <protection locked="0"/>
    </xf>
    <xf numFmtId="0" fontId="110" fillId="0" borderId="1" xfId="1" applyFont="1" applyBorder="1" applyAlignment="1" applyProtection="1">
      <alignment horizontal="center" vertical="center"/>
      <protection locked="0"/>
    </xf>
    <xf numFmtId="0" fontId="110" fillId="0" borderId="2" xfId="1" applyFont="1" applyBorder="1" applyAlignment="1" applyProtection="1">
      <alignment horizontal="center" vertical="center"/>
      <protection locked="0"/>
    </xf>
    <xf numFmtId="0" fontId="110" fillId="0" borderId="32" xfId="1" applyFont="1" applyBorder="1" applyAlignment="1" applyProtection="1">
      <alignment horizontal="center" vertical="center"/>
      <protection locked="0"/>
    </xf>
    <xf numFmtId="0" fontId="64" fillId="2" borderId="9" xfId="0" applyFont="1" applyFill="1" applyBorder="1" applyAlignment="1" applyProtection="1">
      <alignment horizontal="left" vertical="center" wrapText="1"/>
      <protection locked="0"/>
    </xf>
    <xf numFmtId="0" fontId="64" fillId="0" borderId="11" xfId="0" applyFont="1" applyBorder="1" applyAlignment="1" applyProtection="1">
      <alignment horizontal="left" vertical="top" wrapText="1"/>
      <protection locked="0"/>
    </xf>
    <xf numFmtId="0" fontId="64" fillId="0" borderId="128" xfId="0" applyFont="1" applyBorder="1" applyAlignment="1" applyProtection="1">
      <alignment horizontal="left" vertical="top" wrapText="1"/>
      <protection locked="0"/>
    </xf>
    <xf numFmtId="0" fontId="0" fillId="7" borderId="12" xfId="0" applyFill="1" applyBorder="1" applyAlignment="1" applyProtection="1">
      <alignment horizontal="left" vertical="top" wrapText="1"/>
      <protection locked="0"/>
    </xf>
    <xf numFmtId="0" fontId="0" fillId="7" borderId="18" xfId="0" applyFill="1" applyBorder="1" applyAlignment="1" applyProtection="1">
      <alignment horizontal="left" vertical="top" wrapText="1"/>
      <protection locked="0"/>
    </xf>
    <xf numFmtId="0" fontId="0" fillId="7" borderId="119" xfId="0" applyFill="1" applyBorder="1" applyAlignment="1">
      <alignment horizontal="center" vertical="center"/>
    </xf>
    <xf numFmtId="0" fontId="0" fillId="7" borderId="120" xfId="0" applyFill="1" applyBorder="1" applyAlignment="1">
      <alignment horizontal="center" vertical="center"/>
    </xf>
    <xf numFmtId="0" fontId="0" fillId="7" borderId="1" xfId="0" applyFill="1" applyBorder="1" applyAlignment="1" applyProtection="1">
      <alignment horizontal="left" vertical="center" wrapText="1"/>
      <protection locked="0"/>
    </xf>
    <xf numFmtId="0" fontId="0" fillId="7" borderId="17" xfId="0" applyFill="1" applyBorder="1" applyAlignment="1" applyProtection="1">
      <alignment horizontal="left" vertical="center" wrapText="1"/>
      <protection locked="0"/>
    </xf>
    <xf numFmtId="0" fontId="32" fillId="8" borderId="10"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4" fillId="0" borderId="0" xfId="0" applyFont="1" applyAlignment="1">
      <alignment horizontal="left" vertical="center"/>
    </xf>
    <xf numFmtId="0" fontId="32" fillId="8" borderId="5" xfId="0" applyFont="1" applyFill="1" applyBorder="1" applyAlignment="1">
      <alignment horizontal="left" vertical="center" wrapText="1"/>
    </xf>
    <xf numFmtId="0" fontId="32" fillId="8" borderId="0" xfId="0" applyFont="1" applyFill="1" applyAlignment="1">
      <alignment horizontal="left" vertical="center" wrapText="1"/>
    </xf>
    <xf numFmtId="0" fontId="32" fillId="8" borderId="19" xfId="0" applyFont="1" applyFill="1" applyBorder="1" applyAlignment="1">
      <alignment horizontal="left" vertical="center" wrapText="1"/>
    </xf>
    <xf numFmtId="0" fontId="66" fillId="8" borderId="1" xfId="0" applyFont="1" applyFill="1" applyBorder="1" applyAlignment="1">
      <alignment horizontal="left" vertical="center" wrapText="1"/>
    </xf>
    <xf numFmtId="0" fontId="29" fillId="9" borderId="1" xfId="0" applyFont="1" applyFill="1" applyBorder="1" applyAlignment="1" applyProtection="1">
      <alignment horizontal="left" vertical="center" wrapText="1"/>
      <protection locked="0"/>
    </xf>
    <xf numFmtId="0" fontId="29" fillId="9" borderId="2" xfId="0" applyFont="1" applyFill="1" applyBorder="1" applyAlignment="1" applyProtection="1">
      <alignment horizontal="left" vertical="center" wrapText="1"/>
      <protection locked="0"/>
    </xf>
    <xf numFmtId="0" fontId="29" fillId="9" borderId="17" xfId="0" applyFont="1" applyFill="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47" fillId="8" borderId="1" xfId="0" applyFont="1" applyFill="1" applyBorder="1" applyAlignment="1">
      <alignment horizontal="left" vertical="center" wrapText="1"/>
    </xf>
    <xf numFmtId="0" fontId="47" fillId="8" borderId="2" xfId="0" applyFont="1" applyFill="1" applyBorder="1" applyAlignment="1">
      <alignment horizontal="left" vertical="center" wrapText="1"/>
    </xf>
    <xf numFmtId="0" fontId="47" fillId="8" borderId="17" xfId="0" applyFont="1" applyFill="1" applyBorder="1" applyAlignment="1">
      <alignment horizontal="left" vertical="center" wrapText="1"/>
    </xf>
    <xf numFmtId="0" fontId="29" fillId="9" borderId="1" xfId="0" applyFont="1" applyFill="1" applyBorder="1" applyAlignment="1" applyProtection="1">
      <alignment horizontal="left" vertical="top" wrapText="1"/>
      <protection locked="0"/>
    </xf>
    <xf numFmtId="0" fontId="29" fillId="9" borderId="2" xfId="0" applyFont="1" applyFill="1" applyBorder="1" applyAlignment="1" applyProtection="1">
      <alignment horizontal="left" vertical="top" wrapText="1"/>
      <protection locked="0"/>
    </xf>
    <xf numFmtId="0" fontId="29" fillId="9" borderId="17" xfId="0" applyFont="1" applyFill="1" applyBorder="1" applyAlignment="1" applyProtection="1">
      <alignment horizontal="left" vertical="top" wrapText="1"/>
      <protection locked="0"/>
    </xf>
    <xf numFmtId="0" fontId="32" fillId="8" borderId="12" xfId="0" applyFont="1" applyFill="1" applyBorder="1" applyAlignment="1">
      <alignment horizontal="left" vertical="center" wrapText="1"/>
    </xf>
    <xf numFmtId="0" fontId="32" fillId="8" borderId="11"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64" fillId="0" borderId="8" xfId="0" applyFont="1" applyBorder="1" applyAlignment="1" applyProtection="1">
      <alignment horizontal="left" vertical="top" wrapText="1"/>
      <protection locked="0"/>
    </xf>
    <xf numFmtId="0" fontId="64" fillId="0" borderId="4" xfId="0" applyFont="1" applyBorder="1" applyAlignment="1" applyProtection="1">
      <alignment horizontal="left" vertical="top" wrapText="1"/>
      <protection locked="0"/>
    </xf>
    <xf numFmtId="0" fontId="64" fillId="0" borderId="48" xfId="0" applyFont="1" applyBorder="1" applyAlignment="1" applyProtection="1">
      <alignment horizontal="left" vertical="top" wrapText="1"/>
      <protection locked="0"/>
    </xf>
    <xf numFmtId="0" fontId="82" fillId="2" borderId="0" xfId="0" applyFont="1" applyFill="1" applyAlignment="1">
      <alignment horizontal="center" vertical="center"/>
    </xf>
    <xf numFmtId="0" fontId="29" fillId="0" borderId="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47" fillId="8" borderId="12" xfId="0" applyFont="1" applyFill="1" applyBorder="1" applyAlignment="1">
      <alignment horizontal="left" vertical="center" wrapText="1"/>
    </xf>
    <xf numFmtId="0" fontId="47" fillId="8" borderId="11" xfId="0" applyFont="1" applyFill="1" applyBorder="1" applyAlignment="1">
      <alignment horizontal="left" vertical="center" wrapText="1"/>
    </xf>
    <xf numFmtId="0" fontId="47" fillId="8" borderId="18" xfId="0" applyFont="1" applyFill="1" applyBorder="1" applyAlignment="1">
      <alignment horizontal="left" vertical="center" wrapText="1"/>
    </xf>
    <xf numFmtId="0" fontId="0" fillId="0" borderId="11" xfId="0" applyBorder="1" applyAlignment="1">
      <alignment horizontal="left" vertical="top" wrapText="1"/>
    </xf>
    <xf numFmtId="0" fontId="0" fillId="0" borderId="0" xfId="0" applyAlignment="1">
      <alignment horizontal="left" vertical="top" wrapText="1"/>
    </xf>
    <xf numFmtId="0" fontId="50" fillId="8" borderId="1" xfId="0" applyFont="1" applyFill="1" applyBorder="1" applyAlignment="1">
      <alignment horizontal="left" vertical="center" wrapText="1"/>
    </xf>
    <xf numFmtId="0" fontId="50" fillId="8" borderId="2" xfId="0" applyFont="1" applyFill="1" applyBorder="1" applyAlignment="1">
      <alignment horizontal="left" vertical="center" wrapText="1"/>
    </xf>
    <xf numFmtId="0" fontId="50" fillId="8" borderId="17" xfId="0" applyFont="1" applyFill="1" applyBorder="1" applyAlignment="1">
      <alignment horizontal="left" vertical="center" wrapText="1"/>
    </xf>
    <xf numFmtId="0" fontId="29" fillId="5" borderId="13" xfId="0" applyFont="1" applyFill="1" applyBorder="1" applyAlignment="1" applyProtection="1">
      <alignment horizontal="left" vertical="top" wrapText="1"/>
      <protection locked="0"/>
    </xf>
    <xf numFmtId="0" fontId="29" fillId="5" borderId="10" xfId="0" applyFont="1" applyFill="1" applyBorder="1" applyAlignment="1" applyProtection="1">
      <alignment horizontal="left" vertical="top" wrapText="1"/>
      <protection locked="0"/>
    </xf>
    <xf numFmtId="0" fontId="29" fillId="5" borderId="14" xfId="0" applyFont="1" applyFill="1" applyBorder="1" applyAlignment="1" applyProtection="1">
      <alignment horizontal="left" vertical="top" wrapText="1"/>
      <protection locked="0"/>
    </xf>
    <xf numFmtId="0" fontId="43" fillId="9" borderId="13" xfId="0" applyFont="1" applyFill="1" applyBorder="1" applyAlignment="1">
      <alignment horizontal="center" vertical="center" wrapText="1"/>
    </xf>
    <xf numFmtId="0" fontId="43" fillId="9" borderId="10" xfId="0" applyFont="1" applyFill="1" applyBorder="1" applyAlignment="1">
      <alignment horizontal="center" vertical="center" wrapText="1"/>
    </xf>
    <xf numFmtId="0" fontId="43" fillId="9" borderId="14" xfId="0" applyFont="1" applyFill="1" applyBorder="1" applyAlignment="1">
      <alignment horizontal="center" vertical="center" wrapText="1"/>
    </xf>
    <xf numFmtId="0" fontId="29" fillId="7" borderId="13" xfId="0" applyFont="1" applyFill="1" applyBorder="1" applyAlignment="1" applyProtection="1">
      <alignment horizontal="left" vertical="top" wrapText="1"/>
      <protection locked="0"/>
    </xf>
    <xf numFmtId="0" fontId="29" fillId="7" borderId="10" xfId="0" applyFont="1" applyFill="1" applyBorder="1" applyAlignment="1" applyProtection="1">
      <alignment horizontal="left" vertical="top" wrapText="1"/>
      <protection locked="0"/>
    </xf>
    <xf numFmtId="0" fontId="29" fillId="7" borderId="14" xfId="0" applyFont="1" applyFill="1" applyBorder="1" applyAlignment="1" applyProtection="1">
      <alignment horizontal="left" vertical="top" wrapText="1"/>
      <protection locked="0"/>
    </xf>
    <xf numFmtId="0" fontId="43" fillId="5" borderId="13" xfId="0" applyFont="1" applyFill="1" applyBorder="1" applyAlignment="1">
      <alignment horizontal="center" vertical="center" wrapText="1"/>
    </xf>
    <xf numFmtId="0" fontId="43" fillId="5" borderId="10" xfId="0" applyFont="1" applyFill="1" applyBorder="1" applyAlignment="1">
      <alignment horizontal="center" vertical="center" wrapText="1"/>
    </xf>
    <xf numFmtId="0" fontId="43" fillId="9" borderId="17" xfId="0" applyFont="1" applyFill="1" applyBorder="1" applyAlignment="1">
      <alignment horizontal="center" vertical="center" wrapText="1"/>
    </xf>
    <xf numFmtId="0" fontId="43" fillId="5" borderId="14" xfId="0" applyFont="1" applyFill="1" applyBorder="1" applyAlignment="1">
      <alignment horizontal="center" vertical="center" wrapText="1"/>
    </xf>
    <xf numFmtId="0" fontId="120" fillId="0" borderId="0" xfId="0" applyFont="1" applyAlignment="1">
      <alignment horizontal="left" vertical="center" wrapText="1"/>
    </xf>
    <xf numFmtId="0" fontId="29" fillId="0" borderId="0" xfId="0" applyFont="1" applyAlignment="1">
      <alignment horizontal="left" vertical="center" wrapText="1"/>
    </xf>
    <xf numFmtId="0" fontId="43" fillId="8" borderId="13" xfId="0" applyFont="1" applyFill="1" applyBorder="1" applyAlignment="1">
      <alignment horizontal="center" vertical="center" wrapText="1"/>
    </xf>
    <xf numFmtId="0" fontId="43" fillId="8" borderId="10"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9" borderId="9" xfId="0" applyFont="1" applyFill="1" applyBorder="1" applyAlignment="1">
      <alignment horizontal="center" vertical="center" wrapText="1"/>
    </xf>
    <xf numFmtId="0" fontId="29" fillId="5" borderId="12" xfId="0" applyFont="1" applyFill="1" applyBorder="1" applyAlignment="1" applyProtection="1">
      <alignment horizontal="left" vertical="top" wrapText="1"/>
      <protection locked="0"/>
    </xf>
    <xf numFmtId="0" fontId="29" fillId="5" borderId="5" xfId="0" applyFont="1" applyFill="1" applyBorder="1" applyAlignment="1" applyProtection="1">
      <alignment horizontal="left" vertical="top" wrapText="1"/>
      <protection locked="0"/>
    </xf>
    <xf numFmtId="0" fontId="29" fillId="5" borderId="8" xfId="0" applyFont="1" applyFill="1" applyBorder="1" applyAlignment="1" applyProtection="1">
      <alignment horizontal="left" vertical="top" wrapText="1"/>
      <protection locked="0"/>
    </xf>
    <xf numFmtId="0" fontId="46" fillId="2" borderId="14" xfId="0" applyFont="1" applyFill="1" applyBorder="1" applyAlignment="1">
      <alignment horizontal="center" vertical="center"/>
    </xf>
    <xf numFmtId="0" fontId="46" fillId="2" borderId="9" xfId="0" applyFont="1" applyFill="1" applyBorder="1" applyAlignment="1">
      <alignment horizontal="center" vertical="center"/>
    </xf>
    <xf numFmtId="0" fontId="43" fillId="2" borderId="9" xfId="0" applyFont="1" applyFill="1" applyBorder="1" applyAlignment="1">
      <alignment horizontal="center" vertical="center"/>
    </xf>
    <xf numFmtId="0" fontId="39" fillId="2" borderId="9" xfId="0" applyFont="1" applyFill="1" applyBorder="1">
      <alignment vertical="center"/>
    </xf>
    <xf numFmtId="0" fontId="46" fillId="7" borderId="9" xfId="0" applyFont="1" applyFill="1" applyBorder="1" applyAlignment="1">
      <alignment horizontal="center" vertical="center"/>
    </xf>
    <xf numFmtId="0" fontId="46" fillId="0" borderId="9" xfId="0" applyFont="1" applyBorder="1" applyAlignment="1">
      <alignment horizontal="center" vertical="center"/>
    </xf>
    <xf numFmtId="0" fontId="34" fillId="0" borderId="4" xfId="0" applyFont="1" applyBorder="1">
      <alignment vertical="center"/>
    </xf>
    <xf numFmtId="0" fontId="43" fillId="6" borderId="1"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43" fillId="6" borderId="1" xfId="0" applyFont="1" applyFill="1" applyBorder="1" applyAlignment="1" applyProtection="1">
      <alignment horizontal="center" vertical="center" wrapText="1"/>
      <protection locked="0"/>
    </xf>
    <xf numFmtId="0" fontId="43" fillId="6" borderId="17" xfId="0" applyFont="1" applyFill="1" applyBorder="1" applyAlignment="1" applyProtection="1">
      <alignment horizontal="center" vertical="center" wrapText="1"/>
      <protection locked="0"/>
    </xf>
    <xf numFmtId="0" fontId="43" fillId="6" borderId="2" xfId="0" applyFont="1" applyFill="1" applyBorder="1" applyAlignment="1">
      <alignment horizontal="center" vertical="center" wrapText="1"/>
    </xf>
    <xf numFmtId="0" fontId="43" fillId="9" borderId="1" xfId="0" applyFont="1" applyFill="1" applyBorder="1" applyAlignment="1" applyProtection="1">
      <alignment horizontal="left" vertical="top" wrapText="1"/>
      <protection locked="0"/>
    </xf>
    <xf numFmtId="0" fontId="43" fillId="9" borderId="2" xfId="0" applyFont="1" applyFill="1" applyBorder="1" applyAlignment="1" applyProtection="1">
      <alignment horizontal="left" vertical="top" wrapText="1"/>
      <protection locked="0"/>
    </xf>
    <xf numFmtId="0" fontId="43" fillId="9" borderId="17" xfId="0" applyFont="1" applyFill="1" applyBorder="1" applyAlignment="1" applyProtection="1">
      <alignment horizontal="left" vertical="top" wrapText="1"/>
      <protection locked="0"/>
    </xf>
    <xf numFmtId="0" fontId="53" fillId="0" borderId="11" xfId="0" applyFont="1" applyBorder="1">
      <alignment vertical="center"/>
    </xf>
    <xf numFmtId="0" fontId="43" fillId="6" borderId="1" xfId="0" applyFont="1" applyFill="1" applyBorder="1" applyAlignment="1" applyProtection="1">
      <alignment horizontal="center" vertical="center" wrapText="1"/>
    </xf>
    <xf numFmtId="0" fontId="43" fillId="6" borderId="17" xfId="0" applyFont="1" applyFill="1" applyBorder="1" applyAlignment="1" applyProtection="1">
      <alignment horizontal="center" vertical="center" wrapText="1"/>
    </xf>
    <xf numFmtId="0" fontId="47" fillId="8" borderId="2" xfId="0" applyFont="1" applyFill="1" applyBorder="1" applyAlignment="1" applyProtection="1">
      <alignment horizontal="left" vertical="center" wrapText="1"/>
    </xf>
    <xf numFmtId="0" fontId="47" fillId="8" borderId="17" xfId="0" applyFont="1" applyFill="1" applyBorder="1" applyAlignment="1" applyProtection="1">
      <alignment horizontal="left" vertical="center" wrapText="1"/>
    </xf>
    <xf numFmtId="0" fontId="61" fillId="8" borderId="12" xfId="0" applyFont="1" applyFill="1" applyBorder="1" applyAlignment="1" applyProtection="1">
      <alignment horizontal="left" vertical="center" wrapText="1"/>
    </xf>
    <xf numFmtId="0" fontId="47" fillId="8" borderId="11" xfId="0" applyFont="1" applyFill="1" applyBorder="1" applyAlignment="1" applyProtection="1">
      <alignment horizontal="left" vertical="center" wrapText="1"/>
    </xf>
    <xf numFmtId="0" fontId="47" fillId="8" borderId="18" xfId="0" applyFont="1" applyFill="1" applyBorder="1" applyAlignment="1" applyProtection="1">
      <alignment horizontal="left" vertical="center" wrapText="1"/>
    </xf>
    <xf numFmtId="0" fontId="32" fillId="8" borderId="12" xfId="0" applyFont="1" applyFill="1" applyBorder="1" applyAlignment="1" applyProtection="1">
      <alignment horizontal="left" vertical="center" wrapText="1"/>
    </xf>
    <xf numFmtId="0" fontId="29" fillId="0" borderId="1"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82" fillId="2" borderId="9" xfId="0" applyFont="1" applyFill="1" applyBorder="1" applyAlignment="1">
      <alignment horizontal="center" vertical="center"/>
    </xf>
    <xf numFmtId="0" fontId="47" fillId="2" borderId="9" xfId="0" applyFont="1" applyFill="1" applyBorder="1" applyAlignment="1">
      <alignment horizontal="center" vertical="center" wrapText="1"/>
    </xf>
    <xf numFmtId="0" fontId="64" fillId="0" borderId="1" xfId="0" applyFont="1" applyBorder="1" applyAlignment="1" applyProtection="1">
      <alignment horizontal="left" vertical="center" wrapText="1"/>
      <protection locked="0"/>
    </xf>
    <xf numFmtId="0" fontId="64" fillId="0" borderId="2" xfId="0" applyFont="1" applyBorder="1" applyAlignment="1" applyProtection="1">
      <alignment horizontal="left" vertical="center" wrapText="1"/>
      <protection locked="0"/>
    </xf>
    <xf numFmtId="0" fontId="64" fillId="0" borderId="17" xfId="0" applyFont="1" applyBorder="1" applyAlignment="1" applyProtection="1">
      <alignment horizontal="left" vertical="center" wrapText="1"/>
      <protection locked="0"/>
    </xf>
    <xf numFmtId="0" fontId="87" fillId="0" borderId="1" xfId="0" applyFont="1" applyBorder="1" applyAlignment="1" applyProtection="1">
      <alignment horizontal="center" vertical="center" wrapText="1"/>
      <protection locked="0"/>
    </xf>
    <xf numFmtId="0" fontId="87" fillId="0" borderId="2" xfId="0" applyFont="1" applyBorder="1" applyAlignment="1" applyProtection="1">
      <alignment horizontal="center" vertical="center" wrapText="1"/>
      <protection locked="0"/>
    </xf>
    <xf numFmtId="0" fontId="87" fillId="0" borderId="17" xfId="0" applyFont="1" applyBorder="1" applyAlignment="1" applyProtection="1">
      <alignment horizontal="center" vertical="center" wrapText="1"/>
      <protection locked="0"/>
    </xf>
    <xf numFmtId="0" fontId="66" fillId="2" borderId="12" xfId="0" applyFont="1" applyFill="1" applyBorder="1" applyAlignment="1" applyProtection="1">
      <alignment horizontal="center" vertical="center"/>
    </xf>
    <xf numFmtId="0" fontId="66" fillId="2" borderId="8" xfId="0" applyFont="1" applyFill="1" applyBorder="1" applyAlignment="1" applyProtection="1">
      <alignment horizontal="center" vertical="center"/>
    </xf>
    <xf numFmtId="0" fontId="87" fillId="0" borderId="1" xfId="0" applyFont="1" applyBorder="1" applyAlignment="1" applyProtection="1">
      <alignment horizontal="left" vertical="center" wrapText="1"/>
      <protection locked="0"/>
    </xf>
    <xf numFmtId="0" fontId="87" fillId="0" borderId="2" xfId="0" applyFont="1" applyBorder="1" applyAlignment="1" applyProtection="1">
      <alignment horizontal="left" vertical="center" wrapText="1"/>
      <protection locked="0"/>
    </xf>
    <xf numFmtId="0" fontId="87" fillId="0" borderId="17" xfId="0" applyFont="1" applyBorder="1" applyAlignment="1" applyProtection="1">
      <alignment horizontal="left" vertical="center" wrapText="1"/>
      <protection locked="0"/>
    </xf>
    <xf numFmtId="0" fontId="49" fillId="2" borderId="17" xfId="0" applyFont="1" applyFill="1" applyBorder="1" applyAlignment="1" applyProtection="1">
      <alignment horizontal="left" vertical="center" wrapText="1"/>
    </xf>
    <xf numFmtId="0" fontId="49" fillId="2" borderId="18" xfId="0" applyFont="1" applyFill="1" applyBorder="1" applyAlignment="1" applyProtection="1">
      <alignment vertical="center" wrapText="1"/>
    </xf>
    <xf numFmtId="0" fontId="49" fillId="2" borderId="48" xfId="0" applyFont="1" applyFill="1" applyBorder="1" applyAlignment="1" applyProtection="1">
      <alignment vertical="center" wrapText="1"/>
    </xf>
    <xf numFmtId="0" fontId="87" fillId="0" borderId="1" xfId="0" applyFont="1" applyBorder="1" applyAlignment="1" applyProtection="1">
      <alignment vertical="center" wrapText="1"/>
      <protection locked="0"/>
    </xf>
    <xf numFmtId="0" fontId="87" fillId="0" borderId="2" xfId="0" applyFont="1" applyBorder="1" applyAlignment="1" applyProtection="1">
      <alignment vertical="center" wrapText="1"/>
      <protection locked="0"/>
    </xf>
    <xf numFmtId="0" fontId="87" fillId="0" borderId="17" xfId="0" applyFont="1" applyBorder="1" applyAlignment="1" applyProtection="1">
      <alignment vertical="center" wrapText="1"/>
      <protection locked="0"/>
    </xf>
    <xf numFmtId="0" fontId="72" fillId="2" borderId="1" xfId="0" applyFont="1" applyFill="1" applyBorder="1" applyAlignment="1">
      <alignment horizontal="left" vertical="center"/>
    </xf>
    <xf numFmtId="0" fontId="72" fillId="2" borderId="2" xfId="0" applyFont="1" applyFill="1" applyBorder="1" applyAlignment="1">
      <alignment horizontal="left" vertical="center"/>
    </xf>
    <xf numFmtId="0" fontId="72" fillId="2" borderId="17" xfId="0" applyFont="1" applyFill="1" applyBorder="1" applyAlignment="1">
      <alignment horizontal="left" vertical="center"/>
    </xf>
    <xf numFmtId="0" fontId="72" fillId="2" borderId="12" xfId="0" applyFont="1" applyFill="1" applyBorder="1" applyProtection="1">
      <alignment vertical="center"/>
    </xf>
    <xf numFmtId="0" fontId="72" fillId="2" borderId="2" xfId="0" applyFont="1" applyFill="1" applyBorder="1" applyProtection="1">
      <alignment vertical="center"/>
    </xf>
    <xf numFmtId="0" fontId="72" fillId="2" borderId="17" xfId="0" applyFont="1" applyFill="1" applyBorder="1" applyProtection="1">
      <alignment vertical="center"/>
    </xf>
    <xf numFmtId="0" fontId="87" fillId="2" borderId="1" xfId="0" applyFont="1" applyFill="1" applyBorder="1" applyProtection="1">
      <alignment vertical="center"/>
    </xf>
    <xf numFmtId="0" fontId="87" fillId="2" borderId="2" xfId="0" applyFont="1" applyFill="1" applyBorder="1" applyProtection="1">
      <alignment vertical="center"/>
    </xf>
    <xf numFmtId="0" fontId="87" fillId="2" borderId="17" xfId="0" applyFont="1" applyFill="1" applyBorder="1" applyProtection="1">
      <alignment vertical="center"/>
    </xf>
    <xf numFmtId="0" fontId="50" fillId="2" borderId="1" xfId="0" applyFont="1" applyFill="1" applyBorder="1" applyProtection="1">
      <alignment vertical="center"/>
    </xf>
    <xf numFmtId="0" fontId="64" fillId="2" borderId="2" xfId="0" applyFont="1" applyFill="1" applyBorder="1" applyProtection="1">
      <alignment vertical="center"/>
    </xf>
    <xf numFmtId="0" fontId="64" fillId="2" borderId="17" xfId="0" applyFont="1" applyFill="1" applyBorder="1" applyProtection="1">
      <alignment vertical="center"/>
    </xf>
    <xf numFmtId="0" fontId="72" fillId="8" borderId="4" xfId="0" applyFont="1" applyFill="1" applyBorder="1" applyAlignment="1">
      <alignment horizontal="center" vertical="top" wrapText="1"/>
    </xf>
    <xf numFmtId="0" fontId="72" fillId="8" borderId="48" xfId="0" applyFont="1" applyFill="1" applyBorder="1" applyAlignment="1">
      <alignment horizontal="center" vertical="top" wrapText="1"/>
    </xf>
    <xf numFmtId="0" fontId="52" fillId="0" borderId="4" xfId="0" applyFont="1" applyBorder="1" applyAlignment="1">
      <alignment horizontal="left" vertical="center"/>
    </xf>
    <xf numFmtId="0" fontId="72" fillId="2" borderId="12" xfId="0" applyFont="1" applyFill="1" applyBorder="1" applyAlignment="1">
      <alignment horizontal="left" vertical="center" wrapText="1"/>
    </xf>
    <xf numFmtId="0" fontId="72" fillId="2" borderId="11" xfId="0" applyFont="1" applyFill="1" applyBorder="1" applyAlignment="1">
      <alignment horizontal="left" vertical="center" wrapText="1"/>
    </xf>
    <xf numFmtId="0" fontId="72" fillId="2" borderId="18" xfId="0" applyFont="1" applyFill="1" applyBorder="1" applyAlignment="1">
      <alignment horizontal="left" vertical="center" wrapText="1"/>
    </xf>
    <xf numFmtId="0" fontId="66" fillId="2" borderId="2" xfId="0" applyFont="1" applyFill="1" applyBorder="1" applyAlignment="1">
      <alignment horizontal="left" vertical="center" wrapText="1"/>
    </xf>
    <xf numFmtId="0" fontId="66" fillId="2" borderId="17" xfId="0" applyFont="1" applyFill="1" applyBorder="1" applyAlignment="1">
      <alignment horizontal="left" vertical="center" wrapText="1"/>
    </xf>
    <xf numFmtId="0" fontId="64" fillId="0" borderId="1" xfId="0" applyFont="1" applyBorder="1" applyAlignment="1" applyProtection="1">
      <alignment horizontal="center" vertical="center" wrapText="1"/>
      <protection locked="0"/>
    </xf>
    <xf numFmtId="0" fontId="64" fillId="0" borderId="17" xfId="0" applyFont="1" applyBorder="1" applyAlignment="1" applyProtection="1">
      <alignment horizontal="center" vertical="center" wrapText="1"/>
      <protection locked="0"/>
    </xf>
    <xf numFmtId="0" fontId="57" fillId="0" borderId="11" xfId="0" applyFont="1" applyBorder="1" applyAlignment="1">
      <alignment horizontal="left" vertical="center" wrapText="1"/>
    </xf>
    <xf numFmtId="0" fontId="57" fillId="0" borderId="0" xfId="0" applyFont="1" applyAlignment="1">
      <alignment horizontal="left" vertical="center" wrapText="1"/>
    </xf>
    <xf numFmtId="0" fontId="72" fillId="2" borderId="9" xfId="0" applyFont="1" applyFill="1" applyBorder="1" applyAlignment="1">
      <alignment vertical="center" wrapText="1"/>
    </xf>
    <xf numFmtId="0" fontId="72" fillId="2" borderId="12" xfId="0" applyFont="1" applyFill="1" applyBorder="1" applyAlignment="1">
      <alignment horizontal="left" vertical="top" wrapText="1"/>
    </xf>
    <xf numFmtId="0" fontId="72" fillId="2" borderId="11" xfId="0" applyFont="1" applyFill="1" applyBorder="1" applyAlignment="1">
      <alignment horizontal="left" vertical="top" wrapText="1"/>
    </xf>
    <xf numFmtId="0" fontId="72" fillId="2" borderId="18" xfId="0" applyFont="1" applyFill="1" applyBorder="1" applyAlignment="1">
      <alignment horizontal="left" vertical="top" wrapText="1"/>
    </xf>
    <xf numFmtId="190" fontId="66" fillId="2" borderId="10" xfId="0" applyNumberFormat="1" applyFont="1" applyFill="1" applyBorder="1" applyAlignment="1">
      <alignment horizontal="center" vertical="center" wrapText="1"/>
    </xf>
    <xf numFmtId="190" fontId="66" fillId="6" borderId="9" xfId="0" applyNumberFormat="1" applyFont="1" applyFill="1" applyBorder="1" applyAlignment="1">
      <alignment horizontal="center" vertical="center"/>
    </xf>
    <xf numFmtId="190" fontId="66" fillId="6" borderId="1" xfId="0" applyNumberFormat="1" applyFont="1" applyFill="1" applyBorder="1" applyAlignment="1">
      <alignment horizontal="center" vertical="center"/>
    </xf>
    <xf numFmtId="190" fontId="66" fillId="6" borderId="2" xfId="0" applyNumberFormat="1" applyFont="1" applyFill="1" applyBorder="1" applyAlignment="1">
      <alignment horizontal="center" vertical="center"/>
    </xf>
    <xf numFmtId="190" fontId="66" fillId="6" borderId="17" xfId="0" applyNumberFormat="1" applyFont="1" applyFill="1" applyBorder="1" applyAlignment="1">
      <alignment horizontal="center" vertical="center"/>
    </xf>
    <xf numFmtId="190" fontId="66" fillId="6" borderId="12" xfId="0" applyNumberFormat="1" applyFont="1" applyFill="1" applyBorder="1" applyAlignment="1">
      <alignment horizontal="center" vertical="center" wrapText="1"/>
    </xf>
    <xf numFmtId="190" fontId="66" fillId="6" borderId="11" xfId="0" applyNumberFormat="1" applyFont="1" applyFill="1" applyBorder="1" applyAlignment="1">
      <alignment horizontal="center" vertical="center" wrapText="1"/>
    </xf>
    <xf numFmtId="190" fontId="66" fillId="6" borderId="18" xfId="0" applyNumberFormat="1" applyFont="1" applyFill="1" applyBorder="1" applyAlignment="1">
      <alignment horizontal="center" vertical="center" wrapText="1"/>
    </xf>
    <xf numFmtId="0" fontId="64" fillId="0" borderId="2" xfId="0" applyFont="1" applyBorder="1" applyAlignment="1" applyProtection="1">
      <alignment horizontal="center" vertical="center" wrapText="1"/>
      <protection locked="0"/>
    </xf>
    <xf numFmtId="0" fontId="29" fillId="0" borderId="9" xfId="0" applyFont="1" applyBorder="1" applyAlignment="1" applyProtection="1">
      <alignment horizontal="left" vertical="top" wrapText="1"/>
      <protection locked="0"/>
    </xf>
    <xf numFmtId="0" fontId="40" fillId="0" borderId="10" xfId="0" applyFont="1" applyBorder="1" applyAlignment="1" applyProtection="1">
      <alignment horizontal="left" vertical="top" wrapText="1"/>
      <protection locked="0"/>
    </xf>
    <xf numFmtId="0" fontId="45" fillId="0" borderId="14" xfId="0" applyFont="1" applyBorder="1" applyAlignment="1" applyProtection="1">
      <alignment horizontal="left" vertical="top" wrapText="1"/>
      <protection locked="0"/>
    </xf>
    <xf numFmtId="0" fontId="50" fillId="0" borderId="0" xfId="1" applyFont="1">
      <alignment vertical="center"/>
    </xf>
    <xf numFmtId="0" fontId="75" fillId="0" borderId="1" xfId="0" applyFont="1" applyBorder="1" applyAlignment="1" applyProtection="1">
      <alignment horizontal="center" vertical="center"/>
      <protection locked="0"/>
    </xf>
    <xf numFmtId="0" fontId="75" fillId="0" borderId="2" xfId="0" applyFont="1" applyBorder="1" applyAlignment="1" applyProtection="1">
      <alignment horizontal="center" vertical="center"/>
      <protection locked="0"/>
    </xf>
    <xf numFmtId="0" fontId="19" fillId="0" borderId="11" xfId="0" applyFont="1" applyBorder="1" applyAlignment="1">
      <alignment horizontal="left" vertical="center"/>
    </xf>
    <xf numFmtId="0" fontId="21" fillId="2" borderId="9" xfId="1" applyFont="1" applyFill="1" applyBorder="1" applyAlignment="1">
      <alignment horizontal="center" vertical="center"/>
    </xf>
    <xf numFmtId="0" fontId="29" fillId="3" borderId="9" xfId="0" applyFont="1" applyFill="1" applyBorder="1" applyAlignment="1" applyProtection="1">
      <alignment horizontal="center" vertical="center"/>
      <protection hidden="1"/>
    </xf>
    <xf numFmtId="14" fontId="29" fillId="3" borderId="9" xfId="0" applyNumberFormat="1" applyFont="1" applyFill="1" applyBorder="1" applyAlignment="1" applyProtection="1">
      <alignment horizontal="center" vertical="center"/>
      <protection hidden="1"/>
    </xf>
    <xf numFmtId="14" fontId="29" fillId="0" borderId="9" xfId="0" applyNumberFormat="1" applyFont="1" applyBorder="1" applyAlignment="1" applyProtection="1">
      <alignment horizontal="center" vertical="center"/>
      <protection locked="0"/>
    </xf>
    <xf numFmtId="0" fontId="43" fillId="2" borderId="9" xfId="0" applyFont="1" applyFill="1" applyBorder="1" applyAlignment="1">
      <alignment horizontal="center" vertical="center" wrapText="1"/>
    </xf>
    <xf numFmtId="0" fontId="32" fillId="0" borderId="0" xfId="0" applyFont="1" applyAlignment="1">
      <alignment horizontal="left" vertical="center" wrapText="1"/>
    </xf>
    <xf numFmtId="0" fontId="45" fillId="6" borderId="1" xfId="0" applyFont="1" applyFill="1" applyBorder="1" applyAlignment="1" applyProtection="1">
      <alignment horizontal="center" vertical="center"/>
    </xf>
    <xf numFmtId="0" fontId="45" fillId="6" borderId="2" xfId="0" applyFont="1" applyFill="1" applyBorder="1" applyAlignment="1" applyProtection="1">
      <alignment horizontal="center" vertical="center"/>
    </xf>
    <xf numFmtId="0" fontId="45" fillId="6" borderId="17" xfId="0" applyFont="1" applyFill="1" applyBorder="1" applyAlignment="1" applyProtection="1">
      <alignment horizontal="center" vertical="center"/>
    </xf>
    <xf numFmtId="0" fontId="53" fillId="2" borderId="1"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17" xfId="0" applyFont="1" applyFill="1" applyBorder="1" applyAlignment="1">
      <alignment horizontal="center" vertical="center"/>
    </xf>
    <xf numFmtId="0" fontId="45" fillId="6" borderId="4" xfId="0" applyFont="1" applyFill="1" applyBorder="1" applyAlignment="1">
      <alignment horizontal="center" vertical="center"/>
    </xf>
    <xf numFmtId="0" fontId="45" fillId="6" borderId="48" xfId="0" applyFont="1" applyFill="1" applyBorder="1" applyAlignment="1">
      <alignment horizontal="center" vertical="center"/>
    </xf>
    <xf numFmtId="0" fontId="43" fillId="2" borderId="13"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4" xfId="0" applyFont="1" applyFill="1" applyBorder="1" applyAlignment="1">
      <alignment horizontal="center" vertical="center"/>
    </xf>
    <xf numFmtId="193" fontId="43" fillId="15" borderId="1" xfId="0" applyNumberFormat="1" applyFont="1" applyFill="1" applyBorder="1" applyAlignment="1">
      <alignment horizontal="center" vertical="center" wrapText="1"/>
    </xf>
    <xf numFmtId="193" fontId="43" fillId="15" borderId="2" xfId="0" applyNumberFormat="1" applyFont="1" applyFill="1" applyBorder="1" applyAlignment="1">
      <alignment horizontal="center" vertical="center" wrapText="1"/>
    </xf>
    <xf numFmtId="193" fontId="43" fillId="15" borderId="17" xfId="0" applyNumberFormat="1" applyFont="1" applyFill="1" applyBorder="1" applyAlignment="1">
      <alignment horizontal="center" vertical="center" wrapText="1"/>
    </xf>
    <xf numFmtId="0" fontId="78" fillId="0" borderId="0" xfId="1" applyFont="1" applyAlignment="1">
      <alignment vertical="center" wrapText="1"/>
    </xf>
    <xf numFmtId="0" fontId="13" fillId="2" borderId="1"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56" fillId="0" borderId="0" xfId="1" applyFont="1">
      <alignment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12" xfId="1" applyFont="1" applyFill="1" applyBorder="1" applyAlignment="1">
      <alignment horizontal="center" vertical="center" textRotation="255"/>
    </xf>
    <xf numFmtId="0" fontId="13" fillId="2" borderId="11" xfId="1" applyFont="1" applyFill="1" applyBorder="1" applyAlignment="1">
      <alignment horizontal="center" vertical="center" textRotation="255"/>
    </xf>
    <xf numFmtId="0" fontId="13" fillId="2" borderId="5" xfId="1" applyFont="1" applyFill="1" applyBorder="1" applyAlignment="1">
      <alignment horizontal="center" vertical="center" textRotation="255"/>
    </xf>
    <xf numFmtId="0" fontId="13" fillId="2" borderId="0" xfId="1" applyFont="1" applyFill="1" applyAlignment="1">
      <alignment horizontal="center" vertical="center" textRotation="255"/>
    </xf>
    <xf numFmtId="0" fontId="13" fillId="2" borderId="8" xfId="1" applyFont="1" applyFill="1" applyBorder="1" applyAlignment="1">
      <alignment horizontal="center" vertical="center" textRotation="255"/>
    </xf>
    <xf numFmtId="0" fontId="13" fillId="2" borderId="4" xfId="1" applyFont="1" applyFill="1" applyBorder="1" applyAlignment="1">
      <alignment horizontal="center" vertical="center" textRotation="255"/>
    </xf>
    <xf numFmtId="0" fontId="17" fillId="0" borderId="0" xfId="1" applyFont="1">
      <alignment vertical="center"/>
    </xf>
    <xf numFmtId="0" fontId="13" fillId="2" borderId="13" xfId="1" applyFont="1" applyFill="1" applyBorder="1" applyAlignment="1" applyProtection="1">
      <alignment horizontal="center" vertical="center" textRotation="255"/>
    </xf>
    <xf numFmtId="0" fontId="13" fillId="2" borderId="10" xfId="1" applyFont="1" applyFill="1" applyBorder="1" applyAlignment="1" applyProtection="1">
      <alignment horizontal="center" vertical="center" textRotation="255"/>
    </xf>
    <xf numFmtId="0" fontId="13" fillId="2" borderId="14" xfId="1" applyFont="1" applyFill="1" applyBorder="1" applyAlignment="1" applyProtection="1">
      <alignment horizontal="center" vertical="center" textRotation="255"/>
    </xf>
    <xf numFmtId="0" fontId="13" fillId="2" borderId="8" xfId="1" applyFont="1" applyFill="1" applyBorder="1" applyAlignment="1" applyProtection="1">
      <alignment horizontal="center" vertical="center"/>
    </xf>
    <xf numFmtId="0" fontId="13" fillId="2" borderId="4" xfId="1" applyFont="1" applyFill="1" applyBorder="1" applyAlignment="1" applyProtection="1">
      <alignment horizontal="center" vertical="center"/>
    </xf>
    <xf numFmtId="0" fontId="13" fillId="2" borderId="1" xfId="1" applyFont="1" applyFill="1" applyBorder="1" applyAlignment="1" applyProtection="1">
      <alignment horizontal="center" vertical="center"/>
    </xf>
    <xf numFmtId="0" fontId="13" fillId="2" borderId="2" xfId="1" applyFont="1" applyFill="1" applyBorder="1" applyAlignment="1" applyProtection="1">
      <alignment horizontal="center" vertical="center"/>
    </xf>
    <xf numFmtId="0" fontId="13" fillId="2" borderId="15" xfId="1" applyFont="1" applyFill="1" applyBorder="1" applyAlignment="1" applyProtection="1">
      <alignment horizontal="center" vertical="center"/>
    </xf>
    <xf numFmtId="0" fontId="13" fillId="2" borderId="16"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3" fillId="2" borderId="18" xfId="1" applyFont="1" applyFill="1" applyBorder="1" applyAlignment="1" applyProtection="1">
      <alignment horizontal="center" vertical="center"/>
    </xf>
    <xf numFmtId="0" fontId="13" fillId="2" borderId="115" xfId="1" applyFont="1" applyFill="1" applyBorder="1" applyAlignment="1" applyProtection="1">
      <alignment horizontal="center" vertical="center"/>
    </xf>
    <xf numFmtId="0" fontId="13" fillId="2" borderId="116" xfId="1" applyFont="1" applyFill="1" applyBorder="1" applyAlignment="1" applyProtection="1">
      <alignment horizontal="center" vertical="center"/>
    </xf>
    <xf numFmtId="0" fontId="14" fillId="2" borderId="9" xfId="1" applyFont="1" applyFill="1" applyBorder="1" applyAlignment="1">
      <alignment horizontal="center" vertical="center"/>
    </xf>
    <xf numFmtId="0" fontId="13" fillId="0" borderId="9" xfId="1" applyFont="1" applyBorder="1" applyAlignment="1">
      <alignment horizontal="left" vertical="center" wrapText="1"/>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17" xfId="1" applyFont="1" applyBorder="1" applyAlignment="1">
      <alignment horizontal="left" vertical="center" wrapText="1"/>
    </xf>
    <xf numFmtId="0" fontId="13" fillId="2" borderId="93" xfId="1" applyFont="1" applyFill="1" applyBorder="1" applyAlignment="1" applyProtection="1">
      <alignment horizontal="center" vertical="center"/>
    </xf>
    <xf numFmtId="0" fontId="13" fillId="2" borderId="94" xfId="1" applyFont="1" applyFill="1" applyBorder="1" applyAlignment="1" applyProtection="1">
      <alignment horizontal="center" vertical="center"/>
    </xf>
    <xf numFmtId="194" fontId="13" fillId="4" borderId="23" xfId="1" applyNumberFormat="1" applyFont="1" applyFill="1" applyBorder="1" applyAlignment="1" applyProtection="1">
      <alignment horizontal="center" vertical="center" textRotation="255" shrinkToFit="1"/>
    </xf>
    <xf numFmtId="194" fontId="13" fillId="4" borderId="98" xfId="1" applyNumberFormat="1" applyFont="1" applyFill="1" applyBorder="1" applyAlignment="1" applyProtection="1">
      <alignment horizontal="center" vertical="center" textRotation="255" shrinkToFit="1"/>
    </xf>
    <xf numFmtId="194" fontId="13" fillId="4" borderId="99" xfId="1" applyNumberFormat="1" applyFont="1" applyFill="1" applyBorder="1" applyAlignment="1" applyProtection="1">
      <alignment horizontal="center" vertical="center" textRotation="255" shrinkToFit="1"/>
    </xf>
    <xf numFmtId="0" fontId="50" fillId="0" borderId="0" xfId="1" applyFont="1" applyProtection="1">
      <alignment vertical="center"/>
    </xf>
    <xf numFmtId="0" fontId="16" fillId="0" borderId="0" xfId="1" applyFont="1" applyProtection="1">
      <alignment vertical="center"/>
    </xf>
    <xf numFmtId="0" fontId="55" fillId="0" borderId="0" xfId="1" applyFont="1" applyAlignment="1" applyProtection="1">
      <alignment horizontal="left" vertical="center"/>
    </xf>
    <xf numFmtId="0" fontId="56" fillId="0" borderId="0" xfId="1" applyFont="1" applyProtection="1">
      <alignment vertical="center"/>
    </xf>
    <xf numFmtId="0" fontId="55" fillId="0" borderId="0" xfId="1" applyFont="1" applyAlignment="1" applyProtection="1">
      <alignment horizontal="left" vertical="top" wrapText="1"/>
    </xf>
    <xf numFmtId="0" fontId="55" fillId="0" borderId="0" xfId="1" applyFont="1" applyAlignment="1" applyProtection="1">
      <alignment horizontal="left" vertical="center" wrapText="1"/>
    </xf>
    <xf numFmtId="0" fontId="39" fillId="0" borderId="0" xfId="1" applyFont="1">
      <alignment vertical="center"/>
    </xf>
    <xf numFmtId="0" fontId="55" fillId="0" borderId="0" xfId="1" applyFont="1" applyAlignment="1">
      <alignment horizontal="left" vertical="center"/>
    </xf>
    <xf numFmtId="0" fontId="22" fillId="2" borderId="82" xfId="1" applyFont="1" applyFill="1" applyBorder="1" applyAlignment="1" applyProtection="1">
      <alignment horizontal="left" vertical="center" wrapText="1"/>
    </xf>
    <xf numFmtId="0" fontId="22" fillId="2" borderId="77" xfId="1" applyFont="1" applyFill="1" applyBorder="1" applyAlignment="1" applyProtection="1">
      <alignment horizontal="left" vertical="center" wrapText="1"/>
    </xf>
    <xf numFmtId="0" fontId="22" fillId="2" borderId="79" xfId="1" applyFont="1" applyFill="1" applyBorder="1" applyAlignment="1" applyProtection="1">
      <alignment horizontal="left" vertical="center" wrapText="1"/>
    </xf>
    <xf numFmtId="0" fontId="22" fillId="2" borderId="12" xfId="1" applyFont="1" applyFill="1" applyBorder="1" applyAlignment="1" applyProtection="1">
      <alignment horizontal="center" vertical="center" wrapText="1"/>
    </xf>
    <xf numFmtId="0" fontId="22" fillId="2" borderId="14" xfId="1" applyFont="1" applyFill="1" applyBorder="1" applyAlignment="1" applyProtection="1">
      <alignment horizontal="center" vertical="center" wrapText="1"/>
    </xf>
    <xf numFmtId="0" fontId="22" fillId="0" borderId="9" xfId="1" applyFont="1" applyBorder="1" applyAlignment="1" applyProtection="1">
      <alignment horizontal="center" vertical="center" wrapText="1"/>
      <protection locked="0"/>
    </xf>
    <xf numFmtId="0" fontId="22" fillId="3" borderId="1" xfId="1" applyFont="1" applyFill="1" applyBorder="1" applyAlignment="1" applyProtection="1">
      <alignment horizontal="center" vertical="center" wrapText="1"/>
    </xf>
    <xf numFmtId="0" fontId="22" fillId="3" borderId="17" xfId="1" applyFont="1" applyFill="1" applyBorder="1" applyAlignment="1" applyProtection="1">
      <alignment horizontal="center" vertical="center"/>
    </xf>
    <xf numFmtId="0" fontId="22" fillId="0" borderId="8" xfId="1" applyFont="1" applyBorder="1" applyAlignment="1" applyProtection="1">
      <alignment horizontal="left" vertical="center" wrapText="1"/>
      <protection locked="0"/>
    </xf>
    <xf numFmtId="0" fontId="22" fillId="0" borderId="4" xfId="1" applyFont="1" applyBorder="1" applyAlignment="1" applyProtection="1">
      <alignment horizontal="left" vertical="center" wrapText="1"/>
      <protection locked="0"/>
    </xf>
    <xf numFmtId="0" fontId="22" fillId="0" borderId="48" xfId="1" applyFont="1" applyBorder="1" applyAlignment="1" applyProtection="1">
      <alignment horizontal="left" vertical="center" wrapText="1"/>
      <protection locked="0"/>
    </xf>
    <xf numFmtId="0" fontId="22" fillId="0" borderId="1" xfId="1" applyFont="1" applyBorder="1" applyAlignment="1" applyProtection="1">
      <alignment horizontal="left" vertical="center" wrapText="1"/>
      <protection locked="0"/>
    </xf>
    <xf numFmtId="0" fontId="22" fillId="0" borderId="2" xfId="1" applyFont="1" applyBorder="1" applyAlignment="1" applyProtection="1">
      <alignment horizontal="left" vertical="center" wrapText="1"/>
      <protection locked="0"/>
    </xf>
    <xf numFmtId="0" fontId="22" fillId="0" borderId="17" xfId="1" applyFont="1" applyBorder="1" applyAlignment="1" applyProtection="1">
      <alignment horizontal="left" vertical="center" wrapText="1"/>
      <protection locked="0"/>
    </xf>
    <xf numFmtId="0" fontId="22" fillId="2" borderId="9" xfId="1" applyFont="1" applyFill="1" applyBorder="1" applyAlignment="1" applyProtection="1">
      <alignment horizontal="center" vertical="center"/>
    </xf>
    <xf numFmtId="0" fontId="22" fillId="0" borderId="1" xfId="1" applyFont="1" applyBorder="1" applyAlignment="1" applyProtection="1">
      <alignment horizontal="center" vertical="center" wrapText="1"/>
      <protection locked="0"/>
    </xf>
    <xf numFmtId="0" fontId="22" fillId="0" borderId="2" xfId="1" applyFont="1" applyBorder="1" applyAlignment="1" applyProtection="1">
      <alignment horizontal="center" vertical="center" wrapText="1"/>
      <protection locked="0"/>
    </xf>
    <xf numFmtId="0" fontId="22" fillId="0" borderId="17"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protection locked="0"/>
    </xf>
    <xf numFmtId="38" fontId="22" fillId="0" borderId="8" xfId="11" applyFont="1" applyBorder="1" applyAlignment="1" applyProtection="1">
      <alignment horizontal="center" vertical="center"/>
      <protection locked="0"/>
    </xf>
    <xf numFmtId="38" fontId="22" fillId="0" borderId="4" xfId="11" applyFont="1" applyBorder="1" applyAlignment="1" applyProtection="1">
      <alignment horizontal="center" vertical="center"/>
      <protection locked="0"/>
    </xf>
    <xf numFmtId="38" fontId="22" fillId="0" borderId="0" xfId="11" applyFont="1" applyBorder="1" applyAlignment="1" applyProtection="1">
      <alignment horizontal="center" vertical="center"/>
      <protection locked="0"/>
    </xf>
    <xf numFmtId="0" fontId="22" fillId="2" borderId="9" xfId="1" applyFont="1" applyFill="1" applyBorder="1" applyAlignment="1" applyProtection="1">
      <alignment horizontal="center" vertical="center" wrapText="1" shrinkToFit="1"/>
    </xf>
    <xf numFmtId="0" fontId="32" fillId="0" borderId="0" xfId="1" applyFont="1" applyProtection="1">
      <alignment vertical="center"/>
    </xf>
    <xf numFmtId="0" fontId="53" fillId="0" borderId="4" xfId="1" applyFont="1" applyBorder="1" applyAlignment="1" applyProtection="1">
      <alignment vertical="top" wrapText="1"/>
    </xf>
    <xf numFmtId="0" fontId="22" fillId="2" borderId="1" xfId="1" applyFont="1" applyFill="1" applyBorder="1" applyAlignment="1" applyProtection="1">
      <alignment vertical="center" wrapText="1"/>
    </xf>
    <xf numFmtId="0" fontId="22" fillId="2" borderId="2" xfId="1" applyFont="1" applyFill="1" applyBorder="1" applyAlignment="1" applyProtection="1">
      <alignment vertical="center" wrapText="1"/>
    </xf>
    <xf numFmtId="0" fontId="22" fillId="2" borderId="17" xfId="1" applyFont="1" applyFill="1" applyBorder="1" applyAlignment="1" applyProtection="1">
      <alignment vertical="center" wrapText="1"/>
    </xf>
    <xf numFmtId="0" fontId="23" fillId="0" borderId="1" xfId="1" applyFont="1" applyBorder="1" applyAlignment="1" applyProtection="1">
      <alignment horizontal="center" vertical="center"/>
      <protection locked="0"/>
    </xf>
    <xf numFmtId="0" fontId="23" fillId="0" borderId="17" xfId="1" applyFont="1" applyBorder="1" applyAlignment="1" applyProtection="1">
      <alignment horizontal="center" vertical="center"/>
      <protection locked="0"/>
    </xf>
    <xf numFmtId="0" fontId="22" fillId="2" borderId="8" xfId="1" applyFont="1" applyFill="1" applyBorder="1" applyAlignment="1" applyProtection="1">
      <alignment horizontal="center" vertical="center" wrapText="1"/>
    </xf>
    <xf numFmtId="0" fontId="55" fillId="0" borderId="0" xfId="1" applyFont="1">
      <alignment vertical="center"/>
    </xf>
    <xf numFmtId="0" fontId="55" fillId="0" borderId="0" xfId="1" applyFont="1" applyAlignment="1">
      <alignment vertical="center" wrapText="1"/>
    </xf>
    <xf numFmtId="0" fontId="22" fillId="2" borderId="1" xfId="1" applyFont="1" applyFill="1" applyBorder="1" applyAlignment="1" applyProtection="1">
      <alignment horizontal="center" vertical="center" shrinkToFit="1"/>
      <protection locked="0"/>
    </xf>
    <xf numFmtId="0" fontId="22" fillId="2" borderId="17" xfId="1" applyFont="1" applyFill="1" applyBorder="1" applyAlignment="1" applyProtection="1">
      <alignment horizontal="center" vertical="center" shrinkToFit="1"/>
      <protection locked="0"/>
    </xf>
    <xf numFmtId="0" fontId="22" fillId="2" borderId="1" xfId="1" applyFont="1" applyFill="1" applyBorder="1" applyAlignment="1" applyProtection="1">
      <alignment horizontal="center" vertical="center"/>
      <protection locked="0"/>
    </xf>
    <xf numFmtId="0" fontId="22" fillId="2" borderId="17" xfId="1" applyFont="1" applyFill="1" applyBorder="1" applyAlignment="1" applyProtection="1">
      <alignment horizontal="center" vertical="center"/>
      <protection locked="0"/>
    </xf>
    <xf numFmtId="0" fontId="22" fillId="0" borderId="9" xfId="1" applyFont="1" applyBorder="1" applyAlignment="1" applyProtection="1">
      <alignment horizontal="left" vertical="center" wrapText="1"/>
      <protection locked="0"/>
    </xf>
    <xf numFmtId="180" fontId="22" fillId="2" borderId="1" xfId="1" applyNumberFormat="1" applyFont="1" applyFill="1" applyBorder="1" applyAlignment="1" applyProtection="1">
      <alignment horizontal="center" vertical="center" shrinkToFit="1"/>
      <protection locked="0"/>
    </xf>
    <xf numFmtId="180" fontId="22" fillId="2" borderId="2" xfId="1" applyNumberFormat="1" applyFont="1" applyFill="1" applyBorder="1" applyAlignment="1" applyProtection="1">
      <alignment horizontal="center" vertical="center" shrinkToFit="1"/>
      <protection locked="0"/>
    </xf>
    <xf numFmtId="180" fontId="22" fillId="2" borderId="17" xfId="1" applyNumberFormat="1" applyFont="1" applyFill="1" applyBorder="1" applyAlignment="1" applyProtection="1">
      <alignment horizontal="center" vertical="center" shrinkToFit="1"/>
      <protection locked="0"/>
    </xf>
    <xf numFmtId="0" fontId="22" fillId="0" borderId="2" xfId="1" applyFont="1" applyBorder="1" applyAlignment="1" applyProtection="1">
      <alignment horizontal="center" vertical="center"/>
      <protection locked="0"/>
    </xf>
    <xf numFmtId="0" fontId="22" fillId="0" borderId="2" xfId="1" applyFont="1" applyBorder="1" applyAlignment="1" applyProtection="1">
      <alignment horizontal="center" vertical="center" wrapText="1" shrinkToFit="1"/>
      <protection locked="0"/>
    </xf>
    <xf numFmtId="38" fontId="22" fillId="0" borderId="1" xfId="11" applyFont="1" applyBorder="1" applyAlignment="1" applyProtection="1">
      <alignment horizontal="center" vertical="center" wrapText="1"/>
      <protection locked="0"/>
    </xf>
    <xf numFmtId="38" fontId="22" fillId="0" borderId="2" xfId="11" applyFont="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195" fontId="22" fillId="0" borderId="2" xfId="1" applyNumberFormat="1" applyFont="1" applyBorder="1" applyAlignment="1" applyProtection="1">
      <alignment horizontal="left" vertical="center"/>
      <protection locked="0"/>
    </xf>
    <xf numFmtId="195" fontId="22" fillId="0" borderId="17" xfId="1" applyNumberFormat="1" applyFont="1" applyBorder="1" applyAlignment="1" applyProtection="1">
      <alignment horizontal="left" vertical="center"/>
      <protection locked="0"/>
    </xf>
    <xf numFmtId="0" fontId="22" fillId="2" borderId="12" xfId="1" applyFont="1" applyFill="1" applyBorder="1" applyAlignment="1" applyProtection="1">
      <alignment horizontal="center" vertical="center" wrapText="1"/>
      <protection locked="0"/>
    </xf>
    <xf numFmtId="0" fontId="22" fillId="2" borderId="8" xfId="1" applyFont="1" applyFill="1" applyBorder="1" applyAlignment="1" applyProtection="1">
      <alignment horizontal="center" vertical="center" wrapText="1"/>
      <protection locked="0"/>
    </xf>
    <xf numFmtId="0" fontId="22" fillId="2" borderId="9" xfId="1" applyFont="1" applyFill="1" applyBorder="1" applyAlignment="1" applyProtection="1">
      <alignment horizontal="center" vertical="center" wrapText="1" shrinkToFit="1"/>
      <protection locked="0"/>
    </xf>
    <xf numFmtId="0" fontId="22" fillId="2" borderId="2" xfId="1" applyFont="1" applyFill="1" applyBorder="1" applyAlignment="1" applyProtection="1">
      <alignment horizontal="center" vertical="center" shrinkToFit="1"/>
      <protection locked="0"/>
    </xf>
    <xf numFmtId="0" fontId="22" fillId="2" borderId="1" xfId="1" applyFont="1" applyFill="1" applyBorder="1" applyAlignment="1" applyProtection="1">
      <alignment vertical="center" wrapText="1"/>
      <protection locked="0"/>
    </xf>
    <xf numFmtId="0" fontId="22" fillId="2" borderId="2" xfId="1" applyFont="1" applyFill="1" applyBorder="1" applyAlignment="1" applyProtection="1">
      <alignment vertical="center" wrapText="1"/>
      <protection locked="0"/>
    </xf>
    <xf numFmtId="0" fontId="22" fillId="2" borderId="17" xfId="1" applyFont="1" applyFill="1" applyBorder="1" applyAlignment="1" applyProtection="1">
      <alignment vertical="center" wrapText="1"/>
      <protection locked="0"/>
    </xf>
    <xf numFmtId="0" fontId="22" fillId="0" borderId="1"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32" fillId="0" borderId="0" xfId="1" applyFont="1">
      <alignment vertical="center"/>
    </xf>
    <xf numFmtId="0" fontId="53" fillId="0" borderId="4" xfId="1" applyFont="1" applyBorder="1" applyAlignment="1">
      <alignment vertical="top" wrapText="1"/>
    </xf>
    <xf numFmtId="0" fontId="22" fillId="2" borderId="9" xfId="1" applyFont="1" applyFill="1" applyBorder="1" applyAlignment="1" applyProtection="1">
      <alignment horizontal="center" vertical="center"/>
      <protection locked="0"/>
    </xf>
    <xf numFmtId="0" fontId="39" fillId="0" borderId="0" xfId="1" applyFont="1" applyProtection="1">
      <alignment vertical="center"/>
    </xf>
    <xf numFmtId="0" fontId="55" fillId="0" borderId="0" xfId="1" applyFont="1" applyAlignment="1" applyProtection="1">
      <alignment horizontal="left" vertical="top"/>
    </xf>
    <xf numFmtId="0" fontId="49" fillId="0" borderId="1" xfId="0" applyFont="1" applyBorder="1" applyProtection="1">
      <alignment vertical="center"/>
      <protection locked="0"/>
    </xf>
    <xf numFmtId="0" fontId="49" fillId="0" borderId="2" xfId="0" applyFont="1" applyBorder="1" applyProtection="1">
      <alignment vertical="center"/>
      <protection locked="0"/>
    </xf>
    <xf numFmtId="0" fontId="49" fillId="0" borderId="17" xfId="0" applyFont="1" applyBorder="1" applyProtection="1">
      <alignment vertical="center"/>
      <protection locked="0"/>
    </xf>
    <xf numFmtId="0" fontId="49" fillId="2" borderId="1" xfId="0" applyFont="1" applyFill="1" applyBorder="1" applyAlignment="1" applyProtection="1">
      <alignment horizontal="center" vertical="center"/>
    </xf>
    <xf numFmtId="0" fontId="49" fillId="2" borderId="2" xfId="0" applyFont="1" applyFill="1" applyBorder="1" applyAlignment="1" applyProtection="1">
      <alignment horizontal="center" vertical="center"/>
    </xf>
    <xf numFmtId="0" fontId="49" fillId="2" borderId="17" xfId="0" applyFont="1" applyFill="1" applyBorder="1" applyAlignment="1" applyProtection="1">
      <alignment horizontal="center" vertical="center"/>
    </xf>
    <xf numFmtId="0" fontId="22" fillId="2" borderId="83" xfId="0" applyFont="1" applyFill="1" applyBorder="1" applyAlignment="1">
      <alignment horizontal="center" vertical="center"/>
    </xf>
    <xf numFmtId="14" fontId="22" fillId="12" borderId="14" xfId="0" applyNumberFormat="1" applyFont="1" applyFill="1" applyBorder="1" applyAlignment="1">
      <alignment horizontal="center" vertical="center"/>
    </xf>
    <xf numFmtId="14" fontId="22" fillId="3" borderId="9" xfId="0" applyNumberFormat="1" applyFont="1" applyFill="1" applyBorder="1" applyAlignment="1">
      <alignment horizontal="center" vertical="center"/>
    </xf>
    <xf numFmtId="14" fontId="22" fillId="12" borderId="9" xfId="0" applyNumberFormat="1" applyFont="1" applyFill="1" applyBorder="1" applyAlignment="1">
      <alignment horizontal="center" vertical="center"/>
    </xf>
    <xf numFmtId="0" fontId="85" fillId="2" borderId="12"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21" fillId="2" borderId="153" xfId="0" applyFont="1" applyFill="1" applyBorder="1" applyAlignment="1">
      <alignment vertical="center" wrapText="1"/>
    </xf>
    <xf numFmtId="0" fontId="0" fillId="0" borderId="46" xfId="0" applyBorder="1" applyAlignment="1">
      <alignment vertical="center"/>
    </xf>
    <xf numFmtId="0" fontId="0" fillId="0" borderId="15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48" xfId="0" applyBorder="1" applyAlignment="1">
      <alignment vertical="center"/>
    </xf>
    <xf numFmtId="0" fontId="14" fillId="0" borderId="0" xfId="1" applyFont="1">
      <alignment vertical="center"/>
    </xf>
    <xf numFmtId="0" fontId="16" fillId="0" borderId="0" xfId="1" applyFont="1">
      <alignment vertical="center"/>
    </xf>
    <xf numFmtId="0" fontId="22" fillId="0" borderId="4" xfId="1" applyFont="1" applyBorder="1" applyAlignment="1" applyProtection="1">
      <alignment horizontal="center" vertical="center"/>
      <protection locked="0"/>
    </xf>
    <xf numFmtId="0" fontId="22" fillId="0" borderId="4" xfId="1" applyFont="1" applyBorder="1" applyAlignment="1" applyProtection="1">
      <alignment horizontal="center" vertical="center" wrapText="1" shrinkToFit="1"/>
      <protection locked="0"/>
    </xf>
    <xf numFmtId="0" fontId="22" fillId="2" borderId="8" xfId="1" applyFont="1" applyFill="1" applyBorder="1" applyAlignment="1" applyProtection="1">
      <alignment horizontal="center" vertical="center"/>
      <protection locked="0"/>
    </xf>
    <xf numFmtId="0" fontId="22" fillId="2" borderId="48" xfId="1" applyFont="1" applyFill="1" applyBorder="1" applyAlignment="1" applyProtection="1">
      <alignment horizontal="center" vertical="center"/>
      <protection locked="0"/>
    </xf>
    <xf numFmtId="38" fontId="22" fillId="0" borderId="8" xfId="11" applyFont="1" applyBorder="1" applyAlignment="1" applyProtection="1">
      <alignment horizontal="center" vertical="center" wrapText="1"/>
      <protection locked="0"/>
    </xf>
    <xf numFmtId="38" fontId="22" fillId="0" borderId="4" xfId="11" applyFont="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shrinkToFit="1"/>
      <protection locked="0"/>
    </xf>
    <xf numFmtId="0" fontId="22" fillId="0" borderId="12" xfId="1" applyFont="1" applyBorder="1" applyAlignment="1" applyProtection="1">
      <alignment horizontal="left" vertical="center" wrapText="1"/>
      <protection locked="0"/>
    </xf>
    <xf numFmtId="0" fontId="22" fillId="0" borderId="11" xfId="1" applyFont="1" applyBorder="1" applyAlignment="1" applyProtection="1">
      <alignment horizontal="left" vertical="center" wrapText="1"/>
      <protection locked="0"/>
    </xf>
    <xf numFmtId="0" fontId="22" fillId="0" borderId="18" xfId="1" applyFont="1" applyBorder="1" applyAlignment="1" applyProtection="1">
      <alignment horizontal="left" vertical="center" wrapText="1"/>
      <protection locked="0"/>
    </xf>
    <xf numFmtId="0" fontId="49" fillId="8" borderId="1" xfId="0" applyFont="1" applyFill="1" applyBorder="1" applyAlignment="1" applyProtection="1">
      <alignment horizontal="center" vertical="center" wrapText="1"/>
      <protection locked="0"/>
    </xf>
    <xf numFmtId="0" fontId="49" fillId="8" borderId="17" xfId="0" applyFont="1" applyFill="1" applyBorder="1" applyAlignment="1" applyProtection="1">
      <alignment horizontal="center" vertical="center" wrapText="1"/>
      <protection locked="0"/>
    </xf>
    <xf numFmtId="0" fontId="49" fillId="0" borderId="9" xfId="0" applyFont="1" applyBorder="1" applyAlignment="1" applyProtection="1">
      <alignment horizontal="justify" vertical="center" wrapText="1"/>
      <protection locked="0"/>
    </xf>
    <xf numFmtId="0" fontId="49" fillId="8" borderId="9" xfId="0" applyFont="1" applyFill="1" applyBorder="1" applyAlignment="1" applyProtection="1">
      <alignment horizontal="center" vertical="center" textRotation="255" wrapText="1"/>
      <protection locked="0"/>
    </xf>
    <xf numFmtId="0" fontId="49" fillId="8" borderId="9" xfId="0" applyFont="1" applyFill="1" applyBorder="1" applyAlignment="1" applyProtection="1">
      <alignment horizontal="center" vertical="center" wrapText="1"/>
      <protection locked="0"/>
    </xf>
    <xf numFmtId="0" fontId="49" fillId="0" borderId="9" xfId="0" applyFont="1" applyBorder="1" applyAlignment="1" applyProtection="1">
      <alignment horizontal="left" vertical="center" wrapText="1"/>
      <protection locked="0"/>
    </xf>
    <xf numFmtId="0" fontId="49" fillId="0" borderId="1" xfId="0" applyFont="1" applyBorder="1" applyAlignment="1" applyProtection="1">
      <alignment horizontal="right" vertical="center" wrapText="1"/>
      <protection locked="0"/>
    </xf>
    <xf numFmtId="0" fontId="49" fillId="0" borderId="2" xfId="0" applyFont="1" applyBorder="1" applyAlignment="1" applyProtection="1">
      <alignment horizontal="right" vertical="center" wrapText="1"/>
      <protection locked="0"/>
    </xf>
    <xf numFmtId="0" fontId="49" fillId="0" borderId="11" xfId="0" applyFont="1" applyBorder="1" applyAlignment="1" applyProtection="1">
      <alignment horizontal="right" vertical="center" wrapText="1"/>
      <protection locked="0"/>
    </xf>
    <xf numFmtId="0" fontId="49" fillId="0" borderId="4" xfId="0" applyFont="1" applyBorder="1" applyAlignment="1" applyProtection="1">
      <alignment horizontal="right" vertical="center" wrapText="1"/>
      <protection locked="0"/>
    </xf>
    <xf numFmtId="0" fontId="49" fillId="0" borderId="1" xfId="0" applyFont="1" applyBorder="1" applyAlignment="1" applyProtection="1">
      <alignment horizontal="left" vertical="center" wrapText="1"/>
      <protection locked="0"/>
    </xf>
    <xf numFmtId="0" fontId="49" fillId="0" borderId="2" xfId="0" applyFont="1" applyBorder="1" applyAlignment="1" applyProtection="1">
      <alignment horizontal="left" vertical="center" wrapText="1"/>
      <protection locked="0"/>
    </xf>
    <xf numFmtId="0" fontId="49" fillId="0" borderId="17" xfId="0" applyFont="1" applyBorder="1" applyAlignment="1" applyProtection="1">
      <alignment horizontal="left" vertical="center" wrapText="1"/>
      <protection locked="0"/>
    </xf>
    <xf numFmtId="0" fontId="49" fillId="0" borderId="12"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18" xfId="0" applyFont="1" applyBorder="1" applyAlignment="1" applyProtection="1">
      <alignment horizontal="left" vertical="center" wrapText="1"/>
      <protection locked="0"/>
    </xf>
    <xf numFmtId="0" fontId="52" fillId="0" borderId="0" xfId="0" applyFont="1" applyAlignment="1">
      <alignment horizontal="justify" vertical="center"/>
    </xf>
    <xf numFmtId="0" fontId="53" fillId="0" borderId="0" xfId="0" applyFont="1" applyAlignment="1">
      <alignment horizontal="justify" vertical="center"/>
    </xf>
    <xf numFmtId="0" fontId="49" fillId="0" borderId="0" xfId="0" applyFont="1" applyAlignment="1" applyProtection="1">
      <alignment horizontal="right" vertical="center" wrapText="1"/>
      <protection locked="0"/>
    </xf>
    <xf numFmtId="0" fontId="100" fillId="0" borderId="0" xfId="18" applyFont="1" applyAlignment="1">
      <alignment horizontal="center" vertical="center"/>
    </xf>
    <xf numFmtId="0" fontId="100" fillId="0" borderId="0" xfId="18" applyFont="1" applyAlignment="1">
      <alignment horizontal="left" vertical="center" wrapText="1"/>
    </xf>
    <xf numFmtId="0" fontId="93" fillId="0" borderId="0" xfId="18" applyFont="1" applyAlignment="1">
      <alignment horizontal="center" vertical="center"/>
    </xf>
    <xf numFmtId="0" fontId="96" fillId="0" borderId="0" xfId="18" applyFont="1" applyAlignment="1">
      <alignment horizontal="left" vertical="center"/>
    </xf>
    <xf numFmtId="0" fontId="0" fillId="0" borderId="0" xfId="0" applyAlignment="1">
      <alignment vertical="center"/>
    </xf>
    <xf numFmtId="0" fontId="94" fillId="0" borderId="104" xfId="18" applyFont="1" applyBorder="1" applyAlignment="1" applyProtection="1">
      <alignment horizontal="left" vertical="center"/>
    </xf>
    <xf numFmtId="0" fontId="27" fillId="0" borderId="110" xfId="18" applyFont="1" applyBorder="1" applyAlignment="1" applyProtection="1">
      <alignment horizontal="left" vertical="center" wrapText="1"/>
    </xf>
    <xf numFmtId="0" fontId="27" fillId="0" borderId="111" xfId="18" applyFont="1" applyBorder="1" applyAlignment="1" applyProtection="1">
      <alignment horizontal="left" vertical="center" wrapText="1"/>
    </xf>
    <xf numFmtId="0" fontId="27" fillId="0" borderId="112" xfId="18" applyFont="1" applyBorder="1" applyAlignment="1" applyProtection="1">
      <alignment horizontal="left" vertical="center" wrapText="1"/>
    </xf>
    <xf numFmtId="0" fontId="102" fillId="0" borderId="96" xfId="18" applyFont="1" applyBorder="1" applyAlignment="1" applyProtection="1">
      <alignment horizontal="left" vertical="center"/>
    </xf>
    <xf numFmtId="0" fontId="94" fillId="0" borderId="0" xfId="18" applyFont="1" applyBorder="1" applyAlignment="1" applyProtection="1">
      <alignment horizontal="left" vertical="center" wrapText="1"/>
    </xf>
    <xf numFmtId="0" fontId="100" fillId="0" borderId="141" xfId="18" applyFont="1" applyBorder="1" applyAlignment="1" applyProtection="1">
      <alignment horizontal="center" vertical="center"/>
    </xf>
    <xf numFmtId="0" fontId="115" fillId="0" borderId="96" xfId="0" applyFont="1" applyBorder="1" applyAlignment="1">
      <alignment vertical="center"/>
    </xf>
    <xf numFmtId="0" fontId="100" fillId="0" borderId="141" xfId="18" applyFont="1" applyFill="1" applyBorder="1" applyAlignment="1" applyProtection="1">
      <alignment horizontal="center" vertical="center"/>
    </xf>
    <xf numFmtId="0" fontId="100" fillId="0" borderId="141" xfId="18" applyFont="1" applyBorder="1" applyAlignment="1">
      <alignment horizontal="center" vertical="center"/>
    </xf>
    <xf numFmtId="0" fontId="115" fillId="0" borderId="96" xfId="0" applyFont="1" applyBorder="1">
      <alignment vertical="center"/>
    </xf>
    <xf numFmtId="0" fontId="27" fillId="0" borderId="113" xfId="18" applyFont="1" applyBorder="1" applyAlignment="1" applyProtection="1">
      <alignment horizontal="center" vertical="center" wrapText="1"/>
      <protection locked="0"/>
    </xf>
    <xf numFmtId="0" fontId="27" fillId="0" borderId="104" xfId="18" applyFont="1" applyBorder="1" applyAlignment="1" applyProtection="1">
      <alignment horizontal="center" vertical="center" wrapText="1"/>
      <protection locked="0"/>
    </xf>
    <xf numFmtId="0" fontId="27" fillId="0" borderId="140" xfId="18" applyFont="1" applyBorder="1" applyAlignment="1" applyProtection="1">
      <alignment horizontal="center" vertical="center" wrapText="1"/>
      <protection locked="0"/>
    </xf>
    <xf numFmtId="0" fontId="27" fillId="0" borderId="110" xfId="18" applyFont="1" applyBorder="1" applyAlignment="1" applyProtection="1">
      <alignment horizontal="left" vertical="center" wrapText="1"/>
      <protection locked="0"/>
    </xf>
    <xf numFmtId="0" fontId="27" fillId="0" borderId="111" xfId="18" applyFont="1" applyBorder="1" applyAlignment="1" applyProtection="1">
      <alignment horizontal="left" vertical="center" wrapText="1"/>
      <protection locked="0"/>
    </xf>
    <xf numFmtId="0" fontId="27" fillId="0" borderId="112" xfId="18" applyFont="1" applyBorder="1" applyAlignment="1" applyProtection="1">
      <alignment horizontal="left" vertical="center" wrapText="1"/>
      <protection locked="0"/>
    </xf>
    <xf numFmtId="0" fontId="27" fillId="0" borderId="110" xfId="18" applyFont="1" applyBorder="1" applyAlignment="1" applyProtection="1">
      <alignment horizontal="center" vertical="center" wrapText="1"/>
      <protection locked="0"/>
    </xf>
    <xf numFmtId="0" fontId="27" fillId="0" borderId="111" xfId="18" applyFont="1" applyBorder="1" applyAlignment="1" applyProtection="1">
      <alignment horizontal="center" vertical="center" wrapText="1"/>
      <protection locked="0"/>
    </xf>
    <xf numFmtId="0" fontId="27" fillId="0" borderId="112" xfId="18" applyFont="1" applyBorder="1" applyAlignment="1" applyProtection="1">
      <alignment horizontal="center" vertical="center" wrapText="1"/>
      <protection locked="0"/>
    </xf>
    <xf numFmtId="0" fontId="102" fillId="0" borderId="0" xfId="18" applyFont="1" applyAlignment="1">
      <alignment horizontal="left" vertical="center" wrapText="1"/>
    </xf>
    <xf numFmtId="0" fontId="94" fillId="0" borderId="0" xfId="18" applyFont="1" applyAlignment="1">
      <alignment horizontal="left" vertical="center" wrapText="1"/>
    </xf>
    <xf numFmtId="0" fontId="27" fillId="0" borderId="0" xfId="18" applyFont="1" applyAlignment="1">
      <alignment horizontal="left" vertical="center" wrapText="1"/>
    </xf>
    <xf numFmtId="0" fontId="27" fillId="0" borderId="104" xfId="18" applyFont="1" applyBorder="1" applyAlignment="1">
      <alignment horizontal="left" vertical="center" wrapText="1"/>
    </xf>
    <xf numFmtId="0" fontId="102" fillId="0" borderId="96" xfId="18" applyFont="1" applyBorder="1" applyAlignment="1">
      <alignment horizontal="left" vertical="center"/>
    </xf>
    <xf numFmtId="0" fontId="102" fillId="0" borderId="0" xfId="18" applyFont="1" applyAlignment="1">
      <alignment horizontal="left" vertical="center"/>
    </xf>
    <xf numFmtId="0" fontId="106" fillId="0" borderId="110" xfId="18" applyFont="1" applyBorder="1" applyAlignment="1" applyProtection="1">
      <alignment horizontal="left" vertical="center" wrapText="1"/>
      <protection locked="0"/>
    </xf>
    <xf numFmtId="0" fontId="106" fillId="0" borderId="111" xfId="18" applyFont="1" applyBorder="1" applyAlignment="1" applyProtection="1">
      <alignment horizontal="left" vertical="center" wrapText="1"/>
      <protection locked="0"/>
    </xf>
    <xf numFmtId="0" fontId="106" fillId="0" borderId="112" xfId="18" applyFont="1" applyBorder="1" applyAlignment="1" applyProtection="1">
      <alignment horizontal="left" vertical="center" wrapText="1"/>
      <protection locked="0"/>
    </xf>
    <xf numFmtId="0" fontId="27" fillId="0" borderId="96" xfId="18" applyFont="1" applyBorder="1" applyAlignment="1">
      <alignment horizontal="center" vertical="center" wrapText="1"/>
    </xf>
    <xf numFmtId="0" fontId="100" fillId="0" borderId="110" xfId="18" applyFont="1" applyBorder="1" applyAlignment="1" applyProtection="1">
      <alignment horizontal="left" vertical="center" wrapText="1"/>
      <protection locked="0"/>
    </xf>
    <xf numFmtId="0" fontId="100" fillId="0" borderId="111" xfId="18" applyFont="1" applyBorder="1" applyAlignment="1" applyProtection="1">
      <alignment horizontal="left" vertical="center" wrapText="1"/>
      <protection locked="0"/>
    </xf>
    <xf numFmtId="0" fontId="100" fillId="0" borderId="112" xfId="18" applyFont="1" applyBorder="1" applyAlignment="1" applyProtection="1">
      <alignment horizontal="left" vertical="center" wrapText="1"/>
      <protection locked="0"/>
    </xf>
  </cellXfs>
  <cellStyles count="20">
    <cellStyle name="パーセント" xfId="16" builtinId="5"/>
    <cellStyle name="パーセント 2" xfId="4"/>
    <cellStyle name="パーセント 3" xfId="5"/>
    <cellStyle name="ハイパーリンク 2" xfId="6"/>
    <cellStyle name="桁区切り" xfId="11" builtinId="6"/>
    <cellStyle name="桁区切り 2" xfId="2"/>
    <cellStyle name="桁区切り 2 2" xfId="10"/>
    <cellStyle name="桁区切り 3" xfId="7"/>
    <cellStyle name="桁区切り 3 2" xfId="12"/>
    <cellStyle name="桁区切り 4" xfId="8"/>
    <cellStyle name="標準" xfId="0" builtinId="0"/>
    <cellStyle name="標準 2" xfId="1"/>
    <cellStyle name="標準 3" xfId="3"/>
    <cellStyle name="標準 3 2" xfId="13"/>
    <cellStyle name="標準 4" xfId="9"/>
    <cellStyle name="標準 4 2" xfId="14"/>
    <cellStyle name="標準 4 3" xfId="18"/>
    <cellStyle name="標準 5" xfId="15"/>
    <cellStyle name="標準 6" xfId="17"/>
    <cellStyle name="標準 7" xfId="19"/>
  </cellStyles>
  <dxfs count="559">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6" formatCode="&quot;広&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rgb="FF000000"/>
        <name val="ＭＳ Ｐゴシック"/>
        <scheme val="none"/>
      </font>
      <alignment horizontal="general" vertical="bottom" textRotation="0" wrapText="0" indent="0" justifyLastLine="0" shrinkToFit="0" readingOrder="0"/>
    </dxf>
    <dxf>
      <font>
        <b/>
        <i val="0"/>
        <strike val="0"/>
        <condense val="0"/>
        <extend val="0"/>
        <outline val="0"/>
        <shadow val="0"/>
        <u val="none"/>
        <vertAlign val="baseline"/>
        <sz val="9"/>
        <color rgb="FFFF0000"/>
        <name val="ＭＳ Ｐゴシック"/>
        <scheme val="none"/>
      </font>
      <numFmt numFmtId="0" formatCode="General"/>
      <alignment horizontal="general" vertical="center" textRotation="0" wrapText="0" indent="0" justifyLastLine="0" shrinkToFit="0" readingOrder="0"/>
      <border diagonalUp="0" diagonalDown="0" outline="0">
        <left/>
        <right style="thin">
          <color theme="0"/>
        </right>
        <top style="thin">
          <color theme="0"/>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6" formatCode="#,##0;[Red]\-#,##0"/>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7" formatCode="&quot;他&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top/>
        <bottom/>
      </border>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auto="1"/>
        </right>
        <top/>
        <bottom/>
      </border>
      <protection locked="0" hidden="0"/>
    </dxf>
    <dxf>
      <font>
        <b val="0"/>
        <i val="0"/>
        <strike val="0"/>
        <condense val="0"/>
        <extend val="0"/>
        <outline val="0"/>
        <shadow val="0"/>
        <u val="none"/>
        <vertAlign val="baseline"/>
        <sz val="8"/>
        <color auto="1"/>
        <name val="ＭＳ Ｐゴシック"/>
        <scheme val="none"/>
      </font>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Ｐゴシック"/>
        <scheme val="none"/>
      </font>
      <numFmt numFmtId="184" formatCode="&quot;産&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top/>
        <bottom/>
      </border>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hair">
          <color auto="1"/>
        </right>
        <top/>
        <bottom/>
      </border>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ＭＳ Ｐゴシック"/>
        <scheme val="none"/>
      </font>
      <numFmt numFmtId="185" formatCode="&quot;展&quot;\-General"/>
      <fill>
        <patternFill patternType="none">
          <fgColor indexed="64"/>
          <bgColor indexed="65"/>
        </patternFill>
      </fill>
      <alignment horizontal="center" vertical="center" textRotation="0" wrapText="0" indent="0" justifyLastLine="0" shrinkToFit="0" readingOrder="0"/>
      <protection locked="0" hidden="0"/>
    </dxf>
    <dxf>
      <numFmt numFmtId="0" formatCode="General"/>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rgb="FF000000"/>
          <bgColor rgb="FFFFFFFF"/>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3" formatCode="&quot;規&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val="0"/>
        <i val="0"/>
        <strike val="0"/>
        <condense val="0"/>
        <extend val="0"/>
        <outline val="0"/>
        <shadow val="0"/>
        <u val="none"/>
        <vertAlign val="baseline"/>
        <sz val="9"/>
        <color theme="1"/>
        <name val="ＭＳ Ｐゴシック"/>
        <scheme val="none"/>
      </font>
      <numFmt numFmtId="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9"/>
        <color theme="1"/>
        <name val="ＭＳ Ｐゴシック"/>
        <scheme val="none"/>
      </font>
    </dxf>
    <dxf>
      <font>
        <b val="0"/>
        <i val="0"/>
        <strike val="0"/>
        <condense val="0"/>
        <extend val="0"/>
        <outline val="0"/>
        <shadow val="0"/>
        <u val="none"/>
        <vertAlign val="baseline"/>
        <sz val="9"/>
        <color theme="1"/>
        <name val="ＭＳ Ｐゴシック"/>
        <scheme val="none"/>
      </font>
      <fill>
        <patternFill patternType="none">
          <fgColor indexed="64"/>
          <bgColor indexed="65"/>
        </patternFill>
      </fill>
      <alignment horizontal="center" vertical="center" textRotation="0" wrapText="1" indent="0" justifyLastLine="0" shrinkToFit="0" readingOrder="0"/>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2" formatCode="&quot;専&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strike val="0"/>
        <condense val="0"/>
        <extend val="0"/>
        <outline val="0"/>
        <shadow val="0"/>
        <u val="none"/>
        <vertAlign val="baseline"/>
        <sz val="9"/>
        <color rgb="FFFF0000"/>
        <name val="ＭＳ Ｐゴシック"/>
        <scheme val="none"/>
      </font>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border outline="0">
        <left style="thin">
          <color indexed="64"/>
        </left>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righ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numFmt numFmtId="181" formatCode="&quot;委&quot;\-General"/>
      <fill>
        <patternFill patternType="none">
          <fgColor indexed="64"/>
          <bgColor indexed="65"/>
        </patternFill>
      </fill>
      <alignment horizontal="center" vertical="center" textRotation="0" wrapText="0" indent="0" justifyLastLine="0" shrinkToFit="0" readingOrder="0"/>
      <protection locked="0" hidden="0"/>
    </dxf>
    <dxf>
      <protection locked="1" hidden="0"/>
    </dxf>
    <dxf>
      <protection locked="0" hidden="0"/>
    </dxf>
    <dxf>
      <protection locked="1" hidden="0"/>
    </dxf>
    <dxf>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9"/>
        <color auto="1"/>
        <name val="ＭＳ Ｐゴシック"/>
        <scheme val="none"/>
      </font>
      <alignment horizontal="center" vertical="center" textRotation="0" wrapText="1" indent="0" justifyLastLine="0" shrinkToFit="0" readingOrder="0"/>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top/>
        <bottom/>
      </border>
    </dxf>
    <dxf>
      <font>
        <strike val="0"/>
        <outline val="0"/>
        <shadow val="0"/>
        <u val="none"/>
        <vertAlign val="baseline"/>
        <sz val="8"/>
        <color auto="1"/>
        <name val="ＭＳ ゴシック"/>
        <scheme val="none"/>
      </font>
      <fill>
        <patternFill patternType="solid">
          <fgColor indexed="64"/>
          <bgColor theme="8" tint="0.79998168889431442"/>
        </patternFill>
      </fill>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top/>
        <bottom/>
      </border>
    </dxf>
    <dxf>
      <font>
        <strike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general"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thin">
          <color indexed="64"/>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border diagonalUp="0" diagonalDown="0" outline="0">
        <left style="thin">
          <color indexed="64"/>
        </left>
        <right style="hair">
          <color indexed="64"/>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wrapText="0" indent="0" justifyLastLine="0" shrinkToFit="1"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center" vertical="center" textRotation="0" indent="0" justifyLastLine="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top style="double">
          <color auto="1"/>
        </top>
        <bottom/>
      </border>
    </dxf>
    <dxf>
      <font>
        <strike val="0"/>
        <outline val="0"/>
        <shadow val="0"/>
        <u val="none"/>
        <vertAlign val="baseline"/>
        <sz val="8"/>
        <color auto="1"/>
        <name val="ＭＳ ゴシック"/>
        <scheme val="none"/>
      </font>
      <alignment horizontal="left" vertical="center" textRotation="0" wrapText="1" indent="0" justifyLastLine="0" shrinkToFit="0" readingOrder="0"/>
      <border outline="0">
        <left/>
        <right style="thin">
          <color indexed="64"/>
        </right>
      </border>
      <protection locked="0" hidden="0"/>
    </dxf>
    <dxf>
      <font>
        <b val="0"/>
        <i val="0"/>
        <strike val="0"/>
        <condense val="0"/>
        <extend val="0"/>
        <outline val="0"/>
        <shadow val="0"/>
        <u val="none"/>
        <vertAlign val="baseline"/>
        <sz val="8"/>
        <color auto="1"/>
        <name val="ＭＳ ゴシック"/>
        <scheme val="none"/>
      </font>
      <alignment horizontal="center" vertical="center" textRotation="0" wrapText="1" indent="0" justifyLastLine="0" shrinkToFit="0" readingOrder="0"/>
      <border diagonalUp="0" diagonalDown="0" outline="0">
        <left/>
        <right/>
        <top style="double">
          <color auto="1"/>
        </top>
        <bottom/>
      </border>
    </dxf>
    <dxf>
      <font>
        <b val="0"/>
        <i val="0"/>
        <strike val="0"/>
        <condense val="0"/>
        <extend val="0"/>
        <outline val="0"/>
        <shadow val="0"/>
        <u val="none"/>
        <vertAlign val="baseline"/>
        <sz val="8"/>
        <color auto="1"/>
        <name val="ＭＳ ゴシック"/>
        <scheme val="none"/>
      </font>
      <numFmt numFmtId="179" formatCode="&quot;機&quot;\-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border>
      <protection locked="0" hidden="0"/>
    </dxf>
    <dxf>
      <numFmt numFmtId="0" formatCode="General"/>
      <protection locked="1" hidden="0"/>
    </dxf>
    <dxf>
      <border diagonalUp="0" diagonalDown="0">
        <left/>
        <right/>
        <top/>
        <bottom/>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ill>
        <patternFill>
          <bgColor theme="0"/>
        </patternFill>
      </fill>
    </dxf>
    <dxf>
      <font>
        <color theme="0"/>
      </font>
      <fill>
        <patternFill>
          <bgColor rgb="FFFF0000"/>
        </patternFill>
      </fill>
    </dxf>
    <dxf>
      <font>
        <b val="0"/>
        <i val="0"/>
        <strike val="0"/>
        <condense val="0"/>
        <extend val="0"/>
        <outline val="0"/>
        <shadow val="0"/>
        <u val="none"/>
        <vertAlign val="baseline"/>
        <sz val="9"/>
        <color auto="1"/>
        <name val="ＭＳ Ｐゴシック"/>
        <scheme val="none"/>
      </font>
      <alignment horizontal="general" vertical="bottom" textRotation="0" wrapText="0" indent="0" justifyLastLine="0" shrinkToFit="0" readingOrder="0"/>
      <border diagonalUp="0" diagonalDown="0" outline="0">
        <left/>
        <right/>
        <top style="thin">
          <color theme="0"/>
        </top>
        <bottom style="thin">
          <color theme="0"/>
        </bottom>
      </border>
    </dxf>
    <dxf>
      <font>
        <b/>
        <i val="0"/>
        <strike val="0"/>
        <condense val="0"/>
        <extend val="0"/>
        <outline val="0"/>
        <shadow val="0"/>
        <u val="none"/>
        <vertAlign val="baseline"/>
        <sz val="9"/>
        <color rgb="FFFF0000"/>
        <name val="ＭＳ Ｐゴシック"/>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right/>
        <top style="thin">
          <color theme="0"/>
        </top>
        <bottom style="thin">
          <color theme="0"/>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8"/>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top/>
        <bottom/>
      </border>
      <protection locked="1" hidden="0"/>
    </dxf>
    <dxf>
      <font>
        <strike val="0"/>
        <outline val="0"/>
        <shadow val="0"/>
        <u val="none"/>
        <vertAlign val="baseline"/>
        <sz val="8"/>
        <name val="ＭＳ ゴシック"/>
        <scheme val="none"/>
      </font>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b val="0"/>
        <i val="0"/>
        <strike val="0"/>
        <condense val="0"/>
        <extend val="0"/>
        <outline val="0"/>
        <shadow val="0"/>
        <u val="none"/>
        <vertAlign val="baseline"/>
        <sz val="8"/>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center" vertical="center" textRotation="0" indent="0" justifyLastLine="0" shrinkToFit="0" readingOrder="0"/>
      <border diagonalUp="0" diagonalDown="0" outline="0">
        <left/>
        <right style="hair">
          <color auto="1"/>
        </right>
        <top/>
        <bottom/>
      </border>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theme="0" tint="-0.14993743705557422"/>
        </left>
        <right style="thin">
          <color theme="0" tint="-0.14996795556505021"/>
        </right>
        <top/>
        <bottom/>
      </border>
      <protection locked="1" hidden="0"/>
    </dxf>
    <dxf>
      <font>
        <strike val="0"/>
        <outline val="0"/>
        <shadow val="0"/>
        <u val="none"/>
        <vertAlign val="baseline"/>
        <sz val="8"/>
        <name val="ＭＳ 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8"/>
        <color auto="1"/>
        <name val="ＭＳ ゴシック"/>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0" tint="-0.14993743705557422"/>
        </right>
        <top/>
        <bottom/>
      </border>
      <protection locked="1" hidden="0"/>
    </dxf>
    <dxf>
      <font>
        <b val="0"/>
        <i val="0"/>
        <strike val="0"/>
        <condense val="0"/>
        <extend val="0"/>
        <outline val="0"/>
        <shadow val="0"/>
        <u val="none"/>
        <vertAlign val="baseline"/>
        <sz val="8"/>
        <color auto="1"/>
        <name val="ＭＳ ゴシック"/>
        <scheme val="none"/>
      </font>
      <numFmt numFmtId="177" formatCode="&quot;原&quot;\-General"/>
      <fill>
        <patternFill patternType="none">
          <fgColor indexed="64"/>
          <bgColor auto="1"/>
        </patternFill>
      </fill>
      <alignment horizontal="center" vertical="center" textRotation="0" wrapText="0" indent="0" justifyLastLine="0" shrinkToFit="0" readingOrder="0"/>
      <protection locked="0" hidden="0"/>
    </dxf>
    <dxf>
      <numFmt numFmtId="0" formatCode="General"/>
      <protection locked="1" hidden="0"/>
    </dxf>
    <dxf>
      <border outline="0">
        <left style="thin">
          <color indexed="64"/>
        </left>
        <right style="thin">
          <color theme="0"/>
        </right>
      </border>
    </dxf>
    <dxf>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protection locked="1" hidden="0"/>
    </dxf>
    <dxf>
      <font>
        <color theme="0"/>
      </font>
      <fill>
        <patternFill>
          <bgColor rgb="FFFF0000"/>
        </patternFill>
      </fill>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9"/>
        <name val="ＭＳ ゴシック"/>
        <scheme val="none"/>
      </font>
      <numFmt numFmtId="176" formatCode="#,##0_ "/>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rgb="FF000000"/>
          <bgColor rgb="FFFFFFFF"/>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double">
          <color auto="1"/>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0"/>
        <color rgb="FFFF0000"/>
        <name val="ＭＳ 明朝"/>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style="thin">
          <color theme="0"/>
        </top>
        <bottom style="thin">
          <color theme="0"/>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strike val="0"/>
        <outline val="0"/>
        <shadow val="0"/>
        <u val="none"/>
        <vertAlign val="baseline"/>
        <sz val="9"/>
        <color auto="1"/>
        <name val="ＭＳ ゴシック"/>
        <scheme val="none"/>
      </font>
      <numFmt numFmtId="0" formatCode="General"/>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明朝"/>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rgb="FF000000"/>
          <bgColor rgb="FFFFFFFF"/>
        </patternFill>
      </fill>
      <alignment horizontal="general" vertical="center" textRotation="0" wrapText="0"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border diagonalUp="0" diagonalDown="0">
        <left style="thin">
          <color auto="1"/>
        </left>
        <right/>
        <top style="thin">
          <color auto="1"/>
        </top>
        <bottom style="thin">
          <color auto="1"/>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style="medium">
          <color indexed="64"/>
        </right>
        <top/>
        <bottom style="medium">
          <color indexed="64"/>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medium">
          <color indexed="64"/>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top/>
        <bottom style="medium">
          <color indexed="64"/>
        </bottom>
      </border>
      <protection locked="1" hidden="0"/>
    </dxf>
    <dxf>
      <font>
        <strike val="0"/>
        <outline val="0"/>
        <shadow val="0"/>
        <u val="none"/>
        <vertAlign val="baseline"/>
        <sz val="9"/>
        <name val="ＭＳ ゴシック"/>
        <scheme val="none"/>
      </font>
      <alignment horizontal="center" vertical="center" textRotation="0" wrapText="0" indent="0" justifyLastLine="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numFmt numFmtId="6" formatCode="#,##0;[Red]\-#,##0"/>
      <border diagonalUp="0" diagonalDown="0">
        <left/>
        <right/>
        <top/>
        <bottom style="medium">
          <color indexed="64"/>
        </bottom>
      </border>
      <protection locked="1" hidden="0"/>
    </dxf>
    <dxf>
      <font>
        <b/>
        <i val="0"/>
        <strike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border>
      <protection locked="1" hidden="0"/>
    </dxf>
    <dxf>
      <font>
        <b val="0"/>
        <i val="0"/>
        <strike val="0"/>
        <condense val="0"/>
        <extend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left/>
        <right style="double">
          <color indexed="64"/>
        </right>
        <top/>
        <bottom style="medium">
          <color indexed="64"/>
        </bottom>
      </border>
      <protection locked="1" hidden="0"/>
    </dxf>
    <dxf>
      <font>
        <strike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1" readingOrder="0"/>
      <border diagonalUp="0" diagonalDown="0">
        <left/>
        <right style="double">
          <color auto="1"/>
        </right>
        <top/>
        <bottom/>
        <vertical/>
        <horizont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double">
          <color indexed="64"/>
        </right>
        <top style="medium">
          <color indexed="64"/>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rgb="FF000000"/>
          <bgColor auto="1"/>
        </patternFill>
      </fill>
      <alignment horizontal="center" vertical="center" textRotation="0" wrapText="1" indent="0" justifyLastLine="0" shrinkToFit="0" readingOrder="0"/>
      <border diagonalDown="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general" vertical="center" textRotation="0" wrapText="0" indent="0" justifyLastLine="0" shrinkToFit="0" readingOrder="0"/>
      <border diagonalDown="0">
        <left style="thin">
          <color auto="1"/>
        </left>
        <right style="thin">
          <color auto="1"/>
        </right>
        <top/>
        <bottom/>
      </border>
      <protection locked="1" hidden="0"/>
    </dxf>
    <dxf>
      <fill>
        <patternFill>
          <bgColor rgb="FFFF0000"/>
        </patternFill>
      </fill>
    </dxf>
    <dxf>
      <fill>
        <patternFill>
          <bgColor rgb="FFFF0000"/>
        </patternFill>
      </fill>
    </dxf>
    <dxf>
      <font>
        <b val="0"/>
        <i val="0"/>
        <strike val="0"/>
        <condense val="0"/>
        <extend val="0"/>
        <outline val="0"/>
        <shadow val="0"/>
        <u val="none"/>
        <vertAlign val="baseline"/>
        <sz val="9"/>
        <color rgb="FFFF0000"/>
        <name val="ＭＳ Ｐゴシック"/>
        <scheme val="none"/>
      </font>
    </dxf>
    <dxf>
      <font>
        <strike val="0"/>
        <outline val="0"/>
        <shadow val="0"/>
        <u val="none"/>
        <vertAlign val="baseline"/>
        <sz val="9"/>
        <color rgb="FFFF0000"/>
        <name val="ＭＳ Ｐゴシック"/>
        <scheme val="none"/>
      </font>
      <numFmt numFmtId="0" formatCode="General"/>
      <fill>
        <patternFill patternType="none">
          <fgColor indexed="64"/>
          <bgColor auto="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9"/>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1" diagonalDown="0" outline="0">
        <left/>
        <right style="thin">
          <color indexed="64"/>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fill>
        <patternFill patternType="solid">
          <fgColor indexed="64"/>
          <bgColor theme="0" tint="-0.14999847407452621"/>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numFmt numFmtId="176" formatCode="#,##0_ "/>
      <fill>
        <patternFill patternType="solid">
          <fgColor indexed="64"/>
          <bgColor theme="0" tint="-0.14999847407452621"/>
        </patternFill>
      </fill>
      <alignment horizontal="center" vertical="center" textRotation="0" wrapText="0" indent="0" justifyLastLine="0" shrinkToFit="1" readingOrder="0"/>
      <border diagonalUp="1" diagonalDown="0" outline="0">
        <left/>
        <right/>
        <top/>
        <bottom/>
        <diagonal style="thin">
          <color auto="1"/>
        </diagonal>
      </border>
      <protection locked="1" hidden="0"/>
    </dxf>
    <dxf>
      <font>
        <b val="0"/>
        <i val="0"/>
        <strike val="0"/>
        <condense val="0"/>
        <extend val="0"/>
        <outline val="0"/>
        <shadow val="0"/>
        <u val="none"/>
        <vertAlign val="baseline"/>
        <sz val="9"/>
        <color auto="1"/>
        <name val="ＭＳ ゴシック"/>
        <scheme val="none"/>
      </font>
      <numFmt numFmtId="176" formatCode="#,##0_ "/>
      <fill>
        <patternFill patternType="none">
          <fgColor indexed="64"/>
          <bgColor indexed="65"/>
        </patternFill>
      </fill>
      <alignment horizontal="center" vertical="center" textRotation="0" wrapText="0" indent="0" justifyLastLine="0" shrinkToFit="1" readingOrder="0"/>
      <protection locked="0" hidden="0"/>
    </dxf>
    <dxf>
      <font>
        <b val="0"/>
        <i val="0"/>
        <strike val="0"/>
        <condense val="0"/>
        <extend val="0"/>
        <outline val="0"/>
        <shadow val="0"/>
        <u val="none"/>
        <vertAlign val="baseline"/>
        <sz val="9"/>
        <color auto="1"/>
        <name val="ＭＳ ゴシック"/>
        <scheme val="none"/>
      </font>
      <numFmt numFmtId="6" formatCode="#,##0;[Red]\-#,##0"/>
      <fill>
        <patternFill patternType="solid">
          <fgColor indexed="64"/>
          <bgColor theme="8" tint="0.79998168889431442"/>
        </patternFill>
      </fill>
      <alignment horizontal="right" vertical="center" textRotation="0" wrapText="0" indent="0" justifyLastLine="0" shrinkToFit="1" readingOrder="0"/>
      <protection locked="1" hidden="0"/>
    </dxf>
    <dxf>
      <font>
        <strike val="0"/>
        <outline val="0"/>
        <shadow val="0"/>
        <u val="none"/>
        <vertAlign val="baseline"/>
        <sz val="9"/>
        <color auto="1"/>
        <name val="ＭＳ ゴシック"/>
        <scheme val="none"/>
      </font>
      <alignment horizontal="general" vertical="center" textRotation="0" wrapText="0" indent="0" justifyLastLine="0" shrinkToFit="1" readingOrder="0"/>
      <protection locked="0" hidden="0"/>
    </dxf>
    <dxf>
      <font>
        <strike val="0"/>
        <outline val="0"/>
        <shadow val="0"/>
        <u val="none"/>
        <vertAlign val="baseline"/>
        <sz val="9"/>
        <color auto="1"/>
        <name val="ＭＳ ゴシック"/>
        <scheme val="none"/>
      </font>
      <numFmt numFmtId="0" formatCode="General"/>
      <protection locked="1" hidden="0"/>
    </dxf>
    <dxf>
      <font>
        <strike val="0"/>
        <outline val="0"/>
        <shadow val="0"/>
        <u val="none"/>
        <vertAlign val="baseline"/>
        <sz val="9"/>
        <color auto="1"/>
        <name val="ＭＳ ゴシック"/>
        <scheme val="none"/>
      </font>
      <numFmt numFmtId="0" formatCode="General"/>
      <protection locked="0" hidden="0"/>
    </dxf>
    <dxf>
      <font>
        <b val="0"/>
        <i val="0"/>
        <strike val="0"/>
        <condense val="0"/>
        <extend val="0"/>
        <outline val="0"/>
        <shadow val="0"/>
        <u val="none"/>
        <vertAlign val="baseline"/>
        <sz val="9"/>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sz val="9"/>
        <color auto="1"/>
        <name val="ＭＳ ゴシック"/>
        <scheme val="none"/>
      </font>
      <fill>
        <patternFill patternType="none">
          <fgColor indexed="64"/>
          <bgColor auto="1"/>
        </patternFill>
      </fill>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strike val="0"/>
        <outline val="0"/>
        <shadow val="0"/>
        <u val="none"/>
        <vertAlign val="baseline"/>
        <sz val="9"/>
        <color auto="1"/>
        <name val="ＭＳ ゴシック"/>
        <scheme val="none"/>
      </font>
      <protection locked="1" hidden="0"/>
    </dxf>
    <dxf>
      <font>
        <b val="0"/>
        <i val="0"/>
        <strike val="0"/>
        <condense val="0"/>
        <extend val="0"/>
        <outline val="0"/>
        <shadow val="0"/>
        <u val="none"/>
        <vertAlign val="baseline"/>
        <sz val="9"/>
        <color auto="1"/>
        <name val="ＭＳ ゴシック"/>
        <scheme val="none"/>
      </font>
      <numFmt numFmtId="6" formatCode="#,##0;[Red]\-#,##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9"/>
        <color auto="1"/>
        <name val="ＭＳ ゴシック"/>
        <scheme val="none"/>
      </font>
      <fill>
        <patternFill patternType="none">
          <fgColor indexed="64"/>
          <bgColor indexed="65"/>
        </patternFill>
      </fill>
      <alignment horizontal="general" vertical="center" textRotation="0" wrapText="0" indent="0" justifyLastLine="0" shrinkToFit="0" readingOrder="0"/>
      <border diagonalDown="0">
        <left style="double">
          <color auto="1"/>
        </left>
        <right/>
      </border>
      <protection locked="1" hidden="0"/>
    </dxf>
    <dxf>
      <font>
        <b val="0"/>
        <i val="0"/>
        <strike val="0"/>
        <condense val="0"/>
        <extend val="0"/>
        <outline val="0"/>
        <shadow val="0"/>
        <u val="none"/>
        <vertAlign val="baseline"/>
        <sz val="9"/>
        <color auto="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double">
          <color auto="1"/>
        </right>
        <top/>
        <bottom/>
      </border>
      <protection locked="1" hidden="0"/>
    </dxf>
    <dxf>
      <font>
        <b val="0"/>
        <i val="0"/>
        <strike val="0"/>
        <condense val="0"/>
        <extend val="0"/>
        <outline val="0"/>
        <shadow val="0"/>
        <u val="none"/>
        <vertAlign val="baseline"/>
        <sz val="9"/>
        <color auto="1"/>
        <name val="ＭＳ ゴシック"/>
        <scheme val="none"/>
      </font>
      <fill>
        <patternFill patternType="none">
          <fgColor indexed="64"/>
          <bgColor auto="1"/>
        </patternFill>
      </fill>
      <alignment horizontal="center" vertical="center" textRotation="0" wrapText="1" indent="0" justifyLastLine="0" shrinkToFit="0" readingOrder="0"/>
      <border diagonalUp="0" diagonalDown="0">
        <left/>
        <right/>
        <top style="double">
          <color auto="1"/>
        </top>
        <bottom style="double">
          <color auto="1"/>
        </bottom>
      </border>
      <protection locked="1" hidden="0"/>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protection locked="1" hidden="0"/>
    </dxf>
    <dxf>
      <font>
        <strike val="0"/>
        <outline val="0"/>
        <shadow val="0"/>
        <u val="none"/>
        <vertAlign val="baseline"/>
        <sz val="9"/>
        <color auto="1"/>
        <name val="ＭＳ ゴシック"/>
        <scheme val="none"/>
      </font>
      <numFmt numFmtId="188" formatCode="0.0%"/>
      <alignment horizontal="right" vertical="center" textRotation="0" wrapText="0" indent="0" justifyLastLine="0" shrinkToFit="0" readingOrder="0"/>
      <border diagonalUp="0" diagonalDown="0" outline="0">
        <left style="thin">
          <color theme="1" tint="0.24994659260841701"/>
        </left>
        <right/>
        <top style="thin">
          <color theme="1" tint="0.24994659260841701"/>
        </top>
        <bottom style="thin">
          <color theme="1" tint="0.24994659260841701"/>
        </bottom>
      </border>
      <protection locked="1" hidden="0"/>
    </dxf>
    <dxf>
      <border>
        <bottom style="thin">
          <color indexed="64"/>
        </bottom>
      </border>
    </dxf>
    <dxf>
      <font>
        <strike val="0"/>
        <outline val="0"/>
        <shadow val="0"/>
        <u val="none"/>
        <vertAlign val="baseline"/>
        <sz val="9"/>
        <color auto="1"/>
        <name val="ＭＳ ゴシック"/>
        <scheme val="none"/>
      </font>
      <alignment horizontal="center" vertical="center" textRotation="0" wrapText="0" indent="0" justifyLastLine="0" shrinkToFit="0" readingOrder="0"/>
      <border diagonalUp="0" diagonalDown="0" outline="0">
        <left/>
        <right/>
        <top/>
        <bottom/>
      </border>
      <protection locked="1" hidden="0"/>
    </dxf>
    <dxf>
      <font>
        <b/>
        <i val="0"/>
        <color theme="0"/>
      </font>
      <fill>
        <patternFill>
          <bgColor rgb="FFFF0000"/>
        </patternFill>
      </fill>
    </dxf>
    <dxf>
      <font>
        <b/>
        <i val="0"/>
        <color theme="0"/>
      </font>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strike val="0"/>
        <outline val="0"/>
        <shadow val="0"/>
        <u val="none"/>
        <vertAlign val="baseline"/>
        <sz val="10"/>
        <color theme="1"/>
        <name val="ＭＳ Ｐゴシック"/>
        <scheme val="minor"/>
      </font>
      <numFmt numFmtId="0" formatCode="General"/>
      <fill>
        <patternFill patternType="none">
          <fgColor indexed="64"/>
          <bgColor auto="1"/>
        </patternFill>
      </fill>
    </dxf>
    <dxf>
      <font>
        <strike val="0"/>
        <outline val="0"/>
        <shadow val="0"/>
        <u val="none"/>
        <vertAlign val="baseline"/>
        <sz val="10"/>
        <color theme="1"/>
        <name val="ＭＳ Ｐゴシック"/>
        <scheme val="minor"/>
      </font>
      <fill>
        <patternFill patternType="none">
          <fgColor indexed="64"/>
          <bgColor auto="1"/>
        </patternFill>
      </fill>
    </dxf>
    <dxf>
      <font>
        <b/>
        <strike val="0"/>
        <outline val="0"/>
        <shadow val="0"/>
        <u val="none"/>
        <vertAlign val="baseline"/>
        <sz val="10"/>
        <color theme="1"/>
        <name val="ＭＳ Ｐゴシック"/>
        <scheme val="minor"/>
      </font>
      <fill>
        <patternFill patternType="none">
          <fgColor indexed="64"/>
          <bgColor auto="1"/>
        </patternFill>
      </fill>
      <alignment horizontal="center" vertical="center" textRotation="0" wrapText="0" indent="0" justifyLastLine="0" readingOrder="0"/>
    </dxf>
    <dxf>
      <font>
        <strike val="0"/>
        <outline val="0"/>
        <shadow val="0"/>
        <u val="none"/>
        <vertAlign val="baseline"/>
        <sz val="10"/>
        <color theme="1"/>
        <name val="ＭＳ Ｐゴシック"/>
        <scheme val="minor"/>
      </font>
      <numFmt numFmtId="19" formatCode="yyyy/m/d"/>
      <fill>
        <patternFill patternType="none">
          <fgColor indexed="64"/>
          <bgColor auto="1"/>
        </patternFill>
      </fill>
    </dxf>
    <dxf>
      <font>
        <strike val="0"/>
        <outline val="0"/>
        <shadow val="0"/>
        <u val="none"/>
        <vertAlign val="baseline"/>
        <sz val="10"/>
        <color theme="1"/>
        <name val="ＭＳ Ｐゴシック"/>
        <scheme val="minor"/>
      </font>
      <numFmt numFmtId="19" formatCode="yyyy/m/d"/>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thin">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255" wrapText="1" indent="0" justifyLastLine="0" shrinkToFit="0" readingOrder="0"/>
      <border diagonalUp="0" diagonalDown="0" outline="0">
        <left style="dotted">
          <color auto="1"/>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auto="1"/>
        </left>
        <right style="dotted">
          <color auto="1"/>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thin">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dotted">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style="dotted">
          <color auto="1"/>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dotted">
          <color indexed="64"/>
        </right>
        <top/>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dotted">
          <color auto="1"/>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thin">
          <color indexed="64"/>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auto="1"/>
        </left>
        <right style="dotted">
          <color auto="1"/>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dotted">
          <color auto="1"/>
        </left>
        <right style="dotted">
          <color auto="1"/>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dotted">
          <color indexed="64"/>
        </right>
        <top/>
        <bottom/>
        <vertical/>
        <horizontal/>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theme="1"/>
        <name val="ＭＳ Ｐゴシック"/>
        <scheme val="minor"/>
      </font>
      <numFmt numFmtId="190" formatCode="\(General\)"/>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8"/>
        <color rgb="FF000000"/>
        <name val="ＭＳ Ｐゴシック"/>
        <scheme val="none"/>
      </font>
      <fill>
        <patternFill patternType="none">
          <fgColor rgb="FF000000"/>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auto="1"/>
        </patternFill>
      </fill>
      <alignment horizontal="center" vertical="center" textRotation="255"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val="0"/>
        <i val="0"/>
        <strike val="0"/>
        <condense val="0"/>
        <extend val="0"/>
        <outline val="0"/>
        <shadow val="0"/>
        <u val="none"/>
        <vertAlign val="baseline"/>
        <sz val="8"/>
        <color theme="1"/>
        <name val="ＭＳ Ｐゴシック"/>
        <scheme val="minor"/>
      </font>
      <numFmt numFmtId="188" formatCode="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double">
          <color indexed="64"/>
        </top>
        <bottom style="thin">
          <color indexed="64"/>
        </bottom>
        <vertical/>
        <horizontal/>
      </border>
      <protection locked="1" hidden="0"/>
    </dxf>
    <dxf>
      <font>
        <strike val="0"/>
        <outline val="0"/>
        <shadow val="0"/>
        <u val="none"/>
        <vertAlign val="baseline"/>
        <sz val="9"/>
        <color auto="1"/>
        <name val="ＭＳ Ｐゴシック"/>
        <scheme val="minor"/>
      </font>
      <numFmt numFmtId="188" formatCode="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theme="1"/>
        <name val="ＭＳ Ｐゴシック"/>
        <scheme val="minor"/>
      </font>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protection locked="0" hidden="0"/>
    </dxf>
    <dxf>
      <font>
        <b val="0"/>
        <i val="0"/>
        <strike val="0"/>
        <condense val="0"/>
        <extend val="0"/>
        <outline val="0"/>
        <shadow val="0"/>
        <u val="none"/>
        <vertAlign val="baseline"/>
        <sz val="8"/>
        <color auto="1"/>
        <name val="ＭＳ Ｐゴシック"/>
        <scheme val="minor"/>
      </font>
      <alignment horizontal="center" vertical="center" textRotation="0" wrapText="0" indent="0" justifyLastLine="0" shrinkToFit="0" readingOrder="0"/>
      <border diagonalUp="0" diagonalDown="0" outline="0">
        <left/>
        <right style="thin">
          <color theme="0" tint="-0.14996795556505021"/>
        </right>
        <top/>
        <bottom/>
      </border>
    </dxf>
    <dxf>
      <numFmt numFmtId="190" formatCode="\(General\)"/>
      <protection locked="0" hidden="0"/>
    </dxf>
    <dxf>
      <font>
        <strike val="0"/>
        <outline val="0"/>
        <shadow val="0"/>
        <u val="none"/>
        <vertAlign val="baseline"/>
        <sz val="9"/>
        <name val="ＭＳ Ｐゴシック"/>
        <scheme val="minor"/>
      </font>
      <fill>
        <patternFill patternType="none">
          <fgColor indexed="64"/>
          <bgColor auto="1"/>
        </patternFill>
      </fill>
    </dxf>
    <dxf>
      <font>
        <strike val="0"/>
        <outline val="0"/>
        <shadow val="0"/>
        <u val="none"/>
        <vertAlign val="baseline"/>
        <sz val="9"/>
        <color auto="1"/>
        <name val="ＭＳ Ｐゴシック"/>
        <scheme val="minor"/>
      </font>
      <fill>
        <patternFill patternType="none">
          <fgColor indexed="64"/>
          <bgColor auto="1"/>
        </patternFill>
      </fill>
      <alignment horizontal="center" vertical="center" textRotation="0" wrapText="0" indent="0" justifyLastLine="0" shrinkToFit="0" readingOrder="0"/>
      <protection locked="0" hidden="0"/>
    </dxf>
    <dxf>
      <font>
        <b val="0"/>
        <strike val="0"/>
        <outline val="0"/>
        <shadow val="0"/>
        <u val="none"/>
        <vertAlign val="baseline"/>
        <sz val="9"/>
        <color auto="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dxf>
    <dxf>
      <font>
        <color rgb="FF9C0006"/>
      </font>
      <fill>
        <patternFill>
          <bgColor rgb="FFFFC7CE"/>
        </patternFill>
      </fill>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fill>
        <patternFill patternType="none">
          <fgColor indexed="64"/>
          <bgColor auto="1"/>
        </patternFill>
      </fill>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9"/>
        <color auto="1"/>
        <name val="ＭＳ Ｐゴシック"/>
        <scheme val="minor"/>
      </font>
      <numFmt numFmtId="30" formatCode="@"/>
      <fill>
        <patternFill patternType="none">
          <fgColor indexed="64"/>
          <bgColor auto="1"/>
        </patternFill>
      </fill>
      <alignment horizontal="left" vertical="center" textRotation="0" wrapText="0" indent="0" justifyLastLine="0" shrinkToFit="1" readingOrder="0"/>
    </dxf>
    <dxf>
      <font>
        <b val="0"/>
        <strike val="0"/>
        <outline val="0"/>
        <shadow val="0"/>
        <u val="none"/>
        <vertAlign val="baseline"/>
        <sz val="9"/>
        <color auto="1"/>
        <name val="ＭＳ Ｐゴシック"/>
        <scheme val="minor"/>
      </font>
      <fill>
        <patternFill patternType="none">
          <fgColor indexed="64"/>
          <bgColor auto="1"/>
        </patternFill>
      </fill>
    </dxf>
    <dxf>
      <font>
        <b val="0"/>
        <strike val="0"/>
        <outline val="0"/>
        <shadow val="0"/>
        <u val="none"/>
        <vertAlign val="baseline"/>
        <sz val="9"/>
        <color auto="1"/>
        <name val="ＭＳ Ｐゴシック"/>
        <scheme val="minor"/>
      </font>
      <fill>
        <patternFill patternType="none">
          <fgColor indexed="64"/>
          <bgColor auto="1"/>
        </patternFill>
      </fill>
    </dxf>
    <dxf>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ill>
        <patternFill patternType="mediumGray"/>
      </fill>
    </dxf>
    <dxf>
      <fill>
        <patternFill>
          <bgColor rgb="FFFF0000"/>
        </patternFill>
      </fill>
    </dxf>
    <dxf>
      <fill>
        <patternFill patternType="solid"/>
      </fill>
      <border>
        <left style="thin">
          <color auto="1"/>
        </left>
        <right style="thin">
          <color auto="1"/>
        </right>
        <top style="thin">
          <color auto="1"/>
        </top>
        <bottom style="thin">
          <color auto="1"/>
        </bottom>
      </border>
    </dxf>
    <dxf>
      <fill>
        <patternFill patternType="mediumGray"/>
      </fill>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strike val="0"/>
        <color theme="0"/>
      </font>
      <fill>
        <patternFill patternType="none">
          <bgColor auto="1"/>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14996795556505021"/>
        </patternFill>
      </fill>
    </dxf>
    <dxf>
      <fill>
        <patternFill patternType="solid">
          <bgColor theme="8"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solid">
          <bgColor theme="8" tint="0.59996337778862885"/>
        </patternFill>
      </fill>
      <border>
        <left style="thin">
          <color auto="1"/>
        </left>
        <right style="thin">
          <color auto="1"/>
        </right>
        <top style="double">
          <color auto="1"/>
        </top>
        <bottom style="thin">
          <color auto="1"/>
        </bottom>
        <vertical style="thin">
          <color auto="1"/>
        </vertical>
        <horizontal style="thin">
          <color auto="1"/>
        </horizontal>
      </border>
    </dxf>
    <dxf>
      <font>
        <b val="0"/>
        <i val="0"/>
      </font>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9" defaultTableStyle="TableStyleMedium2" defaultPivotStyle="PivotStyleLight16">
    <tableStyle name="テーブル スタイル 1" pivot="0" count="2">
      <tableStyleElement type="wholeTable" dxfId="558"/>
      <tableStyleElement type="headerRow" dxfId="557"/>
    </tableStyle>
    <tableStyle name="テーブル スタイル 1 2" pivot="0" count="7">
      <tableStyleElement type="wholeTable" dxfId="556"/>
      <tableStyleElement type="headerRow" dxfId="555"/>
      <tableStyleElement type="totalRow" dxfId="554"/>
      <tableStyleElement type="firstColumn" dxfId="553"/>
      <tableStyleElement type="firstRowStripe" dxfId="552"/>
      <tableStyleElement type="secondRowStripe" dxfId="551"/>
      <tableStyleElement type="firstTotalCell" dxfId="550"/>
    </tableStyle>
    <tableStyle name="テーブル スタイル 1 3" pivot="0" count="7">
      <tableStyleElement type="wholeTable" dxfId="549"/>
      <tableStyleElement type="headerRow" dxfId="548"/>
      <tableStyleElement type="totalRow" dxfId="547"/>
      <tableStyleElement type="firstColumn" dxfId="546"/>
      <tableStyleElement type="firstRowStripe" dxfId="545"/>
      <tableStyleElement type="secondRowStripe" dxfId="544"/>
      <tableStyleElement type="firstTotalCell" dxfId="543"/>
    </tableStyle>
    <tableStyle name="テーブル スタイル 1 4" pivot="0" count="7">
      <tableStyleElement type="wholeTable" dxfId="542"/>
      <tableStyleElement type="headerRow" dxfId="541"/>
      <tableStyleElement type="totalRow" dxfId="540"/>
      <tableStyleElement type="firstColumn" dxfId="539"/>
      <tableStyleElement type="firstRowStripe" dxfId="538"/>
      <tableStyleElement type="secondRowStripe" dxfId="537"/>
      <tableStyleElement type="firstTotalCell" dxfId="536"/>
    </tableStyle>
    <tableStyle name="テーブル スタイル 1 5" pivot="0" count="7">
      <tableStyleElement type="wholeTable" dxfId="535"/>
      <tableStyleElement type="headerRow" dxfId="534"/>
      <tableStyleElement type="totalRow" dxfId="533"/>
      <tableStyleElement type="firstColumn" dxfId="532"/>
      <tableStyleElement type="firstRowStripe" dxfId="531"/>
      <tableStyleElement type="secondRowStripe" dxfId="530"/>
      <tableStyleElement type="firstTotalCell" dxfId="529"/>
    </tableStyle>
    <tableStyle name="テーブル スタイル 1 5 2" pivot="0" count="7">
      <tableStyleElement type="wholeTable" dxfId="528"/>
      <tableStyleElement type="headerRow" dxfId="527"/>
      <tableStyleElement type="totalRow" dxfId="526"/>
      <tableStyleElement type="firstColumn" dxfId="525"/>
      <tableStyleElement type="firstRowStripe" dxfId="524"/>
      <tableStyleElement type="secondRowStripe" dxfId="523"/>
      <tableStyleElement type="firstTotalCell" dxfId="522"/>
    </tableStyle>
    <tableStyle name="テーブル スタイル 1 6" pivot="0" count="7">
      <tableStyleElement type="wholeTable" dxfId="521"/>
      <tableStyleElement type="headerRow" dxfId="520"/>
      <tableStyleElement type="totalRow" dxfId="519"/>
      <tableStyleElement type="firstColumn" dxfId="518"/>
      <tableStyleElement type="firstRowStripe" dxfId="517"/>
      <tableStyleElement type="secondRowStripe" dxfId="516"/>
      <tableStyleElement type="firstTotalCell" dxfId="515"/>
    </tableStyle>
    <tableStyle name="テーブル スタイル 1 7" pivot="0" count="7">
      <tableStyleElement type="wholeTable" dxfId="514"/>
      <tableStyleElement type="headerRow" dxfId="513"/>
      <tableStyleElement type="totalRow" dxfId="512"/>
      <tableStyleElement type="firstColumn" dxfId="511"/>
      <tableStyleElement type="firstRowStripe" dxfId="510"/>
      <tableStyleElement type="secondRowStripe" dxfId="509"/>
      <tableStyleElement type="firstTotalCell" dxfId="508"/>
    </tableStyle>
    <tableStyle name="テーブル スタイル 4" pivot="0" count="8">
      <tableStyleElement type="wholeTable" dxfId="507"/>
      <tableStyleElement type="headerRow" dxfId="506"/>
      <tableStyleElement type="totalRow" dxfId="505"/>
      <tableStyleElement type="firstColumn" dxfId="504"/>
      <tableStyleElement type="lastColumn" dxfId="503"/>
      <tableStyleElement type="firstRowStripe" dxfId="502"/>
      <tableStyleElement type="lastHeaderCell" dxfId="501"/>
      <tableStyleElement type="lastTotalCell" dxfId="500"/>
    </tableStyle>
    <tableStyle name="テーブル スタイル 4 10" pivot="0" count="8">
      <tableStyleElement type="wholeTable" dxfId="499"/>
      <tableStyleElement type="headerRow" dxfId="498"/>
      <tableStyleElement type="totalRow" dxfId="497"/>
      <tableStyleElement type="firstColumn" dxfId="496"/>
      <tableStyleElement type="lastColumn" dxfId="495"/>
      <tableStyleElement type="firstRowStripe" dxfId="494"/>
      <tableStyleElement type="lastHeaderCell" dxfId="493"/>
      <tableStyleElement type="lastTotalCell" dxfId="492"/>
    </tableStyle>
    <tableStyle name="テーブル スタイル 4 2" pivot="0" count="7">
      <tableStyleElement type="wholeTable" dxfId="491"/>
      <tableStyleElement type="headerRow" dxfId="490"/>
      <tableStyleElement type="totalRow" dxfId="489"/>
      <tableStyleElement type="firstColumn" dxfId="488"/>
      <tableStyleElement type="lastColumn" dxfId="487"/>
      <tableStyleElement type="lastHeaderCell" dxfId="486"/>
      <tableStyleElement type="lastTotalCell" dxfId="485"/>
    </tableStyle>
    <tableStyle name="テーブル スタイル 4 3" pivot="0" count="7">
      <tableStyleElement type="wholeTable" dxfId="484"/>
      <tableStyleElement type="headerRow" dxfId="483"/>
      <tableStyleElement type="totalRow" dxfId="482"/>
      <tableStyleElement type="firstColumn" dxfId="481"/>
      <tableStyleElement type="lastColumn" dxfId="480"/>
      <tableStyleElement type="lastHeaderCell" dxfId="479"/>
      <tableStyleElement type="lastTotalCell" dxfId="478"/>
    </tableStyle>
    <tableStyle name="テーブル スタイル 4 4" pivot="0" count="7">
      <tableStyleElement type="wholeTable" dxfId="477"/>
      <tableStyleElement type="headerRow" dxfId="476"/>
      <tableStyleElement type="totalRow" dxfId="475"/>
      <tableStyleElement type="firstColumn" dxfId="474"/>
      <tableStyleElement type="lastColumn" dxfId="473"/>
      <tableStyleElement type="lastHeaderCell" dxfId="472"/>
      <tableStyleElement type="lastTotalCell" dxfId="471"/>
    </tableStyle>
    <tableStyle name="テーブル スタイル 4 5" pivot="0" count="7">
      <tableStyleElement type="wholeTable" dxfId="470"/>
      <tableStyleElement type="headerRow" dxfId="469"/>
      <tableStyleElement type="totalRow" dxfId="468"/>
      <tableStyleElement type="firstColumn" dxfId="467"/>
      <tableStyleElement type="lastColumn" dxfId="466"/>
      <tableStyleElement type="lastHeaderCell" dxfId="465"/>
      <tableStyleElement type="lastTotalCell" dxfId="464"/>
    </tableStyle>
    <tableStyle name="テーブル スタイル 4 6" pivot="0" count="7">
      <tableStyleElement type="wholeTable" dxfId="463"/>
      <tableStyleElement type="headerRow" dxfId="462"/>
      <tableStyleElement type="totalRow" dxfId="461"/>
      <tableStyleElement type="firstColumn" dxfId="460"/>
      <tableStyleElement type="lastColumn" dxfId="459"/>
      <tableStyleElement type="lastHeaderCell" dxfId="458"/>
      <tableStyleElement type="lastTotalCell" dxfId="457"/>
    </tableStyle>
    <tableStyle name="テーブル スタイル 4 7" pivot="0" count="7">
      <tableStyleElement type="wholeTable" dxfId="456"/>
      <tableStyleElement type="headerRow" dxfId="455"/>
      <tableStyleElement type="totalRow" dxfId="454"/>
      <tableStyleElement type="firstColumn" dxfId="453"/>
      <tableStyleElement type="lastColumn" dxfId="452"/>
      <tableStyleElement type="lastHeaderCell" dxfId="451"/>
      <tableStyleElement type="lastTotalCell" dxfId="450"/>
    </tableStyle>
    <tableStyle name="テーブル スタイル 4 8" pivot="0" count="7">
      <tableStyleElement type="wholeTable" dxfId="449"/>
      <tableStyleElement type="headerRow" dxfId="448"/>
      <tableStyleElement type="totalRow" dxfId="447"/>
      <tableStyleElement type="firstColumn" dxfId="446"/>
      <tableStyleElement type="lastColumn" dxfId="445"/>
      <tableStyleElement type="lastHeaderCell" dxfId="444"/>
      <tableStyleElement type="lastTotalCell" dxfId="443"/>
    </tableStyle>
    <tableStyle name="テーブル スタイル 4 9" pivot="0" count="7">
      <tableStyleElement type="wholeTable" dxfId="442"/>
      <tableStyleElement type="headerRow" dxfId="441"/>
      <tableStyleElement type="totalRow" dxfId="440"/>
      <tableStyleElement type="firstColumn" dxfId="439"/>
      <tableStyleElement type="lastColumn" dxfId="438"/>
      <tableStyleElement type="lastHeaderCell" dxfId="437"/>
      <tableStyleElement type="lastTotalCell" dxfId="436"/>
    </tableStyle>
    <tableStyle name="テーブル スタイル 8" pivot="0" count="6">
      <tableStyleElement type="wholeTable" dxfId="435"/>
      <tableStyleElement type="headerRow" dxfId="434"/>
      <tableStyleElement type="totalRow" dxfId="433"/>
      <tableStyleElement type="firstColumn" dxfId="432"/>
      <tableStyleElement type="lastColumn" dxfId="431"/>
      <tableStyleElement type="firstRowStripe" dxfId="430"/>
    </tableStyle>
  </tableStyles>
  <colors>
    <mruColors>
      <color rgb="FFF2F2F2"/>
      <color rgb="FF0033CC"/>
      <color rgb="FFFF0000"/>
      <color rgb="FFFFCC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12700</xdr:colOff>
      <xdr:row>3</xdr:row>
      <xdr:rowOff>157842</xdr:rowOff>
    </xdr:from>
    <xdr:to>
      <xdr:col>7</xdr:col>
      <xdr:colOff>381006</xdr:colOff>
      <xdr:row>3</xdr:row>
      <xdr:rowOff>165544</xdr:rowOff>
    </xdr:to>
    <xdr:cxnSp macro="">
      <xdr:nvCxnSpPr>
        <xdr:cNvPr id="46" name="直線矢印コネクタ 45">
          <a:extLst>
            <a:ext uri="{FF2B5EF4-FFF2-40B4-BE49-F238E27FC236}">
              <a16:creationId xmlns:a16="http://schemas.microsoft.com/office/drawing/2014/main" id="{00000000-0008-0000-0400-00002E000000}"/>
            </a:ext>
          </a:extLst>
        </xdr:cNvPr>
        <xdr:cNvCxnSpPr>
          <a:stCxn id="47" idx="1"/>
        </xdr:cNvCxnSpPr>
      </xdr:nvCxnSpPr>
      <xdr:spPr>
        <a:xfrm flipH="1">
          <a:off x="6115050" y="1192892"/>
          <a:ext cx="368306" cy="7702"/>
        </a:xfrm>
        <a:prstGeom prst="straightConnector1">
          <a:avLst/>
        </a:prstGeom>
        <a:ln w="38100">
          <a:solidFill>
            <a:srgbClr val="FF0000"/>
          </a:solidFill>
          <a:prstDash val="sysDot"/>
          <a:tailEnd type="arrow"/>
        </a:ln>
        <a:effectLst>
          <a:outerShdw blurRad="50800" dist="38100" dir="2700000" algn="tl"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381006</xdr:colOff>
      <xdr:row>1</xdr:row>
      <xdr:rowOff>603973</xdr:rowOff>
    </xdr:from>
    <xdr:to>
      <xdr:col>10</xdr:col>
      <xdr:colOff>152400</xdr:colOff>
      <xdr:row>4</xdr:row>
      <xdr:rowOff>175260</xdr:rowOff>
    </xdr:to>
    <xdr:sp macro="" textlink="">
      <xdr:nvSpPr>
        <xdr:cNvPr id="47" name="角丸四角形 46">
          <a:extLst>
            <a:ext uri="{FF2B5EF4-FFF2-40B4-BE49-F238E27FC236}">
              <a16:creationId xmlns:a16="http://schemas.microsoft.com/office/drawing/2014/main" id="{00000000-0008-0000-0400-00002F000000}"/>
            </a:ext>
          </a:extLst>
        </xdr:cNvPr>
        <xdr:cNvSpPr/>
      </xdr:nvSpPr>
      <xdr:spPr>
        <a:xfrm>
          <a:off x="6377946" y="885913"/>
          <a:ext cx="1623054" cy="607607"/>
        </a:xfrm>
        <a:prstGeom prst="roundRect">
          <a:avLst/>
        </a:prstGeom>
        <a:solidFill>
          <a:schemeClr val="bg1">
            <a:lumMod val="95000"/>
          </a:schemeClr>
        </a:solidFill>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b="0">
              <a:solidFill>
                <a:srgbClr val="FF0000"/>
              </a:solidFill>
            </a:rPr>
            <a:t>本名簿の作成日を記入</a:t>
          </a:r>
          <a:endParaRPr kumimoji="1" lang="en-US" altLang="ja-JP" sz="900" b="0">
            <a:solidFill>
              <a:srgbClr val="FF0000"/>
            </a:solidFill>
          </a:endParaRPr>
        </a:p>
        <a:p>
          <a:pPr algn="ctr"/>
          <a:r>
            <a:rPr kumimoji="1" lang="en-US" altLang="ja-JP" sz="900" b="0">
              <a:solidFill>
                <a:srgbClr val="FF0000"/>
              </a:solidFill>
            </a:rPr>
            <a:t>8/1</a:t>
          </a:r>
          <a:r>
            <a:rPr kumimoji="1" lang="ja-JP" altLang="en-US" sz="900" b="0">
              <a:solidFill>
                <a:srgbClr val="FF0000"/>
              </a:solidFill>
            </a:rPr>
            <a:t>の形式で入力して下さい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2117</xdr:colOff>
      <xdr:row>7</xdr:row>
      <xdr:rowOff>93764</xdr:rowOff>
    </xdr:from>
    <xdr:to>
      <xdr:col>13</xdr:col>
      <xdr:colOff>33021</xdr:colOff>
      <xdr:row>8</xdr:row>
      <xdr:rowOff>456349</xdr:rowOff>
    </xdr:to>
    <xdr:sp macro="" textlink="">
      <xdr:nvSpPr>
        <xdr:cNvPr id="22" name="右矢印 3">
          <a:extLst>
            <a:ext uri="{FF2B5EF4-FFF2-40B4-BE49-F238E27FC236}">
              <a16:creationId xmlns:a16="http://schemas.microsoft.com/office/drawing/2014/main" id="{D99F7A81-27FC-4EBE-8686-6019783AD127}"/>
            </a:ext>
          </a:extLst>
        </xdr:cNvPr>
        <xdr:cNvSpPr/>
      </xdr:nvSpPr>
      <xdr:spPr>
        <a:xfrm>
          <a:off x="3481917" y="2259114"/>
          <a:ext cx="627804" cy="95948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900" b="0"/>
            <a:t>解決</a:t>
          </a:r>
        </a:p>
      </xdr:txBody>
    </xdr:sp>
    <xdr:clientData/>
  </xdr:twoCellAnchor>
  <xdr:twoCellAnchor>
    <xdr:from>
      <xdr:col>0</xdr:col>
      <xdr:colOff>289560</xdr:colOff>
      <xdr:row>20</xdr:row>
      <xdr:rowOff>137160</xdr:rowOff>
    </xdr:from>
    <xdr:to>
      <xdr:col>4</xdr:col>
      <xdr:colOff>209550</xdr:colOff>
      <xdr:row>21</xdr:row>
      <xdr:rowOff>112395</xdr:rowOff>
    </xdr:to>
    <xdr:sp macro="" textlink="" fLocksText="0">
      <xdr:nvSpPr>
        <xdr:cNvPr id="3" name="矢印: 右 2">
          <a:extLst>
            <a:ext uri="{FF2B5EF4-FFF2-40B4-BE49-F238E27FC236}">
              <a16:creationId xmlns:a16="http://schemas.microsoft.com/office/drawing/2014/main" id="{1E297188-3A45-483F-82CB-D09FA1989FD6}"/>
            </a:ext>
          </a:extLst>
        </xdr:cNvPr>
        <xdr:cNvSpPr/>
      </xdr:nvSpPr>
      <xdr:spPr>
        <a:xfrm>
          <a:off x="289560" y="8417560"/>
          <a:ext cx="1304290" cy="42608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〇△◆▽研究</a:t>
          </a:r>
        </a:p>
      </xdr:txBody>
    </xdr:sp>
    <xdr:clientData fLocksWithSheet="0"/>
  </xdr:twoCellAnchor>
  <xdr:twoCellAnchor>
    <xdr:from>
      <xdr:col>2</xdr:col>
      <xdr:colOff>245745</xdr:colOff>
      <xdr:row>21</xdr:row>
      <xdr:rowOff>228600</xdr:rowOff>
    </xdr:from>
    <xdr:to>
      <xdr:col>5</xdr:col>
      <xdr:colOff>424815</xdr:colOff>
      <xdr:row>23</xdr:row>
      <xdr:rowOff>74295</xdr:rowOff>
    </xdr:to>
    <xdr:sp macro="" textlink="" fLocksText="0">
      <xdr:nvSpPr>
        <xdr:cNvPr id="4" name="矢印: 右 3">
          <a:extLst>
            <a:ext uri="{FF2B5EF4-FFF2-40B4-BE49-F238E27FC236}">
              <a16:creationId xmlns:a16="http://schemas.microsoft.com/office/drawing/2014/main" id="{47773D2D-2D44-4743-B7C8-ADA1B06714CF}"/>
            </a:ext>
          </a:extLst>
        </xdr:cNvPr>
        <xdr:cNvSpPr/>
      </xdr:nvSpPr>
      <xdr:spPr>
        <a:xfrm>
          <a:off x="870585" y="8930640"/>
          <a:ext cx="1276350" cy="42481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〇△◆開発</a:t>
          </a:r>
        </a:p>
      </xdr:txBody>
    </xdr:sp>
    <xdr:clientData fLocksWithSheet="0"/>
  </xdr:twoCellAnchor>
  <xdr:twoCellAnchor>
    <xdr:from>
      <xdr:col>6</xdr:col>
      <xdr:colOff>7621</xdr:colOff>
      <xdr:row>22</xdr:row>
      <xdr:rowOff>40007</xdr:rowOff>
    </xdr:from>
    <xdr:to>
      <xdr:col>8</xdr:col>
      <xdr:colOff>29210</xdr:colOff>
      <xdr:row>25</xdr:row>
      <xdr:rowOff>114300</xdr:rowOff>
    </xdr:to>
    <xdr:sp macro="" textlink="" fLocksText="0">
      <xdr:nvSpPr>
        <xdr:cNvPr id="5" name="矢印: 右 4">
          <a:extLst>
            <a:ext uri="{FF2B5EF4-FFF2-40B4-BE49-F238E27FC236}">
              <a16:creationId xmlns:a16="http://schemas.microsoft.com/office/drawing/2014/main" id="{004F235A-76DC-444C-8FC1-5AD2FB294DE9}"/>
            </a:ext>
          </a:extLst>
        </xdr:cNvPr>
        <xdr:cNvSpPr/>
      </xdr:nvSpPr>
      <xdr:spPr>
        <a:xfrm>
          <a:off x="2211071" y="9076057"/>
          <a:ext cx="669289" cy="912493"/>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要件定義</a:t>
          </a:r>
          <a:endParaRPr kumimoji="1" lang="en-US" altLang="ja-JP" sz="900"/>
        </a:p>
      </xdr:txBody>
    </xdr:sp>
    <xdr:clientData fLocksWithSheet="0"/>
  </xdr:twoCellAnchor>
  <xdr:twoCellAnchor>
    <xdr:from>
      <xdr:col>7</xdr:col>
      <xdr:colOff>461010</xdr:colOff>
      <xdr:row>24</xdr:row>
      <xdr:rowOff>68580</xdr:rowOff>
    </xdr:from>
    <xdr:to>
      <xdr:col>11</xdr:col>
      <xdr:colOff>110490</xdr:colOff>
      <xdr:row>26</xdr:row>
      <xdr:rowOff>81915</xdr:rowOff>
    </xdr:to>
    <xdr:sp macro="" textlink="" fLocksText="0">
      <xdr:nvSpPr>
        <xdr:cNvPr id="6" name="矢印: 右 5">
          <a:extLst>
            <a:ext uri="{FF2B5EF4-FFF2-40B4-BE49-F238E27FC236}">
              <a16:creationId xmlns:a16="http://schemas.microsoft.com/office/drawing/2014/main" id="{47397706-D7E4-4B5E-8B26-8C342E007D36}"/>
            </a:ext>
          </a:extLst>
        </xdr:cNvPr>
        <xdr:cNvSpPr/>
      </xdr:nvSpPr>
      <xdr:spPr>
        <a:xfrm>
          <a:off x="2785110" y="9685020"/>
          <a:ext cx="952500" cy="40957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設計・試作</a:t>
          </a:r>
        </a:p>
      </xdr:txBody>
    </xdr:sp>
    <xdr:clientData fLocksWithSheet="0"/>
  </xdr:twoCellAnchor>
  <xdr:twoCellAnchor>
    <xdr:from>
      <xdr:col>9</xdr:col>
      <xdr:colOff>356235</xdr:colOff>
      <xdr:row>26</xdr:row>
      <xdr:rowOff>62865</xdr:rowOff>
    </xdr:from>
    <xdr:to>
      <xdr:col>13</xdr:col>
      <xdr:colOff>190500</xdr:colOff>
      <xdr:row>28</xdr:row>
      <xdr:rowOff>38100</xdr:rowOff>
    </xdr:to>
    <xdr:sp macro="" textlink="" fLocksText="0">
      <xdr:nvSpPr>
        <xdr:cNvPr id="7" name="矢印: 右 6">
          <a:extLst>
            <a:ext uri="{FF2B5EF4-FFF2-40B4-BE49-F238E27FC236}">
              <a16:creationId xmlns:a16="http://schemas.microsoft.com/office/drawing/2014/main" id="{04B417CF-DBB7-4419-B6EA-FA65B28538DE}"/>
            </a:ext>
          </a:extLst>
        </xdr:cNvPr>
        <xdr:cNvSpPr/>
      </xdr:nvSpPr>
      <xdr:spPr>
        <a:xfrm>
          <a:off x="3366135" y="10075545"/>
          <a:ext cx="946785" cy="409575"/>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評価・試験</a:t>
          </a:r>
        </a:p>
      </xdr:txBody>
    </xdr:sp>
    <xdr:clientData fLocksWithSheet="0"/>
  </xdr:twoCellAnchor>
  <xdr:twoCellAnchor>
    <xdr:from>
      <xdr:col>13</xdr:col>
      <xdr:colOff>219076</xdr:colOff>
      <xdr:row>27</xdr:row>
      <xdr:rowOff>51435</xdr:rowOff>
    </xdr:from>
    <xdr:to>
      <xdr:col>15</xdr:col>
      <xdr:colOff>76200</xdr:colOff>
      <xdr:row>29</xdr:row>
      <xdr:rowOff>28575</xdr:rowOff>
    </xdr:to>
    <xdr:sp macro="" textlink="" fLocksText="0">
      <xdr:nvSpPr>
        <xdr:cNvPr id="8" name="矢印: 右 7">
          <a:extLst>
            <a:ext uri="{FF2B5EF4-FFF2-40B4-BE49-F238E27FC236}">
              <a16:creationId xmlns:a16="http://schemas.microsoft.com/office/drawing/2014/main" id="{B6FCB6A8-306A-4370-B961-39A3616A8027}"/>
            </a:ext>
          </a:extLst>
        </xdr:cNvPr>
        <xdr:cNvSpPr/>
      </xdr:nvSpPr>
      <xdr:spPr>
        <a:xfrm>
          <a:off x="4341496" y="10269855"/>
          <a:ext cx="786764" cy="42672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改良</a:t>
          </a:r>
        </a:p>
      </xdr:txBody>
    </xdr:sp>
    <xdr:clientData fLocksWithSheet="0"/>
  </xdr:twoCellAnchor>
  <xdr:twoCellAnchor>
    <xdr:from>
      <xdr:col>15</xdr:col>
      <xdr:colOff>24767</xdr:colOff>
      <xdr:row>29</xdr:row>
      <xdr:rowOff>100965</xdr:rowOff>
    </xdr:from>
    <xdr:to>
      <xdr:col>17</xdr:col>
      <xdr:colOff>99060</xdr:colOff>
      <xdr:row>33</xdr:row>
      <xdr:rowOff>32385</xdr:rowOff>
    </xdr:to>
    <xdr:sp macro="" textlink="" fLocksText="0">
      <xdr:nvSpPr>
        <xdr:cNvPr id="9" name="矢印: 右 8">
          <a:extLst>
            <a:ext uri="{FF2B5EF4-FFF2-40B4-BE49-F238E27FC236}">
              <a16:creationId xmlns:a16="http://schemas.microsoft.com/office/drawing/2014/main" id="{9CC3B8D1-10AD-4900-A921-AC1C6A51C68F}"/>
            </a:ext>
          </a:extLst>
        </xdr:cNvPr>
        <xdr:cNvSpPr/>
      </xdr:nvSpPr>
      <xdr:spPr>
        <a:xfrm>
          <a:off x="5076827" y="10768965"/>
          <a:ext cx="752473" cy="41910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量産試作</a:t>
          </a:r>
        </a:p>
      </xdr:txBody>
    </xdr:sp>
    <xdr:clientData fLocksWithSheet="0"/>
  </xdr:twoCellAnchor>
  <xdr:twoCellAnchor>
    <xdr:from>
      <xdr:col>17</xdr:col>
      <xdr:colOff>135257</xdr:colOff>
      <xdr:row>29</xdr:row>
      <xdr:rowOff>93345</xdr:rowOff>
    </xdr:from>
    <xdr:to>
      <xdr:col>20</xdr:col>
      <xdr:colOff>120015</xdr:colOff>
      <xdr:row>33</xdr:row>
      <xdr:rowOff>24765</xdr:rowOff>
    </xdr:to>
    <xdr:sp macro="" textlink="" fLocksText="0">
      <xdr:nvSpPr>
        <xdr:cNvPr id="10" name="矢印: 右 9">
          <a:extLst>
            <a:ext uri="{FF2B5EF4-FFF2-40B4-BE49-F238E27FC236}">
              <a16:creationId xmlns:a16="http://schemas.microsoft.com/office/drawing/2014/main" id="{474ABC78-677B-4D00-A6B8-72CD5EAA5C69}"/>
            </a:ext>
          </a:extLst>
        </xdr:cNvPr>
        <xdr:cNvSpPr/>
      </xdr:nvSpPr>
      <xdr:spPr>
        <a:xfrm>
          <a:off x="5989957" y="10780395"/>
          <a:ext cx="778508" cy="426720"/>
        </a:xfrm>
        <a:prstGeom prst="rightArrow">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t>販売開始</a:t>
          </a:r>
        </a:p>
      </xdr:txBody>
    </xdr:sp>
    <xdr:clientData fLocksWithSheet="0"/>
  </xdr:twoCellAnchor>
  <xdr:twoCellAnchor>
    <xdr:from>
      <xdr:col>21</xdr:col>
      <xdr:colOff>339090</xdr:colOff>
      <xdr:row>23</xdr:row>
      <xdr:rowOff>3809</xdr:rowOff>
    </xdr:from>
    <xdr:to>
      <xdr:col>22</xdr:col>
      <xdr:colOff>1714500</xdr:colOff>
      <xdr:row>28</xdr:row>
      <xdr:rowOff>53339</xdr:rowOff>
    </xdr:to>
    <xdr:sp macro="" textlink="" fLocksText="0">
      <xdr:nvSpPr>
        <xdr:cNvPr id="11" name="吹き出し: 角を丸めた四角形 10">
          <a:extLst>
            <a:ext uri="{FF2B5EF4-FFF2-40B4-BE49-F238E27FC236}">
              <a16:creationId xmlns:a16="http://schemas.microsoft.com/office/drawing/2014/main" id="{A4EC15DD-5577-408F-9220-B0A37B8AE245}"/>
            </a:ext>
          </a:extLst>
        </xdr:cNvPr>
        <xdr:cNvSpPr/>
      </xdr:nvSpPr>
      <xdr:spPr>
        <a:xfrm>
          <a:off x="7374890" y="9312909"/>
          <a:ext cx="2004060" cy="1211580"/>
        </a:xfrm>
        <a:prstGeom prst="wedgeRoundRectCallout">
          <a:avLst>
            <a:gd name="adj1" fmla="val -71762"/>
            <a:gd name="adj2" fmla="val 227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作成例が記載されていますので、文字は上書きし、矢印は適当に長さ調整して使用して下さい</a:t>
          </a:r>
        </a:p>
      </xdr:txBody>
    </xdr:sp>
    <xdr:clientData fLocksWithSheet="0" fPrintsWithSheet="0"/>
  </xdr:twoCellAnchor>
  <xdr:twoCellAnchor>
    <xdr:from>
      <xdr:col>5</xdr:col>
      <xdr:colOff>403860</xdr:colOff>
      <xdr:row>21</xdr:row>
      <xdr:rowOff>297180</xdr:rowOff>
    </xdr:from>
    <xdr:to>
      <xdr:col>13</xdr:col>
      <xdr:colOff>228600</xdr:colOff>
      <xdr:row>28</xdr:row>
      <xdr:rowOff>182880</xdr:rowOff>
    </xdr:to>
    <xdr:sp macro="" textlink="">
      <xdr:nvSpPr>
        <xdr:cNvPr id="2" name="四角形: 角を丸くする 1">
          <a:extLst>
            <a:ext uri="{FF2B5EF4-FFF2-40B4-BE49-F238E27FC236}">
              <a16:creationId xmlns:a16="http://schemas.microsoft.com/office/drawing/2014/main" id="{FA6C915F-46B7-966A-644C-BD86327EEF2A}"/>
            </a:ext>
          </a:extLst>
        </xdr:cNvPr>
        <xdr:cNvSpPr/>
      </xdr:nvSpPr>
      <xdr:spPr>
        <a:xfrm>
          <a:off x="2125980" y="8999220"/>
          <a:ext cx="2225040" cy="163068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137160</xdr:colOff>
      <xdr:row>21</xdr:row>
      <xdr:rowOff>38100</xdr:rowOff>
    </xdr:from>
    <xdr:ext cx="2074671" cy="275717"/>
    <xdr:sp macro="" textlink="">
      <xdr:nvSpPr>
        <xdr:cNvPr id="14" name="テキスト ボックス 13">
          <a:extLst>
            <a:ext uri="{FF2B5EF4-FFF2-40B4-BE49-F238E27FC236}">
              <a16:creationId xmlns:a16="http://schemas.microsoft.com/office/drawing/2014/main" id="{690EB78B-C729-4F1D-FFF0-A5B4ED676C51}"/>
            </a:ext>
          </a:extLst>
        </xdr:cNvPr>
        <xdr:cNvSpPr txBox="1"/>
      </xdr:nvSpPr>
      <xdr:spPr>
        <a:xfrm>
          <a:off x="2293620" y="8740140"/>
          <a:ext cx="20746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u="sng">
              <a:solidFill>
                <a:srgbClr val="FF0000"/>
              </a:solidFill>
            </a:rPr>
            <a:t>本助成事業期間中の実施項目</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726592</xdr:colOff>
      <xdr:row>5</xdr:row>
      <xdr:rowOff>79998</xdr:rowOff>
    </xdr:from>
    <xdr:to>
      <xdr:col>5</xdr:col>
      <xdr:colOff>433398</xdr:colOff>
      <xdr:row>5</xdr:row>
      <xdr:rowOff>86348</xdr:rowOff>
    </xdr:to>
    <xdr:cxnSp macro="">
      <xdr:nvCxnSpPr>
        <xdr:cNvPr id="40" name="直線矢印コネクタ 39">
          <a:extLst>
            <a:ext uri="{FF2B5EF4-FFF2-40B4-BE49-F238E27FC236}">
              <a16:creationId xmlns:a16="http://schemas.microsoft.com/office/drawing/2014/main" id="{35300129-D73F-4435-B2E4-8A4D23C8E05D}"/>
            </a:ext>
          </a:extLst>
        </xdr:cNvPr>
        <xdr:cNvCxnSpPr/>
      </xdr:nvCxnSpPr>
      <xdr:spPr>
        <a:xfrm>
          <a:off x="1808282" y="1091619"/>
          <a:ext cx="1401599" cy="635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731344</xdr:colOff>
      <xdr:row>6</xdr:row>
      <xdr:rowOff>82814</xdr:rowOff>
    </xdr:from>
    <xdr:to>
      <xdr:col>6</xdr:col>
      <xdr:colOff>0</xdr:colOff>
      <xdr:row>6</xdr:row>
      <xdr:rowOff>82814</xdr:rowOff>
    </xdr:to>
    <xdr:cxnSp macro="">
      <xdr:nvCxnSpPr>
        <xdr:cNvPr id="41" name="直線矢印コネクタ 40">
          <a:extLst>
            <a:ext uri="{FF2B5EF4-FFF2-40B4-BE49-F238E27FC236}">
              <a16:creationId xmlns:a16="http://schemas.microsoft.com/office/drawing/2014/main" id="{11680DF0-11F5-495A-89A3-D171BD742CE0}"/>
            </a:ext>
          </a:extLst>
        </xdr:cNvPr>
        <xdr:cNvCxnSpPr/>
      </xdr:nvCxnSpPr>
      <xdr:spPr>
        <a:xfrm>
          <a:off x="1813034" y="1260848"/>
          <a:ext cx="192689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424180</xdr:colOff>
      <xdr:row>7</xdr:row>
      <xdr:rowOff>89775</xdr:rowOff>
    </xdr:from>
    <xdr:to>
      <xdr:col>5</xdr:col>
      <xdr:colOff>487680</xdr:colOff>
      <xdr:row>7</xdr:row>
      <xdr:rowOff>89775</xdr:rowOff>
    </xdr:to>
    <xdr:cxnSp macro="">
      <xdr:nvCxnSpPr>
        <xdr:cNvPr id="42" name="直線矢印コネクタ 41">
          <a:extLst>
            <a:ext uri="{FF2B5EF4-FFF2-40B4-BE49-F238E27FC236}">
              <a16:creationId xmlns:a16="http://schemas.microsoft.com/office/drawing/2014/main" id="{AD5CDBC7-0B7C-430C-B5DD-5314E225FFAC}"/>
            </a:ext>
          </a:extLst>
        </xdr:cNvPr>
        <xdr:cNvCxnSpPr/>
      </xdr:nvCxnSpPr>
      <xdr:spPr>
        <a:xfrm>
          <a:off x="2237214" y="1434223"/>
          <a:ext cx="1026949"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789940</xdr:colOff>
      <xdr:row>8</xdr:row>
      <xdr:rowOff>93980</xdr:rowOff>
    </xdr:from>
    <xdr:to>
      <xdr:col>6</xdr:col>
      <xdr:colOff>2540</xdr:colOff>
      <xdr:row>8</xdr:row>
      <xdr:rowOff>100330</xdr:rowOff>
    </xdr:to>
    <xdr:cxnSp macro="">
      <xdr:nvCxnSpPr>
        <xdr:cNvPr id="43" name="直線矢印コネクタ 42">
          <a:extLst>
            <a:ext uri="{FF2B5EF4-FFF2-40B4-BE49-F238E27FC236}">
              <a16:creationId xmlns:a16="http://schemas.microsoft.com/office/drawing/2014/main" id="{B0BC434C-E235-47AF-B1F4-5EB6E5E83E5A}"/>
            </a:ext>
          </a:extLst>
        </xdr:cNvPr>
        <xdr:cNvCxnSpPr/>
      </xdr:nvCxnSpPr>
      <xdr:spPr>
        <a:xfrm flipV="1">
          <a:off x="2710180" y="1795780"/>
          <a:ext cx="1376680" cy="635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417830</xdr:colOff>
      <xdr:row>9</xdr:row>
      <xdr:rowOff>84389</xdr:rowOff>
    </xdr:from>
    <xdr:to>
      <xdr:col>6</xdr:col>
      <xdr:colOff>487680</xdr:colOff>
      <xdr:row>9</xdr:row>
      <xdr:rowOff>84389</xdr:rowOff>
    </xdr:to>
    <xdr:cxnSp macro="">
      <xdr:nvCxnSpPr>
        <xdr:cNvPr id="44" name="直線矢印コネクタ 43">
          <a:extLst>
            <a:ext uri="{FF2B5EF4-FFF2-40B4-BE49-F238E27FC236}">
              <a16:creationId xmlns:a16="http://schemas.microsoft.com/office/drawing/2014/main" id="{931C00B8-55C8-4B81-8FF5-41128F93C058}"/>
            </a:ext>
          </a:extLst>
        </xdr:cNvPr>
        <xdr:cNvCxnSpPr/>
      </xdr:nvCxnSpPr>
      <xdr:spPr>
        <a:xfrm>
          <a:off x="2230864" y="1761665"/>
          <a:ext cx="199674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10</xdr:row>
      <xdr:rowOff>85615</xdr:rowOff>
    </xdr:from>
    <xdr:to>
      <xdr:col>6</xdr:col>
      <xdr:colOff>482600</xdr:colOff>
      <xdr:row>10</xdr:row>
      <xdr:rowOff>85615</xdr:rowOff>
    </xdr:to>
    <xdr:cxnSp macro="">
      <xdr:nvCxnSpPr>
        <xdr:cNvPr id="45" name="直線矢印コネクタ 44">
          <a:extLst>
            <a:ext uri="{FF2B5EF4-FFF2-40B4-BE49-F238E27FC236}">
              <a16:creationId xmlns:a16="http://schemas.microsoft.com/office/drawing/2014/main" id="{33F42141-88CB-414D-BA40-378991322734}"/>
            </a:ext>
          </a:extLst>
        </xdr:cNvPr>
        <xdr:cNvCxnSpPr/>
      </xdr:nvCxnSpPr>
      <xdr:spPr>
        <a:xfrm>
          <a:off x="3195583" y="1929305"/>
          <a:ext cx="102694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28247</xdr:colOff>
      <xdr:row>11</xdr:row>
      <xdr:rowOff>87586</xdr:rowOff>
    </xdr:from>
    <xdr:to>
      <xdr:col>6</xdr:col>
      <xdr:colOff>485447</xdr:colOff>
      <xdr:row>11</xdr:row>
      <xdr:rowOff>87586</xdr:rowOff>
    </xdr:to>
    <xdr:cxnSp macro="">
      <xdr:nvCxnSpPr>
        <xdr:cNvPr id="46" name="直線矢印コネクタ 45">
          <a:extLst>
            <a:ext uri="{FF2B5EF4-FFF2-40B4-BE49-F238E27FC236}">
              <a16:creationId xmlns:a16="http://schemas.microsoft.com/office/drawing/2014/main" id="{49BF16AC-E9E6-4D3C-AB13-1F8D5233AAAD}"/>
            </a:ext>
          </a:extLst>
        </xdr:cNvPr>
        <xdr:cNvCxnSpPr/>
      </xdr:nvCxnSpPr>
      <xdr:spPr>
        <a:xfrm>
          <a:off x="2804730" y="2097689"/>
          <a:ext cx="142064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374650</xdr:colOff>
      <xdr:row>12</xdr:row>
      <xdr:rowOff>87586</xdr:rowOff>
    </xdr:from>
    <xdr:to>
      <xdr:col>6</xdr:col>
      <xdr:colOff>800100</xdr:colOff>
      <xdr:row>12</xdr:row>
      <xdr:rowOff>87586</xdr:rowOff>
    </xdr:to>
    <xdr:cxnSp macro="">
      <xdr:nvCxnSpPr>
        <xdr:cNvPr id="47" name="直線矢印コネクタ 46">
          <a:extLst>
            <a:ext uri="{FF2B5EF4-FFF2-40B4-BE49-F238E27FC236}">
              <a16:creationId xmlns:a16="http://schemas.microsoft.com/office/drawing/2014/main" id="{45233F91-0F55-44E5-B024-1A3FE0F93DF4}"/>
            </a:ext>
          </a:extLst>
        </xdr:cNvPr>
        <xdr:cNvCxnSpPr/>
      </xdr:nvCxnSpPr>
      <xdr:spPr>
        <a:xfrm>
          <a:off x="3151133" y="2264103"/>
          <a:ext cx="1388898"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13</xdr:row>
      <xdr:rowOff>85178</xdr:rowOff>
    </xdr:from>
    <xdr:to>
      <xdr:col>8</xdr:col>
      <xdr:colOff>793750</xdr:colOff>
      <xdr:row>13</xdr:row>
      <xdr:rowOff>85178</xdr:rowOff>
    </xdr:to>
    <xdr:cxnSp macro="">
      <xdr:nvCxnSpPr>
        <xdr:cNvPr id="48" name="直線矢印コネクタ 47">
          <a:extLst>
            <a:ext uri="{FF2B5EF4-FFF2-40B4-BE49-F238E27FC236}">
              <a16:creationId xmlns:a16="http://schemas.microsoft.com/office/drawing/2014/main" id="{0A0EFC32-5A6C-425A-86F7-30A79DED3393}"/>
            </a:ext>
          </a:extLst>
        </xdr:cNvPr>
        <xdr:cNvCxnSpPr/>
      </xdr:nvCxnSpPr>
      <xdr:spPr>
        <a:xfrm>
          <a:off x="3739931" y="2428109"/>
          <a:ext cx="2720647" cy="0"/>
        </a:xfrm>
        <a:prstGeom prst="straightConnector1">
          <a:avLst/>
        </a:prstGeom>
        <a:ln w="57150">
          <a:solidFill>
            <a:schemeClr val="bg1">
              <a:lumMod val="50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363855</xdr:colOff>
      <xdr:row>14</xdr:row>
      <xdr:rowOff>34290</xdr:rowOff>
    </xdr:from>
    <xdr:to>
      <xdr:col>6</xdr:col>
      <xdr:colOff>478155</xdr:colOff>
      <xdr:row>14</xdr:row>
      <xdr:rowOff>148590</xdr:rowOff>
    </xdr:to>
    <xdr:sp macro="" textlink="">
      <xdr:nvSpPr>
        <xdr:cNvPr id="50" name="星: 5 pt 49">
          <a:extLst>
            <a:ext uri="{FF2B5EF4-FFF2-40B4-BE49-F238E27FC236}">
              <a16:creationId xmlns:a16="http://schemas.microsoft.com/office/drawing/2014/main" id="{99C31143-23AD-4686-B11F-9128F09393BC}"/>
            </a:ext>
          </a:extLst>
        </xdr:cNvPr>
        <xdr:cNvSpPr/>
      </xdr:nvSpPr>
      <xdr:spPr>
        <a:xfrm>
          <a:off x="4446270" y="2767965"/>
          <a:ext cx="114300" cy="1143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670560</xdr:colOff>
      <xdr:row>5</xdr:row>
      <xdr:rowOff>76200</xdr:rowOff>
    </xdr:from>
    <xdr:to>
      <xdr:col>8</xdr:col>
      <xdr:colOff>889000</xdr:colOff>
      <xdr:row>8</xdr:row>
      <xdr:rowOff>101600</xdr:rowOff>
    </xdr:to>
    <xdr:sp macro="" textlink="" fLocksText="0">
      <xdr:nvSpPr>
        <xdr:cNvPr id="10" name="吹き出し: 角を丸めた四角形 9">
          <a:extLst>
            <a:ext uri="{FF2B5EF4-FFF2-40B4-BE49-F238E27FC236}">
              <a16:creationId xmlns:a16="http://schemas.microsoft.com/office/drawing/2014/main" id="{ED351108-B5E6-FD5D-943F-A47E037FA8F2}"/>
            </a:ext>
          </a:extLst>
        </xdr:cNvPr>
        <xdr:cNvSpPr/>
      </xdr:nvSpPr>
      <xdr:spPr>
        <a:xfrm>
          <a:off x="5288280" y="1173480"/>
          <a:ext cx="1163320" cy="528320"/>
        </a:xfrm>
        <a:prstGeom prst="wedgeRoundRectCallout">
          <a:avLst>
            <a:gd name="adj1" fmla="val -91468"/>
            <a:gd name="adj2" fmla="val 257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記入例を上書きして下さい</a:t>
          </a: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203200</xdr:colOff>
      <xdr:row>3</xdr:row>
      <xdr:rowOff>114300</xdr:rowOff>
    </xdr:from>
    <xdr:to>
      <xdr:col>12</xdr:col>
      <xdr:colOff>463550</xdr:colOff>
      <xdr:row>6</xdr:row>
      <xdr:rowOff>184150</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6819900" y="965200"/>
          <a:ext cx="4032250" cy="641350"/>
        </a:xfrm>
        <a:prstGeom prst="wedgeRoundRectCallout">
          <a:avLst>
            <a:gd name="adj1" fmla="val -43668"/>
            <a:gd name="adj2" fmla="val 7537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記入にあたっては、戦略イノベ</a:t>
          </a:r>
          <a:r>
            <a:rPr kumimoji="1" lang="en-US" altLang="ja-JP" sz="1100"/>
            <a:t>HP</a:t>
          </a:r>
          <a:r>
            <a:rPr kumimoji="1" lang="ja-JP" altLang="en-US" sz="1100"/>
            <a:t>下部　参考資料 「達成目標の記入例のダウンロードはこちら</a:t>
          </a:r>
          <a:r>
            <a:rPr kumimoji="1" lang="en-US" altLang="ja-JP" sz="1100"/>
            <a:t>【PDF】</a:t>
          </a:r>
          <a:r>
            <a:rPr kumimoji="1" lang="ja-JP" altLang="en-US" sz="1100"/>
            <a:t>」をご確認ください。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24</xdr:row>
      <xdr:rowOff>259080</xdr:rowOff>
    </xdr:from>
    <xdr:to>
      <xdr:col>12</xdr:col>
      <xdr:colOff>579120</xdr:colOff>
      <xdr:row>27</xdr:row>
      <xdr:rowOff>243840</xdr:rowOff>
    </xdr:to>
    <xdr:sp macro="" textlink="">
      <xdr:nvSpPr>
        <xdr:cNvPr id="3" name="右中かっこ 2">
          <a:extLst>
            <a:ext uri="{FF2B5EF4-FFF2-40B4-BE49-F238E27FC236}">
              <a16:creationId xmlns:a16="http://schemas.microsoft.com/office/drawing/2014/main" id="{6236B8D5-D507-5C13-7F16-AC8ACF5106CE}"/>
            </a:ext>
          </a:extLst>
        </xdr:cNvPr>
        <xdr:cNvSpPr/>
      </xdr:nvSpPr>
      <xdr:spPr>
        <a:xfrm>
          <a:off x="6682740" y="9273540"/>
          <a:ext cx="381000" cy="83058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30480</xdr:colOff>
      <xdr:row>24</xdr:row>
      <xdr:rowOff>205740</xdr:rowOff>
    </xdr:from>
    <xdr:to>
      <xdr:col>17</xdr:col>
      <xdr:colOff>198120</xdr:colOff>
      <xdr:row>27</xdr:row>
      <xdr:rowOff>213360</xdr:rowOff>
    </xdr:to>
    <xdr:sp macro="" textlink="">
      <xdr:nvSpPr>
        <xdr:cNvPr id="4" name="正方形/長方形 3">
          <a:extLst>
            <a:ext uri="{FF2B5EF4-FFF2-40B4-BE49-F238E27FC236}">
              <a16:creationId xmlns:a16="http://schemas.microsoft.com/office/drawing/2014/main" id="{5F3A76A6-A313-A3B4-6ACF-8F9D5D7024E4}"/>
            </a:ext>
          </a:extLst>
        </xdr:cNvPr>
        <xdr:cNvSpPr/>
      </xdr:nvSpPr>
      <xdr:spPr>
        <a:xfrm>
          <a:off x="7124700" y="9220200"/>
          <a:ext cx="2598420" cy="8534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対象経費の合計額が、対象経費の限度額を超えると、赤く表示されます。</a:t>
          </a:r>
          <a:endParaRPr kumimoji="1" lang="en-US" altLang="ja-JP" sz="1100" b="1">
            <a:solidFill>
              <a:srgbClr val="0033CC"/>
            </a:solidFill>
          </a:endParaRPr>
        </a:p>
        <a:p>
          <a:pPr algn="l"/>
          <a:r>
            <a:rPr kumimoji="1" lang="ja-JP" altLang="en-US" sz="1100" b="1">
              <a:solidFill>
                <a:srgbClr val="0033CC"/>
              </a:solidFill>
            </a:rPr>
            <a:t>その場合は、限度額内に収まるように、従事時間数等を調整して下さい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763017</xdr:colOff>
      <xdr:row>0</xdr:row>
      <xdr:rowOff>310444</xdr:rowOff>
    </xdr:from>
    <xdr:to>
      <xdr:col>10</xdr:col>
      <xdr:colOff>1237504</xdr:colOff>
      <xdr:row>2</xdr:row>
      <xdr:rowOff>4233</xdr:rowOff>
    </xdr:to>
    <xdr:pic>
      <xdr:nvPicPr>
        <xdr:cNvPr id="2" name="図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7567" y="310444"/>
          <a:ext cx="2169937" cy="2144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63500</xdr:colOff>
      <xdr:row>20</xdr:row>
      <xdr:rowOff>0</xdr:rowOff>
    </xdr:from>
    <xdr:to>
      <xdr:col>0</xdr:col>
      <xdr:colOff>402167</xdr:colOff>
      <xdr:row>20</xdr:row>
      <xdr:rowOff>317500</xdr:rowOff>
    </xdr:to>
    <xdr:sp macro="" textlink="">
      <xdr:nvSpPr>
        <xdr:cNvPr id="3" name="楕円 2"/>
        <xdr:cNvSpPr/>
      </xdr:nvSpPr>
      <xdr:spPr>
        <a:xfrm>
          <a:off x="63500" y="577850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29</xdr:row>
      <xdr:rowOff>63500</xdr:rowOff>
    </xdr:from>
    <xdr:to>
      <xdr:col>0</xdr:col>
      <xdr:colOff>402167</xdr:colOff>
      <xdr:row>29</xdr:row>
      <xdr:rowOff>381000</xdr:rowOff>
    </xdr:to>
    <xdr:sp macro="" textlink="">
      <xdr:nvSpPr>
        <xdr:cNvPr id="4" name="楕円 3"/>
        <xdr:cNvSpPr/>
      </xdr:nvSpPr>
      <xdr:spPr>
        <a:xfrm>
          <a:off x="63500" y="91122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35</xdr:row>
      <xdr:rowOff>88900</xdr:rowOff>
    </xdr:from>
    <xdr:to>
      <xdr:col>0</xdr:col>
      <xdr:colOff>402167</xdr:colOff>
      <xdr:row>36</xdr:row>
      <xdr:rowOff>25400</xdr:rowOff>
    </xdr:to>
    <xdr:sp macro="" textlink="">
      <xdr:nvSpPr>
        <xdr:cNvPr id="5" name="楕円 4"/>
        <xdr:cNvSpPr/>
      </xdr:nvSpPr>
      <xdr:spPr>
        <a:xfrm>
          <a:off x="63500" y="1196340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41</xdr:row>
      <xdr:rowOff>25400</xdr:rowOff>
    </xdr:from>
    <xdr:to>
      <xdr:col>0</xdr:col>
      <xdr:colOff>402167</xdr:colOff>
      <xdr:row>41</xdr:row>
      <xdr:rowOff>342900</xdr:rowOff>
    </xdr:to>
    <xdr:sp macro="" textlink="">
      <xdr:nvSpPr>
        <xdr:cNvPr id="6" name="楕円 5"/>
        <xdr:cNvSpPr/>
      </xdr:nvSpPr>
      <xdr:spPr>
        <a:xfrm>
          <a:off x="63500" y="141541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44</xdr:row>
      <xdr:rowOff>12700</xdr:rowOff>
    </xdr:from>
    <xdr:to>
      <xdr:col>0</xdr:col>
      <xdr:colOff>402167</xdr:colOff>
      <xdr:row>44</xdr:row>
      <xdr:rowOff>330200</xdr:rowOff>
    </xdr:to>
    <xdr:sp macro="" textlink="">
      <xdr:nvSpPr>
        <xdr:cNvPr id="7" name="楕円 6"/>
        <xdr:cNvSpPr/>
      </xdr:nvSpPr>
      <xdr:spPr>
        <a:xfrm>
          <a:off x="63500" y="151193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67235</xdr:colOff>
      <xdr:row>8</xdr:row>
      <xdr:rowOff>52294</xdr:rowOff>
    </xdr:from>
    <xdr:to>
      <xdr:col>0</xdr:col>
      <xdr:colOff>405902</xdr:colOff>
      <xdr:row>8</xdr:row>
      <xdr:rowOff>369794</xdr:rowOff>
    </xdr:to>
    <xdr:sp macro="" textlink="">
      <xdr:nvSpPr>
        <xdr:cNvPr id="8" name="楕円 7"/>
        <xdr:cNvSpPr/>
      </xdr:nvSpPr>
      <xdr:spPr>
        <a:xfrm>
          <a:off x="67235" y="2166844"/>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12</xdr:row>
      <xdr:rowOff>0</xdr:rowOff>
    </xdr:from>
    <xdr:to>
      <xdr:col>0</xdr:col>
      <xdr:colOff>338667</xdr:colOff>
      <xdr:row>13</xdr:row>
      <xdr:rowOff>26147</xdr:rowOff>
    </xdr:to>
    <xdr:sp macro="" textlink="">
      <xdr:nvSpPr>
        <xdr:cNvPr id="9" name="楕円 8"/>
        <xdr:cNvSpPr/>
      </xdr:nvSpPr>
      <xdr:spPr>
        <a:xfrm>
          <a:off x="0" y="3384550"/>
          <a:ext cx="338667" cy="318247"/>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16</xdr:row>
      <xdr:rowOff>0</xdr:rowOff>
    </xdr:from>
    <xdr:to>
      <xdr:col>0</xdr:col>
      <xdr:colOff>338667</xdr:colOff>
      <xdr:row>16</xdr:row>
      <xdr:rowOff>317500</xdr:rowOff>
    </xdr:to>
    <xdr:sp macro="" textlink="">
      <xdr:nvSpPr>
        <xdr:cNvPr id="10" name="楕円 9"/>
        <xdr:cNvSpPr/>
      </xdr:nvSpPr>
      <xdr:spPr>
        <a:xfrm>
          <a:off x="0" y="4413250"/>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49389</xdr:colOff>
      <xdr:row>1</xdr:row>
      <xdr:rowOff>77611</xdr:rowOff>
    </xdr:from>
    <xdr:to>
      <xdr:col>0</xdr:col>
      <xdr:colOff>388056</xdr:colOff>
      <xdr:row>2</xdr:row>
      <xdr:rowOff>14111</xdr:rowOff>
    </xdr:to>
    <xdr:sp macro="" textlink="">
      <xdr:nvSpPr>
        <xdr:cNvPr id="2" name="楕円 1"/>
        <xdr:cNvSpPr/>
      </xdr:nvSpPr>
      <xdr:spPr>
        <a:xfrm>
          <a:off x="49389" y="458611"/>
          <a:ext cx="338667" cy="317500"/>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5</xdr:row>
      <xdr:rowOff>49389</xdr:rowOff>
    </xdr:from>
    <xdr:to>
      <xdr:col>0</xdr:col>
      <xdr:colOff>388056</xdr:colOff>
      <xdr:row>5</xdr:row>
      <xdr:rowOff>359833</xdr:rowOff>
    </xdr:to>
    <xdr:sp macro="" textlink="">
      <xdr:nvSpPr>
        <xdr:cNvPr id="3" name="楕円 2"/>
        <xdr:cNvSpPr/>
      </xdr:nvSpPr>
      <xdr:spPr>
        <a:xfrm>
          <a:off x="49389" y="1954389"/>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9</xdr:row>
      <xdr:rowOff>35278</xdr:rowOff>
    </xdr:from>
    <xdr:to>
      <xdr:col>0</xdr:col>
      <xdr:colOff>388056</xdr:colOff>
      <xdr:row>9</xdr:row>
      <xdr:rowOff>345722</xdr:rowOff>
    </xdr:to>
    <xdr:sp macro="" textlink="">
      <xdr:nvSpPr>
        <xdr:cNvPr id="4" name="楕円 3"/>
        <xdr:cNvSpPr/>
      </xdr:nvSpPr>
      <xdr:spPr>
        <a:xfrm>
          <a:off x="49389" y="346427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13</xdr:row>
      <xdr:rowOff>28222</xdr:rowOff>
    </xdr:from>
    <xdr:to>
      <xdr:col>0</xdr:col>
      <xdr:colOff>388056</xdr:colOff>
      <xdr:row>13</xdr:row>
      <xdr:rowOff>338666</xdr:rowOff>
    </xdr:to>
    <xdr:sp macro="" textlink="">
      <xdr:nvSpPr>
        <xdr:cNvPr id="5" name="楕円 4"/>
        <xdr:cNvSpPr/>
      </xdr:nvSpPr>
      <xdr:spPr>
        <a:xfrm>
          <a:off x="49389" y="4981222"/>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17</xdr:row>
      <xdr:rowOff>21166</xdr:rowOff>
    </xdr:from>
    <xdr:to>
      <xdr:col>0</xdr:col>
      <xdr:colOff>388056</xdr:colOff>
      <xdr:row>17</xdr:row>
      <xdr:rowOff>331610</xdr:rowOff>
    </xdr:to>
    <xdr:sp macro="" textlink="">
      <xdr:nvSpPr>
        <xdr:cNvPr id="6" name="楕円 5"/>
        <xdr:cNvSpPr/>
      </xdr:nvSpPr>
      <xdr:spPr>
        <a:xfrm>
          <a:off x="49389" y="6498166"/>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21</xdr:row>
      <xdr:rowOff>49388</xdr:rowOff>
    </xdr:from>
    <xdr:to>
      <xdr:col>0</xdr:col>
      <xdr:colOff>388056</xdr:colOff>
      <xdr:row>21</xdr:row>
      <xdr:rowOff>359832</xdr:rowOff>
    </xdr:to>
    <xdr:sp macro="" textlink="">
      <xdr:nvSpPr>
        <xdr:cNvPr id="7" name="楕円 6"/>
        <xdr:cNvSpPr/>
      </xdr:nvSpPr>
      <xdr:spPr>
        <a:xfrm>
          <a:off x="49389" y="805038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49389</xdr:colOff>
      <xdr:row>25</xdr:row>
      <xdr:rowOff>49388</xdr:rowOff>
    </xdr:from>
    <xdr:to>
      <xdr:col>0</xdr:col>
      <xdr:colOff>388056</xdr:colOff>
      <xdr:row>25</xdr:row>
      <xdr:rowOff>359832</xdr:rowOff>
    </xdr:to>
    <xdr:sp macro="" textlink="">
      <xdr:nvSpPr>
        <xdr:cNvPr id="8" name="楕円 7"/>
        <xdr:cNvSpPr/>
      </xdr:nvSpPr>
      <xdr:spPr>
        <a:xfrm>
          <a:off x="49389" y="9574388"/>
          <a:ext cx="338667" cy="310444"/>
        </a:xfrm>
        <a:prstGeom prst="ellipse">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3" name="業種分類表" displayName="業種分類表" ref="N38:Q95" totalsRowShown="0" headerRowDxfId="421" dataDxfId="420">
  <autoFilter ref="N38:Q95"/>
  <tableColumns count="4">
    <tableColumn id="1" name="製造業・その他" dataDxfId="419" dataCellStyle="標準 3 2"/>
    <tableColumn id="2" name="卸売業" dataDxfId="418" dataCellStyle="標準 3 2"/>
    <tableColumn id="3" name="サービス業" dataDxfId="417" dataCellStyle="標準 3 2"/>
    <tableColumn id="4" name="小売業" dataDxfId="416" dataCellStyle="標準 3 2"/>
  </tableColumns>
  <tableStyleInfo name="テーブル スタイル 4" showFirstColumn="0" showLastColumn="0" showRowStripes="1" showColumnStripes="0"/>
</table>
</file>

<file path=xl/tables/table10.xml><?xml version="1.0" encoding="utf-8"?>
<table xmlns="http://schemas.openxmlformats.org/spreadsheetml/2006/main" id="7" name="原材料・副資材費" displayName="原材料・副資材費" ref="A13:L32" totalsRowCount="1" headerRowDxfId="247" dataDxfId="246" totalsRowDxfId="244" tableBorderDxfId="245" headerRowCellStyle="標準 2">
  <tableColumns count="12">
    <tableColumn id="1" name="費用_x000a_番号" totalsRowLabel="計" dataDxfId="243" totalsRowDxfId="242" dataCellStyle="標準 3">
      <calculatedColumnFormula>ROW()-ROW(原材料・副資材費[[#Headers],[費用
番号]])</calculatedColumnFormula>
    </tableColumn>
    <tableColumn id="2" name="品　名" dataDxfId="241" totalsRowDxfId="240" dataCellStyle="標準 3"/>
    <tableColumn id="3" name="仕　様" dataDxfId="239" totalsRowDxfId="238" dataCellStyle="標準 3"/>
    <tableColumn id="4" name="用　途" dataDxfId="237" totalsRowDxfId="236" dataCellStyle="標準 3"/>
    <tableColumn id="5" name="実施予定期" dataDxfId="235" totalsRowDxfId="234" dataCellStyle="標準 3"/>
    <tableColumn id="6" name="数量_x000a_(A)" dataDxfId="233" totalsRowDxfId="232" dataCellStyle="標準 3"/>
    <tableColumn id="13" name="単位" dataDxfId="231" totalsRowDxfId="230" dataCellStyle="標準 2"/>
    <tableColumn id="7" name="単価_x000a_（税抜、B)" dataDxfId="229" totalsRowDxfId="228" dataCellStyle="標準 3"/>
    <tableColumn id="8" name="助成事業に_x000a_要する経費_x000a_（税込）" totalsRowFunction="sum" dataDxfId="227" totalsRowDxfId="226" dataCellStyle="桁区切り">
      <calculatedColumnFormula>ROUNDDOWN(原材料・副資材費[[#This Row],[助成
対象経費
(A)×(B)]]*1.1,0)</calculatedColumnFormula>
    </tableColumn>
    <tableColumn id="9" name="助成_x000a_対象経費_x000a_(A)×(B)" totalsRowFunction="sum" dataDxfId="225" totalsRowDxfId="224" dataCellStyle="桁区切り">
      <calculatedColumnFormula>原材料・副資材費[[#This Row],[数量
(A)]]*原材料・副資材費[[#This Row],[単価
（税抜、B)]]</calculatedColumnFormula>
    </tableColumn>
    <tableColumn id="10" name="購入企業名" dataDxfId="223" totalsRowDxfId="222" dataCellStyle="標準 3"/>
    <tableColumn id="11" name="列1" dataDxfId="221" totalsRowDxfId="220" dataCellStyle="標準 3">
      <calculatedColumnFormula>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calculatedColumnFormula>
    </tableColumn>
  </tableColumns>
  <tableStyleInfo name="テーブル スタイル 4 4" showFirstColumn="1" showLastColumn="1" showRowStripes="1" showColumnStripes="0"/>
</table>
</file>

<file path=xl/tables/table11.xml><?xml version="1.0" encoding="utf-8"?>
<table xmlns="http://schemas.openxmlformats.org/spreadsheetml/2006/main" id="19" name="機械装置・工具器具費" displayName="機械装置・工具器具費" ref="A6:N27" totalsRowCount="1" headerRowDxfId="217" dataDxfId="216" totalsRowDxfId="214" tableBorderDxfId="215" headerRowCellStyle="標準 2">
  <tableColumns count="14">
    <tableColumn id="1" name="費用_x000a_番号" totalsRowLabel="計" dataDxfId="213" totalsRowDxfId="212" dataCellStyle="標準 4 2">
      <calculatedColumnFormula>ROW()-ROW(機械装置・工具器具費[[#Headers],[費用
番号]])</calculatedColumnFormula>
    </tableColumn>
    <tableColumn id="2" name="品　名" dataDxfId="211" totalsRowDxfId="210" dataCellStyle="標準 4 2"/>
    <tableColumn id="3" name="用　途" dataDxfId="209" totalsRowDxfId="208" dataCellStyle="標準 4 2"/>
    <tableColumn id="4" name="設置場所" dataDxfId="207" totalsRowDxfId="206" dataCellStyle="標準 4 2"/>
    <tableColumn id="5" name="使用予定期" dataDxfId="205" totalsRowDxfId="204" dataCellStyle="標準 4 2"/>
    <tableColumn id="6" name="調達方法" dataDxfId="203" totalsRowDxfId="202" dataCellStyle="標準 4 2"/>
    <tableColumn id="7" name="設置期間" dataDxfId="201" totalsRowDxfId="200" dataCellStyle="標準 4 2"/>
    <tableColumn id="8" name="数量_x000a_(A)" dataDxfId="199" totalsRowDxfId="198" dataCellStyle="標準 4 2"/>
    <tableColumn id="14" name="単位" dataDxfId="197" totalsRowDxfId="196" dataCellStyle="標準 2"/>
    <tableColumn id="9" name="購入・_x000a_リース・_x000a_レンタル_x000a_単価_x000a_（税抜、B）" dataDxfId="195" totalsRowDxfId="194" dataCellStyle="桁区切り"/>
    <tableColumn id="10" name="助成事業に_x000a_要する経費_x000a_（税込）" totalsRowFunction="sum" dataDxfId="193" totalsRowDxfId="192" dataCellStyle="桁区切り">
      <calculatedColumnFormula>ROUNDDOWN(機械装置・工具器具費[[#This Row],[助成
対象経費
(A)×(B)]]*1.1,0)</calculatedColumnFormula>
    </tableColumn>
    <tableColumn id="11" name="助成_x000a_対象経費_x000a_(A)×(B)" totalsRowFunction="sum" dataDxfId="191" totalsRowDxfId="190" dataCellStyle="桁区切り">
      <calculatedColumnFormula>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calculatedColumnFormula>
    </tableColumn>
    <tableColumn id="12" name="購入・_x000a_リース・_x000a_レンタル先_x000a_企業名" dataDxfId="189" totalsRowDxfId="188" dataCellStyle="標準 4 2"/>
    <tableColumn id="13" name="列1" dataDxfId="187" totalsRowDxfId="186" dataCellStyle="標準 4 2">
      <calculatedColumnFormula>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calculatedColumnFormula>
    </tableColumn>
  </tableColumns>
  <tableStyleInfo name="テーブル スタイル 4 5" showFirstColumn="1" showLastColumn="1" showRowStripes="1" showColumnStripes="0"/>
</table>
</file>

<file path=xl/tables/table12.xml><?xml version="1.0" encoding="utf-8"?>
<table xmlns="http://schemas.openxmlformats.org/spreadsheetml/2006/main" id="9" name="委託・外注費" displayName="委託・外注費" ref="A6:J28" totalsRowCount="1" headerRowDxfId="182" dataDxfId="181" totalsRowDxfId="180">
  <tableColumns count="10">
    <tableColumn id="1" name="費用_x000a_番号" totalsRowLabel="計" dataDxfId="179" totalsRowDxfId="178" dataCellStyle="標準 3">
      <calculatedColumnFormula>ROW()-ROW(委託・外注費[[#Headers],[費用
番号]])</calculatedColumnFormula>
    </tableColumn>
    <tableColumn id="2" name="委託・外注内容" dataDxfId="177" totalsRowDxfId="176" dataCellStyle="標準 3"/>
    <tableColumn id="4" name="実施予定期" dataDxfId="175" totalsRowDxfId="174" dataCellStyle="標準 3"/>
    <tableColumn id="5" name="数量_x000a_(A)" dataDxfId="173" totalsRowDxfId="172" dataCellStyle="標準 3"/>
    <tableColumn id="11" name="単位" dataDxfId="171" totalsRowDxfId="170" dataCellStyle="標準 2"/>
    <tableColumn id="6" name="単価_x000a_（税抜、B）" dataDxfId="169" totalsRowDxfId="168" dataCellStyle="桁区切り"/>
    <tableColumn id="7" name="助成事業に_x000a_要する経費_x000a_（税込）" totalsRowFunction="sum" dataDxfId="167" totalsRowDxfId="166" dataCellStyle="桁区切り">
      <calculatedColumnFormula>ROUNDDOWN(委託・外注費[[#This Row],[助成
対象経費
(A)×(B)]]*1.1,0)</calculatedColumnFormula>
    </tableColumn>
    <tableColumn id="8" name="助成_x000a_対象経費_x000a_(A)×(B)" totalsRowFunction="sum" dataDxfId="165" totalsRowDxfId="164" dataCellStyle="桁区切り">
      <calculatedColumnFormula>委託・外注費[[#This Row],[数量
(A)]]*委託・外注費[[#This Row],[単価
（税抜、B）]]</calculatedColumnFormula>
    </tableColumn>
    <tableColumn id="13" name="委託・外注先" dataDxfId="163" totalsRowDxfId="162" dataCellStyle="桁区切り 2"/>
    <tableColumn id="10" name="列1" dataDxfId="161" totalsRowDxfId="160" dataCellStyle="標準 3">
      <calculatedColumnFormula>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calculatedColumnFormula>
    </tableColumn>
  </tableColumns>
  <tableStyleInfo name="テーブル スタイル 4 6" showFirstColumn="1" showLastColumn="1" showRowStripes="1" showColumnStripes="0"/>
</table>
</file>

<file path=xl/tables/table13.xml><?xml version="1.0" encoding="utf-8"?>
<table xmlns="http://schemas.openxmlformats.org/spreadsheetml/2006/main" id="10" name="専門家指導費" displayName="専門家指導費" ref="A6:J17" totalsRowCount="1" headerRowDxfId="158" dataDxfId="157" totalsRowDxfId="156">
  <tableColumns count="10">
    <tableColumn id="1" name="費用_x000a_番号" totalsRowLabel="計" dataDxfId="155" totalsRowDxfId="154" dataCellStyle="標準 3">
      <calculatedColumnFormula>ROW()-ROW(専門家指導費[[#Headers],[費用
番号]])</calculatedColumnFormula>
    </tableColumn>
    <tableColumn id="2" name="技術指導内容" dataDxfId="153" totalsRowDxfId="152" dataCellStyle="標準 3"/>
    <tableColumn id="4" name="実施予定期" dataDxfId="151" totalsRowDxfId="150" dataCellStyle="標準 3"/>
    <tableColumn id="5" name="数量_x000a_(A)" dataDxfId="149" totalsRowDxfId="148" dataCellStyle="標準 3"/>
    <tableColumn id="11" name="単位" dataDxfId="147" totalsRowDxfId="146" dataCellStyle="標準 2"/>
    <tableColumn id="6" name="単価_x000a_（税抜、B）" dataDxfId="145" totalsRowDxfId="144" dataCellStyle="桁区切り"/>
    <tableColumn id="7" name="助成事業に_x000a_要する経費_x000a_（税込）" totalsRowFunction="sum" dataDxfId="143" totalsRowDxfId="142" dataCellStyle="桁区切り">
      <calculatedColumnFormula>ROUNDDOWN(専門家指導費[[#This Row],[助成
対象経費
(A)×(B)]]*1.1,0)</calculatedColumnFormula>
    </tableColumn>
    <tableColumn id="8" name="助成_x000a_対象経費_x000a_(A)×(B)" totalsRowFunction="sum" dataDxfId="141" totalsRowDxfId="140" dataCellStyle="桁区切り">
      <calculatedColumnFormula>専門家指導費[[#This Row],[数量
(A)]]*専門家指導費[[#This Row],[単価
（税抜、B）]]</calculatedColumnFormula>
    </tableColumn>
    <tableColumn id="9" name="指導者" dataDxfId="139" totalsRowDxfId="138" dataCellStyle="標準 3"/>
    <tableColumn id="10" name="列1" dataDxfId="137" totalsRowDxfId="136" dataCellStyle="標準 3">
      <calculatedColumnFormula>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calculatedColumnFormula>
    </tableColumn>
  </tableColumns>
  <tableStyleInfo name="テーブル スタイル 4 6" showFirstColumn="1" showLastColumn="1" showRowStripes="1" showColumnStripes="0"/>
</table>
</file>

<file path=xl/tables/table14.xml><?xml version="1.0" encoding="utf-8"?>
<table xmlns="http://schemas.openxmlformats.org/spreadsheetml/2006/main" id="3" name="人件費単価表" displayName="人件費単価表" ref="P31:Q57" totalsRowShown="0" headerRowDxfId="132" dataDxfId="131">
  <autoFilter ref="P31:Q57"/>
  <tableColumns count="2">
    <tableColumn id="1" name="報酬月額（給与等）" dataDxfId="130"/>
    <tableColumn id="2" name="人件費単価（時給）" dataDxfId="129"/>
  </tableColumns>
  <tableStyleInfo name="テーブル スタイル 4" showFirstColumn="0" showLastColumn="0" showRowStripes="1" showColumnStripes="0"/>
</table>
</file>

<file path=xl/tables/table15.xml><?xml version="1.0" encoding="utf-8"?>
<table xmlns="http://schemas.openxmlformats.org/spreadsheetml/2006/main" id="5" name="規格等認証・登録費6" displayName="規格等認証・登録費6" ref="A7:J18" totalsRowCount="1" headerRowDxfId="127" dataDxfId="126" totalsRowDxfId="125">
  <tableColumns count="10">
    <tableColumn id="1" name="費用_x000a_番号" totalsRowLabel="計" dataDxfId="124" totalsRowDxfId="123" dataCellStyle="標準 3">
      <calculatedColumnFormula>ROW()-ROW(規格等認証・登録費6[[#Headers],[費用
番号]])</calculatedColumnFormula>
    </tableColumn>
    <tableColumn id="2" name="内容" dataDxfId="122" totalsRowDxfId="121" dataCellStyle="標準 3"/>
    <tableColumn id="4" name="実施予定期" dataDxfId="120" totalsRowDxfId="119" dataCellStyle="標準 3"/>
    <tableColumn id="5" name="数量_x000a_(A)" dataDxfId="118" totalsRowDxfId="117" dataCellStyle="標準 3"/>
    <tableColumn id="11" name="単位" dataDxfId="116" totalsRowDxfId="115" dataCellStyle="標準 2"/>
    <tableColumn id="6" name="単価_x000a_（税抜、B）" dataDxfId="114" totalsRowDxfId="113" dataCellStyle="桁区切り"/>
    <tableColumn id="7" name="助成事業に_x000a_要する経費_x000a_（税込）" totalsRowFunction="sum" dataDxfId="112" totalsRowDxfId="111" dataCellStyle="桁区切り">
      <calculatedColumnFormula>ROUNDDOWN(規格等認証・登録費6[[#This Row],[助成
対象経費
(A)×(B)]]*1.1,0)</calculatedColumnFormula>
    </tableColumn>
    <tableColumn id="8" name="助成_x000a_対象経費_x000a_(A)×(B)" totalsRowFunction="sum" dataDxfId="110" totalsRowDxfId="109" dataCellStyle="桁区切り">
      <calculatedColumnFormula>規格等認証・登録費6[[#This Row],[数量
(A)]]*規格等認証・登録費6[[#This Row],[単価
（税抜、B）]]</calculatedColumnFormula>
    </tableColumn>
    <tableColumn id="9" name="委託・外注先" dataDxfId="108" totalsRowDxfId="107" dataCellStyle="標準 3"/>
    <tableColumn id="10" name="列1" dataDxfId="106" totalsRowDxfId="105" dataCellStyle="標準 3">
      <calculatedColumnFormula>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calculatedColumnFormula>
    </tableColumn>
  </tableColumns>
  <tableStyleInfo name="テーブル スタイル 4 6" showFirstColumn="1" showLastColumn="1" showRowStripes="1" showColumnStripes="0"/>
</table>
</file>

<file path=xl/tables/table16.xml><?xml version="1.0" encoding="utf-8"?>
<table xmlns="http://schemas.openxmlformats.org/spreadsheetml/2006/main" id="21" name="展示会等参加費" displayName="展示会等参加費" ref="A20:L26" totalsRowCount="1" headerRowDxfId="103" dataDxfId="102" totalsRowDxfId="101" headerRowCellStyle="標準 2" dataCellStyle="桁区切り">
  <tableColumns count="12">
    <tableColumn id="1" name="費用_x000a_番号" totalsRowLabel="計" dataDxfId="100" totalsRowDxfId="99" dataCellStyle="標準 2">
      <calculatedColumnFormula>ROW()-ROW(展示会等参加費[[#Headers],[費用
番号]])</calculatedColumnFormula>
    </tableColumn>
    <tableColumn id="2" name="展示会名" dataDxfId="98" totalsRowDxfId="97" dataCellStyle="標準 2"/>
    <tableColumn id="11" name="開催期間・_x000a_会場" dataDxfId="96" totalsRowDxfId="95" dataCellStyle="標準 2"/>
    <tableColumn id="3" name="経費名" dataDxfId="94" totalsRowDxfId="93" dataCellStyle="標準 2"/>
    <tableColumn id="4" name="実施予定期" dataDxfId="92" totalsRowDxfId="91" dataCellStyle="標準 2"/>
    <tableColumn id="5" name="数量_x000a_(A)" dataDxfId="90" totalsRowDxfId="89" dataCellStyle="標準 2"/>
    <tableColumn id="12" name="単位" dataDxfId="88" totalsRowDxfId="87" dataCellStyle="標準 2"/>
    <tableColumn id="6" name="単価_x000a_（税抜、B）" dataDxfId="86" totalsRowDxfId="85" dataCellStyle="桁区切り"/>
    <tableColumn id="7" name="助成事業に_x000a_要する経費_x000a_（税込）" totalsRowFunction="sum" dataDxfId="84" totalsRowDxfId="83" dataCellStyle="桁区切り">
      <calculatedColumnFormula>ROUNDDOWN(展示会等参加費[[#This Row],[助成
対象経費
(A)×(B)]]*1.1,0)</calculatedColumnFormula>
    </tableColumn>
    <tableColumn id="8" name="助成_x000a_対象経費_x000a_(A)×(B)" totalsRowFunction="sum" dataDxfId="82" totalsRowDxfId="81" dataCellStyle="桁区切り">
      <calculatedColumnFormula>展示会等参加費[[#This Row],[数量
(A)]]*展示会等参加費[[#This Row],[単価
（税抜、B）]]</calculatedColumnFormula>
    </tableColumn>
    <tableColumn id="9" name="支払予定先     " dataDxfId="80" totalsRowDxfId="79" dataCellStyle="標準 2"/>
    <tableColumn id="10" name="列1" dataDxfId="78" totalsRowDxfId="77" dataCellStyle="標準 2">
      <calculatedColumnFormula>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calculatedColumnFormula>
    </tableColumn>
  </tableColumns>
  <tableStyleInfo name="テーブル スタイル 4 7" showFirstColumn="1" showLastColumn="1" showRowStripes="1" showColumnStripes="0"/>
</table>
</file>

<file path=xl/tables/table17.xml><?xml version="1.0" encoding="utf-8"?>
<table xmlns="http://schemas.openxmlformats.org/spreadsheetml/2006/main" id="24" name="産業財産権出願・導入費" displayName="産業財産権出願・導入費" ref="A7:L11" totalsRowCount="1" headerRowDxfId="76" dataDxfId="75" totalsRowDxfId="74" headerRowCellStyle="標準 2" dataCellStyle="桁区切り">
  <tableColumns count="12">
    <tableColumn id="1" name="費用_x000a_番号" totalsRowLabel="計" dataDxfId="73" totalsRowDxfId="72" dataCellStyle="標準 2">
      <calculatedColumnFormula>ROW()-ROW(産業財産権出願・導入費[[#Headers],[費用
番号]])</calculatedColumnFormula>
    </tableColumn>
    <tableColumn id="2" name="対象の_x000a_技術・製品" dataDxfId="71" totalsRowDxfId="70" dataCellStyle="標準 2"/>
    <tableColumn id="12" name="権利名" dataDxfId="69" totalsRowDxfId="68" dataCellStyle="標準 2"/>
    <tableColumn id="11" name="内容" dataDxfId="67" totalsRowDxfId="66" dataCellStyle="標準 2"/>
    <tableColumn id="3" name="実施予定期" dataDxfId="65" totalsRowDxfId="64" dataCellStyle="標準 2"/>
    <tableColumn id="4" name="数量_x000a_(A)" dataDxfId="63" totalsRowDxfId="62" dataCellStyle="標準 2"/>
    <tableColumn id="5" name="単位" dataDxfId="61" totalsRowDxfId="60" dataCellStyle="標準 2"/>
    <tableColumn id="6" name="単価_x000a_（税抜、B）" dataDxfId="59" totalsRowDxfId="58" dataCellStyle="桁区切り"/>
    <tableColumn id="7" name="助成事業に_x000a_要する経費_x000a_（税込）" totalsRowFunction="sum" dataDxfId="57" totalsRowDxfId="56" dataCellStyle="桁区切り">
      <calculatedColumnFormula>ROUNDDOWN(産業財産権出願・導入費[[#This Row],[助成
対象経費
(A)×(B)]]*1.1,0)</calculatedColumnFormula>
    </tableColumn>
    <tableColumn id="8" name="助成_x000a_対象経費_x000a_(A)×(B)" totalsRowFunction="sum" dataDxfId="55" totalsRowDxfId="54" dataCellStyle="桁区切り">
      <calculatedColumnFormula>産業財産権出願・導入費[[#This Row],[数量
(A)]]*産業財産権出願・導入費[[#This Row],[単価
（税抜、B）]]</calculatedColumnFormula>
    </tableColumn>
    <tableColumn id="9" name="弁理士_x000a_事務所名_x000a_又は_x000a_権利所有_x000a_企業名      " dataDxfId="53" totalsRowDxfId="52" dataCellStyle="標準 2"/>
    <tableColumn id="10" name="列1" dataDxfId="51" totalsRowDxfId="50" dataCellStyle="標準 2">
      <calculatedColumnFormula>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calculatedColumnFormula>
    </tableColumn>
  </tableColumns>
  <tableStyleInfo name="テーブル スタイル 4 8" showFirstColumn="1" showLastColumn="1" showRowStripes="1" showColumnStripes="0"/>
</table>
</file>

<file path=xl/tables/table18.xml><?xml version="1.0" encoding="utf-8"?>
<table xmlns="http://schemas.openxmlformats.org/spreadsheetml/2006/main" id="18" name="その他助成対象外経費" displayName="その他助成対象外経費" ref="A15:J19" totalsRowCount="1" headerRowDxfId="47" dataDxfId="46" totalsRowDxfId="45">
  <tableColumns count="10">
    <tableColumn id="1" name="費用_x000a_番号" totalsRowLabel="計" dataDxfId="44" totalsRowDxfId="43" dataCellStyle="標準 3">
      <calculatedColumnFormula>ROW()-ROW('69'!$A$15)</calculatedColumnFormula>
    </tableColumn>
    <tableColumn id="2" name="経費項目" dataDxfId="42" totalsRowDxfId="41" dataCellStyle="標準 3"/>
    <tableColumn id="3" name="内容" dataDxfId="40" totalsRowDxfId="39" dataCellStyle="標準 3"/>
    <tableColumn id="4" name="実施予定期" dataDxfId="38" totalsRowDxfId="37" dataCellStyle="標準 3"/>
    <tableColumn id="5" name="数量_x000a_(A)" dataDxfId="36" totalsRowDxfId="35" dataCellStyle="標準 3"/>
    <tableColumn id="8" name="単位" dataDxfId="34" totalsRowDxfId="33" dataCellStyle="標準 2"/>
    <tableColumn id="6" name="単価_x000a_（税込、B）" dataDxfId="32" totalsRowDxfId="31" dataCellStyle="標準 3"/>
    <tableColumn id="7" name="助成事業に_x000a_要する経費_x000a_（税込）" totalsRowFunction="sum" dataDxfId="30" totalsRowDxfId="29" dataCellStyle="標準 3">
      <calculatedColumnFormula>その他助成対象外経費[[#This Row],[数量
(A)]]*その他助成対象外経費[[#This Row],[単価
（税込、B）]]</calculatedColumnFormula>
    </tableColumn>
    <tableColumn id="9" name="備考" dataDxfId="28" totalsRowDxfId="27" dataCellStyle="標準 3"/>
    <tableColumn id="10" name="列1" dataDxfId="26" totalsRowDxfId="25" dataCellStyle="標準 3">
      <calculatedColumnFormula>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calculatedColumnFormula>
    </tableColumn>
  </tableColumns>
  <tableStyleInfo name="テーブル スタイル 4 9" showFirstColumn="1" showLastColumn="1" showRowStripes="1" showColumnStripes="0"/>
</table>
</file>

<file path=xl/tables/table19.xml><?xml version="1.0" encoding="utf-8"?>
<table xmlns="http://schemas.openxmlformats.org/spreadsheetml/2006/main" id="22" name="広告費" displayName="広告費" ref="A7:K11" totalsRowCount="1" headerRowDxfId="24" dataDxfId="23" totalsRowDxfId="22" headerRowCellStyle="標準 2" dataCellStyle="桁区切り">
  <tableColumns count="11">
    <tableColumn id="1" name="費用_x000a_番号" totalsRowLabel="計" dataDxfId="21" totalsRowDxfId="20" dataCellStyle="標準 3">
      <calculatedColumnFormula>ROW()-ROW(広告費[[#Headers],[費用
番号]])</calculatedColumnFormula>
    </tableColumn>
    <tableColumn id="2" name="製作物_x000a_または_x000a_掲載先" dataDxfId="19" totalsRowDxfId="18" dataCellStyle="標準 3"/>
    <tableColumn id="11" name="仕様・内容" dataDxfId="17" totalsRowDxfId="16" dataCellStyle="標準 2"/>
    <tableColumn id="4" name="実施予定期" dataDxfId="15" totalsRowDxfId="14" dataCellStyle="標準 3"/>
    <tableColumn id="5" name="数量_x000a_(A)" dataDxfId="13" totalsRowDxfId="12" dataCellStyle="標準 3"/>
    <tableColumn id="12" name="単位" dataDxfId="11" totalsRowDxfId="10" dataCellStyle="標準 2"/>
    <tableColumn id="6" name="単価_x000a_（税抜、B）" dataDxfId="9" totalsRowDxfId="8" dataCellStyle="標準 3"/>
    <tableColumn id="7" name="助成事業に_x000a_要する経費_x000a_（税込）" totalsRowFunction="sum" dataDxfId="7" totalsRowDxfId="6" dataCellStyle="標準 3">
      <calculatedColumnFormula>ROUNDDOWN(広告費[[#This Row],[助成
対象経費
(A)×(B)]]*1.1,0)</calculatedColumnFormula>
    </tableColumn>
    <tableColumn id="8" name="助成_x000a_対象経費_x000a_(A)×(B)" totalsRowFunction="sum" dataDxfId="5" totalsRowDxfId="4" dataCellStyle="標準 3">
      <calculatedColumnFormula>広告費[[#This Row],[数量
(A)]]*広告費[[#This Row],[単価
（税抜、B）]]</calculatedColumnFormula>
    </tableColumn>
    <tableColumn id="9" name="支払予定先     " dataDxfId="3" totalsRowDxfId="2" dataCellStyle="標準 3"/>
    <tableColumn id="10" name="列1" dataDxfId="1" totalsRowDxfId="0" dataCellStyle="標準 3">
      <calculatedColumnFormula>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calculatedColumnFormula>
    </tableColumn>
  </tableColumns>
  <tableStyleInfo name="テーブル スタイル 4 9" showFirstColumn="1" showLastColumn="1" showRowStripes="1" showColumnStripes="0"/>
</table>
</file>

<file path=xl/tables/table2.xml><?xml version="1.0" encoding="utf-8"?>
<table xmlns="http://schemas.openxmlformats.org/spreadsheetml/2006/main" id="23" name="役員・株主名簿" displayName="役員・株主名簿" ref="A5:G16" totalsRowCount="1" headerRowDxfId="414" dataDxfId="413" totalsRowDxfId="412">
  <tableColumns count="7">
    <tableColumn id="8" name="No." dataDxfId="411" totalsRowDxfId="410">
      <calculatedColumnFormula>ROW()-ROW(役員・株主名簿[[#Headers],[No.]])</calculatedColumnFormula>
    </tableColumn>
    <tableColumn id="1" name="役員氏名または株主名" dataDxfId="409" totalsRowDxfId="408"/>
    <tableColumn id="2" name="役　員" totalsRowLabel="合" dataDxfId="407" totalsRowDxfId="406"/>
    <tableColumn id="3" name="株　主" totalsRowLabel="計" dataDxfId="405" totalsRowDxfId="404"/>
    <tableColumn id="4" name="役　職　等" dataDxfId="403" totalsRowDxfId="402"/>
    <tableColumn id="5" name="持ち株数" totalsRowFunction="sum" dataDxfId="401" totalsRowDxfId="400" dataCellStyle="桁区切り"/>
    <tableColumn id="6" name="持ち株比率" totalsRowFunction="sum" dataDxfId="399" totalsRowDxfId="398" dataCellStyle="パーセント">
      <calculatedColumnFormula>IFERROR(役員・株主名簿[[#This Row],[持ち株数]]/役員・株主名簿[[#Totals],[持ち株数]],"")</calculatedColumnFormula>
    </tableColumn>
  </tableColumns>
  <tableStyleInfo name="テーブル スタイル 4 10" showFirstColumn="1" showLastColumn="1" showRowStripes="1" showColumnStripes="0"/>
</table>
</file>

<file path=xl/tables/table3.xml><?xml version="1.0" encoding="utf-8"?>
<table xmlns="http://schemas.openxmlformats.org/spreadsheetml/2006/main" id="16" name="全体スケジュール" displayName="全体スケジュール" ref="A12:T36" headerRowCount="0" totalsRowShown="0" headerRowDxfId="388" dataDxfId="387">
  <tableColumns count="20">
    <tableColumn id="2" name="No." headerRowDxfId="386" dataDxfId="385">
      <calculatedColumnFormula>ROW()-ROW($A$11)</calculatedColumnFormula>
    </tableColumn>
    <tableColumn id="22" name="列5" headerRowDxfId="384" dataDxfId="383"/>
    <tableColumn id="17" name="作業項目" headerRowDxfId="382" dataDxfId="381"/>
    <tableColumn id="16" name="列1" headerRowDxfId="380" dataDxfId="379"/>
    <tableColumn id="18" name="列2" headerRowDxfId="378" dataDxfId="377"/>
    <tableColumn id="19" name="列3" headerRowDxfId="376" dataDxfId="375"/>
    <tableColumn id="20" name="列4" headerRowDxfId="374" dataDxfId="373"/>
    <tableColumn id="3" name="3" headerRowDxfId="372" dataDxfId="371"/>
    <tableColumn id="4" name="6" headerRowDxfId="370" dataDxfId="369"/>
    <tableColumn id="5" name="9" headerRowDxfId="368" dataDxfId="367"/>
    <tableColumn id="6" name="12" headerRowDxfId="366" dataDxfId="365"/>
    <tableColumn id="7" name="32" headerRowDxfId="364" dataDxfId="363"/>
    <tableColumn id="8" name="63" headerRowDxfId="362" dataDxfId="361"/>
    <tableColumn id="9" name="94" headerRowDxfId="360" dataDxfId="359"/>
    <tableColumn id="10" name="125" headerRowDxfId="358" dataDxfId="357"/>
    <tableColumn id="11" name="3月" headerRowDxfId="356" dataDxfId="355"/>
    <tableColumn id="12" name="4月" headerRowDxfId="354" dataDxfId="353"/>
    <tableColumn id="13" name="5月" headerRowDxfId="352" dataDxfId="351"/>
    <tableColumn id="14" name="6月" headerRowDxfId="350" dataDxfId="349"/>
    <tableColumn id="15" name="使用する経費の費用番号" headerRowDxfId="348" dataDxfId="347"/>
  </tableColumns>
  <tableStyleInfo name="テーブル スタイル 8" showFirstColumn="1" showLastColumn="0" showRowStripes="1" showColumnStripes="0"/>
</table>
</file>

<file path=xl/tables/table4.xml><?xml version="1.0" encoding="utf-8"?>
<table xmlns="http://schemas.openxmlformats.org/spreadsheetml/2006/main" id="25" name="日にち変換表" displayName="日にち変換表" ref="R46:AH50" totalsRowShown="0" headerRowDxfId="346" dataDxfId="345">
  <autoFilter ref="R46:AH50"/>
  <tableColumns count="17">
    <tableColumn id="13" name="列1" dataDxfId="344"/>
    <tableColumn id="1" name="列2" dataDxfId="343"/>
    <tableColumn id="2" name="列3" dataDxfId="342"/>
    <tableColumn id="3" name="列4" dataDxfId="341"/>
    <tableColumn id="4" name="時期2" dataDxfId="340"/>
    <tableColumn id="5" name="1Y1Q2" dataDxfId="339"/>
    <tableColumn id="6" name="1Y2Q3" dataDxfId="338"/>
    <tableColumn id="7" name="1Y3Q4" dataDxfId="337"/>
    <tableColumn id="8" name="1Y4Q5" dataDxfId="336"/>
    <tableColumn id="9" name="2Y1Q2" dataDxfId="335"/>
    <tableColumn id="10" name="2Y2Q3" dataDxfId="334"/>
    <tableColumn id="11" name="2Y3Q4" dataDxfId="333"/>
    <tableColumn id="12" name="2Y4Q5" dataDxfId="332"/>
    <tableColumn id="14" name="3Y1Q2" dataDxfId="331"/>
    <tableColumn id="15" name="3Y2Q3" dataDxfId="330"/>
    <tableColumn id="16" name="3Y3Q4" dataDxfId="329"/>
    <tableColumn id="17" name="3Y4Q5" dataDxfId="328"/>
  </tableColumns>
  <tableStyleInfo name="テーブル スタイル 4" showFirstColumn="1" showLastColumn="0" showRowStripes="1" showColumnStripes="0"/>
</table>
</file>

<file path=xl/tables/table5.xml><?xml version="1.0" encoding="utf-8"?>
<table xmlns="http://schemas.openxmlformats.org/spreadsheetml/2006/main" id="1" name="経費区分別内訳" displayName="経費区分別内訳" ref="C4:F15" totalsRowCount="1" headerRowDxfId="320" dataDxfId="318" totalsRowDxfId="317" headerRowBorderDxfId="319" headerRowCellStyle="標準 2" dataCellStyle="標準 2">
  <tableColumns count="4">
    <tableColumn id="1" name="経　費　区　分" totalsRowLabel="合　　計【注８】" dataDxfId="316" totalsRowDxfId="315" dataCellStyle="標準 2"/>
    <tableColumn id="2" name="助成事業に要する_x000a_経費（税込）_x000a_【注１】" totalsRowFunction="sum" dataDxfId="314" totalsRowDxfId="313" dataCellStyle="桁区切り"/>
    <tableColumn id="3" name="助成対象経費_x000a_（税抜）_x000a_【注２】" totalsRowFunction="sum" dataDxfId="312" totalsRowDxfId="311" dataCellStyle="桁区切り"/>
    <tableColumn id="4" name="助成金交付申請額_x000a_(千円未満切捨)_x000a_【注３】" totalsRowFunction="sum" dataDxfId="310" totalsRowDxfId="309" dataCellStyle="桁区切り"/>
  </tableColumns>
  <tableStyleInfo name="テーブル スタイル 1 5" showFirstColumn="1" showLastColumn="0" showRowStripes="1" showColumnStripes="0"/>
</table>
</file>

<file path=xl/tables/table6.xml><?xml version="1.0" encoding="utf-8"?>
<table xmlns="http://schemas.openxmlformats.org/spreadsheetml/2006/main" id="2" name="資金調達内訳" displayName="資金調達内訳" ref="D19:H25" totalsRowCount="1" headerRowDxfId="308" dataDxfId="307" totalsRowDxfId="306" headerRowCellStyle="標準 2">
  <tableColumns count="5">
    <tableColumn id="1" name="資金調達金額" totalsRowFunction="sum" dataDxfId="305" totalsRowDxfId="304" dataCellStyle="桁区切り 2"/>
    <tableColumn id="2" name="調達先（名称等）" dataDxfId="303" totalsRowDxfId="302" dataCellStyle="標準 3"/>
    <tableColumn id="3" name="進捗状況等" dataDxfId="301" totalsRowDxfId="300" dataCellStyle="標準 3"/>
    <tableColumn id="5" name="根拠書類_x000a_添付" dataDxfId="299" totalsRowDxfId="298" dataCellStyle="標準 2"/>
    <tableColumn id="4" name="列1" dataDxfId="297" totalsRowDxfId="296">
      <calculatedColumnFormula>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calculatedColumnFormula>
    </tableColumn>
  </tableColumns>
  <tableStyleInfo name="テーブル スタイル 4 3" showFirstColumn="0" showLastColumn="1" showRowStripes="1" showColumnStripes="0"/>
</table>
</file>

<file path=xl/tables/table7.xml><?xml version="1.0" encoding="utf-8"?>
<table xmlns="http://schemas.openxmlformats.org/spreadsheetml/2006/main" id="8" name="経費内訳_第1期" displayName="経費内訳_第1期" ref="B5:E15" headerRowCount="0" totalsRowCount="1" headerRowDxfId="293" dataDxfId="292" totalsRowDxfId="291" headerRowCellStyle="標準 2" dataCellStyle="標準 2">
  <tableColumns count="4">
    <tableColumn id="1" name="列1" totalsRowLabel="計" headerRowDxfId="290" dataDxfId="289" totalsRowDxfId="288" dataCellStyle="標準 2"/>
    <tableColumn id="2" name="列2" totalsRowFunction="sum" headerRowDxfId="287" dataDxfId="286" totalsRowDxfId="285" dataCellStyle="桁区切り"/>
    <tableColumn id="3" name="列3" totalsRowFunction="sum" headerRowDxfId="284" dataDxfId="283" totalsRowDxfId="282" dataCellStyle="桁区切り"/>
    <tableColumn id="4" name="列4" totalsRowFunction="sum" headerRowDxfId="281" dataDxfId="280" totalsRowDxfId="279" dataCellStyle="桁区切り">
      <calculatedColumnFormula>ROUNDDOWN(経費内訳_第1期[[#This Row],[列3]]*2/3,-3)</calculatedColumnFormula>
    </tableColumn>
  </tableColumns>
  <tableStyleInfo name="テーブル スタイル 1 6" showFirstColumn="1" showLastColumn="1" showRowStripes="1" showColumnStripes="0"/>
</table>
</file>

<file path=xl/tables/table8.xml><?xml version="1.0" encoding="utf-8"?>
<table xmlns="http://schemas.openxmlformats.org/spreadsheetml/2006/main" id="26" name="経費内訳_第2期" displayName="経費内訳_第2期" ref="B16:E26" headerRowCount="0" totalsRowCount="1" headerRowDxfId="278" dataDxfId="277" totalsRowDxfId="276" headerRowCellStyle="桁区切り" dataCellStyle="桁区切り">
  <tableColumns count="4">
    <tableColumn id="1" name="列1" totalsRowLabel="計" headerRowDxfId="275" dataDxfId="274" totalsRowDxfId="273" headerRowCellStyle="標準 2" dataCellStyle="標準 2"/>
    <tableColumn id="2" name="列2" totalsRowFunction="sum" headerRowDxfId="272" dataDxfId="271" totalsRowDxfId="270" headerRowCellStyle="桁区切り" dataCellStyle="桁区切り"/>
    <tableColumn id="3" name="列3" totalsRowFunction="sum" headerRowDxfId="269" dataDxfId="268" totalsRowDxfId="267" headerRowCellStyle="桁区切り" dataCellStyle="桁区切り"/>
    <tableColumn id="4" name="列4" totalsRowFunction="sum" headerRowDxfId="266" dataDxfId="265" totalsRowDxfId="264" headerRowCellStyle="桁区切り" dataCellStyle="桁区切り">
      <calculatedColumnFormula>ROUNDDOWN(経費内訳_第2期[[#This Row],[列3]]*2/3,-3)</calculatedColumnFormula>
    </tableColumn>
  </tableColumns>
  <tableStyleInfo name="テーブル スタイル 1 6" showFirstColumn="1" showLastColumn="0" showRowStripes="1" showColumnStripes="0"/>
</table>
</file>

<file path=xl/tables/table9.xml><?xml version="1.0" encoding="utf-8"?>
<table xmlns="http://schemas.openxmlformats.org/spreadsheetml/2006/main" id="27" name="経費内訳_第3期" displayName="経費内訳_第3期" ref="B27:E37" headerRowCount="0" totalsRowCount="1" headerRowDxfId="263" dataDxfId="262" totalsRowDxfId="261" headerRowCellStyle="桁区切り" dataCellStyle="桁区切り">
  <tableColumns count="4">
    <tableColumn id="1" name="列1" totalsRowLabel="計" headerRowDxfId="260" dataDxfId="259" totalsRowDxfId="258" headerRowCellStyle="標準 2" dataCellStyle="標準 2"/>
    <tableColumn id="2" name="列2" totalsRowFunction="sum" headerRowDxfId="257" dataDxfId="256" totalsRowDxfId="255" headerRowCellStyle="桁区切り" dataCellStyle="桁区切り"/>
    <tableColumn id="3" name="列3" totalsRowFunction="sum" headerRowDxfId="254" dataDxfId="253" totalsRowDxfId="252" headerRowCellStyle="桁区切り" dataCellStyle="桁区切り"/>
    <tableColumn id="4" name="列4" totalsRowFunction="sum" headerRowDxfId="251" dataDxfId="250" totalsRowDxfId="249" headerRowCellStyle="桁区切り" dataCellStyle="桁区切り">
      <calculatedColumnFormula>ROUNDDOWN(経費内訳_第3期[[#This Row],[列3]]*2/3,-3)</calculatedColumnFormula>
    </tableColumn>
  </tableColumns>
  <tableStyleInfo name="テーブル スタイル 1 6" showFirstColumn="1"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24.bin"/><Relationship Id="rId4" Type="http://schemas.openxmlformats.org/officeDocument/2006/relationships/table" Target="../tables/table9.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AH42"/>
  <sheetViews>
    <sheetView tabSelected="1" view="pageBreakPreview" zoomScaleNormal="100" zoomScaleSheetLayoutView="100" workbookViewId="0">
      <selection activeCell="B18" sqref="B18"/>
    </sheetView>
  </sheetViews>
  <sheetFormatPr defaultColWidth="9" defaultRowHeight="13" x14ac:dyDescent="0.2"/>
  <cols>
    <col min="1" max="2" width="6.1796875" style="66" customWidth="1"/>
    <col min="3" max="3" width="18.81640625" style="66" customWidth="1"/>
    <col min="4" max="4" width="6.1796875" style="66" customWidth="1"/>
    <col min="5" max="5" width="12.453125" style="66" customWidth="1"/>
    <col min="6" max="7" width="6.1796875" style="66" customWidth="1"/>
    <col min="8" max="9" width="9.36328125" style="66" customWidth="1"/>
    <col min="10" max="10" width="3" style="66" customWidth="1"/>
    <col min="11" max="11" width="6.1796875" style="66" customWidth="1"/>
    <col min="12" max="12" width="3.08984375" style="66" customWidth="1"/>
    <col min="13" max="13" width="17" style="229" customWidth="1"/>
    <col min="14" max="16384" width="9" style="66"/>
  </cols>
  <sheetData>
    <row r="1" spans="1:14" ht="22.5" customHeight="1" x14ac:dyDescent="0.2">
      <c r="A1" s="917" t="s">
        <v>263</v>
      </c>
      <c r="B1" s="917"/>
      <c r="C1" s="917"/>
      <c r="D1" s="917"/>
      <c r="E1" s="917"/>
      <c r="F1" s="917"/>
      <c r="G1" s="917"/>
      <c r="H1" s="918" t="s">
        <v>85</v>
      </c>
      <c r="I1" s="918"/>
      <c r="J1" s="918"/>
      <c r="K1" s="918"/>
      <c r="L1" s="65"/>
      <c r="M1" s="906"/>
    </row>
    <row r="2" spans="1:14" ht="22.5" customHeight="1" x14ac:dyDescent="0.2">
      <c r="A2" s="917"/>
      <c r="B2" s="917"/>
      <c r="C2" s="917"/>
      <c r="D2" s="917"/>
      <c r="E2" s="917"/>
      <c r="F2" s="917"/>
      <c r="G2" s="917"/>
      <c r="H2" s="175" t="s">
        <v>86</v>
      </c>
      <c r="I2" s="910"/>
      <c r="J2" s="910"/>
      <c r="K2" s="910"/>
      <c r="L2" s="65"/>
      <c r="M2" s="906"/>
    </row>
    <row r="3" spans="1:14" ht="22.5" customHeight="1" x14ac:dyDescent="0.2">
      <c r="A3" s="917" t="s">
        <v>87</v>
      </c>
      <c r="B3" s="917"/>
      <c r="C3" s="917"/>
      <c r="D3" s="917"/>
      <c r="E3" s="917"/>
      <c r="F3" s="917"/>
      <c r="G3" s="917"/>
      <c r="H3" s="175" t="s">
        <v>88</v>
      </c>
      <c r="I3" s="910"/>
      <c r="J3" s="910"/>
      <c r="K3" s="910"/>
      <c r="L3" s="65"/>
      <c r="M3" s="65"/>
    </row>
    <row r="4" spans="1:14" ht="22.5" customHeight="1" x14ac:dyDescent="0.2">
      <c r="A4" s="909" t="s">
        <v>89</v>
      </c>
      <c r="B4" s="909"/>
      <c r="C4" s="909"/>
      <c r="D4" s="909"/>
      <c r="E4" s="909"/>
      <c r="F4" s="909"/>
      <c r="G4" s="909"/>
      <c r="H4" s="175" t="s">
        <v>90</v>
      </c>
      <c r="I4" s="910"/>
      <c r="J4" s="910"/>
      <c r="K4" s="910"/>
      <c r="L4" s="65"/>
      <c r="M4" s="65"/>
    </row>
    <row r="5" spans="1:14" ht="30" customHeight="1" x14ac:dyDescent="0.2">
      <c r="M5" s="65"/>
    </row>
    <row r="6" spans="1:14" ht="30" customHeight="1" x14ac:dyDescent="0.2">
      <c r="F6" s="65" t="s">
        <v>91</v>
      </c>
      <c r="G6" s="911" t="str">
        <f>IF('36'!F8=0,
     "",
     '36'!F8)</f>
        <v/>
      </c>
      <c r="H6" s="911"/>
      <c r="I6" s="911"/>
      <c r="J6" s="911"/>
      <c r="K6" s="911"/>
      <c r="L6" s="67"/>
      <c r="M6" s="65"/>
    </row>
    <row r="7" spans="1:14" ht="30" customHeight="1" x14ac:dyDescent="0.2">
      <c r="F7" s="65" t="s">
        <v>92</v>
      </c>
      <c r="G7" s="912" t="str">
        <f>IF('36'!C7="",
     "",
     IF(OR('36'!C7="個人事業者",
              '36'!C7="創業予定者"),
         '36'!I6,
         IF('36'!C6=0,
            "",
            '36'!C6)))</f>
        <v/>
      </c>
      <c r="H7" s="912"/>
      <c r="I7" s="912"/>
      <c r="J7" s="912"/>
      <c r="K7" s="912"/>
      <c r="L7" s="67"/>
      <c r="M7" s="65"/>
    </row>
    <row r="8" spans="1:14" ht="30" customHeight="1" x14ac:dyDescent="0.2">
      <c r="F8" s="65" t="s">
        <v>93</v>
      </c>
      <c r="G8" s="65" t="s">
        <v>94</v>
      </c>
      <c r="H8" s="913" t="str">
        <f>IF('36'!I7=0,
     "",
     '36'!I7)</f>
        <v/>
      </c>
      <c r="I8" s="913"/>
      <c r="J8" s="913"/>
      <c r="L8" s="67"/>
      <c r="M8" s="65"/>
      <c r="N8" s="322"/>
    </row>
    <row r="9" spans="1:14" ht="30" customHeight="1" x14ac:dyDescent="0.2">
      <c r="G9" s="65" t="s">
        <v>95</v>
      </c>
      <c r="H9" s="913" t="str">
        <f>IF('36'!I6=0,"",'36'!I6)</f>
        <v/>
      </c>
      <c r="I9" s="913"/>
      <c r="J9" s="913"/>
      <c r="L9" s="67"/>
      <c r="M9" s="65"/>
    </row>
    <row r="10" spans="1:14" ht="30" customHeight="1" x14ac:dyDescent="0.2"/>
    <row r="11" spans="1:14" ht="30" customHeight="1" x14ac:dyDescent="0.2">
      <c r="A11" s="914" t="s">
        <v>943</v>
      </c>
      <c r="B11" s="914"/>
      <c r="C11" s="914"/>
      <c r="D11" s="914"/>
      <c r="E11" s="914"/>
      <c r="F11" s="914"/>
      <c r="G11" s="914"/>
      <c r="H11" s="914"/>
      <c r="I11" s="914"/>
      <c r="J11" s="914"/>
      <c r="K11" s="914"/>
    </row>
    <row r="12" spans="1:14" ht="30" customHeight="1" x14ac:dyDescent="0.2">
      <c r="F12" s="68"/>
      <c r="G12" s="68"/>
    </row>
    <row r="13" spans="1:14" ht="30" customHeight="1" x14ac:dyDescent="0.2">
      <c r="A13" s="915" t="s">
        <v>96</v>
      </c>
      <c r="B13" s="915"/>
      <c r="C13" s="915"/>
      <c r="D13" s="915"/>
      <c r="E13" s="915"/>
      <c r="F13" s="915"/>
      <c r="G13" s="915"/>
      <c r="H13" s="915"/>
      <c r="I13" s="915"/>
      <c r="J13" s="915"/>
      <c r="K13" s="915"/>
      <c r="N13" s="197"/>
    </row>
    <row r="14" spans="1:14" ht="30" customHeight="1" x14ac:dyDescent="0.2"/>
    <row r="15" spans="1:14" ht="30" customHeight="1" x14ac:dyDescent="0.2">
      <c r="A15" s="916" t="s">
        <v>97</v>
      </c>
      <c r="B15" s="916"/>
      <c r="C15" s="916"/>
      <c r="D15" s="916"/>
      <c r="E15" s="916"/>
      <c r="F15" s="916"/>
      <c r="G15" s="916"/>
      <c r="H15" s="916"/>
      <c r="I15" s="916"/>
      <c r="J15" s="916"/>
      <c r="K15" s="916"/>
    </row>
    <row r="16" spans="1:14" ht="30" customHeight="1" x14ac:dyDescent="0.2"/>
    <row r="17" spans="1:34" ht="30" customHeight="1" x14ac:dyDescent="0.2">
      <c r="A17" s="69">
        <v>1</v>
      </c>
      <c r="B17" s="70" t="s">
        <v>246</v>
      </c>
      <c r="N17" s="197"/>
    </row>
    <row r="18" spans="1:34" ht="25.5" customHeight="1" x14ac:dyDescent="0.2">
      <c r="B18" s="692"/>
      <c r="C18" s="92" t="s">
        <v>740</v>
      </c>
      <c r="D18" s="692"/>
      <c r="E18" s="907" t="s">
        <v>98</v>
      </c>
      <c r="F18" s="907"/>
      <c r="G18" s="692"/>
      <c r="H18" s="908" t="s">
        <v>858</v>
      </c>
      <c r="I18" s="908"/>
      <c r="J18" s="908"/>
      <c r="L18" s="206"/>
      <c r="M18" s="671"/>
      <c r="N18" s="197"/>
    </row>
    <row r="19" spans="1:34" ht="25.5" customHeight="1" x14ac:dyDescent="0.2">
      <c r="B19" s="692"/>
      <c r="C19" s="92" t="s">
        <v>99</v>
      </c>
      <c r="D19" s="692"/>
      <c r="E19" s="907" t="s">
        <v>100</v>
      </c>
      <c r="F19" s="907"/>
      <c r="G19" s="692"/>
      <c r="H19" s="907" t="s">
        <v>101</v>
      </c>
      <c r="I19" s="907"/>
      <c r="J19" s="908"/>
      <c r="L19" s="206"/>
      <c r="N19" s="197"/>
    </row>
    <row r="20" spans="1:34" ht="25.5" customHeight="1" x14ac:dyDescent="0.2">
      <c r="B20" s="692"/>
      <c r="C20" s="658" t="s">
        <v>871</v>
      </c>
      <c r="D20" s="692"/>
      <c r="E20" s="907" t="s">
        <v>102</v>
      </c>
      <c r="F20" s="907"/>
      <c r="G20" s="692"/>
      <c r="H20" s="907" t="s">
        <v>274</v>
      </c>
      <c r="I20" s="907"/>
      <c r="J20" s="908"/>
      <c r="L20" s="206"/>
      <c r="M20" s="671"/>
    </row>
    <row r="21" spans="1:34" ht="30" customHeight="1" x14ac:dyDescent="0.2">
      <c r="N21" s="197"/>
    </row>
    <row r="22" spans="1:34" ht="30" customHeight="1" x14ac:dyDescent="0.2">
      <c r="A22" s="69">
        <v>2</v>
      </c>
      <c r="B22" s="70" t="s">
        <v>103</v>
      </c>
      <c r="C22" s="70"/>
      <c r="D22" s="919"/>
      <c r="E22" s="919"/>
      <c r="F22" s="919"/>
      <c r="G22" s="919"/>
      <c r="H22" s="919"/>
      <c r="I22" s="919"/>
      <c r="J22" s="71" t="s">
        <v>104</v>
      </c>
      <c r="L22" s="246"/>
      <c r="M22" s="671">
        <f>LEN(D22)</f>
        <v>0</v>
      </c>
      <c r="Q22"/>
      <c r="R22"/>
      <c r="S22"/>
      <c r="T22"/>
      <c r="U22"/>
      <c r="V22"/>
      <c r="W22"/>
      <c r="X22"/>
      <c r="Y22"/>
      <c r="Z22"/>
      <c r="AA22"/>
      <c r="AB22"/>
      <c r="AC22"/>
      <c r="AD22"/>
      <c r="AE22"/>
      <c r="AF22"/>
      <c r="AG22"/>
      <c r="AH22"/>
    </row>
    <row r="23" spans="1:34" ht="30" customHeight="1" x14ac:dyDescent="0.2">
      <c r="A23" s="65"/>
      <c r="B23" s="426" t="s">
        <v>603</v>
      </c>
      <c r="H23" s="71"/>
      <c r="N23" s="198"/>
      <c r="O23"/>
      <c r="P23"/>
      <c r="Q23"/>
      <c r="R23"/>
      <c r="S23"/>
      <c r="T23"/>
      <c r="U23"/>
      <c r="V23"/>
      <c r="W23"/>
      <c r="X23"/>
      <c r="Y23"/>
      <c r="Z23"/>
      <c r="AA23"/>
      <c r="AB23"/>
      <c r="AC23"/>
      <c r="AD23"/>
      <c r="AE23"/>
      <c r="AF23"/>
      <c r="AG23"/>
      <c r="AH23"/>
    </row>
    <row r="24" spans="1:34" ht="30" customHeight="1" x14ac:dyDescent="0.2">
      <c r="A24" s="69">
        <v>3</v>
      </c>
      <c r="B24" s="70" t="s">
        <v>105</v>
      </c>
      <c r="C24" s="70"/>
      <c r="D24" s="70"/>
      <c r="E24" s="70"/>
      <c r="F24" s="920" t="str">
        <f ca="1">IF('57'!F15=0,
     "",
     '57'!F15)</f>
        <v/>
      </c>
      <c r="G24" s="920"/>
      <c r="H24" s="920"/>
      <c r="I24" s="66" t="s">
        <v>58</v>
      </c>
      <c r="L24" s="67"/>
      <c r="N24" s="199"/>
      <c r="O24"/>
      <c r="P24"/>
      <c r="Q24"/>
      <c r="R24"/>
      <c r="S24"/>
      <c r="T24"/>
      <c r="U24"/>
      <c r="V24"/>
      <c r="W24"/>
      <c r="X24"/>
      <c r="Y24"/>
      <c r="Z24"/>
      <c r="AA24"/>
      <c r="AB24"/>
      <c r="AC24"/>
      <c r="AD24"/>
      <c r="AE24"/>
      <c r="AF24"/>
      <c r="AG24"/>
      <c r="AH24"/>
    </row>
    <row r="25" spans="1:34" ht="30" customHeight="1" x14ac:dyDescent="0.2">
      <c r="A25" s="69"/>
      <c r="B25" s="70"/>
      <c r="C25" s="70"/>
      <c r="D25" s="70"/>
      <c r="E25" s="70"/>
      <c r="H25" s="200"/>
      <c r="I25" s="200"/>
      <c r="L25" s="67"/>
      <c r="N25" s="199"/>
      <c r="O25"/>
      <c r="P25"/>
      <c r="Q25"/>
      <c r="R25"/>
      <c r="S25"/>
      <c r="T25"/>
      <c r="U25"/>
      <c r="V25"/>
      <c r="W25"/>
      <c r="X25"/>
      <c r="Y25"/>
      <c r="Z25"/>
      <c r="AA25"/>
      <c r="AB25"/>
      <c r="AC25"/>
      <c r="AD25"/>
      <c r="AE25"/>
      <c r="AF25"/>
      <c r="AG25"/>
      <c r="AH25"/>
    </row>
    <row r="26" spans="1:34" ht="30" customHeight="1" x14ac:dyDescent="0.2">
      <c r="A26" s="69">
        <v>4</v>
      </c>
      <c r="B26" s="70" t="s">
        <v>106</v>
      </c>
      <c r="C26" s="70"/>
      <c r="D26" s="70"/>
      <c r="E26" s="70"/>
      <c r="F26" s="921">
        <f>IF(AND('56'!I41="",'56'!I42="",'56'!I43=""),"",IF('56'!A41=1,
     '56'!I41,
     IF('56'!A41=2,
        '56'!I42,
        IF('56'!A41=3,
           '56'!I43,
           ""))))</f>
        <v>46752</v>
      </c>
      <c r="G26" s="921"/>
      <c r="H26" s="921"/>
      <c r="I26" s="202"/>
      <c r="N26" s="199"/>
      <c r="O26"/>
      <c r="P26"/>
      <c r="Q26"/>
      <c r="R26"/>
      <c r="S26"/>
      <c r="T26"/>
      <c r="U26"/>
      <c r="V26"/>
      <c r="W26"/>
      <c r="X26"/>
      <c r="Y26"/>
      <c r="Z26"/>
      <c r="AA26"/>
      <c r="AB26"/>
      <c r="AC26"/>
      <c r="AD26"/>
      <c r="AE26"/>
      <c r="AF26"/>
      <c r="AG26"/>
      <c r="AH26"/>
    </row>
    <row r="27" spans="1:34" ht="30" customHeight="1" x14ac:dyDescent="0.2">
      <c r="N27" s="198"/>
      <c r="O27"/>
      <c r="P27"/>
      <c r="Q27"/>
      <c r="R27"/>
      <c r="S27"/>
      <c r="T27"/>
      <c r="U27"/>
      <c r="V27"/>
      <c r="W27"/>
      <c r="X27"/>
      <c r="Y27"/>
      <c r="Z27"/>
      <c r="AA27"/>
      <c r="AB27"/>
      <c r="AC27"/>
      <c r="AD27"/>
      <c r="AE27"/>
      <c r="AF27"/>
      <c r="AG27"/>
      <c r="AH27"/>
    </row>
    <row r="28" spans="1:34" ht="30" customHeight="1" x14ac:dyDescent="0.2">
      <c r="A28" s="69">
        <v>5</v>
      </c>
      <c r="B28" s="70" t="s">
        <v>107</v>
      </c>
      <c r="F28" s="916">
        <f>IF('56'!A41="",
    "",
    '56'!A41)</f>
        <v>3</v>
      </c>
      <c r="G28" s="916"/>
      <c r="H28" s="201" t="s">
        <v>23</v>
      </c>
      <c r="I28" s="201"/>
      <c r="N28" s="199"/>
      <c r="O28"/>
      <c r="P28"/>
      <c r="Q28"/>
      <c r="R28"/>
      <c r="S28"/>
      <c r="T28"/>
      <c r="U28"/>
      <c r="V28"/>
      <c r="W28"/>
      <c r="X28"/>
      <c r="Y28"/>
      <c r="Z28"/>
      <c r="AA28"/>
      <c r="AB28"/>
      <c r="AC28"/>
      <c r="AD28"/>
      <c r="AE28"/>
      <c r="AF28"/>
      <c r="AG28"/>
      <c r="AH28"/>
    </row>
    <row r="29" spans="1:34" ht="22.5" customHeight="1" x14ac:dyDescent="0.2">
      <c r="N29" s="198"/>
      <c r="O29"/>
      <c r="P29"/>
      <c r="Q29"/>
      <c r="R29"/>
      <c r="S29"/>
      <c r="T29"/>
      <c r="U29"/>
      <c r="V29"/>
      <c r="W29"/>
      <c r="X29"/>
      <c r="Y29"/>
      <c r="Z29"/>
      <c r="AA29"/>
      <c r="AB29"/>
      <c r="AC29"/>
      <c r="AD29"/>
      <c r="AE29"/>
      <c r="AF29"/>
      <c r="AG29"/>
      <c r="AH29"/>
    </row>
    <row r="30" spans="1:34" ht="30" customHeight="1" x14ac:dyDescent="0.2">
      <c r="N30" s="199"/>
      <c r="O30"/>
      <c r="P30"/>
      <c r="Q30"/>
      <c r="R30"/>
      <c r="S30"/>
      <c r="T30"/>
      <c r="U30"/>
      <c r="V30"/>
      <c r="W30"/>
      <c r="X30"/>
      <c r="Y30"/>
      <c r="Z30"/>
      <c r="AA30"/>
      <c r="AB30"/>
      <c r="AC30"/>
      <c r="AD30"/>
      <c r="AE30"/>
      <c r="AF30"/>
      <c r="AG30"/>
      <c r="AH30"/>
    </row>
    <row r="31" spans="1:34" x14ac:dyDescent="0.2">
      <c r="N31" s="198"/>
      <c r="O31"/>
      <c r="P31"/>
      <c r="Q31"/>
      <c r="R31"/>
      <c r="S31"/>
      <c r="T31"/>
      <c r="U31"/>
      <c r="V31"/>
      <c r="W31"/>
      <c r="X31"/>
      <c r="Y31"/>
      <c r="Z31"/>
      <c r="AA31"/>
      <c r="AB31"/>
      <c r="AC31"/>
      <c r="AD31"/>
      <c r="AE31"/>
      <c r="AF31"/>
      <c r="AG31"/>
      <c r="AH31"/>
    </row>
    <row r="35" spans="27:34" x14ac:dyDescent="0.2">
      <c r="AA35"/>
      <c r="AB35"/>
      <c r="AC35"/>
      <c r="AD35"/>
      <c r="AE35"/>
      <c r="AF35"/>
      <c r="AG35"/>
      <c r="AH35"/>
    </row>
    <row r="36" spans="27:34" x14ac:dyDescent="0.2">
      <c r="AA36"/>
      <c r="AB36"/>
      <c r="AC36"/>
      <c r="AD36"/>
      <c r="AE36"/>
      <c r="AF36"/>
      <c r="AG36"/>
      <c r="AH36"/>
    </row>
    <row r="37" spans="27:34" x14ac:dyDescent="0.2">
      <c r="AA37"/>
      <c r="AB37"/>
      <c r="AC37"/>
      <c r="AD37"/>
      <c r="AE37"/>
      <c r="AF37"/>
      <c r="AG37"/>
      <c r="AH37"/>
    </row>
    <row r="38" spans="27:34" x14ac:dyDescent="0.2">
      <c r="AA38"/>
      <c r="AB38"/>
      <c r="AC38"/>
      <c r="AD38"/>
      <c r="AE38"/>
      <c r="AF38"/>
      <c r="AG38"/>
      <c r="AH38"/>
    </row>
    <row r="39" spans="27:34" x14ac:dyDescent="0.2">
      <c r="AA39"/>
      <c r="AB39"/>
      <c r="AC39"/>
      <c r="AD39"/>
      <c r="AE39"/>
      <c r="AF39"/>
      <c r="AG39"/>
      <c r="AH39"/>
    </row>
    <row r="40" spans="27:34" x14ac:dyDescent="0.2">
      <c r="AA40"/>
      <c r="AB40"/>
      <c r="AC40"/>
      <c r="AD40"/>
      <c r="AE40"/>
      <c r="AF40"/>
      <c r="AG40"/>
      <c r="AH40"/>
    </row>
    <row r="41" spans="27:34" x14ac:dyDescent="0.2">
      <c r="AA41"/>
      <c r="AB41"/>
      <c r="AC41"/>
      <c r="AD41"/>
      <c r="AE41"/>
      <c r="AF41"/>
      <c r="AG41"/>
      <c r="AH41"/>
    </row>
    <row r="42" spans="27:34" x14ac:dyDescent="0.2">
      <c r="AA42"/>
      <c r="AB42"/>
      <c r="AC42"/>
      <c r="AD42"/>
      <c r="AE42"/>
      <c r="AF42"/>
      <c r="AG42"/>
      <c r="AH42"/>
    </row>
  </sheetData>
  <sheetProtection algorithmName="SHA-512" hashValue="y1bVoge1QlAcUS5w9evyRIy63ZqwgAGrp4PF+6tnP82AvP3HellRFYS8ZHF5LHcNfWW3FmbnnCigqwzgehoTHw==" saltValue="zh1HB+jfLVpSz7ab6r6bTQ==" spinCount="100000" sheet="1" formatCells="0" selectLockedCells="1"/>
  <mergeCells count="26">
    <mergeCell ref="A2:G2"/>
    <mergeCell ref="I2:K2"/>
    <mergeCell ref="A3:G3"/>
    <mergeCell ref="I3:K3"/>
    <mergeCell ref="F28:G28"/>
    <mergeCell ref="E20:F20"/>
    <mergeCell ref="H20:J20"/>
    <mergeCell ref="D22:I22"/>
    <mergeCell ref="F24:H24"/>
    <mergeCell ref="F26:H26"/>
    <mergeCell ref="M1:M2"/>
    <mergeCell ref="E19:F19"/>
    <mergeCell ref="H19:J19"/>
    <mergeCell ref="A4:G4"/>
    <mergeCell ref="I4:K4"/>
    <mergeCell ref="G6:K6"/>
    <mergeCell ref="G7:K7"/>
    <mergeCell ref="H8:J8"/>
    <mergeCell ref="H9:J9"/>
    <mergeCell ref="A11:K11"/>
    <mergeCell ref="A13:K13"/>
    <mergeCell ref="A15:K15"/>
    <mergeCell ref="E18:F18"/>
    <mergeCell ref="H18:J18"/>
    <mergeCell ref="A1:G1"/>
    <mergeCell ref="H1:K1"/>
  </mergeCells>
  <phoneticPr fontId="1"/>
  <conditionalFormatting sqref="G6:K7 H8:J9">
    <cfRule type="cellIs" dxfId="429" priority="6" operator="equal">
      <formula>""</formula>
    </cfRule>
  </conditionalFormatting>
  <conditionalFormatting sqref="D22:I22">
    <cfRule type="cellIs" dxfId="428" priority="4" operator="equal">
      <formula>""</formula>
    </cfRule>
  </conditionalFormatting>
  <conditionalFormatting sqref="B18:B20 D18:D20 G18:G20">
    <cfRule type="expression" dxfId="427" priority="3">
      <formula>AND(B18="●",((COUNTIF($B$18:$B$20,"●")+COUNTIF($D$18:$D$20,"●")+COUNTIF($G$18:$G$20,"●"))&gt;1))</formula>
    </cfRule>
  </conditionalFormatting>
  <conditionalFormatting sqref="F24:H24 F26:H26 F28:G28">
    <cfRule type="cellIs" dxfId="426" priority="2" operator="equal">
      <formula>""</formula>
    </cfRule>
  </conditionalFormatting>
  <dataValidations xWindow="120" yWindow="687" count="7">
    <dataValidation allowBlank="1" showErrorMessage="1" promptTitle="本シートからは入力できません" prompt="シート11の「14-(1) 助成金交付申請額の合計額」の値が自動反映されます。" sqref="H25:I25"/>
    <dataValidation allowBlank="1" showInputMessage="1" showErrorMessage="1" promptTitle="本シートからは入力できません" prompt="他のページの内容が自動反映されるため入力不要" sqref="G6:K7 H8:J9"/>
    <dataValidation allowBlank="1" showInputMessage="1" showErrorMessage="1" promptTitle="本シートからは入力できません" prompt="シート9の「事業終了年月日」への入力内容が自動反映されます。" sqref="I26"/>
    <dataValidation allowBlank="1" showInputMessage="1" showErrorMessage="1" promptTitle="本セルには入力しないでください" prompt="他のページの内容が自動反映されるため入力不要" sqref="F24:H24 F26:H26 F28:G28"/>
    <dataValidation type="list" allowBlank="1" showInputMessage="1" showErrorMessage="1" promptTitle="該当する開発支援テーマを選択してください" prompt="該当するものは全て「○」を選択し、その中で最も関係が深いもの（1つ）は「●」を選択してください。" sqref="G18:G20 D18:D20 B18:B20">
      <formula1>"○,●"</formula1>
    </dataValidation>
    <dataValidation allowBlank="1" showInputMessage="1" showErrorMessage="1" promptTitle="本セルには入力しないでください" prompt="（公社記入欄です）" sqref="I2:K4"/>
    <dataValidation type="textLength" operator="lessThanOrEqual" allowBlank="1" showInputMessage="1" showErrorMessage="1" sqref="D22:I22">
      <formula1>20</formula1>
    </dataValidation>
  </dataValidations>
  <printOptions horizontalCentered="1"/>
  <pageMargins left="0.59055118110236227" right="0.59055118110236227" top="0.39370078740157483" bottom="0.78740157480314965" header="0.31496062992125984" footer="0.39370078740157483"/>
  <pageSetup paperSize="9" scale="99" fitToWidth="0" fitToHeight="0" orientation="portrait" r:id="rId1"/>
  <headerFooter>
    <oddFooter>&amp;C&amp;"ＭＳ Ｐゴシック,標準"&amp;10&amp;A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sheetPr>
  <dimension ref="A1:K14"/>
  <sheetViews>
    <sheetView view="pageBreakPreview" zoomScaleNormal="90" zoomScaleSheetLayoutView="100" workbookViewId="0">
      <selection activeCell="A3" sqref="A3:I3"/>
    </sheetView>
  </sheetViews>
  <sheetFormatPr defaultColWidth="9" defaultRowHeight="13" x14ac:dyDescent="0.2"/>
  <cols>
    <col min="1" max="2" width="3.08984375" style="229" customWidth="1"/>
    <col min="3" max="3" width="9.36328125" style="229" customWidth="1"/>
    <col min="4" max="4" width="12.453125" style="229" customWidth="1"/>
    <col min="5" max="7" width="11.90625" style="229" customWidth="1"/>
    <col min="8" max="8" width="15.81640625" style="229" customWidth="1"/>
    <col min="9" max="9" width="11.90625" style="229" customWidth="1"/>
    <col min="10" max="10" width="9" style="229"/>
    <col min="11" max="11" width="17" style="229" customWidth="1"/>
    <col min="12" max="16384" width="9" style="229"/>
  </cols>
  <sheetData>
    <row r="1" spans="1:11" ht="22.5" customHeight="1" x14ac:dyDescent="0.2">
      <c r="A1" s="1228" t="s">
        <v>857</v>
      </c>
      <c r="B1" s="1228"/>
      <c r="C1" s="1228"/>
      <c r="D1" s="1228"/>
      <c r="E1" s="1228"/>
      <c r="F1" s="1228"/>
      <c r="G1" s="1228"/>
      <c r="H1" s="1228"/>
      <c r="I1" s="1228"/>
      <c r="K1" s="1208" t="s">
        <v>411</v>
      </c>
    </row>
    <row r="2" spans="1:11" ht="15" customHeight="1" x14ac:dyDescent="0.2">
      <c r="A2" s="1168" t="s">
        <v>617</v>
      </c>
      <c r="B2" s="1169"/>
      <c r="C2" s="1169"/>
      <c r="D2" s="1169"/>
      <c r="E2" s="1169"/>
      <c r="F2" s="1169"/>
      <c r="G2" s="1169"/>
      <c r="H2" s="1169"/>
      <c r="I2" s="1170"/>
      <c r="J2" s="230"/>
      <c r="K2" s="1209"/>
    </row>
    <row r="3" spans="1:11" ht="170" customHeight="1" x14ac:dyDescent="0.2">
      <c r="A3" s="1223"/>
      <c r="B3" s="1224"/>
      <c r="C3" s="1224"/>
      <c r="D3" s="1224"/>
      <c r="E3" s="1224"/>
      <c r="F3" s="1224"/>
      <c r="G3" s="1224"/>
      <c r="H3" s="1224"/>
      <c r="I3" s="1225"/>
      <c r="J3" s="230"/>
      <c r="K3" s="168">
        <f>LEN(A3)</f>
        <v>0</v>
      </c>
    </row>
    <row r="4" spans="1:11" ht="15" customHeight="1" x14ac:dyDescent="0.2">
      <c r="A4" s="1171" t="s">
        <v>448</v>
      </c>
      <c r="B4" s="1169"/>
      <c r="C4" s="1172"/>
      <c r="D4" s="1172"/>
      <c r="E4" s="1172"/>
      <c r="F4" s="1172"/>
      <c r="G4" s="1172"/>
      <c r="H4" s="1172"/>
      <c r="I4" s="1173"/>
      <c r="J4" s="230"/>
      <c r="K4" s="175"/>
    </row>
    <row r="5" spans="1:11" ht="30" customHeight="1" x14ac:dyDescent="0.2">
      <c r="A5" s="231"/>
      <c r="B5" s="232" t="s">
        <v>754</v>
      </c>
      <c r="C5" s="1229" t="s">
        <v>592</v>
      </c>
      <c r="D5" s="1230"/>
      <c r="E5" s="1215"/>
      <c r="F5" s="1216"/>
      <c r="G5" s="1216"/>
      <c r="H5" s="1216"/>
      <c r="I5" s="1217"/>
      <c r="J5" s="230"/>
      <c r="K5" s="168">
        <f t="shared" ref="K5:K11" si="0">LEN(E5)</f>
        <v>0</v>
      </c>
    </row>
    <row r="6" spans="1:11" ht="75" customHeight="1" x14ac:dyDescent="0.2">
      <c r="A6" s="233"/>
      <c r="B6" s="234" t="s">
        <v>755</v>
      </c>
      <c r="C6" s="1234" t="s">
        <v>584</v>
      </c>
      <c r="D6" s="1235"/>
      <c r="E6" s="1231"/>
      <c r="F6" s="1232"/>
      <c r="G6" s="1232"/>
      <c r="H6" s="1232"/>
      <c r="I6" s="1233"/>
      <c r="J6" s="230"/>
      <c r="K6" s="168">
        <f t="shared" si="0"/>
        <v>0</v>
      </c>
    </row>
    <row r="7" spans="1:11" ht="30" customHeight="1" x14ac:dyDescent="0.2">
      <c r="A7" s="233"/>
      <c r="B7" s="232" t="s">
        <v>756</v>
      </c>
      <c r="C7" s="1229" t="s">
        <v>593</v>
      </c>
      <c r="D7" s="1230"/>
      <c r="E7" s="1215"/>
      <c r="F7" s="1216"/>
      <c r="G7" s="1216"/>
      <c r="H7" s="1216"/>
      <c r="I7" s="1217"/>
      <c r="J7" s="230"/>
      <c r="K7" s="168">
        <f t="shared" si="0"/>
        <v>0</v>
      </c>
    </row>
    <row r="8" spans="1:11" ht="80" customHeight="1" x14ac:dyDescent="0.2">
      <c r="A8" s="233"/>
      <c r="B8" s="316" t="s">
        <v>757</v>
      </c>
      <c r="C8" s="1218" t="s">
        <v>585</v>
      </c>
      <c r="D8" s="1219"/>
      <c r="E8" s="1220"/>
      <c r="F8" s="1221"/>
      <c r="G8" s="1221"/>
      <c r="H8" s="1221"/>
      <c r="I8" s="1222"/>
      <c r="J8" s="230"/>
      <c r="K8" s="168">
        <f t="shared" si="0"/>
        <v>0</v>
      </c>
    </row>
    <row r="9" spans="1:11" ht="30" customHeight="1" x14ac:dyDescent="0.2">
      <c r="A9" s="233"/>
      <c r="B9" s="232" t="s">
        <v>758</v>
      </c>
      <c r="C9" s="1229" t="s">
        <v>594</v>
      </c>
      <c r="D9" s="1230"/>
      <c r="E9" s="1215"/>
      <c r="F9" s="1216"/>
      <c r="G9" s="1216"/>
      <c r="H9" s="1216"/>
      <c r="I9" s="1217"/>
      <c r="J9" s="230"/>
      <c r="K9" s="168">
        <f t="shared" si="0"/>
        <v>0</v>
      </c>
    </row>
    <row r="10" spans="1:11" ht="80" customHeight="1" x14ac:dyDescent="0.2">
      <c r="A10" s="233"/>
      <c r="B10" s="316" t="s">
        <v>759</v>
      </c>
      <c r="C10" s="1218" t="s">
        <v>586</v>
      </c>
      <c r="D10" s="1219"/>
      <c r="E10" s="1220"/>
      <c r="F10" s="1221"/>
      <c r="G10" s="1221"/>
      <c r="H10" s="1221"/>
      <c r="I10" s="1222"/>
      <c r="J10" s="230"/>
      <c r="K10" s="168">
        <f t="shared" si="0"/>
        <v>0</v>
      </c>
    </row>
    <row r="11" spans="1:11" ht="105" customHeight="1" x14ac:dyDescent="0.2">
      <c r="A11" s="321"/>
      <c r="B11" s="317" t="s">
        <v>760</v>
      </c>
      <c r="C11" s="1226" t="s">
        <v>587</v>
      </c>
      <c r="D11" s="1227"/>
      <c r="E11" s="1223"/>
      <c r="F11" s="1224"/>
      <c r="G11" s="1224"/>
      <c r="H11" s="1224"/>
      <c r="I11" s="1225"/>
      <c r="J11" s="230"/>
      <c r="K11" s="168">
        <f t="shared" si="0"/>
        <v>0</v>
      </c>
    </row>
    <row r="12" spans="1:11" ht="15" customHeight="1" x14ac:dyDescent="0.2">
      <c r="A12" s="1171" t="s">
        <v>590</v>
      </c>
      <c r="B12" s="1210"/>
      <c r="C12" s="1210"/>
      <c r="D12" s="1210"/>
      <c r="E12" s="1210"/>
      <c r="F12" s="1210"/>
      <c r="G12" s="1210"/>
      <c r="H12" s="1210"/>
      <c r="I12" s="1211"/>
      <c r="J12" s="230"/>
      <c r="K12" s="168"/>
    </row>
    <row r="13" spans="1:11" ht="150" customHeight="1" x14ac:dyDescent="0.2">
      <c r="A13" s="1212"/>
      <c r="B13" s="1213"/>
      <c r="C13" s="1213"/>
      <c r="D13" s="1213"/>
      <c r="E13" s="1213"/>
      <c r="F13" s="1213"/>
      <c r="G13" s="1213"/>
      <c r="H13" s="1213"/>
      <c r="I13" s="1214"/>
      <c r="J13" s="230"/>
      <c r="K13" s="168">
        <f>LEN(A13)</f>
        <v>0</v>
      </c>
    </row>
    <row r="14" spans="1:11" s="410" customFormat="1" ht="15" customHeight="1" x14ac:dyDescent="0.2">
      <c r="A14" s="410" t="s">
        <v>710</v>
      </c>
    </row>
  </sheetData>
  <sheetProtection password="CC7B" sheet="1" formatCells="0" selectLockedCells="1"/>
  <mergeCells count="21">
    <mergeCell ref="E10:I10"/>
    <mergeCell ref="C10:D10"/>
    <mergeCell ref="E5:I5"/>
    <mergeCell ref="C9:D9"/>
    <mergeCell ref="E9:I9"/>
    <mergeCell ref="K1:K2"/>
    <mergeCell ref="A12:I12"/>
    <mergeCell ref="A13:I13"/>
    <mergeCell ref="E7:I7"/>
    <mergeCell ref="C8:D8"/>
    <mergeCell ref="E8:I8"/>
    <mergeCell ref="E11:I11"/>
    <mergeCell ref="C11:D11"/>
    <mergeCell ref="A1:I1"/>
    <mergeCell ref="A2:I2"/>
    <mergeCell ref="A3:I3"/>
    <mergeCell ref="A4:I4"/>
    <mergeCell ref="C5:D5"/>
    <mergeCell ref="E6:I6"/>
    <mergeCell ref="C6:D6"/>
    <mergeCell ref="C7:D7"/>
  </mergeCells>
  <phoneticPr fontId="1"/>
  <dataValidations count="2">
    <dataValidation type="textLength" imeMode="hiragana" operator="lessThanOrEqual" allowBlank="1" showInputMessage="1" showErrorMessage="1" promptTitle="他の箇所に自動反映される項目です" prompt="入力した内容がシート4の「Ⅱ-１-(1)研究開発の全体像」に反映されます。" sqref="E9:I9">
      <formula1>20</formula1>
    </dataValidation>
    <dataValidation type="textLength" imeMode="hiragana" operator="lessThanOrEqual" allowBlank="1" showInputMessage="1" showErrorMessage="1" promptTitle="他の箇所に自動反映される項目です" prompt="入力した内容が「Ⅱ-１-(1)研究開発の全体像」に反映されます。" sqref="E7:I7 E5:I5">
      <formula1>20</formula1>
    </dataValidation>
  </dataValidations>
  <printOptions horizontalCentered="1"/>
  <pageMargins left="0.59055118110236227" right="0.59055118110236227" top="0.39370078740157483" bottom="0.78740157480314965" header="0.31496062992125984" footer="0.39370078740157483"/>
  <pageSetup paperSize="9" scale="89" orientation="portrait" r:id="rId1"/>
  <headerFooter>
    <oddFooter>&amp;C&amp;"ＭＳ Ｐゴシック,標準"&amp;12&amp;A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sheetPr>
  <dimension ref="A1:K43"/>
  <sheetViews>
    <sheetView showZeros="0" view="pageBreakPreview" zoomScaleNormal="100" zoomScaleSheetLayoutView="100" workbookViewId="0">
      <selection activeCell="E2" sqref="E2:I2"/>
    </sheetView>
  </sheetViews>
  <sheetFormatPr defaultColWidth="9" defaultRowHeight="13" x14ac:dyDescent="0.2"/>
  <cols>
    <col min="1" max="2" width="3.08984375" style="229" customWidth="1"/>
    <col min="3" max="3" width="9.36328125" style="229" customWidth="1"/>
    <col min="4" max="4" width="10.453125" style="229" customWidth="1"/>
    <col min="5" max="9" width="13.81640625" style="229" customWidth="1"/>
    <col min="10" max="10" width="10.54296875" style="229" customWidth="1"/>
    <col min="11" max="11" width="17" style="229" customWidth="1"/>
    <col min="12" max="16384" width="9" style="229"/>
  </cols>
  <sheetData>
    <row r="1" spans="1:11" ht="15.5" customHeight="1" x14ac:dyDescent="0.2">
      <c r="A1" s="1267" t="s">
        <v>845</v>
      </c>
      <c r="B1" s="1275"/>
      <c r="C1" s="1275"/>
      <c r="D1" s="1275"/>
      <c r="E1" s="1275"/>
      <c r="F1" s="1275"/>
      <c r="G1" s="1275"/>
      <c r="H1" s="1275"/>
      <c r="I1" s="1275"/>
      <c r="K1" s="1208" t="s">
        <v>411</v>
      </c>
    </row>
    <row r="2" spans="1:11" ht="18" customHeight="1" x14ac:dyDescent="0.2">
      <c r="A2" s="606"/>
      <c r="B2" s="1301" t="s">
        <v>884</v>
      </c>
      <c r="C2" s="1302"/>
      <c r="D2" s="1303"/>
      <c r="E2" s="1298" t="s">
        <v>885</v>
      </c>
      <c r="F2" s="1299"/>
      <c r="G2" s="1299"/>
      <c r="H2" s="1299"/>
      <c r="I2" s="1300"/>
      <c r="K2" s="1310"/>
    </row>
    <row r="3" spans="1:11" ht="18" customHeight="1" x14ac:dyDescent="0.2">
      <c r="A3" s="606"/>
      <c r="B3" s="1304" t="s">
        <v>886</v>
      </c>
      <c r="C3" s="1305"/>
      <c r="D3" s="1306"/>
      <c r="E3" s="1307" t="s">
        <v>887</v>
      </c>
      <c r="F3" s="1308"/>
      <c r="G3" s="1308"/>
      <c r="H3" s="1308"/>
      <c r="I3" s="1309"/>
      <c r="K3" s="65"/>
    </row>
    <row r="4" spans="1:11" s="410" customFormat="1" ht="15" customHeight="1" x14ac:dyDescent="0.2">
      <c r="A4" s="606"/>
      <c r="B4" s="1102" t="s">
        <v>812</v>
      </c>
      <c r="C4" s="1102"/>
      <c r="D4" s="1102"/>
      <c r="E4" s="1102" t="s">
        <v>821</v>
      </c>
      <c r="F4" s="1102"/>
      <c r="G4" s="1102"/>
      <c r="H4" s="1102"/>
      <c r="I4" s="1102"/>
      <c r="K4" s="661"/>
    </row>
    <row r="5" spans="1:11" x14ac:dyDescent="0.2">
      <c r="A5" s="606"/>
      <c r="B5" s="1102"/>
      <c r="C5" s="1102"/>
      <c r="D5" s="1102"/>
      <c r="E5" s="688" t="s">
        <v>822</v>
      </c>
      <c r="F5" s="688" t="s">
        <v>822</v>
      </c>
      <c r="G5" s="688" t="s">
        <v>822</v>
      </c>
      <c r="H5" s="688" t="s">
        <v>823</v>
      </c>
      <c r="I5" s="688" t="s">
        <v>823</v>
      </c>
      <c r="K5" s="65"/>
    </row>
    <row r="6" spans="1:11" s="236" customFormat="1" x14ac:dyDescent="0.2">
      <c r="A6" s="736"/>
      <c r="B6" s="1256" t="s">
        <v>813</v>
      </c>
      <c r="C6" s="1257"/>
      <c r="D6" s="1258"/>
      <c r="E6" s="737"/>
      <c r="F6" s="737"/>
      <c r="G6" s="737"/>
      <c r="H6" s="737"/>
      <c r="I6" s="737"/>
      <c r="K6" s="734"/>
    </row>
    <row r="7" spans="1:11" s="236" customFormat="1" x14ac:dyDescent="0.2">
      <c r="A7" s="736"/>
      <c r="B7" s="1259" t="s">
        <v>814</v>
      </c>
      <c r="C7" s="1257"/>
      <c r="D7" s="1258"/>
      <c r="E7" s="738"/>
      <c r="F7" s="738"/>
      <c r="G7" s="738"/>
      <c r="H7" s="738"/>
      <c r="I7" s="738"/>
      <c r="K7" s="734"/>
    </row>
    <row r="8" spans="1:11" s="236" customFormat="1" x14ac:dyDescent="0.2">
      <c r="A8" s="736"/>
      <c r="B8" s="1259" t="s">
        <v>846</v>
      </c>
      <c r="C8" s="1257"/>
      <c r="D8" s="1258"/>
      <c r="E8" s="738"/>
      <c r="F8" s="738"/>
      <c r="G8" s="738"/>
      <c r="H8" s="738"/>
      <c r="I8" s="738"/>
      <c r="K8" s="734"/>
    </row>
    <row r="9" spans="1:11" s="236" customFormat="1" x14ac:dyDescent="0.2">
      <c r="A9" s="736"/>
      <c r="B9" s="1259" t="s">
        <v>815</v>
      </c>
      <c r="C9" s="1257"/>
      <c r="D9" s="1258"/>
      <c r="E9" s="738"/>
      <c r="F9" s="738"/>
      <c r="G9" s="738"/>
      <c r="H9" s="738"/>
      <c r="I9" s="738"/>
      <c r="K9" s="734"/>
    </row>
    <row r="10" spans="1:11" s="236" customFormat="1" x14ac:dyDescent="0.2">
      <c r="A10" s="736"/>
      <c r="B10" s="1259" t="s">
        <v>816</v>
      </c>
      <c r="C10" s="1257"/>
      <c r="D10" s="1258"/>
      <c r="E10" s="738"/>
      <c r="F10" s="738"/>
      <c r="G10" s="738"/>
      <c r="H10" s="738"/>
      <c r="I10" s="738"/>
      <c r="K10" s="734"/>
    </row>
    <row r="11" spans="1:11" s="236" customFormat="1" x14ac:dyDescent="0.2">
      <c r="A11" s="736"/>
      <c r="B11" s="1259" t="s">
        <v>817</v>
      </c>
      <c r="C11" s="1257"/>
      <c r="D11" s="1258"/>
      <c r="E11" s="738"/>
      <c r="F11" s="738"/>
      <c r="G11" s="738"/>
      <c r="H11" s="738"/>
      <c r="I11" s="738"/>
      <c r="K11" s="734"/>
    </row>
    <row r="12" spans="1:11" s="236" customFormat="1" x14ac:dyDescent="0.2">
      <c r="A12" s="736"/>
      <c r="B12" s="1259" t="s">
        <v>818</v>
      </c>
      <c r="C12" s="1257"/>
      <c r="D12" s="1258"/>
      <c r="E12" s="738"/>
      <c r="F12" s="738"/>
      <c r="G12" s="738"/>
      <c r="H12" s="738"/>
      <c r="I12" s="738"/>
      <c r="K12" s="734"/>
    </row>
    <row r="13" spans="1:11" s="236" customFormat="1" x14ac:dyDescent="0.2">
      <c r="A13" s="736"/>
      <c r="B13" s="1259" t="s">
        <v>819</v>
      </c>
      <c r="C13" s="1257"/>
      <c r="D13" s="1258"/>
      <c r="E13" s="738"/>
      <c r="F13" s="738"/>
      <c r="G13" s="738"/>
      <c r="H13" s="738"/>
      <c r="I13" s="738"/>
      <c r="K13" s="734"/>
    </row>
    <row r="14" spans="1:11" s="236" customFormat="1" x14ac:dyDescent="0.2">
      <c r="A14" s="736"/>
      <c r="B14" s="1261" t="s">
        <v>820</v>
      </c>
      <c r="C14" s="1262"/>
      <c r="D14" s="1263"/>
      <c r="E14" s="739"/>
      <c r="F14" s="739"/>
      <c r="G14" s="739"/>
      <c r="H14" s="739"/>
      <c r="I14" s="739"/>
      <c r="K14" s="409"/>
    </row>
    <row r="15" spans="1:11" s="236" customFormat="1" x14ac:dyDescent="0.2">
      <c r="A15" s="736"/>
      <c r="B15" s="1260" t="s">
        <v>847</v>
      </c>
      <c r="C15" s="1260"/>
      <c r="D15" s="1260"/>
      <c r="E15" s="738"/>
      <c r="F15" s="738"/>
      <c r="G15" s="738"/>
      <c r="H15" s="738"/>
      <c r="I15" s="738"/>
    </row>
    <row r="16" spans="1:11" ht="15" customHeight="1" x14ac:dyDescent="0.2">
      <c r="A16" s="607" t="s">
        <v>912</v>
      </c>
      <c r="B16" s="608"/>
      <c r="C16" s="608"/>
      <c r="D16" s="608"/>
      <c r="E16" s="609"/>
      <c r="F16" s="609"/>
      <c r="G16" s="610"/>
      <c r="H16" s="610"/>
      <c r="I16" s="611"/>
    </row>
    <row r="17" spans="1:11" ht="80" customHeight="1" x14ac:dyDescent="0.2">
      <c r="A17" s="612"/>
      <c r="B17" s="1264"/>
      <c r="C17" s="1265"/>
      <c r="D17" s="1265"/>
      <c r="E17" s="1265"/>
      <c r="F17" s="1265"/>
      <c r="G17" s="1265"/>
      <c r="H17" s="1265"/>
      <c r="I17" s="1266"/>
      <c r="K17" s="370">
        <f>LEN(B17)</f>
        <v>0</v>
      </c>
    </row>
    <row r="18" spans="1:11" s="236" customFormat="1" ht="15" customHeight="1" x14ac:dyDescent="0.2">
      <c r="A18" s="1267" t="s">
        <v>913</v>
      </c>
      <c r="B18" s="1268"/>
      <c r="C18" s="1268"/>
      <c r="D18" s="1268"/>
      <c r="E18" s="1268"/>
      <c r="F18" s="1268"/>
      <c r="G18" s="1268"/>
      <c r="H18" s="1268"/>
      <c r="I18" s="1268"/>
      <c r="K18" s="229"/>
    </row>
    <row r="19" spans="1:11" s="236" customFormat="1" ht="15" customHeight="1" x14ac:dyDescent="0.2">
      <c r="A19" s="613"/>
      <c r="B19" s="1246" t="s">
        <v>761</v>
      </c>
      <c r="C19" s="1247"/>
      <c r="D19" s="1247"/>
      <c r="E19" s="1247"/>
      <c r="F19" s="1247"/>
      <c r="G19" s="1247"/>
      <c r="H19" s="1247"/>
      <c r="I19" s="1248"/>
      <c r="K19" s="229"/>
    </row>
    <row r="20" spans="1:11" s="236" customFormat="1" ht="15" customHeight="1" x14ac:dyDescent="0.2">
      <c r="A20" s="415"/>
      <c r="B20" s="1249"/>
      <c r="C20" s="1250"/>
      <c r="D20" s="1238"/>
      <c r="E20" s="614" t="s">
        <v>205</v>
      </c>
      <c r="F20" s="614" t="s">
        <v>206</v>
      </c>
      <c r="G20" s="614" t="s">
        <v>207</v>
      </c>
      <c r="H20" s="614" t="s">
        <v>208</v>
      </c>
      <c r="I20" s="614" t="s">
        <v>209</v>
      </c>
      <c r="K20" s="229"/>
    </row>
    <row r="21" spans="1:11" s="236" customFormat="1" ht="21" customHeight="1" x14ac:dyDescent="0.2">
      <c r="A21" s="415"/>
      <c r="B21" s="1249"/>
      <c r="C21" s="1238" t="s">
        <v>202</v>
      </c>
      <c r="D21" s="1239"/>
      <c r="E21" s="743">
        <f>E22*E23</f>
        <v>0</v>
      </c>
      <c r="F21" s="743">
        <f t="shared" ref="F21:I21" si="0">F22*F23</f>
        <v>0</v>
      </c>
      <c r="G21" s="743">
        <f t="shared" si="0"/>
        <v>0</v>
      </c>
      <c r="H21" s="743">
        <f t="shared" si="0"/>
        <v>0</v>
      </c>
      <c r="I21" s="743">
        <f t="shared" si="0"/>
        <v>0</v>
      </c>
      <c r="K21" s="229"/>
    </row>
    <row r="22" spans="1:11" s="236" customFormat="1" ht="21" customHeight="1" x14ac:dyDescent="0.2">
      <c r="A22" s="415"/>
      <c r="B22" s="1249"/>
      <c r="C22" s="1254" t="s">
        <v>896</v>
      </c>
      <c r="D22" s="1238"/>
      <c r="E22" s="203"/>
      <c r="F22" s="203"/>
      <c r="G22" s="203"/>
      <c r="H22" s="203"/>
      <c r="I22" s="203"/>
      <c r="K22" s="229"/>
    </row>
    <row r="23" spans="1:11" s="236" customFormat="1" ht="21" customHeight="1" x14ac:dyDescent="0.2">
      <c r="A23" s="415"/>
      <c r="B23" s="1249"/>
      <c r="C23" s="1255" t="s">
        <v>897</v>
      </c>
      <c r="D23" s="1240"/>
      <c r="E23" s="203"/>
      <c r="F23" s="203"/>
      <c r="G23" s="203"/>
      <c r="H23" s="203"/>
      <c r="I23" s="203"/>
      <c r="K23" s="229"/>
    </row>
    <row r="24" spans="1:11" s="236" customFormat="1" ht="15" customHeight="1" x14ac:dyDescent="0.2">
      <c r="A24" s="415"/>
      <c r="B24" s="1249"/>
      <c r="C24" s="1240" t="s">
        <v>203</v>
      </c>
      <c r="D24" s="1241"/>
      <c r="E24" s="204"/>
      <c r="F24" s="204"/>
      <c r="G24" s="204"/>
      <c r="H24" s="204"/>
      <c r="I24" s="204"/>
      <c r="K24" s="229"/>
    </row>
    <row r="25" spans="1:11" ht="21" customHeight="1" thickBot="1" x14ac:dyDescent="0.25">
      <c r="A25" s="415"/>
      <c r="B25" s="1249"/>
      <c r="C25" s="1242" t="s">
        <v>204</v>
      </c>
      <c r="D25" s="1243"/>
      <c r="E25" s="205"/>
      <c r="F25" s="205"/>
      <c r="G25" s="205"/>
      <c r="H25" s="205"/>
      <c r="I25" s="205"/>
    </row>
    <row r="26" spans="1:11" ht="21" customHeight="1" thickTop="1" x14ac:dyDescent="0.2">
      <c r="A26" s="415"/>
      <c r="B26" s="1249"/>
      <c r="C26" s="1244" t="s">
        <v>210</v>
      </c>
      <c r="D26" s="1245"/>
      <c r="E26" s="744">
        <f>E21-E24-E25</f>
        <v>0</v>
      </c>
      <c r="F26" s="744">
        <f t="shared" ref="F26:I26" si="1">F21-F24-F25</f>
        <v>0</v>
      </c>
      <c r="G26" s="744">
        <f t="shared" si="1"/>
        <v>0</v>
      </c>
      <c r="H26" s="744">
        <f t="shared" si="1"/>
        <v>0</v>
      </c>
      <c r="I26" s="744">
        <f t="shared" si="1"/>
        <v>0</v>
      </c>
    </row>
    <row r="27" spans="1:11" ht="21" customHeight="1" x14ac:dyDescent="0.2">
      <c r="A27" s="415"/>
      <c r="B27" s="1249"/>
      <c r="C27" s="1238" t="s">
        <v>211</v>
      </c>
      <c r="D27" s="1239"/>
      <c r="E27" s="743">
        <f>E26</f>
        <v>0</v>
      </c>
      <c r="F27" s="743">
        <f>E27+F26</f>
        <v>0</v>
      </c>
      <c r="G27" s="743">
        <f>F27+G26</f>
        <v>0</v>
      </c>
      <c r="H27" s="743">
        <f>G27+H26</f>
        <v>0</v>
      </c>
      <c r="I27" s="743">
        <f>H27+I26</f>
        <v>0</v>
      </c>
    </row>
    <row r="28" spans="1:11" s="236" customFormat="1" ht="15" customHeight="1" x14ac:dyDescent="0.2">
      <c r="A28" s="613"/>
      <c r="B28" s="1246" t="s">
        <v>762</v>
      </c>
      <c r="C28" s="1247"/>
      <c r="D28" s="1247"/>
      <c r="E28" s="1247"/>
      <c r="F28" s="1247"/>
      <c r="G28" s="1247"/>
      <c r="H28" s="1247"/>
      <c r="I28" s="1248"/>
      <c r="K28" s="229"/>
    </row>
    <row r="29" spans="1:11" s="236" customFormat="1" ht="15" customHeight="1" x14ac:dyDescent="0.2">
      <c r="A29" s="415"/>
      <c r="B29" s="613"/>
      <c r="C29" s="1250"/>
      <c r="D29" s="1238"/>
      <c r="E29" s="614" t="s">
        <v>205</v>
      </c>
      <c r="F29" s="614" t="s">
        <v>206</v>
      </c>
      <c r="G29" s="614" t="s">
        <v>207</v>
      </c>
      <c r="H29" s="614" t="s">
        <v>208</v>
      </c>
      <c r="I29" s="614" t="s">
        <v>209</v>
      </c>
      <c r="K29" s="229"/>
    </row>
    <row r="30" spans="1:11" s="236" customFormat="1" ht="21" customHeight="1" x14ac:dyDescent="0.2">
      <c r="A30" s="415"/>
      <c r="B30" s="613"/>
      <c r="C30" s="1253" t="s">
        <v>578</v>
      </c>
      <c r="D30" s="1239"/>
      <c r="E30" s="398"/>
      <c r="F30" s="398"/>
      <c r="G30" s="398"/>
      <c r="H30" s="398"/>
      <c r="I30" s="398"/>
      <c r="K30" s="229"/>
    </row>
    <row r="31" spans="1:11" s="236" customFormat="1" ht="21" customHeight="1" x14ac:dyDescent="0.2">
      <c r="A31" s="415"/>
      <c r="B31" s="615"/>
      <c r="C31" s="1238" t="s">
        <v>577</v>
      </c>
      <c r="D31" s="1239"/>
      <c r="E31" s="745">
        <f>E30</f>
        <v>0</v>
      </c>
      <c r="F31" s="745">
        <f>E31+F30</f>
        <v>0</v>
      </c>
      <c r="G31" s="745">
        <f>F31+G30</f>
        <v>0</v>
      </c>
      <c r="H31" s="745">
        <f>G31+H30</f>
        <v>0</v>
      </c>
      <c r="I31" s="745">
        <f>H31+I30</f>
        <v>0</v>
      </c>
      <c r="K31" s="229"/>
    </row>
    <row r="32" spans="1:11" s="236" customFormat="1" ht="21" customHeight="1" x14ac:dyDescent="0.2">
      <c r="A32" s="415"/>
      <c r="B32" s="615"/>
      <c r="C32" s="1236" t="s">
        <v>576</v>
      </c>
      <c r="D32" s="1237"/>
      <c r="E32" s="616"/>
      <c r="F32" s="1251" t="s">
        <v>82</v>
      </c>
      <c r="G32" s="1251"/>
      <c r="H32" s="1251"/>
      <c r="I32" s="1252"/>
      <c r="K32" s="229"/>
    </row>
    <row r="33" spans="1:11" s="236" customFormat="1" ht="15" customHeight="1" x14ac:dyDescent="0.2">
      <c r="A33" s="415"/>
      <c r="B33" s="662"/>
      <c r="C33" s="1279" t="s">
        <v>591</v>
      </c>
      <c r="D33" s="1279"/>
      <c r="E33" s="1279"/>
      <c r="F33" s="1279"/>
      <c r="G33" s="1279"/>
      <c r="H33" s="1279"/>
      <c r="I33" s="1280"/>
      <c r="K33" s="229"/>
    </row>
    <row r="34" spans="1:11" s="236" customFormat="1" ht="15" customHeight="1" x14ac:dyDescent="0.2">
      <c r="A34" s="617"/>
      <c r="B34" s="1272" t="s">
        <v>914</v>
      </c>
      <c r="C34" s="1273"/>
      <c r="D34" s="1273"/>
      <c r="E34" s="1273"/>
      <c r="F34" s="1273"/>
      <c r="G34" s="1273"/>
      <c r="H34" s="1273"/>
      <c r="I34" s="1274"/>
      <c r="K34" s="229"/>
    </row>
    <row r="35" spans="1:11" s="236" customFormat="1" ht="74" customHeight="1" x14ac:dyDescent="0.2">
      <c r="A35" s="617"/>
      <c r="B35" s="689"/>
      <c r="C35" s="1269"/>
      <c r="D35" s="1270"/>
      <c r="E35" s="1270"/>
      <c r="F35" s="1270"/>
      <c r="G35" s="1270"/>
      <c r="H35" s="1270"/>
      <c r="I35" s="1271"/>
      <c r="K35" s="370">
        <f>LEN(C35)</f>
        <v>0</v>
      </c>
    </row>
    <row r="36" spans="1:11" ht="17.149999999999999" customHeight="1" x14ac:dyDescent="0.2">
      <c r="A36" s="617"/>
      <c r="B36" s="1281" t="s">
        <v>915</v>
      </c>
      <c r="C36" s="1282"/>
      <c r="D36" s="1282"/>
      <c r="E36" s="1282"/>
      <c r="F36" s="1282"/>
      <c r="G36" s="1282"/>
      <c r="H36" s="1282"/>
      <c r="I36" s="1283"/>
    </row>
    <row r="37" spans="1:11" ht="21.65" customHeight="1" x14ac:dyDescent="0.2">
      <c r="A37" s="415"/>
      <c r="B37" s="618"/>
      <c r="C37" s="1284" t="s">
        <v>890</v>
      </c>
      <c r="D37" s="1285"/>
      <c r="E37" s="1285"/>
      <c r="F37" s="1285"/>
      <c r="G37" s="1285"/>
      <c r="H37" s="1285"/>
      <c r="I37" s="1286"/>
    </row>
    <row r="38" spans="1:11" ht="40" customHeight="1" x14ac:dyDescent="0.2">
      <c r="A38" s="619"/>
      <c r="B38" s="1287"/>
      <c r="C38" s="1289"/>
      <c r="D38" s="1290"/>
      <c r="E38" s="1290"/>
      <c r="F38" s="1290"/>
      <c r="G38" s="1290"/>
      <c r="H38" s="1290"/>
      <c r="I38" s="1291"/>
      <c r="K38" s="1276">
        <f>LEN(C38)</f>
        <v>0</v>
      </c>
    </row>
    <row r="39" spans="1:11" ht="40" customHeight="1" x14ac:dyDescent="0.2">
      <c r="A39" s="619"/>
      <c r="B39" s="1287"/>
      <c r="C39" s="1292"/>
      <c r="D39" s="1293"/>
      <c r="E39" s="1293"/>
      <c r="F39" s="1293"/>
      <c r="G39" s="1293"/>
      <c r="H39" s="1293"/>
      <c r="I39" s="1294"/>
      <c r="K39" s="1277"/>
    </row>
    <row r="40" spans="1:11" ht="25.75" customHeight="1" x14ac:dyDescent="0.2">
      <c r="A40" s="619"/>
      <c r="B40" s="1287"/>
      <c r="C40" s="1292"/>
      <c r="D40" s="1293"/>
      <c r="E40" s="1293"/>
      <c r="F40" s="1293"/>
      <c r="G40" s="1293"/>
      <c r="H40" s="1293"/>
      <c r="I40" s="1294"/>
      <c r="K40" s="1277"/>
    </row>
    <row r="41" spans="1:11" ht="25.75" customHeight="1" x14ac:dyDescent="0.2">
      <c r="A41" s="619"/>
      <c r="B41" s="1287"/>
      <c r="C41" s="1292"/>
      <c r="D41" s="1293"/>
      <c r="E41" s="1293"/>
      <c r="F41" s="1293"/>
      <c r="G41" s="1293"/>
      <c r="H41" s="1293"/>
      <c r="I41" s="1294"/>
      <c r="K41" s="1277"/>
    </row>
    <row r="42" spans="1:11" ht="24.65" customHeight="1" x14ac:dyDescent="0.2">
      <c r="A42" s="620"/>
      <c r="B42" s="1288"/>
      <c r="C42" s="1295"/>
      <c r="D42" s="1296"/>
      <c r="E42" s="1296"/>
      <c r="F42" s="1296"/>
      <c r="G42" s="1296"/>
      <c r="H42" s="1296"/>
      <c r="I42" s="1297"/>
      <c r="K42" s="1278"/>
    </row>
    <row r="43" spans="1:11" ht="9.65" customHeight="1" x14ac:dyDescent="0.2">
      <c r="A43" s="410" t="s">
        <v>711</v>
      </c>
      <c r="B43" s="410"/>
      <c r="C43" s="410"/>
      <c r="D43" s="410"/>
      <c r="E43" s="410"/>
      <c r="F43" s="410"/>
      <c r="G43" s="410"/>
      <c r="H43" s="410"/>
      <c r="I43" s="410"/>
    </row>
  </sheetData>
  <sheetProtection algorithmName="SHA-512" hashValue="XTTQiEt2v8Iw9ljd+XjtwH5p54KnMAsKr47pRC/ZknaQEekthHhCSq0qOKcKpx8LHAveTotMLf67iEk497GL1A==" saltValue="dk7RqpWtTA8zYPZak+tuIA==" spinCount="100000" sheet="1" formatCells="0" formatRows="0"/>
  <mergeCells count="44">
    <mergeCell ref="C35:I35"/>
    <mergeCell ref="B34:I34"/>
    <mergeCell ref="A1:I1"/>
    <mergeCell ref="K38:K42"/>
    <mergeCell ref="C33:I33"/>
    <mergeCell ref="B36:I36"/>
    <mergeCell ref="C37:I37"/>
    <mergeCell ref="B38:B42"/>
    <mergeCell ref="C38:I42"/>
    <mergeCell ref="E2:I2"/>
    <mergeCell ref="B2:D2"/>
    <mergeCell ref="B3:D3"/>
    <mergeCell ref="E3:I3"/>
    <mergeCell ref="K1:K2"/>
    <mergeCell ref="B4:D5"/>
    <mergeCell ref="E4:I4"/>
    <mergeCell ref="B19:I19"/>
    <mergeCell ref="B10:D10"/>
    <mergeCell ref="B17:I17"/>
    <mergeCell ref="A18:I18"/>
    <mergeCell ref="B12:D12"/>
    <mergeCell ref="B13:D13"/>
    <mergeCell ref="B6:D6"/>
    <mergeCell ref="B7:D7"/>
    <mergeCell ref="B8:D8"/>
    <mergeCell ref="B15:D15"/>
    <mergeCell ref="B9:D9"/>
    <mergeCell ref="B11:D11"/>
    <mergeCell ref="B14:D14"/>
    <mergeCell ref="C32:D32"/>
    <mergeCell ref="C21:D21"/>
    <mergeCell ref="C24:D24"/>
    <mergeCell ref="C25:D25"/>
    <mergeCell ref="C26:D26"/>
    <mergeCell ref="B28:I28"/>
    <mergeCell ref="B20:B27"/>
    <mergeCell ref="C20:D20"/>
    <mergeCell ref="C27:D27"/>
    <mergeCell ref="F32:I32"/>
    <mergeCell ref="C29:D29"/>
    <mergeCell ref="C30:D30"/>
    <mergeCell ref="C31:D31"/>
    <mergeCell ref="C22:D22"/>
    <mergeCell ref="C23:D23"/>
  </mergeCells>
  <phoneticPr fontId="1"/>
  <dataValidations count="1">
    <dataValidation imeMode="halfAlpha" allowBlank="1" showInputMessage="1" showErrorMessage="1" sqref="E21:I25 E30:I30 E32"/>
  </dataValidations>
  <printOptions horizontalCentered="1"/>
  <pageMargins left="0.59055118110236227" right="0.39370078740157483" top="0.39370078740157483" bottom="0.39370078740157483" header="0.31496062992125984" footer="0.39370078740157483"/>
  <pageSetup paperSize="9" scale="93" orientation="portrait" r:id="rId1"/>
  <headerFooter>
    <oddFooter>&amp;C&amp;"ＭＳ Ｐゴシック,標準"&amp;10&amp;A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6"/>
  </sheetPr>
  <dimension ref="A1:K19"/>
  <sheetViews>
    <sheetView showZeros="0" view="pageBreakPreview" zoomScaleNormal="100" zoomScaleSheetLayoutView="100" workbookViewId="0">
      <selection activeCell="F2" sqref="F2:I2"/>
    </sheetView>
  </sheetViews>
  <sheetFormatPr defaultColWidth="9" defaultRowHeight="13" x14ac:dyDescent="0.2"/>
  <cols>
    <col min="1" max="1" width="3.08984375" style="229" customWidth="1"/>
    <col min="2" max="2" width="9" style="229" customWidth="1"/>
    <col min="3" max="3" width="17.81640625" style="229" customWidth="1"/>
    <col min="4" max="5" width="23.08984375" style="229" customWidth="1"/>
    <col min="6" max="8" width="11.90625" style="229" customWidth="1"/>
    <col min="9" max="9" width="3.453125" style="229" customWidth="1"/>
    <col min="10" max="10" width="9" style="229"/>
    <col min="11" max="11" width="17" style="229" customWidth="1"/>
    <col min="12" max="16384" width="9" style="229"/>
  </cols>
  <sheetData>
    <row r="1" spans="1:11" s="236" customFormat="1" ht="15" customHeight="1" x14ac:dyDescent="0.2">
      <c r="A1" s="1324" t="s">
        <v>849</v>
      </c>
      <c r="B1" s="1325"/>
      <c r="C1" s="1325"/>
      <c r="D1" s="1325"/>
      <c r="E1" s="1325"/>
      <c r="F1" s="1325"/>
      <c r="G1" s="1325"/>
      <c r="H1" s="1325"/>
      <c r="I1" s="1326"/>
      <c r="K1" s="429"/>
    </row>
    <row r="2" spans="1:11" s="236" customFormat="1" ht="22.5" customHeight="1" x14ac:dyDescent="0.2">
      <c r="A2" s="491"/>
      <c r="B2" s="1332" t="s">
        <v>763</v>
      </c>
      <c r="C2" s="1332"/>
      <c r="D2" s="1332"/>
      <c r="E2" s="1332"/>
      <c r="F2" s="1333" t="s">
        <v>530</v>
      </c>
      <c r="G2" s="1334"/>
      <c r="H2" s="1334"/>
      <c r="I2" s="1335"/>
      <c r="K2" s="429"/>
    </row>
    <row r="3" spans="1:11" s="236" customFormat="1" ht="22.5" customHeight="1" x14ac:dyDescent="0.2">
      <c r="A3" s="491"/>
      <c r="B3" s="1336" t="s">
        <v>764</v>
      </c>
      <c r="C3" s="1332"/>
      <c r="D3" s="1332"/>
      <c r="E3" s="1332"/>
      <c r="F3" s="1333" t="s">
        <v>530</v>
      </c>
      <c r="G3" s="1334"/>
      <c r="H3" s="1334"/>
      <c r="I3" s="1335"/>
      <c r="K3" s="429"/>
    </row>
    <row r="4" spans="1:11" s="236" customFormat="1" ht="38.4" customHeight="1" x14ac:dyDescent="0.2">
      <c r="A4" s="491"/>
      <c r="B4" s="1327" t="s">
        <v>878</v>
      </c>
      <c r="C4" s="1328"/>
      <c r="D4" s="1328"/>
      <c r="E4" s="1328"/>
      <c r="F4" s="1328"/>
      <c r="G4" s="1328"/>
      <c r="H4" s="1328"/>
      <c r="I4" s="1329"/>
      <c r="K4" s="429"/>
    </row>
    <row r="5" spans="1:11" s="236" customFormat="1" ht="133.75" customHeight="1" x14ac:dyDescent="0.2">
      <c r="A5" s="492"/>
      <c r="B5" s="1223"/>
      <c r="C5" s="1224"/>
      <c r="D5" s="1224"/>
      <c r="E5" s="1224"/>
      <c r="F5" s="1224"/>
      <c r="G5" s="1224"/>
      <c r="H5" s="1224"/>
      <c r="I5" s="1225"/>
      <c r="K5" s="430">
        <f>LEN(B5)</f>
        <v>0</v>
      </c>
    </row>
    <row r="6" spans="1:11" ht="15" customHeight="1" x14ac:dyDescent="0.2">
      <c r="A6" s="646" t="s">
        <v>848</v>
      </c>
      <c r="B6" s="432"/>
      <c r="C6" s="432"/>
      <c r="D6" s="432"/>
      <c r="E6" s="432"/>
      <c r="F6" s="432"/>
      <c r="G6" s="432"/>
      <c r="H6" s="432"/>
      <c r="I6" s="494"/>
    </row>
    <row r="7" spans="1:11" ht="26.15" customHeight="1" thickBot="1" x14ac:dyDescent="0.25">
      <c r="A7" s="493"/>
      <c r="B7" s="1330" t="s">
        <v>879</v>
      </c>
      <c r="C7" s="1330"/>
      <c r="D7" s="1330"/>
      <c r="E7" s="1330"/>
      <c r="F7" s="1330"/>
      <c r="G7" s="1330"/>
      <c r="H7" s="1330"/>
      <c r="I7" s="1331"/>
    </row>
    <row r="8" spans="1:11" customFormat="1" ht="31" customHeight="1" x14ac:dyDescent="0.2">
      <c r="A8" s="495"/>
      <c r="B8" s="1311" t="s">
        <v>618</v>
      </c>
      <c r="C8" s="1312"/>
      <c r="D8" s="496" t="s">
        <v>619</v>
      </c>
      <c r="E8" s="663" t="s">
        <v>859</v>
      </c>
      <c r="F8" s="1320" t="s">
        <v>860</v>
      </c>
      <c r="G8" s="1321"/>
      <c r="H8" s="1312" t="s">
        <v>620</v>
      </c>
      <c r="I8" s="1315"/>
      <c r="K8" s="229"/>
    </row>
    <row r="9" spans="1:11" s="431" customFormat="1" ht="76.75" customHeight="1" x14ac:dyDescent="0.2">
      <c r="A9" s="495"/>
      <c r="B9" s="1313" t="s">
        <v>621</v>
      </c>
      <c r="C9" s="1314"/>
      <c r="D9" s="681"/>
      <c r="E9" s="681"/>
      <c r="F9" s="1322"/>
      <c r="G9" s="1323"/>
      <c r="H9" s="1316"/>
      <c r="I9" s="1317"/>
      <c r="K9" s="229"/>
    </row>
    <row r="10" spans="1:11" s="431" customFormat="1" ht="50" customHeight="1" x14ac:dyDescent="0.2">
      <c r="A10" s="495"/>
      <c r="B10" s="1341" t="s">
        <v>622</v>
      </c>
      <c r="C10" s="533"/>
      <c r="D10" s="681"/>
      <c r="E10" s="681"/>
      <c r="F10" s="1322"/>
      <c r="G10" s="1323"/>
      <c r="H10" s="1316"/>
      <c r="I10" s="1317"/>
      <c r="K10" s="229"/>
    </row>
    <row r="11" spans="1:11" s="431" customFormat="1" ht="50" customHeight="1" x14ac:dyDescent="0.2">
      <c r="A11" s="495"/>
      <c r="B11" s="1342"/>
      <c r="C11" s="533"/>
      <c r="D11" s="681"/>
      <c r="E11" s="681"/>
      <c r="F11" s="1322"/>
      <c r="G11" s="1323"/>
      <c r="H11" s="1316"/>
      <c r="I11" s="1317"/>
      <c r="K11" s="229"/>
    </row>
    <row r="12" spans="1:11" s="431" customFormat="1" ht="50" customHeight="1" x14ac:dyDescent="0.2">
      <c r="A12" s="495"/>
      <c r="B12" s="1341" t="s">
        <v>623</v>
      </c>
      <c r="C12" s="533"/>
      <c r="D12" s="681"/>
      <c r="E12" s="681"/>
      <c r="F12" s="1322"/>
      <c r="G12" s="1323"/>
      <c r="H12" s="1316"/>
      <c r="I12" s="1317"/>
      <c r="K12" s="229"/>
    </row>
    <row r="13" spans="1:11" s="431" customFormat="1" ht="50" customHeight="1" x14ac:dyDescent="0.2">
      <c r="A13" s="495"/>
      <c r="B13" s="1342"/>
      <c r="C13" s="533"/>
      <c r="D13" s="681"/>
      <c r="E13" s="681"/>
      <c r="F13" s="1322"/>
      <c r="G13" s="1323"/>
      <c r="H13" s="1316"/>
      <c r="I13" s="1317"/>
      <c r="K13" s="229"/>
    </row>
    <row r="14" spans="1:11" s="431" customFormat="1" ht="50" customHeight="1" x14ac:dyDescent="0.2">
      <c r="A14" s="495"/>
      <c r="B14" s="497" t="s">
        <v>624</v>
      </c>
      <c r="C14" s="533"/>
      <c r="D14" s="681"/>
      <c r="E14" s="681"/>
      <c r="F14" s="1322"/>
      <c r="G14" s="1323"/>
      <c r="H14" s="1316"/>
      <c r="I14" s="1317"/>
      <c r="K14" s="229"/>
    </row>
    <row r="15" spans="1:11" s="431" customFormat="1" ht="50" customHeight="1" x14ac:dyDescent="0.2">
      <c r="A15" s="495"/>
      <c r="B15" s="497" t="s">
        <v>692</v>
      </c>
      <c r="C15" s="533"/>
      <c r="D15" s="681"/>
      <c r="E15" s="681"/>
      <c r="F15" s="1322"/>
      <c r="G15" s="1323"/>
      <c r="H15" s="1316"/>
      <c r="I15" s="1317"/>
      <c r="K15" s="229"/>
    </row>
    <row r="16" spans="1:11" s="431" customFormat="1" ht="50" customHeight="1" x14ac:dyDescent="0.2">
      <c r="A16" s="495"/>
      <c r="B16" s="497" t="s">
        <v>625</v>
      </c>
      <c r="C16" s="533"/>
      <c r="D16" s="533"/>
      <c r="E16" s="533"/>
      <c r="F16" s="1343"/>
      <c r="G16" s="1344"/>
      <c r="H16" s="1316"/>
      <c r="I16" s="1317"/>
      <c r="K16" s="229"/>
    </row>
    <row r="17" spans="1:11" s="431" customFormat="1" ht="50" customHeight="1" x14ac:dyDescent="0.2">
      <c r="A17" s="495"/>
      <c r="B17" s="591" t="s">
        <v>626</v>
      </c>
      <c r="C17" s="685"/>
      <c r="D17" s="682"/>
      <c r="E17" s="682"/>
      <c r="F17" s="1339"/>
      <c r="G17" s="1340"/>
      <c r="H17" s="1318"/>
      <c r="I17" s="1319"/>
      <c r="K17" s="229"/>
    </row>
    <row r="18" spans="1:11" ht="110.4" customHeight="1" thickBot="1" x14ac:dyDescent="0.25">
      <c r="A18" s="643"/>
      <c r="B18" s="644" t="s">
        <v>715</v>
      </c>
      <c r="C18" s="1337"/>
      <c r="D18" s="1337"/>
      <c r="E18" s="1337"/>
      <c r="F18" s="1337"/>
      <c r="G18" s="1337"/>
      <c r="H18" s="1337"/>
      <c r="I18" s="1338"/>
      <c r="K18" s="370">
        <f>LEN(C18)</f>
        <v>0</v>
      </c>
    </row>
    <row r="19" spans="1:11" s="410" customFormat="1" ht="15" customHeight="1" x14ac:dyDescent="0.2">
      <c r="A19" s="645" t="s">
        <v>711</v>
      </c>
      <c r="B19" s="645"/>
      <c r="C19" s="645"/>
      <c r="D19" s="645"/>
      <c r="E19" s="645"/>
      <c r="F19" s="645"/>
      <c r="G19" s="645"/>
      <c r="H19" s="645"/>
      <c r="I19" s="645"/>
    </row>
  </sheetData>
  <sheetProtection password="CC7B" sheet="1" formatCells="0" formatRows="0" selectLockedCells="1"/>
  <mergeCells count="33">
    <mergeCell ref="C18:I18"/>
    <mergeCell ref="F17:G17"/>
    <mergeCell ref="B10:B11"/>
    <mergeCell ref="B12:B13"/>
    <mergeCell ref="F13:G13"/>
    <mergeCell ref="F14:G14"/>
    <mergeCell ref="F15:G15"/>
    <mergeCell ref="F16:G16"/>
    <mergeCell ref="H10:I10"/>
    <mergeCell ref="H11:I11"/>
    <mergeCell ref="H14:I14"/>
    <mergeCell ref="H15:I15"/>
    <mergeCell ref="H12:I12"/>
    <mergeCell ref="H13:I13"/>
    <mergeCell ref="A1:I1"/>
    <mergeCell ref="B4:I4"/>
    <mergeCell ref="B7:I7"/>
    <mergeCell ref="B2:E2"/>
    <mergeCell ref="F2:I2"/>
    <mergeCell ref="B3:E3"/>
    <mergeCell ref="F3:I3"/>
    <mergeCell ref="B5:I5"/>
    <mergeCell ref="B8:C8"/>
    <mergeCell ref="B9:C9"/>
    <mergeCell ref="H8:I8"/>
    <mergeCell ref="H16:I16"/>
    <mergeCell ref="H17:I17"/>
    <mergeCell ref="H9:I9"/>
    <mergeCell ref="F8:G8"/>
    <mergeCell ref="F9:G9"/>
    <mergeCell ref="F10:G10"/>
    <mergeCell ref="F11:G11"/>
    <mergeCell ref="F12:G12"/>
  </mergeCells>
  <phoneticPr fontId="1"/>
  <dataValidations count="3">
    <dataValidation type="list" allowBlank="1" showInputMessage="1" showErrorMessage="1" sqref="F2:I2">
      <formula1>"選択してください,既存顧客に販売可能,本事業に係るユーザーとの開発連携あり,その他（下記に記載してください）"</formula1>
    </dataValidation>
    <dataValidation type="list" allowBlank="1" showInputMessage="1" showErrorMessage="1" sqref="F3:I3">
      <formula1>"選択してください,補足説明資料として添付,添付なし"</formula1>
    </dataValidation>
    <dataValidation type="textLength" imeMode="hiragana" operator="lessThanOrEqual" allowBlank="1" showInputMessage="1" showErrorMessage="1" sqref="A18 A5">
      <formula1>400</formula1>
    </dataValidation>
  </dataValidations>
  <printOptions horizontalCentered="1"/>
  <pageMargins left="0.59055118110236227" right="0.59055118110236227" top="0.39370078740157483" bottom="0.78740157480314965" header="0.31496062992125984" footer="0.39370078740157483"/>
  <pageSetup paperSize="9" scale="78" orientation="portrait" r:id="rId1"/>
  <headerFooter>
    <oddFooter>&amp;C&amp;"ＭＳ Ｐゴシック,標準"&amp;14&amp;A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K18"/>
  <sheetViews>
    <sheetView view="pageBreakPreview" zoomScaleNormal="100" zoomScaleSheetLayoutView="100" workbookViewId="0">
      <selection activeCell="B3" sqref="B3:E3"/>
    </sheetView>
  </sheetViews>
  <sheetFormatPr defaultColWidth="9" defaultRowHeight="19" x14ac:dyDescent="0.2"/>
  <cols>
    <col min="1" max="1" width="3.08984375" style="98" customWidth="1"/>
    <col min="2" max="2" width="6.1796875" style="98" customWidth="1"/>
    <col min="3" max="3" width="18.90625" style="98" customWidth="1"/>
    <col min="4" max="4" width="11.36328125" style="98" customWidth="1"/>
    <col min="5" max="5" width="52.08984375" style="98" customWidth="1"/>
    <col min="6" max="6" width="8" style="98" customWidth="1"/>
    <col min="7" max="7" width="25.1796875" style="327" customWidth="1"/>
    <col min="8" max="16384" width="9" style="98"/>
  </cols>
  <sheetData>
    <row r="1" spans="1:11" ht="22.5" customHeight="1" x14ac:dyDescent="0.2">
      <c r="A1" s="1347" t="s">
        <v>850</v>
      </c>
      <c r="B1" s="1347"/>
      <c r="C1" s="1347"/>
      <c r="D1" s="70"/>
      <c r="G1" s="330" t="s">
        <v>411</v>
      </c>
      <c r="H1" s="404"/>
    </row>
    <row r="2" spans="1:11" ht="22.5" customHeight="1" x14ac:dyDescent="0.2">
      <c r="A2" s="371" t="s">
        <v>588</v>
      </c>
      <c r="B2" s="352"/>
      <c r="C2" s="353"/>
      <c r="D2" s="353"/>
      <c r="E2" s="351"/>
      <c r="F2" s="399"/>
      <c r="G2" s="408"/>
      <c r="H2" s="407"/>
      <c r="I2" s="403"/>
      <c r="J2" s="403"/>
      <c r="K2" s="403"/>
    </row>
    <row r="3" spans="1:11" ht="85" customHeight="1" x14ac:dyDescent="0.2">
      <c r="A3" s="320"/>
      <c r="B3" s="1367"/>
      <c r="C3" s="1368"/>
      <c r="D3" s="1368"/>
      <c r="E3" s="1369"/>
      <c r="F3" s="400"/>
      <c r="G3" s="325">
        <f>LEN(B3)</f>
        <v>0</v>
      </c>
      <c r="H3" s="405"/>
      <c r="I3" s="406"/>
      <c r="J3" s="406"/>
      <c r="K3" s="406"/>
    </row>
    <row r="4" spans="1:11" ht="22.5" customHeight="1" x14ac:dyDescent="0.2">
      <c r="A4" s="1348" t="s">
        <v>486</v>
      </c>
      <c r="B4" s="1349"/>
      <c r="C4" s="1349"/>
      <c r="D4" s="1349"/>
      <c r="E4" s="1350"/>
      <c r="F4" s="653"/>
      <c r="G4" s="375"/>
    </row>
    <row r="5" spans="1:11" ht="15" customHeight="1" x14ac:dyDescent="0.2">
      <c r="A5" s="1345"/>
      <c r="B5" s="1351" t="s">
        <v>765</v>
      </c>
      <c r="C5" s="1247"/>
      <c r="D5" s="1247"/>
      <c r="E5" s="1248"/>
      <c r="F5" s="664"/>
      <c r="G5" s="375"/>
    </row>
    <row r="6" spans="1:11" ht="24.75" customHeight="1" x14ac:dyDescent="0.2">
      <c r="A6" s="1345"/>
      <c r="B6" s="323" t="s">
        <v>181</v>
      </c>
      <c r="C6" s="1352"/>
      <c r="D6" s="1353"/>
      <c r="E6" s="1354"/>
      <c r="F6" s="328"/>
      <c r="G6" s="325">
        <f>LEN(C6)</f>
        <v>0</v>
      </c>
    </row>
    <row r="7" spans="1:11" ht="24.75" customHeight="1" x14ac:dyDescent="0.2">
      <c r="A7" s="1345"/>
      <c r="B7" s="324" t="s">
        <v>183</v>
      </c>
      <c r="C7" s="1355"/>
      <c r="D7" s="1356"/>
      <c r="E7" s="1357"/>
      <c r="F7" s="329"/>
      <c r="G7" s="325">
        <f>LEN(C7)</f>
        <v>0</v>
      </c>
    </row>
    <row r="8" spans="1:11" ht="20.25" customHeight="1" x14ac:dyDescent="0.2">
      <c r="A8" s="1345"/>
      <c r="B8" s="1358" t="s">
        <v>766</v>
      </c>
      <c r="C8" s="1359"/>
      <c r="D8" s="1359"/>
      <c r="E8" s="1360"/>
      <c r="F8" s="664"/>
      <c r="G8" s="655"/>
    </row>
    <row r="9" spans="1:11" ht="94.5" customHeight="1" x14ac:dyDescent="0.2">
      <c r="A9" s="1345"/>
      <c r="B9" s="323" t="s">
        <v>181</v>
      </c>
      <c r="C9" s="1361"/>
      <c r="D9" s="1362"/>
      <c r="E9" s="1363"/>
      <c r="F9" s="401"/>
      <c r="G9" s="325">
        <f>LEN(C9)</f>
        <v>0</v>
      </c>
    </row>
    <row r="10" spans="1:11" ht="94.5" customHeight="1" x14ac:dyDescent="0.2">
      <c r="A10" s="1345"/>
      <c r="B10" s="504" t="s">
        <v>183</v>
      </c>
      <c r="C10" s="1264"/>
      <c r="D10" s="1265"/>
      <c r="E10" s="1266"/>
      <c r="F10" s="402"/>
      <c r="G10" s="325">
        <f>LEN(C10)</f>
        <v>0</v>
      </c>
    </row>
    <row r="11" spans="1:11" ht="22.5" customHeight="1" x14ac:dyDescent="0.2">
      <c r="A11" s="1364" t="s">
        <v>487</v>
      </c>
      <c r="B11" s="1365"/>
      <c r="C11" s="1365"/>
      <c r="D11" s="1365"/>
      <c r="E11" s="1366"/>
      <c r="F11" s="654"/>
      <c r="G11" s="1370"/>
    </row>
    <row r="12" spans="1:11" ht="15" customHeight="1" x14ac:dyDescent="0.2">
      <c r="A12" s="1345"/>
      <c r="B12" s="1351" t="s">
        <v>767</v>
      </c>
      <c r="C12" s="1247"/>
      <c r="D12" s="1247"/>
      <c r="E12" s="1248"/>
      <c r="F12" s="664"/>
      <c r="G12" s="1370"/>
    </row>
    <row r="13" spans="1:11" ht="30" customHeight="1" x14ac:dyDescent="0.2">
      <c r="A13" s="1345"/>
      <c r="B13" s="279" t="s">
        <v>182</v>
      </c>
      <c r="C13" s="1352"/>
      <c r="D13" s="1353"/>
      <c r="E13" s="1354"/>
      <c r="F13" s="328"/>
      <c r="G13" s="325">
        <f>LEN(C13)</f>
        <v>0</v>
      </c>
    </row>
    <row r="14" spans="1:11" ht="30" customHeight="1" x14ac:dyDescent="0.2">
      <c r="A14" s="1345"/>
      <c r="B14" s="504" t="s">
        <v>184</v>
      </c>
      <c r="C14" s="1371"/>
      <c r="D14" s="1372"/>
      <c r="E14" s="1373"/>
      <c r="F14" s="402"/>
      <c r="G14" s="325">
        <f>LEN(C14)</f>
        <v>0</v>
      </c>
    </row>
    <row r="15" spans="1:11" ht="13.5" customHeight="1" x14ac:dyDescent="0.2">
      <c r="A15" s="1345"/>
      <c r="B15" s="1374" t="s">
        <v>766</v>
      </c>
      <c r="C15" s="1375"/>
      <c r="D15" s="1375"/>
      <c r="E15" s="1376"/>
      <c r="F15" s="665"/>
      <c r="G15" s="655"/>
    </row>
    <row r="16" spans="1:11" ht="106.5" customHeight="1" x14ac:dyDescent="0.2">
      <c r="A16" s="1345"/>
      <c r="B16" s="279" t="s">
        <v>182</v>
      </c>
      <c r="C16" s="1361"/>
      <c r="D16" s="1362"/>
      <c r="E16" s="1363"/>
      <c r="F16" s="401"/>
      <c r="G16" s="325">
        <f>LEN(C16)</f>
        <v>0</v>
      </c>
    </row>
    <row r="17" spans="1:7" ht="106.5" customHeight="1" x14ac:dyDescent="0.2">
      <c r="A17" s="1346"/>
      <c r="B17" s="504" t="s">
        <v>184</v>
      </c>
      <c r="C17" s="1264"/>
      <c r="D17" s="1265"/>
      <c r="E17" s="1266"/>
      <c r="F17" s="402"/>
      <c r="G17" s="325">
        <f>LEN(C17)</f>
        <v>0</v>
      </c>
    </row>
    <row r="18" spans="1:7" s="410" customFormat="1" ht="15" customHeight="1" x14ac:dyDescent="0.2">
      <c r="A18" s="410" t="s">
        <v>712</v>
      </c>
    </row>
  </sheetData>
  <sheetProtection algorithmName="SHA-512" hashValue="11cXRpIr8SyQF477L11DPl/pSpjuPsEaX++fpDPiiJONMtxjtvIENmGwjWJBONq8/LDdJvnHbhlJe5KAv6fOPw==" saltValue="B5rPjvaRXm0Mt98Hq4HocA==" spinCount="100000" sheet="1" formatCells="0" selectLockedCells="1"/>
  <mergeCells count="19">
    <mergeCell ref="G11:G12"/>
    <mergeCell ref="C14:E14"/>
    <mergeCell ref="B15:E15"/>
    <mergeCell ref="C16:E16"/>
    <mergeCell ref="C17:E17"/>
    <mergeCell ref="A12:A17"/>
    <mergeCell ref="A1:C1"/>
    <mergeCell ref="A5:A10"/>
    <mergeCell ref="A4:E4"/>
    <mergeCell ref="B5:E5"/>
    <mergeCell ref="C6:E6"/>
    <mergeCell ref="C7:E7"/>
    <mergeCell ref="B8:E8"/>
    <mergeCell ref="C9:E9"/>
    <mergeCell ref="C10:E10"/>
    <mergeCell ref="A11:E11"/>
    <mergeCell ref="B12:E12"/>
    <mergeCell ref="C13:E13"/>
    <mergeCell ref="B3:E3"/>
  </mergeCells>
  <phoneticPr fontId="1"/>
  <dataValidations count="3">
    <dataValidation imeMode="hiragana" allowBlank="1" showInputMessage="1" showErrorMessage="1" sqref="E2:K2"/>
    <dataValidation type="textLength" imeMode="hiragana" operator="lessThanOrEqual" allowBlank="1" showInputMessage="1" showErrorMessage="1" promptTitle="他の箇所に自動反映される項目です" prompt="　この項目に入力した内容は、_x000a_「Ⅱ-１-(1) _x000a_研究開発の全体像」に反映されます。" sqref="C6:E7">
      <formula1>20</formula1>
    </dataValidation>
    <dataValidation type="textLength" imeMode="hiragana" operator="lessThanOrEqual" allowBlank="1" showInputMessage="1" showErrorMessage="1" promptTitle="他の箇所に自動反映される項目です" prompt="　この項目に入力した内容は、_x000a_「Ⅱ-１-(1)_x000a_研究開発の全体像」に反映されます。" sqref="C13:E14">
      <formula1>20</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pageSetUpPr fitToPage="1"/>
  </sheetPr>
  <dimension ref="A1:H54"/>
  <sheetViews>
    <sheetView view="pageBreakPreview" zoomScaleNormal="100" zoomScaleSheetLayoutView="100" workbookViewId="0">
      <selection activeCell="E4" sqref="E4:E7"/>
    </sheetView>
  </sheetViews>
  <sheetFormatPr defaultColWidth="9" defaultRowHeight="13" x14ac:dyDescent="0.2"/>
  <cols>
    <col min="1" max="1" width="1.453125" customWidth="1"/>
    <col min="2" max="2" width="2.1796875" customWidth="1"/>
    <col min="3" max="3" width="4" customWidth="1"/>
    <col min="4" max="4" width="5.1796875" customWidth="1"/>
    <col min="5" max="5" width="41.08984375" customWidth="1"/>
    <col min="6" max="6" width="40.81640625" customWidth="1"/>
  </cols>
  <sheetData>
    <row r="1" spans="1:8" ht="22.5" customHeight="1" x14ac:dyDescent="0.2">
      <c r="A1" s="1347" t="s">
        <v>851</v>
      </c>
      <c r="B1" s="1347"/>
      <c r="C1" s="1347"/>
      <c r="D1" s="1347"/>
      <c r="E1" s="1347"/>
      <c r="F1" s="1347"/>
    </row>
    <row r="2" spans="1:8" ht="15" customHeight="1" x14ac:dyDescent="0.2">
      <c r="A2" s="1379" t="s">
        <v>880</v>
      </c>
      <c r="B2" s="1380"/>
      <c r="C2" s="1380"/>
      <c r="D2" s="1380"/>
      <c r="E2" s="1380"/>
      <c r="F2" s="1381"/>
    </row>
    <row r="3" spans="1:8" ht="29.5" customHeight="1" x14ac:dyDescent="0.2">
      <c r="A3" s="647"/>
      <c r="B3" s="588" t="s">
        <v>185</v>
      </c>
      <c r="C3" s="589" t="s">
        <v>232</v>
      </c>
      <c r="D3" s="589"/>
      <c r="E3" s="589" t="s">
        <v>852</v>
      </c>
      <c r="F3" s="589" t="s">
        <v>853</v>
      </c>
    </row>
    <row r="4" spans="1:8" ht="15" customHeight="1" x14ac:dyDescent="0.2">
      <c r="A4" s="237"/>
      <c r="B4" s="1393">
        <v>1</v>
      </c>
      <c r="C4" s="1385" t="s">
        <v>181</v>
      </c>
      <c r="D4" s="1385" t="s">
        <v>685</v>
      </c>
      <c r="E4" s="1388"/>
      <c r="F4" s="1388"/>
    </row>
    <row r="5" spans="1:8" ht="15" customHeight="1" x14ac:dyDescent="0.2">
      <c r="A5" s="237"/>
      <c r="B5" s="1393"/>
      <c r="C5" s="1386"/>
      <c r="D5" s="1386"/>
      <c r="E5" s="1389"/>
      <c r="F5" s="1389"/>
    </row>
    <row r="6" spans="1:8" ht="15" customHeight="1" x14ac:dyDescent="0.2">
      <c r="A6" s="237"/>
      <c r="B6" s="1393"/>
      <c r="C6" s="1386"/>
      <c r="D6" s="1386"/>
      <c r="E6" s="1389"/>
      <c r="F6" s="1389"/>
      <c r="H6" t="s">
        <v>706</v>
      </c>
    </row>
    <row r="7" spans="1:8" ht="15" customHeight="1" x14ac:dyDescent="0.2">
      <c r="A7" s="237"/>
      <c r="B7" s="1393"/>
      <c r="C7" s="1386"/>
      <c r="D7" s="1386"/>
      <c r="E7" s="1390"/>
      <c r="F7" s="1389"/>
    </row>
    <row r="8" spans="1:8" ht="15" customHeight="1" x14ac:dyDescent="0.2">
      <c r="A8" s="237"/>
      <c r="B8" s="1393"/>
      <c r="C8" s="1386"/>
      <c r="D8" s="1385" t="s">
        <v>733</v>
      </c>
      <c r="E8" s="1389"/>
      <c r="F8" s="1389"/>
    </row>
    <row r="9" spans="1:8" ht="15" customHeight="1" x14ac:dyDescent="0.2">
      <c r="A9" s="237"/>
      <c r="B9" s="1393"/>
      <c r="C9" s="1386"/>
      <c r="D9" s="1386"/>
      <c r="E9" s="1389"/>
      <c r="F9" s="1389"/>
    </row>
    <row r="10" spans="1:8" ht="15" customHeight="1" x14ac:dyDescent="0.2">
      <c r="A10" s="237"/>
      <c r="B10" s="1393"/>
      <c r="C10" s="1386"/>
      <c r="D10" s="1386"/>
      <c r="E10" s="1389"/>
      <c r="F10" s="1389"/>
    </row>
    <row r="11" spans="1:8" ht="15" customHeight="1" x14ac:dyDescent="0.2">
      <c r="A11" s="237"/>
      <c r="B11" s="1393"/>
      <c r="C11" s="1387"/>
      <c r="D11" s="1386"/>
      <c r="E11" s="1390"/>
      <c r="F11" s="1390"/>
    </row>
    <row r="12" spans="1:8" ht="15" customHeight="1" x14ac:dyDescent="0.2">
      <c r="A12" s="237"/>
      <c r="B12" s="1393"/>
      <c r="C12" s="1385" t="s">
        <v>682</v>
      </c>
      <c r="D12" s="1385" t="s">
        <v>685</v>
      </c>
      <c r="E12" s="1388"/>
      <c r="F12" s="1388"/>
    </row>
    <row r="13" spans="1:8" ht="15" customHeight="1" x14ac:dyDescent="0.2">
      <c r="A13" s="237"/>
      <c r="B13" s="1393"/>
      <c r="C13" s="1386"/>
      <c r="D13" s="1386"/>
      <c r="E13" s="1389"/>
      <c r="F13" s="1389"/>
    </row>
    <row r="14" spans="1:8" ht="15" customHeight="1" x14ac:dyDescent="0.2">
      <c r="A14" s="237"/>
      <c r="B14" s="1393"/>
      <c r="C14" s="1386"/>
      <c r="D14" s="1386"/>
      <c r="E14" s="1389"/>
      <c r="F14" s="1389"/>
    </row>
    <row r="15" spans="1:8" ht="15" customHeight="1" x14ac:dyDescent="0.2">
      <c r="A15" s="237"/>
      <c r="B15" s="1393"/>
      <c r="C15" s="1386"/>
      <c r="D15" s="1386"/>
      <c r="E15" s="1390"/>
      <c r="F15" s="1389"/>
    </row>
    <row r="16" spans="1:8" ht="15" customHeight="1" x14ac:dyDescent="0.2">
      <c r="A16" s="237"/>
      <c r="B16" s="1393"/>
      <c r="C16" s="1386"/>
      <c r="D16" s="1385" t="s">
        <v>733</v>
      </c>
      <c r="E16" s="1389"/>
      <c r="F16" s="1389"/>
    </row>
    <row r="17" spans="1:6" ht="15" customHeight="1" x14ac:dyDescent="0.2">
      <c r="A17" s="237"/>
      <c r="B17" s="1393"/>
      <c r="C17" s="1386"/>
      <c r="D17" s="1386"/>
      <c r="E17" s="1389"/>
      <c r="F17" s="1389"/>
    </row>
    <row r="18" spans="1:6" ht="15" customHeight="1" x14ac:dyDescent="0.2">
      <c r="A18" s="237"/>
      <c r="B18" s="1393"/>
      <c r="C18" s="1386"/>
      <c r="D18" s="1386"/>
      <c r="E18" s="1389"/>
      <c r="F18" s="1389"/>
    </row>
    <row r="19" spans="1:6" ht="15" customHeight="1" x14ac:dyDescent="0.2">
      <c r="A19" s="237"/>
      <c r="B19" s="1393"/>
      <c r="C19" s="1387"/>
      <c r="D19" s="1386"/>
      <c r="E19" s="1390"/>
      <c r="F19" s="1390"/>
    </row>
    <row r="20" spans="1:6" ht="15" customHeight="1" x14ac:dyDescent="0.2">
      <c r="A20" s="237"/>
      <c r="B20" s="1393"/>
      <c r="C20" s="1385" t="s">
        <v>683</v>
      </c>
      <c r="D20" s="1385" t="s">
        <v>685</v>
      </c>
      <c r="E20" s="1388"/>
      <c r="F20" s="1388"/>
    </row>
    <row r="21" spans="1:6" ht="15" customHeight="1" x14ac:dyDescent="0.2">
      <c r="A21" s="237"/>
      <c r="B21" s="1393"/>
      <c r="C21" s="1386"/>
      <c r="D21" s="1386"/>
      <c r="E21" s="1389"/>
      <c r="F21" s="1389"/>
    </row>
    <row r="22" spans="1:6" ht="15" customHeight="1" x14ac:dyDescent="0.2">
      <c r="A22" s="237"/>
      <c r="B22" s="1393"/>
      <c r="C22" s="1386"/>
      <c r="D22" s="1386"/>
      <c r="E22" s="1389"/>
      <c r="F22" s="1389"/>
    </row>
    <row r="23" spans="1:6" ht="15" customHeight="1" x14ac:dyDescent="0.2">
      <c r="A23" s="237"/>
      <c r="B23" s="1393"/>
      <c r="C23" s="1386"/>
      <c r="D23" s="1386"/>
      <c r="E23" s="1390"/>
      <c r="F23" s="1389"/>
    </row>
    <row r="24" spans="1:6" ht="15" customHeight="1" x14ac:dyDescent="0.2">
      <c r="A24" s="237"/>
      <c r="B24" s="1393"/>
      <c r="C24" s="1386"/>
      <c r="D24" s="1385" t="s">
        <v>733</v>
      </c>
      <c r="E24" s="1389"/>
      <c r="F24" s="1389"/>
    </row>
    <row r="25" spans="1:6" ht="15" customHeight="1" x14ac:dyDescent="0.2">
      <c r="A25" s="237"/>
      <c r="B25" s="1393"/>
      <c r="C25" s="1386"/>
      <c r="D25" s="1386"/>
      <c r="E25" s="1389"/>
      <c r="F25" s="1389"/>
    </row>
    <row r="26" spans="1:6" ht="15" customHeight="1" x14ac:dyDescent="0.2">
      <c r="A26" s="237"/>
      <c r="B26" s="1393"/>
      <c r="C26" s="1386"/>
      <c r="D26" s="1386"/>
      <c r="E26" s="1389"/>
      <c r="F26" s="1389"/>
    </row>
    <row r="27" spans="1:6" ht="15" customHeight="1" x14ac:dyDescent="0.2">
      <c r="A27" s="237"/>
      <c r="B27" s="1393"/>
      <c r="C27" s="1387"/>
      <c r="D27" s="1386"/>
      <c r="E27" s="1390"/>
      <c r="F27" s="1390"/>
    </row>
    <row r="28" spans="1:6" ht="15" customHeight="1" x14ac:dyDescent="0.2">
      <c r="A28" s="237"/>
      <c r="B28" s="1393"/>
      <c r="C28" s="1385" t="s">
        <v>684</v>
      </c>
      <c r="D28" s="1385" t="s">
        <v>685</v>
      </c>
      <c r="E28" s="1388"/>
      <c r="F28" s="1388"/>
    </row>
    <row r="29" spans="1:6" ht="15" customHeight="1" x14ac:dyDescent="0.2">
      <c r="A29" s="237"/>
      <c r="B29" s="1393"/>
      <c r="C29" s="1386"/>
      <c r="D29" s="1386"/>
      <c r="E29" s="1389"/>
      <c r="F29" s="1389"/>
    </row>
    <row r="30" spans="1:6" ht="15" customHeight="1" x14ac:dyDescent="0.2">
      <c r="A30" s="237"/>
      <c r="B30" s="1393"/>
      <c r="C30" s="1386"/>
      <c r="D30" s="1386"/>
      <c r="E30" s="1389"/>
      <c r="F30" s="1389"/>
    </row>
    <row r="31" spans="1:6" ht="15" customHeight="1" x14ac:dyDescent="0.2">
      <c r="A31" s="237"/>
      <c r="B31" s="1393"/>
      <c r="C31" s="1386"/>
      <c r="D31" s="1386"/>
      <c r="E31" s="1390"/>
      <c r="F31" s="1389"/>
    </row>
    <row r="32" spans="1:6" ht="15" customHeight="1" x14ac:dyDescent="0.2">
      <c r="A32" s="237"/>
      <c r="B32" s="1393"/>
      <c r="C32" s="1386"/>
      <c r="D32" s="1385" t="s">
        <v>733</v>
      </c>
      <c r="E32" s="1389"/>
      <c r="F32" s="1389"/>
    </row>
    <row r="33" spans="1:6" ht="15" customHeight="1" x14ac:dyDescent="0.2">
      <c r="A33" s="237"/>
      <c r="B33" s="1393"/>
      <c r="C33" s="1386"/>
      <c r="D33" s="1386"/>
      <c r="E33" s="1389"/>
      <c r="F33" s="1389"/>
    </row>
    <row r="34" spans="1:6" ht="15" customHeight="1" x14ac:dyDescent="0.2">
      <c r="A34" s="237"/>
      <c r="B34" s="1393"/>
      <c r="C34" s="1386"/>
      <c r="D34" s="1386"/>
      <c r="E34" s="1389"/>
      <c r="F34" s="1389"/>
    </row>
    <row r="35" spans="1:6" ht="15" customHeight="1" x14ac:dyDescent="0.2">
      <c r="A35" s="237"/>
      <c r="B35" s="1393"/>
      <c r="C35" s="1387"/>
      <c r="D35" s="1386"/>
      <c r="E35" s="1390"/>
      <c r="F35" s="1390"/>
    </row>
    <row r="36" spans="1:6" ht="15" customHeight="1" x14ac:dyDescent="0.2">
      <c r="A36" s="237"/>
      <c r="B36" s="1391">
        <v>2</v>
      </c>
      <c r="C36" s="1391" t="s">
        <v>181</v>
      </c>
      <c r="D36" s="1391" t="s">
        <v>685</v>
      </c>
      <c r="E36" s="1382"/>
      <c r="F36" s="1382"/>
    </row>
    <row r="37" spans="1:6" ht="15" customHeight="1" x14ac:dyDescent="0.2">
      <c r="A37" s="237"/>
      <c r="B37" s="1392"/>
      <c r="C37" s="1392"/>
      <c r="D37" s="1392"/>
      <c r="E37" s="1383"/>
      <c r="F37" s="1383"/>
    </row>
    <row r="38" spans="1:6" ht="15" customHeight="1" x14ac:dyDescent="0.2">
      <c r="A38" s="237"/>
      <c r="B38" s="1392"/>
      <c r="C38" s="1392"/>
      <c r="D38" s="1392"/>
      <c r="E38" s="1383"/>
      <c r="F38" s="1383"/>
    </row>
    <row r="39" spans="1:6" ht="15" customHeight="1" x14ac:dyDescent="0.2">
      <c r="A39" s="237"/>
      <c r="B39" s="1392"/>
      <c r="C39" s="1392"/>
      <c r="D39" s="1392"/>
      <c r="E39" s="1384"/>
      <c r="F39" s="1383"/>
    </row>
    <row r="40" spans="1:6" ht="15" customHeight="1" x14ac:dyDescent="0.2">
      <c r="A40" s="237"/>
      <c r="B40" s="1392"/>
      <c r="C40" s="1392"/>
      <c r="D40" s="1391" t="s">
        <v>733</v>
      </c>
      <c r="E40" s="1383"/>
      <c r="F40" s="1383"/>
    </row>
    <row r="41" spans="1:6" ht="15" customHeight="1" x14ac:dyDescent="0.2">
      <c r="A41" s="237"/>
      <c r="B41" s="1392"/>
      <c r="C41" s="1392"/>
      <c r="D41" s="1392"/>
      <c r="E41" s="1383"/>
      <c r="F41" s="1383"/>
    </row>
    <row r="42" spans="1:6" ht="15" customHeight="1" x14ac:dyDescent="0.2">
      <c r="A42" s="237"/>
      <c r="B42" s="1392"/>
      <c r="C42" s="1392"/>
      <c r="D42" s="1392"/>
      <c r="E42" s="1383"/>
      <c r="F42" s="1383"/>
    </row>
    <row r="43" spans="1:6" ht="15" customHeight="1" x14ac:dyDescent="0.2">
      <c r="A43" s="237"/>
      <c r="B43" s="1392"/>
      <c r="C43" s="1394"/>
      <c r="D43" s="1392"/>
      <c r="E43" s="1384"/>
      <c r="F43" s="1384"/>
    </row>
    <row r="44" spans="1:6" ht="15" customHeight="1" x14ac:dyDescent="0.2">
      <c r="A44" s="237"/>
      <c r="B44" s="1392"/>
      <c r="C44" s="1391" t="s">
        <v>682</v>
      </c>
      <c r="D44" s="1391" t="s">
        <v>685</v>
      </c>
      <c r="E44" s="1382"/>
      <c r="F44" s="1382"/>
    </row>
    <row r="45" spans="1:6" ht="15" customHeight="1" x14ac:dyDescent="0.2">
      <c r="A45" s="237"/>
      <c r="B45" s="1392"/>
      <c r="C45" s="1392"/>
      <c r="D45" s="1392"/>
      <c r="E45" s="1383"/>
      <c r="F45" s="1383"/>
    </row>
    <row r="46" spans="1:6" ht="15" customHeight="1" x14ac:dyDescent="0.2">
      <c r="A46" s="237"/>
      <c r="B46" s="1392"/>
      <c r="C46" s="1392"/>
      <c r="D46" s="1392"/>
      <c r="E46" s="1383"/>
      <c r="F46" s="1383"/>
    </row>
    <row r="47" spans="1:6" ht="15" customHeight="1" x14ac:dyDescent="0.2">
      <c r="A47" s="237"/>
      <c r="B47" s="1392"/>
      <c r="C47" s="1392"/>
      <c r="D47" s="1392"/>
      <c r="E47" s="1384"/>
      <c r="F47" s="1383"/>
    </row>
    <row r="48" spans="1:6" ht="15" customHeight="1" x14ac:dyDescent="0.2">
      <c r="A48" s="237"/>
      <c r="B48" s="1392"/>
      <c r="C48" s="1392"/>
      <c r="D48" s="1391" t="s">
        <v>733</v>
      </c>
      <c r="E48" s="1383"/>
      <c r="F48" s="1383"/>
    </row>
    <row r="49" spans="1:6" ht="15" customHeight="1" x14ac:dyDescent="0.2">
      <c r="A49" s="237"/>
      <c r="B49" s="1392"/>
      <c r="C49" s="1392"/>
      <c r="D49" s="1392"/>
      <c r="E49" s="1383"/>
      <c r="F49" s="1383"/>
    </row>
    <row r="50" spans="1:6" ht="15.5" customHeight="1" x14ac:dyDescent="0.2">
      <c r="A50" s="237"/>
      <c r="B50" s="1392"/>
      <c r="C50" s="1392"/>
      <c r="D50" s="1392"/>
      <c r="E50" s="1383"/>
      <c r="F50" s="1383"/>
    </row>
    <row r="51" spans="1:6" ht="15" customHeight="1" x14ac:dyDescent="0.2">
      <c r="A51" s="650"/>
      <c r="B51" s="1392"/>
      <c r="C51" s="1392"/>
      <c r="D51" s="1392"/>
      <c r="E51" s="1383"/>
      <c r="F51" s="1383"/>
    </row>
    <row r="52" spans="1:6" x14ac:dyDescent="0.2">
      <c r="A52" s="711"/>
      <c r="B52" s="1377"/>
      <c r="C52" s="1377"/>
      <c r="D52" s="1377"/>
      <c r="E52" s="1377"/>
      <c r="F52" s="1377"/>
    </row>
    <row r="53" spans="1:6" x14ac:dyDescent="0.2">
      <c r="A53" s="648"/>
      <c r="B53" s="1378"/>
      <c r="C53" s="1378"/>
      <c r="D53" s="1378"/>
      <c r="E53" s="1378"/>
      <c r="F53" s="1378"/>
    </row>
    <row r="54" spans="1:6" x14ac:dyDescent="0.2">
      <c r="A54" s="649"/>
      <c r="B54" s="1378"/>
      <c r="C54" s="1378"/>
      <c r="D54" s="1378"/>
      <c r="E54" s="1378"/>
      <c r="F54" s="1378"/>
    </row>
  </sheetData>
  <sheetProtection algorithmName="SHA-512" hashValue="z3nd53nY+2wdEx8UgdY3W6KrrLLGOf7KF+RiNZ6TfGBUywKPbtMwTusycGvQvAn95B3KTib7CWwRolyXjdpGUw==" saltValue="ICuW1qVA9Rq72pAXzceFrQ==" spinCount="100000" sheet="1" formatCells="0" formatRows="0" selectLockedCells="1"/>
  <mergeCells count="41">
    <mergeCell ref="D40:D43"/>
    <mergeCell ref="C4:C11"/>
    <mergeCell ref="E48:E51"/>
    <mergeCell ref="F44:F51"/>
    <mergeCell ref="E16:E19"/>
    <mergeCell ref="E20:E23"/>
    <mergeCell ref="E32:E35"/>
    <mergeCell ref="C36:C43"/>
    <mergeCell ref="C44:C51"/>
    <mergeCell ref="D44:D47"/>
    <mergeCell ref="D48:D51"/>
    <mergeCell ref="D20:D23"/>
    <mergeCell ref="D24:D27"/>
    <mergeCell ref="D28:D31"/>
    <mergeCell ref="E40:E43"/>
    <mergeCell ref="D36:D39"/>
    <mergeCell ref="D8:D11"/>
    <mergeCell ref="E4:E7"/>
    <mergeCell ref="E8:E11"/>
    <mergeCell ref="A1:F1"/>
    <mergeCell ref="B4:B35"/>
    <mergeCell ref="C20:C27"/>
    <mergeCell ref="C28:C35"/>
    <mergeCell ref="D32:D35"/>
    <mergeCell ref="F4:F11"/>
    <mergeCell ref="B52:F54"/>
    <mergeCell ref="A2:F2"/>
    <mergeCell ref="E44:E47"/>
    <mergeCell ref="C12:C19"/>
    <mergeCell ref="D12:D15"/>
    <mergeCell ref="D16:D19"/>
    <mergeCell ref="E36:E39"/>
    <mergeCell ref="F12:F19"/>
    <mergeCell ref="F20:F27"/>
    <mergeCell ref="F28:F35"/>
    <mergeCell ref="F36:F43"/>
    <mergeCell ref="E12:E15"/>
    <mergeCell ref="E24:E27"/>
    <mergeCell ref="E28:E31"/>
    <mergeCell ref="B36:B51"/>
    <mergeCell ref="D4:D7"/>
  </mergeCells>
  <phoneticPr fontId="1"/>
  <dataValidations count="1">
    <dataValidation imeMode="hiragana" allowBlank="1" showInputMessage="1" showErrorMessage="1" sqref="E28:F28 E20:F20 E44:F44 E4:F4 E12:F12 E36:F36"/>
  </dataValidations>
  <printOptions horizontalCentered="1"/>
  <pageMargins left="0.59055118110236227" right="0.59055118110236227" top="0.39370078740157483" bottom="0.78740157480314965" header="0.31496062992125984" footer="0.39370078740157483"/>
  <pageSetup paperSize="9" scale="97" fitToHeight="0" orientation="portrait" r:id="rId1"/>
  <headerFooter>
    <oddFooter>&amp;C&amp;"ＭＳ Ｐゴシック,標準"&amp;10&amp;A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F51"/>
  <sheetViews>
    <sheetView view="pageBreakPreview" zoomScaleNormal="100" zoomScaleSheetLayoutView="100" workbookViewId="0">
      <selection activeCell="E1" sqref="E1:E4"/>
    </sheetView>
  </sheetViews>
  <sheetFormatPr defaultColWidth="9" defaultRowHeight="13" x14ac:dyDescent="0.2"/>
  <cols>
    <col min="1" max="1" width="1.453125" customWidth="1"/>
    <col min="2" max="2" width="2.1796875" customWidth="1"/>
    <col min="3" max="3" width="4" customWidth="1"/>
    <col min="4" max="4" width="5.1796875" customWidth="1"/>
    <col min="5" max="6" width="40.81640625" customWidth="1"/>
  </cols>
  <sheetData>
    <row r="1" spans="1:6" ht="15" customHeight="1" x14ac:dyDescent="0.2">
      <c r="A1" s="1397"/>
      <c r="B1" s="1391">
        <v>2</v>
      </c>
      <c r="C1" s="1391" t="s">
        <v>221</v>
      </c>
      <c r="D1" s="1391" t="s">
        <v>622</v>
      </c>
      <c r="E1" s="1401"/>
      <c r="F1" s="1382"/>
    </row>
    <row r="2" spans="1:6" ht="15" customHeight="1" x14ac:dyDescent="0.2">
      <c r="A2" s="1398"/>
      <c r="B2" s="1392"/>
      <c r="C2" s="1392"/>
      <c r="D2" s="1392"/>
      <c r="E2" s="1402"/>
      <c r="F2" s="1383"/>
    </row>
    <row r="3" spans="1:6" ht="15" customHeight="1" x14ac:dyDescent="0.2">
      <c r="A3" s="1398"/>
      <c r="B3" s="1392"/>
      <c r="C3" s="1392"/>
      <c r="D3" s="1392"/>
      <c r="E3" s="1402"/>
      <c r="F3" s="1383"/>
    </row>
    <row r="4" spans="1:6" ht="15" customHeight="1" x14ac:dyDescent="0.2">
      <c r="A4" s="1398"/>
      <c r="B4" s="1392"/>
      <c r="C4" s="1392"/>
      <c r="D4" s="1392"/>
      <c r="E4" s="1403"/>
      <c r="F4" s="1383"/>
    </row>
    <row r="5" spans="1:6" ht="15" customHeight="1" x14ac:dyDescent="0.2">
      <c r="A5" s="1398"/>
      <c r="B5" s="1392"/>
      <c r="C5" s="1392"/>
      <c r="D5" s="1391" t="s">
        <v>733</v>
      </c>
      <c r="E5" s="1383"/>
      <c r="F5" s="1383"/>
    </row>
    <row r="6" spans="1:6" ht="15" customHeight="1" x14ac:dyDescent="0.2">
      <c r="A6" s="1398"/>
      <c r="B6" s="1392"/>
      <c r="C6" s="1392"/>
      <c r="D6" s="1392"/>
      <c r="E6" s="1383"/>
      <c r="F6" s="1383"/>
    </row>
    <row r="7" spans="1:6" ht="15" customHeight="1" x14ac:dyDescent="0.2">
      <c r="A7" s="1398"/>
      <c r="B7" s="1392"/>
      <c r="C7" s="1392"/>
      <c r="D7" s="1392"/>
      <c r="E7" s="1383"/>
      <c r="F7" s="1383"/>
    </row>
    <row r="8" spans="1:6" ht="15" customHeight="1" x14ac:dyDescent="0.2">
      <c r="A8" s="1398"/>
      <c r="B8" s="1392"/>
      <c r="C8" s="1394"/>
      <c r="D8" s="1392"/>
      <c r="E8" s="1384"/>
      <c r="F8" s="1384"/>
    </row>
    <row r="9" spans="1:6" ht="15" customHeight="1" x14ac:dyDescent="0.2">
      <c r="A9" s="1398"/>
      <c r="B9" s="1392"/>
      <c r="C9" s="1391" t="s">
        <v>222</v>
      </c>
      <c r="D9" s="1391" t="s">
        <v>622</v>
      </c>
      <c r="E9" s="1382"/>
      <c r="F9" s="1382"/>
    </row>
    <row r="10" spans="1:6" ht="15" customHeight="1" x14ac:dyDescent="0.2">
      <c r="A10" s="1398"/>
      <c r="B10" s="1392"/>
      <c r="C10" s="1392"/>
      <c r="D10" s="1392"/>
      <c r="E10" s="1383"/>
      <c r="F10" s="1383"/>
    </row>
    <row r="11" spans="1:6" ht="15" customHeight="1" x14ac:dyDescent="0.2">
      <c r="A11" s="1398"/>
      <c r="B11" s="1392"/>
      <c r="C11" s="1392"/>
      <c r="D11" s="1392"/>
      <c r="E11" s="1383"/>
      <c r="F11" s="1383"/>
    </row>
    <row r="12" spans="1:6" ht="15" customHeight="1" x14ac:dyDescent="0.2">
      <c r="A12" s="1398"/>
      <c r="B12" s="1392"/>
      <c r="C12" s="1392"/>
      <c r="D12" s="1392"/>
      <c r="E12" s="1384"/>
      <c r="F12" s="1383"/>
    </row>
    <row r="13" spans="1:6" ht="15" customHeight="1" x14ac:dyDescent="0.2">
      <c r="A13" s="1398"/>
      <c r="B13" s="1392"/>
      <c r="C13" s="1392"/>
      <c r="D13" s="1391" t="s">
        <v>733</v>
      </c>
      <c r="E13" s="1383"/>
      <c r="F13" s="1383"/>
    </row>
    <row r="14" spans="1:6" ht="15" customHeight="1" x14ac:dyDescent="0.2">
      <c r="A14" s="1398"/>
      <c r="B14" s="1392"/>
      <c r="C14" s="1392"/>
      <c r="D14" s="1392"/>
      <c r="E14" s="1383"/>
      <c r="F14" s="1383"/>
    </row>
    <row r="15" spans="1:6" ht="15" customHeight="1" x14ac:dyDescent="0.2">
      <c r="A15" s="1398"/>
      <c r="B15" s="1392"/>
      <c r="C15" s="1392"/>
      <c r="D15" s="1392"/>
      <c r="E15" s="1383"/>
      <c r="F15" s="1383"/>
    </row>
    <row r="16" spans="1:6" ht="15" customHeight="1" x14ac:dyDescent="0.2">
      <c r="A16" s="1398"/>
      <c r="B16" s="1394"/>
      <c r="C16" s="1394"/>
      <c r="D16" s="1392"/>
      <c r="E16" s="1384"/>
      <c r="F16" s="1384"/>
    </row>
    <row r="17" spans="1:6" ht="15" customHeight="1" x14ac:dyDescent="0.2">
      <c r="A17" s="1398"/>
      <c r="B17" s="1400">
        <v>3</v>
      </c>
      <c r="C17" s="1385" t="s">
        <v>181</v>
      </c>
      <c r="D17" s="1385" t="s">
        <v>622</v>
      </c>
      <c r="E17" s="1388"/>
      <c r="F17" s="1388"/>
    </row>
    <row r="18" spans="1:6" ht="15" customHeight="1" x14ac:dyDescent="0.2">
      <c r="A18" s="1398"/>
      <c r="B18" s="1400"/>
      <c r="C18" s="1386"/>
      <c r="D18" s="1386"/>
      <c r="E18" s="1389"/>
      <c r="F18" s="1389"/>
    </row>
    <row r="19" spans="1:6" ht="15" customHeight="1" x14ac:dyDescent="0.2">
      <c r="A19" s="1398"/>
      <c r="B19" s="1400"/>
      <c r="C19" s="1386"/>
      <c r="D19" s="1386"/>
      <c r="E19" s="1389"/>
      <c r="F19" s="1389"/>
    </row>
    <row r="20" spans="1:6" ht="15" customHeight="1" x14ac:dyDescent="0.2">
      <c r="A20" s="1398"/>
      <c r="B20" s="1400"/>
      <c r="C20" s="1386"/>
      <c r="D20" s="1386"/>
      <c r="E20" s="1390"/>
      <c r="F20" s="1389"/>
    </row>
    <row r="21" spans="1:6" ht="15" customHeight="1" x14ac:dyDescent="0.2">
      <c r="A21" s="1398"/>
      <c r="B21" s="1400"/>
      <c r="C21" s="1386"/>
      <c r="D21" s="1385" t="s">
        <v>733</v>
      </c>
      <c r="E21" s="1389"/>
      <c r="F21" s="1389"/>
    </row>
    <row r="22" spans="1:6" ht="15" customHeight="1" x14ac:dyDescent="0.2">
      <c r="A22" s="1398"/>
      <c r="B22" s="1400"/>
      <c r="C22" s="1386"/>
      <c r="D22" s="1386"/>
      <c r="E22" s="1389"/>
      <c r="F22" s="1389"/>
    </row>
    <row r="23" spans="1:6" ht="15" customHeight="1" x14ac:dyDescent="0.2">
      <c r="A23" s="1398"/>
      <c r="B23" s="1400"/>
      <c r="C23" s="1386"/>
      <c r="D23" s="1386"/>
      <c r="E23" s="1389"/>
      <c r="F23" s="1389"/>
    </row>
    <row r="24" spans="1:6" ht="15" customHeight="1" x14ac:dyDescent="0.2">
      <c r="A24" s="1398"/>
      <c r="B24" s="1400"/>
      <c r="C24" s="1387"/>
      <c r="D24" s="1386"/>
      <c r="E24" s="1390"/>
      <c r="F24" s="1390"/>
    </row>
    <row r="25" spans="1:6" ht="15" customHeight="1" x14ac:dyDescent="0.2">
      <c r="A25" s="1398"/>
      <c r="B25" s="1400"/>
      <c r="C25" s="1385" t="s">
        <v>682</v>
      </c>
      <c r="D25" s="1385" t="s">
        <v>622</v>
      </c>
      <c r="E25" s="1388"/>
      <c r="F25" s="1388"/>
    </row>
    <row r="26" spans="1:6" ht="15" customHeight="1" x14ac:dyDescent="0.2">
      <c r="A26" s="1398"/>
      <c r="B26" s="1400"/>
      <c r="C26" s="1386"/>
      <c r="D26" s="1386"/>
      <c r="E26" s="1389"/>
      <c r="F26" s="1389"/>
    </row>
    <row r="27" spans="1:6" ht="15" customHeight="1" x14ac:dyDescent="0.2">
      <c r="A27" s="1398"/>
      <c r="B27" s="1400"/>
      <c r="C27" s="1386"/>
      <c r="D27" s="1386"/>
      <c r="E27" s="1389"/>
      <c r="F27" s="1389"/>
    </row>
    <row r="28" spans="1:6" ht="15" customHeight="1" x14ac:dyDescent="0.2">
      <c r="A28" s="1398"/>
      <c r="B28" s="1400"/>
      <c r="C28" s="1386"/>
      <c r="D28" s="1386"/>
      <c r="E28" s="1390"/>
      <c r="F28" s="1389"/>
    </row>
    <row r="29" spans="1:6" ht="15" customHeight="1" x14ac:dyDescent="0.2">
      <c r="A29" s="1398"/>
      <c r="B29" s="1400"/>
      <c r="C29" s="1386"/>
      <c r="D29" s="1385" t="s">
        <v>733</v>
      </c>
      <c r="E29" s="1389"/>
      <c r="F29" s="1389"/>
    </row>
    <row r="30" spans="1:6" ht="15" customHeight="1" x14ac:dyDescent="0.2">
      <c r="A30" s="1398"/>
      <c r="B30" s="1400"/>
      <c r="C30" s="1386"/>
      <c r="D30" s="1386"/>
      <c r="E30" s="1389"/>
      <c r="F30" s="1389"/>
    </row>
    <row r="31" spans="1:6" ht="15" customHeight="1" x14ac:dyDescent="0.2">
      <c r="A31" s="1398"/>
      <c r="B31" s="1400"/>
      <c r="C31" s="1386"/>
      <c r="D31" s="1386"/>
      <c r="E31" s="1389"/>
      <c r="F31" s="1389"/>
    </row>
    <row r="32" spans="1:6" ht="15" customHeight="1" x14ac:dyDescent="0.2">
      <c r="A32" s="1398"/>
      <c r="B32" s="1400"/>
      <c r="C32" s="1387"/>
      <c r="D32" s="1386"/>
      <c r="E32" s="1390"/>
      <c r="F32" s="1390"/>
    </row>
    <row r="33" spans="1:6" ht="15" customHeight="1" x14ac:dyDescent="0.2">
      <c r="A33" s="1398"/>
      <c r="B33" s="1400"/>
      <c r="C33" s="1385" t="s">
        <v>221</v>
      </c>
      <c r="D33" s="1385" t="s">
        <v>622</v>
      </c>
      <c r="E33" s="1388"/>
      <c r="F33" s="1388"/>
    </row>
    <row r="34" spans="1:6" ht="15" customHeight="1" x14ac:dyDescent="0.2">
      <c r="A34" s="1398"/>
      <c r="B34" s="1400"/>
      <c r="C34" s="1386"/>
      <c r="D34" s="1386"/>
      <c r="E34" s="1389"/>
      <c r="F34" s="1389"/>
    </row>
    <row r="35" spans="1:6" ht="15" customHeight="1" x14ac:dyDescent="0.2">
      <c r="A35" s="1398"/>
      <c r="B35" s="1400"/>
      <c r="C35" s="1386"/>
      <c r="D35" s="1386"/>
      <c r="E35" s="1389"/>
      <c r="F35" s="1389"/>
    </row>
    <row r="36" spans="1:6" ht="15" customHeight="1" x14ac:dyDescent="0.2">
      <c r="A36" s="1398"/>
      <c r="B36" s="1400"/>
      <c r="C36" s="1386"/>
      <c r="D36" s="1386"/>
      <c r="E36" s="1390"/>
      <c r="F36" s="1389"/>
    </row>
    <row r="37" spans="1:6" ht="15" customHeight="1" x14ac:dyDescent="0.2">
      <c r="A37" s="1398"/>
      <c r="B37" s="1400"/>
      <c r="C37" s="1386"/>
      <c r="D37" s="1385" t="s">
        <v>733</v>
      </c>
      <c r="E37" s="1389"/>
      <c r="F37" s="1389"/>
    </row>
    <row r="38" spans="1:6" ht="15" customHeight="1" x14ac:dyDescent="0.2">
      <c r="A38" s="1398"/>
      <c r="B38" s="1400"/>
      <c r="C38" s="1386"/>
      <c r="D38" s="1386"/>
      <c r="E38" s="1389"/>
      <c r="F38" s="1389"/>
    </row>
    <row r="39" spans="1:6" ht="15" customHeight="1" x14ac:dyDescent="0.2">
      <c r="A39" s="1398"/>
      <c r="B39" s="1400"/>
      <c r="C39" s="1386"/>
      <c r="D39" s="1386"/>
      <c r="E39" s="1389"/>
      <c r="F39" s="1389"/>
    </row>
    <row r="40" spans="1:6" ht="15" customHeight="1" x14ac:dyDescent="0.2">
      <c r="A40" s="1398"/>
      <c r="B40" s="1400"/>
      <c r="C40" s="1387"/>
      <c r="D40" s="1386"/>
      <c r="E40" s="1390"/>
      <c r="F40" s="1390"/>
    </row>
    <row r="41" spans="1:6" ht="15" customHeight="1" x14ac:dyDescent="0.2">
      <c r="A41" s="1398"/>
      <c r="B41" s="1400"/>
      <c r="C41" s="1385" t="s">
        <v>222</v>
      </c>
      <c r="D41" s="1385" t="s">
        <v>622</v>
      </c>
      <c r="E41" s="1388"/>
      <c r="F41" s="1388"/>
    </row>
    <row r="42" spans="1:6" ht="15" customHeight="1" x14ac:dyDescent="0.2">
      <c r="A42" s="1398"/>
      <c r="B42" s="1400"/>
      <c r="C42" s="1386"/>
      <c r="D42" s="1386"/>
      <c r="E42" s="1389"/>
      <c r="F42" s="1389"/>
    </row>
    <row r="43" spans="1:6" ht="15" customHeight="1" x14ac:dyDescent="0.2">
      <c r="A43" s="1398"/>
      <c r="B43" s="1400"/>
      <c r="C43" s="1386"/>
      <c r="D43" s="1386"/>
      <c r="E43" s="1389"/>
      <c r="F43" s="1389"/>
    </row>
    <row r="44" spans="1:6" ht="15" customHeight="1" x14ac:dyDescent="0.2">
      <c r="A44" s="1398"/>
      <c r="B44" s="1400"/>
      <c r="C44" s="1386"/>
      <c r="D44" s="1386"/>
      <c r="E44" s="1390"/>
      <c r="F44" s="1389"/>
    </row>
    <row r="45" spans="1:6" ht="15" customHeight="1" x14ac:dyDescent="0.2">
      <c r="A45" s="1398"/>
      <c r="B45" s="1400"/>
      <c r="C45" s="1386"/>
      <c r="D45" s="1385" t="s">
        <v>733</v>
      </c>
      <c r="E45" s="1389"/>
      <c r="F45" s="1389"/>
    </row>
    <row r="46" spans="1:6" ht="15" customHeight="1" x14ac:dyDescent="0.2">
      <c r="A46" s="1398"/>
      <c r="B46" s="1400"/>
      <c r="C46" s="1386"/>
      <c r="D46" s="1386"/>
      <c r="E46" s="1389"/>
      <c r="F46" s="1389"/>
    </row>
    <row r="47" spans="1:6" ht="15" customHeight="1" x14ac:dyDescent="0.2">
      <c r="A47" s="1398"/>
      <c r="B47" s="1400"/>
      <c r="C47" s="1386"/>
      <c r="D47" s="1386"/>
      <c r="E47" s="1389"/>
      <c r="F47" s="1389"/>
    </row>
    <row r="48" spans="1:6" ht="15" customHeight="1" x14ac:dyDescent="0.2">
      <c r="A48" s="1399"/>
      <c r="B48" s="1400"/>
      <c r="C48" s="1387"/>
      <c r="D48" s="1387"/>
      <c r="E48" s="1390"/>
      <c r="F48" s="1390"/>
    </row>
    <row r="50" spans="1:6" ht="13" customHeight="1" x14ac:dyDescent="0.2">
      <c r="A50" s="1395" t="s">
        <v>737</v>
      </c>
      <c r="B50" s="1396"/>
      <c r="C50" s="1396"/>
      <c r="D50" s="1396"/>
      <c r="E50" s="1396"/>
      <c r="F50" s="1396"/>
    </row>
    <row r="51" spans="1:6" x14ac:dyDescent="0.2">
      <c r="A51" s="1396"/>
      <c r="B51" s="1396"/>
      <c r="C51" s="1396"/>
      <c r="D51" s="1396"/>
      <c r="E51" s="1396"/>
      <c r="F51" s="1396"/>
    </row>
  </sheetData>
  <sheetProtection algorithmName="SHA-512" hashValue="/PUvdH2wePLBWBo9kuQi0IyQNfYZeU/+cZVx8P/27qtjI2VtkbaPeX63eI+fXQxeG88ncYQI7FbuAgq4aSVFKg==" saltValue="2VClc0AaO47j24hM8KiMtQ==" spinCount="100000" sheet="1" formatCells="0" formatRows="0" selectLockedCells="1"/>
  <mergeCells count="40">
    <mergeCell ref="C1:C8"/>
    <mergeCell ref="D1:D4"/>
    <mergeCell ref="E1:E4"/>
    <mergeCell ref="D9:D12"/>
    <mergeCell ref="E9:E12"/>
    <mergeCell ref="C9:C16"/>
    <mergeCell ref="D13:D16"/>
    <mergeCell ref="E13:E16"/>
    <mergeCell ref="D17:D20"/>
    <mergeCell ref="E17:E20"/>
    <mergeCell ref="C33:C40"/>
    <mergeCell ref="D33:D36"/>
    <mergeCell ref="E33:E36"/>
    <mergeCell ref="D37:D40"/>
    <mergeCell ref="E37:E40"/>
    <mergeCell ref="C25:C32"/>
    <mergeCell ref="C17:C24"/>
    <mergeCell ref="D29:D32"/>
    <mergeCell ref="E29:E32"/>
    <mergeCell ref="F33:F40"/>
    <mergeCell ref="D21:D24"/>
    <mergeCell ref="E21:E24"/>
    <mergeCell ref="D25:D28"/>
    <mergeCell ref="E25:E28"/>
    <mergeCell ref="A50:F51"/>
    <mergeCell ref="A1:A48"/>
    <mergeCell ref="C41:C48"/>
    <mergeCell ref="D41:D44"/>
    <mergeCell ref="E41:E44"/>
    <mergeCell ref="D45:D48"/>
    <mergeCell ref="E45:E48"/>
    <mergeCell ref="F41:F48"/>
    <mergeCell ref="F1:F8"/>
    <mergeCell ref="F9:F16"/>
    <mergeCell ref="B1:B16"/>
    <mergeCell ref="D5:D8"/>
    <mergeCell ref="E5:E8"/>
    <mergeCell ref="B17:B48"/>
    <mergeCell ref="F25:F32"/>
    <mergeCell ref="F17:F24"/>
  </mergeCells>
  <phoneticPr fontId="1"/>
  <dataValidations count="1">
    <dataValidation imeMode="hiragana" allowBlank="1" showInputMessage="1" showErrorMessage="1" sqref="E25:F25 E41:F41 E17:F17 E9:F9 E1:F1 E33:F33"/>
  </dataValidations>
  <printOptions horizontalCentered="1"/>
  <pageMargins left="0.59055118110236227" right="0.59055118110236227" top="0.39370078740157483" bottom="0.78740157480314965" header="0.31496062992125984" footer="0.39370078740157483"/>
  <pageSetup paperSize="9" scale="97" fitToHeight="0" orientation="portrait" r:id="rId1"/>
  <headerFooter>
    <oddFooter>&amp;C&amp;"ＭＳ Ｐゴシック,標準"&amp;10&amp;A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sheetPr>
  <dimension ref="A1:D14"/>
  <sheetViews>
    <sheetView view="pageBreakPreview" zoomScaleNormal="100" zoomScaleSheetLayoutView="100" workbookViewId="0">
      <selection activeCell="D3" sqref="D3"/>
    </sheetView>
  </sheetViews>
  <sheetFormatPr defaultRowHeight="13" x14ac:dyDescent="0.2"/>
  <cols>
    <col min="1" max="2" width="3.08984375" customWidth="1"/>
    <col min="3" max="3" width="6.1796875" customWidth="1"/>
    <col min="4" max="4" width="75" customWidth="1"/>
  </cols>
  <sheetData>
    <row r="1" spans="1:4" ht="15" customHeight="1" x14ac:dyDescent="0.2">
      <c r="A1" s="1116" t="s">
        <v>280</v>
      </c>
      <c r="B1" s="1407"/>
      <c r="C1" s="1407"/>
      <c r="D1" s="1407"/>
    </row>
    <row r="2" spans="1:4" ht="15" customHeight="1" x14ac:dyDescent="0.2">
      <c r="A2" s="1404"/>
      <c r="B2" s="151" t="s">
        <v>23</v>
      </c>
      <c r="C2" s="151" t="s">
        <v>218</v>
      </c>
      <c r="D2" s="151" t="s">
        <v>282</v>
      </c>
    </row>
    <row r="3" spans="1:4" ht="60" customHeight="1" x14ac:dyDescent="0.2">
      <c r="A3" s="1405"/>
      <c r="B3" s="1408">
        <v>1</v>
      </c>
      <c r="C3" s="152" t="s">
        <v>219</v>
      </c>
      <c r="D3" s="585"/>
    </row>
    <row r="4" spans="1:4" ht="60" customHeight="1" x14ac:dyDescent="0.2">
      <c r="A4" s="1405"/>
      <c r="B4" s="1408"/>
      <c r="C4" s="152" t="s">
        <v>220</v>
      </c>
      <c r="D4" s="585"/>
    </row>
    <row r="5" spans="1:4" ht="60" customHeight="1" x14ac:dyDescent="0.2">
      <c r="A5" s="1405"/>
      <c r="B5" s="1408"/>
      <c r="C5" s="152" t="s">
        <v>221</v>
      </c>
      <c r="D5" s="585"/>
    </row>
    <row r="6" spans="1:4" ht="60" customHeight="1" x14ac:dyDescent="0.2">
      <c r="A6" s="1405"/>
      <c r="B6" s="1408"/>
      <c r="C6" s="152" t="s">
        <v>222</v>
      </c>
      <c r="D6" s="585"/>
    </row>
    <row r="7" spans="1:4" ht="60" customHeight="1" x14ac:dyDescent="0.2">
      <c r="A7" s="1405"/>
      <c r="B7" s="1409">
        <v>2</v>
      </c>
      <c r="C7" s="153" t="s">
        <v>219</v>
      </c>
      <c r="D7" s="586"/>
    </row>
    <row r="8" spans="1:4" ht="60" customHeight="1" x14ac:dyDescent="0.2">
      <c r="A8" s="1405"/>
      <c r="B8" s="1409"/>
      <c r="C8" s="153" t="s">
        <v>220</v>
      </c>
      <c r="D8" s="586"/>
    </row>
    <row r="9" spans="1:4" ht="60" customHeight="1" x14ac:dyDescent="0.2">
      <c r="A9" s="1405"/>
      <c r="B9" s="1409"/>
      <c r="C9" s="153" t="s">
        <v>221</v>
      </c>
      <c r="D9" s="586"/>
    </row>
    <row r="10" spans="1:4" ht="60" customHeight="1" x14ac:dyDescent="0.2">
      <c r="A10" s="1405"/>
      <c r="B10" s="1409"/>
      <c r="C10" s="153" t="s">
        <v>222</v>
      </c>
      <c r="D10" s="586"/>
    </row>
    <row r="11" spans="1:4" ht="60" customHeight="1" x14ac:dyDescent="0.2">
      <c r="A11" s="1405"/>
      <c r="B11" s="1408">
        <v>3</v>
      </c>
      <c r="C11" s="152" t="s">
        <v>219</v>
      </c>
      <c r="D11" s="585"/>
    </row>
    <row r="12" spans="1:4" ht="60" customHeight="1" x14ac:dyDescent="0.2">
      <c r="A12" s="1405"/>
      <c r="B12" s="1408"/>
      <c r="C12" s="152" t="s">
        <v>220</v>
      </c>
      <c r="D12" s="585"/>
    </row>
    <row r="13" spans="1:4" ht="60" customHeight="1" x14ac:dyDescent="0.2">
      <c r="A13" s="1405"/>
      <c r="B13" s="1408"/>
      <c r="C13" s="152" t="s">
        <v>221</v>
      </c>
      <c r="D13" s="585"/>
    </row>
    <row r="14" spans="1:4" ht="60" customHeight="1" x14ac:dyDescent="0.2">
      <c r="A14" s="1406"/>
      <c r="B14" s="1408"/>
      <c r="C14" s="152" t="s">
        <v>222</v>
      </c>
      <c r="D14" s="585"/>
    </row>
  </sheetData>
  <sheetProtection algorithmName="SHA-512" hashValue="8eCzcstcRJKGUS7vIlyMZrh6fGIf2H6zORMpMVtIF1jQVvYhPEGrcfNbYxQF6MBu9uBn2tH3MFkmEL6e1U2ZXQ==" saltValue="caHcQ4OGocMkHYD7nj8YyQ==" spinCount="100000" sheet="1" formatCells="0" formatRows="0" selectLockedCells="1"/>
  <mergeCells count="5">
    <mergeCell ref="A2:A14"/>
    <mergeCell ref="A1:D1"/>
    <mergeCell ref="B3:B6"/>
    <mergeCell ref="B7:B10"/>
    <mergeCell ref="B11:B14"/>
  </mergeCells>
  <phoneticPr fontId="1"/>
  <dataValidations count="1">
    <dataValidation imeMode="hiragana" allowBlank="1" showInputMessage="1" showErrorMessage="1" sqref="D3:D14"/>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A1:L15"/>
  <sheetViews>
    <sheetView view="pageBreakPreview" zoomScaleNormal="100" zoomScaleSheetLayoutView="100" workbookViewId="0">
      <selection activeCell="D4" sqref="D4:E4"/>
    </sheetView>
  </sheetViews>
  <sheetFormatPr defaultRowHeight="19" x14ac:dyDescent="0.2"/>
  <cols>
    <col min="1" max="2" width="3.08984375" customWidth="1"/>
    <col min="3" max="4" width="6.1796875" customWidth="1"/>
    <col min="5" max="5" width="20.6328125" customWidth="1"/>
    <col min="6" max="6" width="7.453125" customWidth="1"/>
    <col min="7" max="7" width="12.453125" customWidth="1"/>
    <col min="8" max="8" width="7.453125" customWidth="1"/>
    <col min="9" max="9" width="11.1796875" customWidth="1"/>
    <col min="10" max="10" width="9.36328125" customWidth="1"/>
    <col min="12" max="12" width="25.1796875" style="375" customWidth="1"/>
    <col min="17" max="17" width="15.1796875" customWidth="1"/>
  </cols>
  <sheetData>
    <row r="1" spans="1:12" ht="22.5" customHeight="1" x14ac:dyDescent="0.2">
      <c r="A1" s="1410" t="s">
        <v>854</v>
      </c>
      <c r="B1" s="1410"/>
      <c r="C1" s="1410"/>
      <c r="D1" s="1410"/>
      <c r="E1" s="1410"/>
      <c r="F1" s="1410"/>
      <c r="G1" s="1410"/>
      <c r="H1" s="1410"/>
      <c r="I1" s="1410"/>
      <c r="J1" s="1410"/>
      <c r="L1" s="672"/>
    </row>
    <row r="2" spans="1:12" ht="15" customHeight="1" x14ac:dyDescent="0.2">
      <c r="A2" s="1364" t="s">
        <v>491</v>
      </c>
      <c r="B2" s="1365"/>
      <c r="C2" s="1365"/>
      <c r="D2" s="1365"/>
      <c r="E2" s="1365"/>
      <c r="F2" s="1365"/>
      <c r="G2" s="1365"/>
      <c r="H2" s="1365"/>
      <c r="I2" s="1365"/>
      <c r="J2" s="1366"/>
      <c r="L2" s="673"/>
    </row>
    <row r="3" spans="1:12" ht="15" customHeight="1" x14ac:dyDescent="0.2">
      <c r="A3" s="237"/>
      <c r="B3" s="1411" t="s">
        <v>201</v>
      </c>
      <c r="C3" s="1412"/>
      <c r="D3" s="1411" t="s">
        <v>186</v>
      </c>
      <c r="E3" s="1412"/>
      <c r="F3" s="1411" t="s">
        <v>200</v>
      </c>
      <c r="G3" s="1415"/>
      <c r="H3" s="1412"/>
      <c r="I3" s="169" t="s">
        <v>413</v>
      </c>
      <c r="J3" s="96" t="s">
        <v>414</v>
      </c>
    </row>
    <row r="4" spans="1:12" s="86" customFormat="1" ht="130.5" customHeight="1" x14ac:dyDescent="0.2">
      <c r="A4" s="238"/>
      <c r="B4" s="1413" t="s">
        <v>181</v>
      </c>
      <c r="C4" s="1414"/>
      <c r="D4" s="1361"/>
      <c r="E4" s="1363"/>
      <c r="F4" s="1361"/>
      <c r="G4" s="1362"/>
      <c r="H4" s="1363"/>
      <c r="I4" s="693"/>
      <c r="J4" s="694"/>
      <c r="L4" s="375"/>
    </row>
    <row r="5" spans="1:12" s="86" customFormat="1" ht="132" customHeight="1" x14ac:dyDescent="0.2">
      <c r="A5" s="238"/>
      <c r="B5" s="1413" t="s">
        <v>183</v>
      </c>
      <c r="C5" s="1414"/>
      <c r="D5" s="1264"/>
      <c r="E5" s="1266"/>
      <c r="F5" s="1264"/>
      <c r="G5" s="1265"/>
      <c r="H5" s="1266"/>
      <c r="I5" s="695"/>
      <c r="J5" s="696"/>
      <c r="L5" s="375"/>
    </row>
    <row r="6" spans="1:12" s="86" customFormat="1" ht="130.5" customHeight="1" x14ac:dyDescent="0.2">
      <c r="A6" s="238"/>
      <c r="B6" s="1413" t="s">
        <v>182</v>
      </c>
      <c r="C6" s="1414"/>
      <c r="D6" s="1416"/>
      <c r="E6" s="1418"/>
      <c r="F6" s="1416"/>
      <c r="G6" s="1417"/>
      <c r="H6" s="1418"/>
      <c r="I6" s="693"/>
      <c r="J6" s="694"/>
      <c r="L6" s="375"/>
    </row>
    <row r="7" spans="1:12" s="86" customFormat="1" ht="130.5" customHeight="1" x14ac:dyDescent="0.2">
      <c r="A7" s="239"/>
      <c r="B7" s="1413" t="s">
        <v>184</v>
      </c>
      <c r="C7" s="1414"/>
      <c r="D7" s="1264"/>
      <c r="E7" s="1266"/>
      <c r="F7" s="1264"/>
      <c r="G7" s="1265"/>
      <c r="H7" s="1266"/>
      <c r="I7" s="695"/>
      <c r="J7" s="696"/>
      <c r="L7" s="375"/>
    </row>
    <row r="8" spans="1:12" s="86" customFormat="1" ht="19.5" customHeight="1" x14ac:dyDescent="0.2">
      <c r="A8" s="667" t="s">
        <v>881</v>
      </c>
      <c r="B8" s="666"/>
      <c r="C8" s="309"/>
      <c r="D8" s="309"/>
      <c r="E8" s="309"/>
      <c r="F8" s="309"/>
      <c r="G8" s="308"/>
      <c r="H8" s="310"/>
      <c r="I8" s="311"/>
      <c r="J8" s="312"/>
      <c r="L8" s="655"/>
    </row>
    <row r="9" spans="1:12" s="86" customFormat="1" ht="121.5" customHeight="1" x14ac:dyDescent="0.2">
      <c r="A9" s="280"/>
      <c r="B9" s="1223"/>
      <c r="C9" s="1224"/>
      <c r="D9" s="1224"/>
      <c r="E9" s="1224"/>
      <c r="F9" s="1224"/>
      <c r="G9" s="1224"/>
      <c r="H9" s="1224"/>
      <c r="I9" s="1224"/>
      <c r="J9" s="1225"/>
      <c r="L9" s="375">
        <f>LEN(B9)</f>
        <v>0</v>
      </c>
    </row>
    <row r="10" spans="1:12" x14ac:dyDescent="0.2">
      <c r="A10" s="1419" t="s">
        <v>539</v>
      </c>
      <c r="B10" s="1419"/>
      <c r="C10" s="1419"/>
      <c r="D10" s="1419"/>
      <c r="E10" s="1419"/>
      <c r="F10" s="1419"/>
      <c r="G10" s="1419"/>
      <c r="H10" s="1419"/>
      <c r="I10" s="1419"/>
      <c r="J10" s="1419"/>
    </row>
    <row r="11" spans="1:12" ht="13" x14ac:dyDescent="0.2">
      <c r="L11" s="1370"/>
    </row>
    <row r="12" spans="1:12" ht="13" x14ac:dyDescent="0.2">
      <c r="L12" s="1370"/>
    </row>
    <row r="15" spans="1:12" x14ac:dyDescent="0.2">
      <c r="L15" s="655"/>
    </row>
  </sheetData>
  <sheetProtection algorithmName="SHA-512" hashValue="896fdHT9USE9Xtnb6vAEvp29g251mJsp01sm9LFzm9WeOvxXyAXPAFcMR75062jrK/2NFHtXSJX78r+lxWzxNQ==" saltValue="7TYFLM+ddHkIb+Wah57Iyw==" spinCount="100000" sheet="1" formatCells="0" formatRows="0" selectLockedCells="1"/>
  <mergeCells count="20">
    <mergeCell ref="F7:H7"/>
    <mergeCell ref="D7:E7"/>
    <mergeCell ref="L11:L12"/>
    <mergeCell ref="A10:J10"/>
    <mergeCell ref="B9:J9"/>
    <mergeCell ref="B7:C7"/>
    <mergeCell ref="A1:J1"/>
    <mergeCell ref="B3:C3"/>
    <mergeCell ref="B4:C4"/>
    <mergeCell ref="B6:C6"/>
    <mergeCell ref="B5:C5"/>
    <mergeCell ref="A2:J2"/>
    <mergeCell ref="F3:H3"/>
    <mergeCell ref="F4:H4"/>
    <mergeCell ref="F6:H6"/>
    <mergeCell ref="F5:H5"/>
    <mergeCell ref="D6:E6"/>
    <mergeCell ref="D5:E5"/>
    <mergeCell ref="D3:E3"/>
    <mergeCell ref="D4:E4"/>
  </mergeCells>
  <phoneticPr fontId="1"/>
  <dataValidations count="1">
    <dataValidation imeMode="hiragana" allowBlank="1" showInputMessage="1" showErrorMessage="1" sqref="D4:F7 G4:J8 L2"/>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sheetPr>
  <dimension ref="A1:J9"/>
  <sheetViews>
    <sheetView view="pageBreakPreview" zoomScaleNormal="100" zoomScaleSheetLayoutView="100" workbookViewId="0">
      <selection activeCell="B3" sqref="B3:J4"/>
    </sheetView>
  </sheetViews>
  <sheetFormatPr defaultRowHeight="13" x14ac:dyDescent="0.2"/>
  <cols>
    <col min="1" max="2" width="3.08984375" customWidth="1"/>
    <col min="3" max="3" width="3.453125" customWidth="1"/>
    <col min="4" max="4" width="10.08984375" customWidth="1"/>
    <col min="5" max="5" width="10.90625" customWidth="1"/>
    <col min="6" max="6" width="19" customWidth="1"/>
    <col min="7" max="7" width="12.453125" customWidth="1"/>
    <col min="8" max="8" width="7.453125" customWidth="1"/>
    <col min="9" max="9" width="11.1796875" customWidth="1"/>
    <col min="10" max="10" width="9.36328125" customWidth="1"/>
  </cols>
  <sheetData>
    <row r="1" spans="1:10" ht="15" customHeight="1" x14ac:dyDescent="0.2">
      <c r="A1" s="1427" t="s">
        <v>461</v>
      </c>
      <c r="B1" s="1425"/>
      <c r="C1" s="1425"/>
      <c r="D1" s="1425"/>
      <c r="E1" s="1425"/>
      <c r="F1" s="1425"/>
      <c r="G1" s="1425"/>
      <c r="H1" s="1425"/>
      <c r="I1" s="1425"/>
      <c r="J1" s="1426"/>
    </row>
    <row r="2" spans="1:10" ht="15" customHeight="1" x14ac:dyDescent="0.2">
      <c r="A2" s="712"/>
      <c r="B2" s="1422" t="s">
        <v>768</v>
      </c>
      <c r="C2" s="1422"/>
      <c r="D2" s="1422"/>
      <c r="E2" s="1422"/>
      <c r="F2" s="1422"/>
      <c r="G2" s="1422"/>
      <c r="H2" s="1422"/>
      <c r="I2" s="1422"/>
      <c r="J2" s="1423"/>
    </row>
    <row r="3" spans="1:10" s="86" customFormat="1" ht="409.5" customHeight="1" x14ac:dyDescent="0.2">
      <c r="A3" s="712"/>
      <c r="B3" s="1092"/>
      <c r="C3" s="1093"/>
      <c r="D3" s="1093"/>
      <c r="E3" s="1093"/>
      <c r="F3" s="1093"/>
      <c r="G3" s="1093"/>
      <c r="H3" s="1093"/>
      <c r="I3" s="1093"/>
      <c r="J3" s="1094"/>
    </row>
    <row r="4" spans="1:10" s="86" customFormat="1" ht="160" customHeight="1" x14ac:dyDescent="0.2">
      <c r="A4" s="712"/>
      <c r="B4" s="1098"/>
      <c r="C4" s="1099"/>
      <c r="D4" s="1099"/>
      <c r="E4" s="1099"/>
      <c r="F4" s="1099"/>
      <c r="G4" s="1099"/>
      <c r="H4" s="1099"/>
      <c r="I4" s="1099"/>
      <c r="J4" s="1100"/>
    </row>
    <row r="5" spans="1:10" ht="15" customHeight="1" x14ac:dyDescent="0.2">
      <c r="A5" s="712"/>
      <c r="B5" s="1424" t="s">
        <v>931</v>
      </c>
      <c r="C5" s="1425"/>
      <c r="D5" s="1425"/>
      <c r="E5" s="1425"/>
      <c r="F5" s="1425"/>
      <c r="G5" s="1425"/>
      <c r="H5" s="1425"/>
      <c r="I5" s="1425"/>
      <c r="J5" s="1426"/>
    </row>
    <row r="6" spans="1:10" ht="22.5" customHeight="1" x14ac:dyDescent="0.2">
      <c r="A6" s="712"/>
      <c r="B6" s="712"/>
      <c r="C6" s="1420" t="s">
        <v>187</v>
      </c>
      <c r="D6" s="1421"/>
      <c r="E6" s="1428"/>
      <c r="F6" s="1429"/>
      <c r="G6" s="714" t="s">
        <v>480</v>
      </c>
      <c r="H6" s="1428" t="s">
        <v>485</v>
      </c>
      <c r="I6" s="1430"/>
      <c r="J6" s="1429"/>
    </row>
    <row r="7" spans="1:10" ht="22.5" customHeight="1" x14ac:dyDescent="0.2">
      <c r="A7" s="712"/>
      <c r="B7" s="712"/>
      <c r="C7" s="1420" t="s">
        <v>188</v>
      </c>
      <c r="D7" s="1421"/>
      <c r="E7" s="1428"/>
      <c r="F7" s="1429"/>
      <c r="G7" s="715" t="s">
        <v>189</v>
      </c>
      <c r="H7" s="1428"/>
      <c r="I7" s="1430"/>
      <c r="J7" s="1429"/>
    </row>
    <row r="8" spans="1:10" s="86" customFormat="1" ht="70.5" customHeight="1" x14ac:dyDescent="0.2">
      <c r="A8" s="712"/>
      <c r="B8" s="712"/>
      <c r="C8" s="1420" t="s">
        <v>199</v>
      </c>
      <c r="D8" s="1421"/>
      <c r="E8" s="1264"/>
      <c r="F8" s="1265"/>
      <c r="G8" s="1265"/>
      <c r="H8" s="1265"/>
      <c r="I8" s="1265"/>
      <c r="J8" s="1266"/>
    </row>
    <row r="9" spans="1:10" s="86" customFormat="1" ht="70.5" customHeight="1" x14ac:dyDescent="0.2">
      <c r="A9" s="713"/>
      <c r="B9" s="713"/>
      <c r="C9" s="1420" t="s">
        <v>190</v>
      </c>
      <c r="D9" s="1421"/>
      <c r="E9" s="1264"/>
      <c r="F9" s="1265"/>
      <c r="G9" s="1265"/>
      <c r="H9" s="1265"/>
      <c r="I9" s="1265"/>
      <c r="J9" s="1266"/>
    </row>
  </sheetData>
  <sheetProtection algorithmName="SHA-512" hashValue="isV3t4PCimm4x5H42a8ZeShQZWcyAiGLny3cL3+Sh81eLGlLNEzknqQqP9Wke/0S5cPCkCZmit8YFeW6R4xWFQ==" saltValue="9sdkHYuL2Cwx6L//AYFZpw==" spinCount="100000" sheet="1" formatCells="0" formatRows="0" selectLockedCells="1"/>
  <mergeCells count="14">
    <mergeCell ref="C9:D9"/>
    <mergeCell ref="E9:J9"/>
    <mergeCell ref="B2:J2"/>
    <mergeCell ref="B5:J5"/>
    <mergeCell ref="A1:J1"/>
    <mergeCell ref="C8:D8"/>
    <mergeCell ref="E8:J8"/>
    <mergeCell ref="C6:D6"/>
    <mergeCell ref="E6:F6"/>
    <mergeCell ref="H6:J6"/>
    <mergeCell ref="C7:D7"/>
    <mergeCell ref="E7:F7"/>
    <mergeCell ref="H7:J7"/>
    <mergeCell ref="B3:J4"/>
  </mergeCells>
  <phoneticPr fontId="1"/>
  <dataValidations count="1">
    <dataValidation imeMode="hiragana" allowBlank="1" showInputMessage="1" showErrorMessage="1" sqref="E6:F7 H6:J7 E8:J9 B3"/>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sheetPr>
  <dimension ref="A1:J24"/>
  <sheetViews>
    <sheetView view="pageBreakPreview" zoomScaleNormal="100" zoomScaleSheetLayoutView="100" workbookViewId="0">
      <selection activeCell="B3" sqref="B3:H3"/>
    </sheetView>
  </sheetViews>
  <sheetFormatPr defaultColWidth="9" defaultRowHeight="19" x14ac:dyDescent="0.2"/>
  <cols>
    <col min="1" max="1" width="3.08984375" style="76" customWidth="1"/>
    <col min="2" max="2" width="4" style="76" customWidth="1"/>
    <col min="3" max="3" width="12.453125" style="76" customWidth="1"/>
    <col min="4" max="4" width="9.36328125" style="76" customWidth="1"/>
    <col min="5" max="5" width="25" style="76" customWidth="1"/>
    <col min="6" max="6" width="9.36328125" style="76" customWidth="1"/>
    <col min="7" max="7" width="19.36328125" style="76" customWidth="1"/>
    <col min="8" max="8" width="14.453125" style="76" customWidth="1"/>
    <col min="9" max="9" width="9" style="76"/>
    <col min="10" max="10" width="25.1796875" style="375" customWidth="1"/>
    <col min="11" max="16384" width="9" style="76"/>
  </cols>
  <sheetData>
    <row r="1" spans="1:10" s="66" customFormat="1" ht="15" customHeight="1" x14ac:dyDescent="0.2">
      <c r="A1" s="1453" t="s">
        <v>596</v>
      </c>
      <c r="B1" s="1454"/>
      <c r="C1" s="1454"/>
      <c r="D1" s="1454"/>
      <c r="E1" s="1454"/>
      <c r="F1" s="1454"/>
      <c r="G1" s="1454"/>
      <c r="H1" s="1455"/>
      <c r="J1" s="1432" t="s">
        <v>411</v>
      </c>
    </row>
    <row r="2" spans="1:10" s="66" customFormat="1" ht="15" customHeight="1" x14ac:dyDescent="0.2">
      <c r="A2" s="412"/>
      <c r="B2" s="1456" t="s">
        <v>769</v>
      </c>
      <c r="C2" s="1457"/>
      <c r="D2" s="1457"/>
      <c r="E2" s="1457"/>
      <c r="F2" s="1457"/>
      <c r="G2" s="1457"/>
      <c r="H2" s="1458"/>
      <c r="J2" s="1432"/>
    </row>
    <row r="3" spans="1:10" s="66" customFormat="1" ht="27.75" customHeight="1" x14ac:dyDescent="0.2">
      <c r="A3" s="716"/>
      <c r="B3" s="1441"/>
      <c r="C3" s="1442"/>
      <c r="D3" s="1442"/>
      <c r="E3" s="1442"/>
      <c r="F3" s="1442"/>
      <c r="G3" s="1442"/>
      <c r="H3" s="1443"/>
      <c r="J3" s="325">
        <f>LEN(B3)</f>
        <v>0</v>
      </c>
    </row>
    <row r="4" spans="1:10" s="66" customFormat="1" ht="15" customHeight="1" x14ac:dyDescent="0.2">
      <c r="A4" s="716"/>
      <c r="B4" s="1459" t="s">
        <v>861</v>
      </c>
      <c r="C4" s="1460"/>
      <c r="D4" s="1460"/>
      <c r="E4" s="1460"/>
      <c r="F4" s="1460"/>
      <c r="G4" s="1460"/>
      <c r="H4" s="1461"/>
      <c r="J4" s="325"/>
    </row>
    <row r="5" spans="1:10" s="66" customFormat="1" ht="82.5" customHeight="1" x14ac:dyDescent="0.2">
      <c r="A5" s="717"/>
      <c r="B5" s="1441"/>
      <c r="C5" s="1442"/>
      <c r="D5" s="1442"/>
      <c r="E5" s="1442"/>
      <c r="F5" s="1442"/>
      <c r="G5" s="1442"/>
      <c r="H5" s="1443"/>
      <c r="J5" s="325">
        <f>LEN(B5)</f>
        <v>0</v>
      </c>
    </row>
    <row r="6" spans="1:10" ht="20.25" customHeight="1" x14ac:dyDescent="0.2">
      <c r="A6" s="724"/>
      <c r="B6" s="719" t="s">
        <v>771</v>
      </c>
      <c r="C6" s="718"/>
      <c r="D6" s="718"/>
      <c r="E6" s="718"/>
      <c r="F6" s="718"/>
      <c r="G6" s="718"/>
      <c r="H6" s="720"/>
      <c r="J6" s="325"/>
    </row>
    <row r="7" spans="1:10" ht="30" customHeight="1" x14ac:dyDescent="0.2">
      <c r="A7" s="717"/>
      <c r="B7" s="721" t="s">
        <v>463</v>
      </c>
      <c r="C7" s="722" t="s">
        <v>489</v>
      </c>
      <c r="D7" s="1436"/>
      <c r="E7" s="1437"/>
      <c r="F7" s="1437"/>
      <c r="G7" s="1437"/>
      <c r="H7" s="1438"/>
      <c r="J7" s="325"/>
    </row>
    <row r="8" spans="1:10" ht="27" customHeight="1" x14ac:dyDescent="0.2">
      <c r="A8" s="717"/>
      <c r="B8" s="723" t="s">
        <v>192</v>
      </c>
      <c r="C8" s="722" t="s">
        <v>277</v>
      </c>
      <c r="D8" s="1436"/>
      <c r="E8" s="1437"/>
      <c r="F8" s="1437"/>
      <c r="G8" s="1437"/>
      <c r="H8" s="1438"/>
      <c r="J8" s="326"/>
    </row>
    <row r="9" spans="1:10" ht="105" customHeight="1" x14ac:dyDescent="0.2">
      <c r="A9" s="717"/>
      <c r="B9" s="723" t="s">
        <v>395</v>
      </c>
      <c r="C9" s="722" t="s">
        <v>579</v>
      </c>
      <c r="D9" s="1441"/>
      <c r="E9" s="1442"/>
      <c r="F9" s="1442"/>
      <c r="G9" s="1442"/>
      <c r="H9" s="1443"/>
      <c r="J9" s="325">
        <f>LEN(D9)</f>
        <v>0</v>
      </c>
    </row>
    <row r="10" spans="1:10" ht="28.5" customHeight="1" x14ac:dyDescent="0.2">
      <c r="A10" s="717"/>
      <c r="B10" s="1439" t="s">
        <v>396</v>
      </c>
      <c r="C10" s="1445" t="s">
        <v>490</v>
      </c>
      <c r="D10" s="727" t="s">
        <v>278</v>
      </c>
      <c r="E10" s="1447"/>
      <c r="F10" s="1448"/>
      <c r="G10" s="1448"/>
      <c r="H10" s="1449"/>
      <c r="J10" s="325"/>
    </row>
    <row r="11" spans="1:10" ht="28.5" customHeight="1" x14ac:dyDescent="0.2">
      <c r="A11" s="717"/>
      <c r="B11" s="1440"/>
      <c r="C11" s="1446"/>
      <c r="D11" s="727" t="s">
        <v>276</v>
      </c>
      <c r="E11" s="1447"/>
      <c r="F11" s="1448"/>
      <c r="G11" s="1448"/>
      <c r="H11" s="1449"/>
      <c r="J11" s="1431"/>
    </row>
    <row r="12" spans="1:10" ht="28.5" customHeight="1" x14ac:dyDescent="0.2">
      <c r="A12" s="716"/>
      <c r="B12" s="725" t="s">
        <v>600</v>
      </c>
      <c r="C12" s="726" t="s">
        <v>601</v>
      </c>
      <c r="D12" s="1436" t="s">
        <v>530</v>
      </c>
      <c r="E12" s="1437"/>
      <c r="F12" s="1437"/>
      <c r="G12" s="1437"/>
      <c r="H12" s="1438"/>
      <c r="J12" s="1431"/>
    </row>
    <row r="13" spans="1:10" ht="28.5" customHeight="1" x14ac:dyDescent="0.2">
      <c r="A13" s="716"/>
      <c r="B13" s="723" t="s">
        <v>734</v>
      </c>
      <c r="C13" s="728" t="s">
        <v>735</v>
      </c>
      <c r="D13" s="1436" t="s">
        <v>530</v>
      </c>
      <c r="E13" s="1437"/>
      <c r="F13" s="1437"/>
      <c r="G13" s="1437"/>
      <c r="H13" s="1438"/>
      <c r="J13" s="1431"/>
    </row>
    <row r="14" spans="1:10" ht="28.5" customHeight="1" x14ac:dyDescent="0.2">
      <c r="A14" s="716"/>
      <c r="B14" s="723" t="s">
        <v>736</v>
      </c>
      <c r="C14" s="728" t="s">
        <v>779</v>
      </c>
      <c r="D14" s="1442"/>
      <c r="E14" s="1442"/>
      <c r="F14" s="1442"/>
      <c r="G14" s="1442"/>
      <c r="H14" s="1443"/>
      <c r="J14" s="1431"/>
    </row>
    <row r="15" spans="1:10" ht="15" customHeight="1" x14ac:dyDescent="0.2">
      <c r="A15" s="414"/>
      <c r="B15" s="1450" t="s">
        <v>770</v>
      </c>
      <c r="C15" s="1451"/>
      <c r="D15" s="1451"/>
      <c r="E15" s="1451"/>
      <c r="F15" s="1451"/>
      <c r="G15" s="1451"/>
      <c r="H15" s="1452"/>
      <c r="I15" s="377"/>
      <c r="J15" s="1431"/>
    </row>
    <row r="16" spans="1:10" customFormat="1" ht="42" customHeight="1" x14ac:dyDescent="0.2">
      <c r="A16" s="415"/>
      <c r="B16" s="721" t="s">
        <v>191</v>
      </c>
      <c r="C16" s="729" t="s">
        <v>602</v>
      </c>
      <c r="D16" s="1433"/>
      <c r="E16" s="1434"/>
      <c r="F16" s="1434"/>
      <c r="G16" s="1434"/>
      <c r="H16" s="1435"/>
      <c r="I16" s="376"/>
      <c r="J16" s="325">
        <f>LEN(D16)</f>
        <v>0</v>
      </c>
    </row>
    <row r="17" spans="1:10" ht="97.5" customHeight="1" x14ac:dyDescent="0.2">
      <c r="A17" s="413"/>
      <c r="B17" s="723" t="s">
        <v>192</v>
      </c>
      <c r="C17" s="722" t="s">
        <v>595</v>
      </c>
      <c r="D17" s="1441"/>
      <c r="E17" s="1442"/>
      <c r="F17" s="1442"/>
      <c r="G17" s="1442"/>
      <c r="H17" s="1443"/>
      <c r="J17" s="325">
        <f>LEN(D17)</f>
        <v>0</v>
      </c>
    </row>
    <row r="18" spans="1:10" ht="97.5" customHeight="1" x14ac:dyDescent="0.2">
      <c r="A18" s="413"/>
      <c r="B18" s="723" t="s">
        <v>395</v>
      </c>
      <c r="C18" s="722" t="s">
        <v>580</v>
      </c>
      <c r="D18" s="1441"/>
      <c r="E18" s="1442"/>
      <c r="F18" s="1442"/>
      <c r="G18" s="1442"/>
      <c r="H18" s="1443"/>
      <c r="J18" s="326">
        <f>LEN(D18)</f>
        <v>0</v>
      </c>
    </row>
    <row r="19" spans="1:10" ht="50.15" customHeight="1" x14ac:dyDescent="0.2">
      <c r="A19" s="413"/>
      <c r="B19" s="1439" t="s">
        <v>396</v>
      </c>
      <c r="C19" s="1444" t="s">
        <v>279</v>
      </c>
      <c r="D19" s="727" t="s">
        <v>581</v>
      </c>
      <c r="E19" s="1441"/>
      <c r="F19" s="1442"/>
      <c r="G19" s="1442"/>
      <c r="H19" s="1443"/>
      <c r="J19" s="325">
        <f>LEN(E19)</f>
        <v>0</v>
      </c>
    </row>
    <row r="20" spans="1:10" ht="50.15" customHeight="1" x14ac:dyDescent="0.2">
      <c r="A20" s="416"/>
      <c r="B20" s="1440"/>
      <c r="C20" s="1444"/>
      <c r="D20" s="727" t="s">
        <v>582</v>
      </c>
      <c r="E20" s="1441"/>
      <c r="F20" s="1442"/>
      <c r="G20" s="1442"/>
      <c r="H20" s="1443"/>
      <c r="J20" s="325">
        <f>LEN(E20)</f>
        <v>0</v>
      </c>
    </row>
    <row r="21" spans="1:10" x14ac:dyDescent="0.2">
      <c r="A21" s="730" t="s">
        <v>488</v>
      </c>
      <c r="B21" s="730"/>
      <c r="C21" s="730"/>
      <c r="D21" s="730"/>
      <c r="E21" s="730"/>
      <c r="F21" s="730"/>
      <c r="G21" s="730"/>
      <c r="H21" s="730"/>
      <c r="J21" s="325"/>
    </row>
    <row r="22" spans="1:10" x14ac:dyDescent="0.2">
      <c r="A22" s="731" t="s">
        <v>443</v>
      </c>
      <c r="B22" s="731"/>
      <c r="C22" s="731"/>
      <c r="D22" s="731"/>
      <c r="E22" s="731"/>
      <c r="F22" s="731"/>
      <c r="G22" s="731"/>
      <c r="H22" s="731"/>
      <c r="J22" s="325"/>
    </row>
    <row r="23" spans="1:10" x14ac:dyDescent="0.2">
      <c r="A23" s="731" t="s">
        <v>451</v>
      </c>
      <c r="B23" s="731"/>
      <c r="C23" s="731"/>
      <c r="D23" s="731"/>
      <c r="E23" s="731"/>
      <c r="F23" s="731"/>
      <c r="G23" s="731"/>
      <c r="H23" s="731"/>
      <c r="J23" s="325"/>
    </row>
    <row r="24" spans="1:10" x14ac:dyDescent="0.2">
      <c r="A24" s="731" t="s">
        <v>695</v>
      </c>
      <c r="B24" s="731"/>
      <c r="C24" s="731"/>
      <c r="D24" s="731"/>
      <c r="E24" s="731"/>
      <c r="F24" s="731"/>
      <c r="G24" s="731"/>
      <c r="H24" s="731"/>
    </row>
  </sheetData>
  <sheetProtection algorithmName="SHA-512" hashValue="thPWIyE2c7OcMsOFyeqbfrjVi5XcOk/L1qYBJLoH2KHtSlJv1KzeMviRJ9RgzQyCbQB4eN2fIm/yj1xkyqzrug==" saltValue="UwmV5YCTwwgKMVAQ0x/xEQ==" spinCount="100000" sheet="1" formatCells="0" selectLockedCells="1"/>
  <mergeCells count="25">
    <mergeCell ref="B15:H15"/>
    <mergeCell ref="A1:H1"/>
    <mergeCell ref="B2:H2"/>
    <mergeCell ref="B3:H3"/>
    <mergeCell ref="B4:H4"/>
    <mergeCell ref="B5:H5"/>
    <mergeCell ref="D12:H12"/>
    <mergeCell ref="D13:H13"/>
    <mergeCell ref="D14:H14"/>
    <mergeCell ref="J11:J15"/>
    <mergeCell ref="J1:J2"/>
    <mergeCell ref="D16:H16"/>
    <mergeCell ref="D7:H7"/>
    <mergeCell ref="B19:B20"/>
    <mergeCell ref="D8:H8"/>
    <mergeCell ref="B10:B11"/>
    <mergeCell ref="D17:H17"/>
    <mergeCell ref="D18:H18"/>
    <mergeCell ref="C19:C20"/>
    <mergeCell ref="E19:H19"/>
    <mergeCell ref="E20:H20"/>
    <mergeCell ref="C10:C11"/>
    <mergeCell ref="E10:H10"/>
    <mergeCell ref="E11:H11"/>
    <mergeCell ref="D9:H9"/>
  </mergeCells>
  <phoneticPr fontId="1"/>
  <dataValidations count="5">
    <dataValidation imeMode="hiragana" allowBlank="1" showInputMessage="1" showErrorMessage="1" sqref="D7:D8 E10:E11"/>
    <dataValidation type="textLength" imeMode="hiragana" operator="lessThanOrEqual" allowBlank="1" showInputMessage="1" showErrorMessage="1" promptTitle="他の箇所に自動反映される項目です" prompt="　この項目に入力した内容は、_x000a_「Ⅱ-１-(1) _x000a_研究開発の全体像」に反映されます。" sqref="B3:H3">
      <formula1>20</formula1>
    </dataValidation>
    <dataValidation type="list" allowBlank="1" showInputMessage="1" showErrorMessage="1" sqref="E12:H12 D12">
      <formula1>"選択してください,有（補足説明資料として添付）,無"</formula1>
    </dataValidation>
    <dataValidation type="textLength" operator="lessThanOrEqual" allowBlank="1" showInputMessage="1" showErrorMessage="1" promptTitle="他の箇所に自動反映される項目です" prompt="　この項目に入力した内容は、_x000a_「Ⅱ-１-(1) _x000a_研究開発の全体像」に反映されます。" sqref="D16:H16">
      <formula1>20</formula1>
    </dataValidation>
    <dataValidation type="list" allowBlank="1" showInputMessage="1" showErrorMessage="1" sqref="D13:H13">
      <formula1>"選択してください,以前から(取引等で)何らかの関係がある,今回初めて関係を持つ"</formula1>
    </dataValidation>
  </dataValidations>
  <printOptions horizontalCentered="1"/>
  <pageMargins left="0.59055118110236227" right="0.59055118110236227" top="0.39370078740157483" bottom="0.78740157480314965" header="0.31496062992125984" footer="0.39370078740157483"/>
  <pageSetup paperSize="9" scale="88" orientation="portrait" r:id="rId1"/>
  <headerFooter>
    <oddFooter>&amp;C&amp;"ＭＳ Ｐゴシック,標準"&amp;14&amp;A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Q99"/>
  <sheetViews>
    <sheetView view="pageBreakPreview" zoomScaleNormal="100" zoomScaleSheetLayoutView="100" workbookViewId="0">
      <selection activeCell="C6" sqref="C6:F6"/>
    </sheetView>
  </sheetViews>
  <sheetFormatPr defaultColWidth="9" defaultRowHeight="11" x14ac:dyDescent="0.2"/>
  <cols>
    <col min="1" max="1" width="8" style="72" customWidth="1"/>
    <col min="2" max="2" width="8.453125" style="72" customWidth="1"/>
    <col min="3" max="3" width="8.36328125" style="72" customWidth="1"/>
    <col min="4" max="4" width="10.08984375" style="72" customWidth="1"/>
    <col min="5" max="5" width="6.90625" style="72" customWidth="1"/>
    <col min="6" max="6" width="7.90625" style="72" customWidth="1"/>
    <col min="7" max="7" width="11.1796875" style="72" customWidth="1"/>
    <col min="8" max="8" width="7.453125" style="72" customWidth="1"/>
    <col min="9" max="9" width="8.453125" style="72" customWidth="1"/>
    <col min="10" max="10" width="10.1796875" style="72" customWidth="1"/>
    <col min="11" max="11" width="4.453125" style="72" customWidth="1"/>
    <col min="12" max="12" width="9" style="72"/>
    <col min="13" max="13" width="9" style="72" customWidth="1"/>
    <col min="14" max="17" width="25" style="72" customWidth="1"/>
    <col min="18" max="18" width="9" style="72" customWidth="1"/>
    <col min="19" max="16384" width="9" style="72"/>
  </cols>
  <sheetData>
    <row r="1" spans="1:12" ht="15" customHeight="1" x14ac:dyDescent="0.2">
      <c r="A1" s="72" t="s">
        <v>108</v>
      </c>
      <c r="L1" s="67"/>
    </row>
    <row r="2" spans="1:12" ht="30" customHeight="1" x14ac:dyDescent="0.2">
      <c r="A2" s="914" t="s">
        <v>745</v>
      </c>
      <c r="B2" s="914"/>
      <c r="C2" s="914"/>
      <c r="D2" s="914"/>
      <c r="E2" s="914"/>
      <c r="F2" s="914"/>
      <c r="G2" s="914"/>
      <c r="H2" s="914"/>
      <c r="I2" s="914"/>
      <c r="J2" s="914"/>
      <c r="K2" s="914"/>
      <c r="L2" s="67"/>
    </row>
    <row r="3" spans="1:12" ht="22.5" customHeight="1" x14ac:dyDescent="0.2">
      <c r="A3" s="931" t="s">
        <v>746</v>
      </c>
      <c r="B3" s="931"/>
      <c r="C3" s="931"/>
      <c r="D3" s="931"/>
      <c r="E3" s="931"/>
      <c r="F3" s="931"/>
      <c r="G3" s="931"/>
      <c r="H3" s="931"/>
      <c r="I3" s="931"/>
      <c r="J3" s="931"/>
      <c r="K3" s="931"/>
      <c r="L3" s="67"/>
    </row>
    <row r="4" spans="1:12" ht="18.75" customHeight="1" x14ac:dyDescent="0.2">
      <c r="A4" s="314"/>
      <c r="B4" s="314"/>
      <c r="C4" s="314"/>
      <c r="D4" s="314"/>
      <c r="E4" s="314"/>
      <c r="F4" s="314"/>
      <c r="G4" s="314"/>
      <c r="H4" s="314"/>
      <c r="I4" s="314"/>
      <c r="J4" s="314"/>
      <c r="K4" s="314"/>
      <c r="L4" s="67"/>
    </row>
    <row r="5" spans="1:12" ht="15" customHeight="1" x14ac:dyDescent="0.2">
      <c r="A5" s="947" t="s">
        <v>109</v>
      </c>
      <c r="B5" s="948"/>
      <c r="C5" s="932"/>
      <c r="D5" s="932"/>
      <c r="E5" s="932"/>
      <c r="F5" s="932"/>
      <c r="G5" s="933" t="s">
        <v>110</v>
      </c>
      <c r="H5" s="112" t="s">
        <v>109</v>
      </c>
      <c r="I5" s="935"/>
      <c r="J5" s="936"/>
      <c r="K5" s="937"/>
      <c r="L5" s="67"/>
    </row>
    <row r="6" spans="1:12" ht="45" customHeight="1" x14ac:dyDescent="0.2">
      <c r="A6" s="949" t="s">
        <v>111</v>
      </c>
      <c r="B6" s="950"/>
      <c r="C6" s="938"/>
      <c r="D6" s="939"/>
      <c r="E6" s="939"/>
      <c r="F6" s="939"/>
      <c r="G6" s="934"/>
      <c r="H6" s="113" t="s">
        <v>112</v>
      </c>
      <c r="I6" s="938"/>
      <c r="J6" s="939"/>
      <c r="K6" s="940"/>
      <c r="L6" s="67"/>
    </row>
    <row r="7" spans="1:12" ht="26.25" customHeight="1" x14ac:dyDescent="0.2">
      <c r="A7" s="951" t="s">
        <v>113</v>
      </c>
      <c r="B7" s="952"/>
      <c r="C7" s="941"/>
      <c r="D7" s="942"/>
      <c r="E7" s="942"/>
      <c r="F7" s="943"/>
      <c r="G7" s="934"/>
      <c r="H7" s="114" t="s">
        <v>114</v>
      </c>
      <c r="I7" s="944"/>
      <c r="J7" s="945"/>
      <c r="K7" s="946"/>
      <c r="L7" s="67" t="str">
        <f>IF(AND(C6&lt;&gt;"",
            C7=""),
     "←組織形態を選択してください。",
     "")</f>
        <v/>
      </c>
    </row>
    <row r="8" spans="1:12" ht="26.25" customHeight="1" x14ac:dyDescent="0.2">
      <c r="A8" s="972" t="s">
        <v>115</v>
      </c>
      <c r="B8" s="973"/>
      <c r="C8" s="115" t="s">
        <v>116</v>
      </c>
      <c r="D8" s="486"/>
      <c r="E8" s="115" t="s">
        <v>91</v>
      </c>
      <c r="F8" s="963"/>
      <c r="G8" s="964"/>
      <c r="H8" s="964"/>
      <c r="I8" s="964"/>
      <c r="J8" s="964"/>
      <c r="K8" s="965"/>
      <c r="L8" s="67"/>
    </row>
    <row r="9" spans="1:12" ht="26.25" customHeight="1" x14ac:dyDescent="0.2">
      <c r="A9" s="974"/>
      <c r="B9" s="975"/>
      <c r="C9" s="115" t="s">
        <v>117</v>
      </c>
      <c r="D9" s="988"/>
      <c r="E9" s="988"/>
      <c r="F9" s="988"/>
      <c r="G9" s="986"/>
      <c r="H9" s="989"/>
      <c r="I9" s="989"/>
      <c r="J9" s="989"/>
      <c r="K9" s="987"/>
      <c r="L9" s="67"/>
    </row>
    <row r="10" spans="1:12" ht="26.25" customHeight="1" x14ac:dyDescent="0.2">
      <c r="A10" s="972" t="s">
        <v>235</v>
      </c>
      <c r="B10" s="973"/>
      <c r="C10" s="115" t="s">
        <v>116</v>
      </c>
      <c r="D10" s="116"/>
      <c r="E10" s="115" t="s">
        <v>91</v>
      </c>
      <c r="F10" s="990"/>
      <c r="G10" s="988"/>
      <c r="H10" s="988"/>
      <c r="I10" s="988"/>
      <c r="J10" s="988"/>
      <c r="K10" s="991"/>
      <c r="L10" s="67"/>
    </row>
    <row r="11" spans="1:12" ht="26.25" customHeight="1" x14ac:dyDescent="0.2">
      <c r="A11" s="974"/>
      <c r="B11" s="975"/>
      <c r="C11" s="115" t="s">
        <v>117</v>
      </c>
      <c r="D11" s="988"/>
      <c r="E11" s="988"/>
      <c r="F11" s="988"/>
      <c r="G11" s="992"/>
      <c r="H11" s="993"/>
      <c r="I11" s="993"/>
      <c r="J11" s="993"/>
      <c r="K11" s="994"/>
      <c r="L11" s="67"/>
    </row>
    <row r="12" spans="1:12" ht="26.25" customHeight="1" x14ac:dyDescent="0.2">
      <c r="A12" s="972" t="s">
        <v>118</v>
      </c>
      <c r="B12" s="973"/>
      <c r="C12" s="115" t="s">
        <v>116</v>
      </c>
      <c r="D12" s="116"/>
      <c r="E12" s="115" t="s">
        <v>91</v>
      </c>
      <c r="F12" s="990"/>
      <c r="G12" s="988"/>
      <c r="H12" s="988"/>
      <c r="I12" s="988"/>
      <c r="J12" s="988"/>
      <c r="K12" s="991"/>
      <c r="L12" s="67"/>
    </row>
    <row r="13" spans="1:12" ht="26.25" customHeight="1" x14ac:dyDescent="0.2">
      <c r="A13" s="974"/>
      <c r="B13" s="975"/>
      <c r="C13" s="115" t="s">
        <v>117</v>
      </c>
      <c r="D13" s="988"/>
      <c r="E13" s="988"/>
      <c r="F13" s="988"/>
      <c r="G13" s="986"/>
      <c r="H13" s="989"/>
      <c r="I13" s="989"/>
      <c r="J13" s="989"/>
      <c r="K13" s="987"/>
      <c r="L13" s="67"/>
    </row>
    <row r="14" spans="1:12" ht="15" customHeight="1" x14ac:dyDescent="0.2">
      <c r="A14" s="972" t="s">
        <v>119</v>
      </c>
      <c r="B14" s="973"/>
      <c r="C14" s="117" t="s">
        <v>109</v>
      </c>
      <c r="D14" s="995"/>
      <c r="E14" s="996"/>
      <c r="F14" s="997"/>
      <c r="G14" s="998" t="s">
        <v>120</v>
      </c>
      <c r="H14" s="922"/>
      <c r="I14" s="923"/>
      <c r="J14" s="923"/>
      <c r="K14" s="924"/>
      <c r="L14" s="67"/>
    </row>
    <row r="15" spans="1:12" ht="26.25" customHeight="1" x14ac:dyDescent="0.2">
      <c r="A15" s="976"/>
      <c r="B15" s="977"/>
      <c r="C15" s="118" t="s">
        <v>112</v>
      </c>
      <c r="D15" s="928"/>
      <c r="E15" s="929"/>
      <c r="F15" s="930"/>
      <c r="G15" s="999"/>
      <c r="H15" s="925"/>
      <c r="I15" s="926"/>
      <c r="J15" s="926"/>
      <c r="K15" s="927"/>
      <c r="L15" s="67"/>
    </row>
    <row r="16" spans="1:12" ht="26.25" customHeight="1" x14ac:dyDescent="0.2">
      <c r="A16" s="974"/>
      <c r="B16" s="975"/>
      <c r="C16" s="115" t="s">
        <v>121</v>
      </c>
      <c r="D16" s="960"/>
      <c r="E16" s="961"/>
      <c r="F16" s="961"/>
      <c r="G16" s="961"/>
      <c r="H16" s="961"/>
      <c r="I16" s="961"/>
      <c r="J16" s="961"/>
      <c r="K16" s="962"/>
      <c r="L16" s="67"/>
    </row>
    <row r="17" spans="1:12" ht="26.25" customHeight="1" x14ac:dyDescent="0.2">
      <c r="A17" s="972" t="s">
        <v>122</v>
      </c>
      <c r="B17" s="973"/>
      <c r="C17" s="119" t="s">
        <v>123</v>
      </c>
      <c r="D17" s="957"/>
      <c r="E17" s="958"/>
      <c r="F17" s="958"/>
      <c r="G17" s="933" t="s">
        <v>124</v>
      </c>
      <c r="H17" s="955"/>
      <c r="I17" s="956"/>
      <c r="J17" s="956"/>
      <c r="K17" s="120" t="s">
        <v>58</v>
      </c>
      <c r="L17" s="67" t="str">
        <f>IF(AND(H17="",I18&lt;&gt;""),
     "←大企業出資分だけでなく、資本金額全体も記入してください。",
     "")</f>
        <v/>
      </c>
    </row>
    <row r="18" spans="1:12" ht="26.25" customHeight="1" x14ac:dyDescent="0.2">
      <c r="A18" s="974"/>
      <c r="B18" s="975"/>
      <c r="C18" s="121" t="s">
        <v>125</v>
      </c>
      <c r="D18" s="957"/>
      <c r="E18" s="958"/>
      <c r="F18" s="958"/>
      <c r="G18" s="934"/>
      <c r="H18" s="122" t="s">
        <v>283</v>
      </c>
      <c r="I18" s="956"/>
      <c r="J18" s="956"/>
      <c r="K18" s="123" t="s">
        <v>58</v>
      </c>
      <c r="L18" s="67" t="str">
        <f>IF(AND(H17="",I18&lt;&gt;""),
     "",
     IF(I18&gt;H17,
        "←大企業出資分が資本金額全体より多くなっていますので、修正してください。",
        ""))</f>
        <v/>
      </c>
    </row>
    <row r="19" spans="1:12" ht="26.25" customHeight="1" x14ac:dyDescent="0.2">
      <c r="A19" s="951" t="s">
        <v>126</v>
      </c>
      <c r="B19" s="952"/>
      <c r="C19" s="953"/>
      <c r="D19" s="954"/>
      <c r="E19" s="124" t="s">
        <v>127</v>
      </c>
      <c r="F19" s="125"/>
      <c r="G19" s="126" t="s">
        <v>128</v>
      </c>
      <c r="H19" s="127"/>
      <c r="I19" s="128" t="s">
        <v>129</v>
      </c>
      <c r="J19" s="129"/>
      <c r="K19" s="123" t="s">
        <v>130</v>
      </c>
      <c r="L19" s="67" t="str">
        <f>IF(AND(H19="",J19&lt;&gt;""),
"←正社員数だけでなく、従業員数全体も記入してください。",
IF(J19&gt;H19,
"←正社員数が従業員数全体より多くなっていますので、修正してください。",
""))</f>
        <v/>
      </c>
    </row>
    <row r="20" spans="1:12" ht="26.25" customHeight="1" x14ac:dyDescent="0.2">
      <c r="A20" s="951" t="s">
        <v>131</v>
      </c>
      <c r="B20" s="952"/>
      <c r="C20" s="119" t="s">
        <v>132</v>
      </c>
      <c r="D20" s="959"/>
      <c r="E20" s="959"/>
      <c r="F20" s="959"/>
      <c r="G20" s="119" t="s">
        <v>133</v>
      </c>
      <c r="H20" s="960"/>
      <c r="I20" s="961"/>
      <c r="J20" s="961"/>
      <c r="K20" s="962"/>
      <c r="L20" s="67" t="str">
        <f>IF(AND(D20&lt;&gt;"",
            H20=""),
     "←中分類も選択してください。",
     "")</f>
        <v/>
      </c>
    </row>
    <row r="21" spans="1:12" ht="75" customHeight="1" x14ac:dyDescent="0.2">
      <c r="A21" s="986" t="s">
        <v>134</v>
      </c>
      <c r="B21" s="987"/>
      <c r="C21" s="963"/>
      <c r="D21" s="964"/>
      <c r="E21" s="964"/>
      <c r="F21" s="964"/>
      <c r="G21" s="964"/>
      <c r="H21" s="964"/>
      <c r="I21" s="964"/>
      <c r="J21" s="964"/>
      <c r="K21" s="965"/>
      <c r="L21" s="67"/>
    </row>
    <row r="22" spans="1:12" ht="26.25" customHeight="1" x14ac:dyDescent="0.2">
      <c r="A22" s="986" t="s">
        <v>135</v>
      </c>
      <c r="B22" s="987"/>
      <c r="C22" s="966"/>
      <c r="D22" s="967"/>
      <c r="E22" s="967"/>
      <c r="F22" s="967"/>
      <c r="G22" s="967"/>
      <c r="H22" s="967"/>
      <c r="I22" s="967"/>
      <c r="J22" s="967"/>
      <c r="K22" s="968"/>
      <c r="L22" s="67"/>
    </row>
    <row r="23" spans="1:12" ht="26.25" customHeight="1" x14ac:dyDescent="0.2">
      <c r="A23" s="969" t="s">
        <v>428</v>
      </c>
      <c r="B23" s="299" t="s">
        <v>425</v>
      </c>
      <c r="C23" s="706" t="s">
        <v>423</v>
      </c>
      <c r="D23" s="301"/>
      <c r="E23" s="700" t="s">
        <v>420</v>
      </c>
      <c r="F23" s="704" t="s">
        <v>421</v>
      </c>
      <c r="G23" s="566"/>
      <c r="H23" s="702" t="s">
        <v>420</v>
      </c>
      <c r="I23" s="703" t="s">
        <v>422</v>
      </c>
      <c r="J23" s="301"/>
      <c r="K23" s="701" t="s">
        <v>420</v>
      </c>
      <c r="L23" s="67"/>
    </row>
    <row r="24" spans="1:12" ht="26.25" customHeight="1" x14ac:dyDescent="0.2">
      <c r="A24" s="970"/>
      <c r="B24" s="299" t="s">
        <v>426</v>
      </c>
      <c r="C24" s="706" t="s">
        <v>423</v>
      </c>
      <c r="D24" s="301"/>
      <c r="E24" s="700" t="s">
        <v>420</v>
      </c>
      <c r="F24" s="704" t="s">
        <v>421</v>
      </c>
      <c r="G24" s="566"/>
      <c r="H24" s="702" t="s">
        <v>420</v>
      </c>
      <c r="I24" s="703" t="s">
        <v>422</v>
      </c>
      <c r="J24" s="301"/>
      <c r="K24" s="701" t="s">
        <v>420</v>
      </c>
      <c r="L24" s="67"/>
    </row>
    <row r="25" spans="1:12" ht="26.25" customHeight="1" x14ac:dyDescent="0.2">
      <c r="A25" s="971"/>
      <c r="B25" s="299" t="s">
        <v>427</v>
      </c>
      <c r="C25" s="706" t="s">
        <v>423</v>
      </c>
      <c r="D25" s="301"/>
      <c r="E25" s="700" t="s">
        <v>420</v>
      </c>
      <c r="F25" s="705" t="s">
        <v>421</v>
      </c>
      <c r="G25" s="566"/>
      <c r="H25" s="702" t="s">
        <v>420</v>
      </c>
      <c r="I25" s="703" t="s">
        <v>422</v>
      </c>
      <c r="J25" s="301"/>
      <c r="K25" s="701" t="s">
        <v>420</v>
      </c>
      <c r="L25" s="67"/>
    </row>
    <row r="26" spans="1:12" ht="26.25" customHeight="1" x14ac:dyDescent="0.2">
      <c r="A26" s="951" t="s">
        <v>424</v>
      </c>
      <c r="B26" s="952"/>
      <c r="C26" s="983"/>
      <c r="D26" s="984"/>
      <c r="E26" s="984"/>
      <c r="F26" s="984"/>
      <c r="G26" s="984"/>
      <c r="H26" s="984"/>
      <c r="I26" s="984"/>
      <c r="J26" s="984"/>
      <c r="K26" s="985"/>
      <c r="L26" s="67"/>
    </row>
    <row r="27" spans="1:12" s="73" customFormat="1" ht="15" customHeight="1" x14ac:dyDescent="0.2">
      <c r="A27" s="972" t="s">
        <v>467</v>
      </c>
      <c r="B27" s="973"/>
      <c r="C27" s="119" t="s">
        <v>137</v>
      </c>
      <c r="D27" s="978" t="s">
        <v>138</v>
      </c>
      <c r="E27" s="978"/>
      <c r="F27" s="978"/>
      <c r="G27" s="979" t="s">
        <v>139</v>
      </c>
      <c r="H27" s="979"/>
      <c r="I27" s="979"/>
      <c r="J27" s="979"/>
      <c r="K27" s="979"/>
      <c r="L27" s="67"/>
    </row>
    <row r="28" spans="1:12" s="73" customFormat="1" ht="26.25" customHeight="1" x14ac:dyDescent="0.2">
      <c r="A28" s="976"/>
      <c r="B28" s="977"/>
      <c r="C28" s="119" t="s">
        <v>140</v>
      </c>
      <c r="D28" s="980"/>
      <c r="E28" s="980"/>
      <c r="F28" s="980"/>
      <c r="G28" s="981"/>
      <c r="H28" s="982"/>
      <c r="I28" s="982"/>
      <c r="J28" s="982"/>
      <c r="K28" s="120" t="s">
        <v>136</v>
      </c>
      <c r="L28" s="67"/>
    </row>
    <row r="29" spans="1:12" s="73" customFormat="1" ht="26.25" customHeight="1" x14ac:dyDescent="0.2">
      <c r="A29" s="976"/>
      <c r="B29" s="977"/>
      <c r="C29" s="119" t="s">
        <v>141</v>
      </c>
      <c r="D29" s="980"/>
      <c r="E29" s="980"/>
      <c r="F29" s="980"/>
      <c r="G29" s="981"/>
      <c r="H29" s="982"/>
      <c r="I29" s="982"/>
      <c r="J29" s="982"/>
      <c r="K29" s="120" t="s">
        <v>136</v>
      </c>
      <c r="L29" s="67"/>
    </row>
    <row r="30" spans="1:12" ht="26.25" customHeight="1" x14ac:dyDescent="0.2">
      <c r="A30" s="974"/>
      <c r="B30" s="975"/>
      <c r="C30" s="119" t="s">
        <v>142</v>
      </c>
      <c r="D30" s="980"/>
      <c r="E30" s="980"/>
      <c r="F30" s="980"/>
      <c r="G30" s="981"/>
      <c r="H30" s="982"/>
      <c r="I30" s="982"/>
      <c r="J30" s="982"/>
      <c r="K30" s="120" t="s">
        <v>136</v>
      </c>
      <c r="L30" s="67"/>
    </row>
    <row r="31" spans="1:12" s="73" customFormat="1" ht="15" customHeight="1" x14ac:dyDescent="0.2">
      <c r="A31" s="74"/>
      <c r="B31" s="74"/>
      <c r="G31" s="75"/>
      <c r="L31" s="67"/>
    </row>
    <row r="32" spans="1:12" s="73" customFormat="1" ht="22.5" customHeight="1" x14ac:dyDescent="0.2">
      <c r="L32" s="67"/>
    </row>
    <row r="33" spans="12:17" s="73" customFormat="1" ht="30" customHeight="1" x14ac:dyDescent="0.2">
      <c r="L33" s="67"/>
    </row>
    <row r="34" spans="12:17" s="73" customFormat="1" ht="26" customHeight="1" x14ac:dyDescent="0.2">
      <c r="L34" s="67"/>
    </row>
    <row r="35" spans="12:17" s="73" customFormat="1" ht="26" hidden="1" customHeight="1" x14ac:dyDescent="0.2">
      <c r="L35" s="67"/>
    </row>
    <row r="36" spans="12:17" hidden="1" x14ac:dyDescent="0.2">
      <c r="N36" s="73"/>
      <c r="O36" s="73"/>
      <c r="P36" s="73"/>
      <c r="Q36" s="73"/>
    </row>
    <row r="37" spans="12:17" hidden="1" x14ac:dyDescent="0.2">
      <c r="N37" s="297" t="s">
        <v>418</v>
      </c>
      <c r="O37" s="73"/>
      <c r="P37" s="73"/>
      <c r="Q37" s="73"/>
    </row>
    <row r="38" spans="12:17" hidden="1" x14ac:dyDescent="0.2">
      <c r="N38" s="272" t="s">
        <v>384</v>
      </c>
      <c r="O38" s="272" t="s">
        <v>287</v>
      </c>
      <c r="P38" s="272" t="s">
        <v>288</v>
      </c>
      <c r="Q38" s="272" t="s">
        <v>289</v>
      </c>
    </row>
    <row r="39" spans="12:17" hidden="1" x14ac:dyDescent="0.2">
      <c r="N39" s="269" t="s">
        <v>290</v>
      </c>
      <c r="O39" s="269" t="s">
        <v>291</v>
      </c>
      <c r="P39" s="269" t="s">
        <v>292</v>
      </c>
      <c r="Q39" s="269" t="s">
        <v>293</v>
      </c>
    </row>
    <row r="40" spans="12:17" hidden="1" x14ac:dyDescent="0.2">
      <c r="N40" s="270" t="s">
        <v>294</v>
      </c>
      <c r="O40" s="269" t="s">
        <v>295</v>
      </c>
      <c r="P40" s="269" t="s">
        <v>405</v>
      </c>
      <c r="Q40" s="269" t="s">
        <v>296</v>
      </c>
    </row>
    <row r="41" spans="12:17" hidden="1" x14ac:dyDescent="0.2">
      <c r="N41" s="270" t="s">
        <v>297</v>
      </c>
      <c r="O41" s="269" t="s">
        <v>298</v>
      </c>
      <c r="P41" s="269" t="s">
        <v>406</v>
      </c>
      <c r="Q41" s="269" t="s">
        <v>299</v>
      </c>
    </row>
    <row r="42" spans="12:17" hidden="1" x14ac:dyDescent="0.2">
      <c r="N42" s="270" t="s">
        <v>300</v>
      </c>
      <c r="O42" s="269" t="s">
        <v>301</v>
      </c>
      <c r="P42" s="269" t="s">
        <v>407</v>
      </c>
      <c r="Q42" s="269" t="s">
        <v>302</v>
      </c>
    </row>
    <row r="43" spans="12:17" hidden="1" x14ac:dyDescent="0.2">
      <c r="N43" s="270" t="s">
        <v>303</v>
      </c>
      <c r="O43" s="269" t="s">
        <v>304</v>
      </c>
      <c r="P43" s="269" t="s">
        <v>305</v>
      </c>
      <c r="Q43" s="269" t="s">
        <v>306</v>
      </c>
    </row>
    <row r="44" spans="12:17" hidden="1" x14ac:dyDescent="0.2">
      <c r="N44" s="270" t="s">
        <v>307</v>
      </c>
      <c r="O44" s="269" t="s">
        <v>308</v>
      </c>
      <c r="P44" s="269" t="s">
        <v>309</v>
      </c>
      <c r="Q44" s="269" t="s">
        <v>310</v>
      </c>
    </row>
    <row r="45" spans="12:17" hidden="1" x14ac:dyDescent="0.2">
      <c r="N45" s="270" t="s">
        <v>311</v>
      </c>
      <c r="O45" s="170"/>
      <c r="P45" s="269" t="s">
        <v>312</v>
      </c>
      <c r="Q45" s="269" t="s">
        <v>313</v>
      </c>
    </row>
    <row r="46" spans="12:17" hidden="1" x14ac:dyDescent="0.2">
      <c r="N46" s="270" t="s">
        <v>314</v>
      </c>
      <c r="O46" s="170"/>
      <c r="P46" s="269" t="s">
        <v>315</v>
      </c>
      <c r="Q46" s="269" t="s">
        <v>316</v>
      </c>
    </row>
    <row r="47" spans="12:17" hidden="1" x14ac:dyDescent="0.2">
      <c r="N47" s="270" t="s">
        <v>317</v>
      </c>
      <c r="O47" s="170"/>
      <c r="P47" s="269" t="s">
        <v>318</v>
      </c>
      <c r="Q47" s="171"/>
    </row>
    <row r="48" spans="12:17" hidden="1" x14ac:dyDescent="0.2">
      <c r="N48" s="270" t="s">
        <v>319</v>
      </c>
      <c r="O48" s="170"/>
      <c r="P48" s="269" t="s">
        <v>320</v>
      </c>
      <c r="Q48" s="271"/>
    </row>
    <row r="49" spans="14:17" hidden="1" x14ac:dyDescent="0.2">
      <c r="N49" s="270" t="s">
        <v>321</v>
      </c>
      <c r="O49" s="170"/>
      <c r="P49" s="269" t="s">
        <v>322</v>
      </c>
      <c r="Q49" s="171"/>
    </row>
    <row r="50" spans="14:17" hidden="1" x14ac:dyDescent="0.2">
      <c r="N50" s="270" t="s">
        <v>323</v>
      </c>
      <c r="O50" s="170"/>
      <c r="P50" s="269" t="s">
        <v>324</v>
      </c>
      <c r="Q50" s="171"/>
    </row>
    <row r="51" spans="14:17" hidden="1" x14ac:dyDescent="0.2">
      <c r="N51" s="270" t="s">
        <v>325</v>
      </c>
      <c r="O51" s="170"/>
      <c r="P51" s="269" t="s">
        <v>326</v>
      </c>
      <c r="Q51" s="171"/>
    </row>
    <row r="52" spans="14:17" hidden="1" x14ac:dyDescent="0.2">
      <c r="N52" s="270" t="s">
        <v>327</v>
      </c>
      <c r="O52" s="170"/>
      <c r="P52" s="269" t="s">
        <v>328</v>
      </c>
      <c r="Q52" s="171"/>
    </row>
    <row r="53" spans="14:17" hidden="1" x14ac:dyDescent="0.2">
      <c r="N53" s="270" t="s">
        <v>329</v>
      </c>
      <c r="O53" s="170"/>
      <c r="P53" s="269" t="s">
        <v>330</v>
      </c>
      <c r="Q53" s="171"/>
    </row>
    <row r="54" spans="14:17" hidden="1" x14ac:dyDescent="0.2">
      <c r="N54" s="270" t="s">
        <v>331</v>
      </c>
      <c r="O54" s="170"/>
      <c r="P54" s="269" t="s">
        <v>332</v>
      </c>
      <c r="Q54" s="171"/>
    </row>
    <row r="55" spans="14:17" hidden="1" x14ac:dyDescent="0.2">
      <c r="N55" s="270" t="s">
        <v>333</v>
      </c>
      <c r="O55" s="170"/>
      <c r="P55" s="269" t="s">
        <v>334</v>
      </c>
      <c r="Q55" s="171"/>
    </row>
    <row r="56" spans="14:17" hidden="1" x14ac:dyDescent="0.2">
      <c r="N56" s="270" t="s">
        <v>335</v>
      </c>
      <c r="O56" s="170"/>
      <c r="P56" s="269" t="s">
        <v>336</v>
      </c>
      <c r="Q56" s="171"/>
    </row>
    <row r="57" spans="14:17" hidden="1" x14ac:dyDescent="0.2">
      <c r="N57" s="270" t="s">
        <v>337</v>
      </c>
      <c r="O57" s="170"/>
      <c r="P57" s="269" t="s">
        <v>338</v>
      </c>
      <c r="Q57" s="171"/>
    </row>
    <row r="58" spans="14:17" hidden="1" x14ac:dyDescent="0.2">
      <c r="N58" s="270" t="s">
        <v>339</v>
      </c>
      <c r="O58" s="170"/>
      <c r="P58" s="269" t="s">
        <v>340</v>
      </c>
      <c r="Q58" s="171"/>
    </row>
    <row r="59" spans="14:17" hidden="1" x14ac:dyDescent="0.2">
      <c r="N59" s="270" t="s">
        <v>341</v>
      </c>
      <c r="O59" s="170"/>
      <c r="P59" s="269" t="s">
        <v>342</v>
      </c>
      <c r="Q59" s="171"/>
    </row>
    <row r="60" spans="14:17" hidden="1" x14ac:dyDescent="0.2">
      <c r="N60" s="270" t="s">
        <v>343</v>
      </c>
      <c r="O60" s="170"/>
      <c r="P60" s="269" t="s">
        <v>344</v>
      </c>
      <c r="Q60" s="171"/>
    </row>
    <row r="61" spans="14:17" hidden="1" x14ac:dyDescent="0.2">
      <c r="N61" s="270" t="s">
        <v>345</v>
      </c>
      <c r="O61" s="170"/>
      <c r="P61" s="269" t="s">
        <v>346</v>
      </c>
      <c r="Q61" s="171"/>
    </row>
    <row r="62" spans="14:17" hidden="1" x14ac:dyDescent="0.2">
      <c r="N62" s="270" t="s">
        <v>347</v>
      </c>
      <c r="O62" s="170"/>
      <c r="P62" s="269" t="s">
        <v>348</v>
      </c>
      <c r="Q62" s="171"/>
    </row>
    <row r="63" spans="14:17" hidden="1" x14ac:dyDescent="0.2">
      <c r="N63" s="270" t="s">
        <v>349</v>
      </c>
      <c r="O63" s="170"/>
      <c r="P63" s="269" t="s">
        <v>350</v>
      </c>
      <c r="Q63" s="171"/>
    </row>
    <row r="64" spans="14:17" hidden="1" x14ac:dyDescent="0.2">
      <c r="N64" s="270" t="s">
        <v>351</v>
      </c>
      <c r="O64" s="170"/>
      <c r="P64" s="269" t="s">
        <v>352</v>
      </c>
      <c r="Q64" s="171"/>
    </row>
    <row r="65" spans="14:17" hidden="1" x14ac:dyDescent="0.2">
      <c r="N65" s="270" t="s">
        <v>353</v>
      </c>
      <c r="O65" s="170"/>
      <c r="P65" s="269" t="s">
        <v>354</v>
      </c>
      <c r="Q65" s="171"/>
    </row>
    <row r="66" spans="14:17" hidden="1" x14ac:dyDescent="0.2">
      <c r="N66" s="270" t="s">
        <v>355</v>
      </c>
      <c r="O66" s="170"/>
      <c r="P66" s="269" t="s">
        <v>356</v>
      </c>
      <c r="Q66" s="171"/>
    </row>
    <row r="67" spans="14:17" hidden="1" x14ac:dyDescent="0.2">
      <c r="N67" s="270" t="s">
        <v>357</v>
      </c>
      <c r="O67" s="170"/>
      <c r="P67" s="269" t="s">
        <v>358</v>
      </c>
      <c r="Q67" s="171"/>
    </row>
    <row r="68" spans="14:17" hidden="1" x14ac:dyDescent="0.2">
      <c r="N68" s="270" t="s">
        <v>359</v>
      </c>
      <c r="O68" s="170"/>
      <c r="P68" s="171"/>
      <c r="Q68" s="171"/>
    </row>
    <row r="69" spans="14:17" hidden="1" x14ac:dyDescent="0.2">
      <c r="N69" s="270" t="s">
        <v>360</v>
      </c>
      <c r="O69" s="170"/>
      <c r="P69" s="171"/>
      <c r="Q69" s="171"/>
    </row>
    <row r="70" spans="14:17" hidden="1" x14ac:dyDescent="0.2">
      <c r="N70" s="270" t="s">
        <v>361</v>
      </c>
      <c r="O70" s="170"/>
      <c r="P70" s="171"/>
      <c r="Q70" s="171"/>
    </row>
    <row r="71" spans="14:17" hidden="1" x14ac:dyDescent="0.2">
      <c r="N71" s="270" t="s">
        <v>362</v>
      </c>
      <c r="O71" s="170"/>
      <c r="P71" s="171"/>
      <c r="Q71" s="171"/>
    </row>
    <row r="72" spans="14:17" hidden="1" x14ac:dyDescent="0.2">
      <c r="N72" s="270" t="s">
        <v>363</v>
      </c>
      <c r="O72" s="170"/>
      <c r="P72" s="171"/>
      <c r="Q72" s="171"/>
    </row>
    <row r="73" spans="14:17" hidden="1" x14ac:dyDescent="0.2">
      <c r="N73" s="270" t="s">
        <v>364</v>
      </c>
      <c r="O73" s="170"/>
      <c r="P73" s="171"/>
      <c r="Q73" s="171"/>
    </row>
    <row r="74" spans="14:17" hidden="1" x14ac:dyDescent="0.2">
      <c r="N74" s="270" t="s">
        <v>408</v>
      </c>
      <c r="O74" s="170"/>
      <c r="P74" s="171"/>
      <c r="Q74" s="171"/>
    </row>
    <row r="75" spans="14:17" hidden="1" x14ac:dyDescent="0.2">
      <c r="N75" s="270" t="s">
        <v>365</v>
      </c>
      <c r="O75" s="170"/>
      <c r="P75" s="171"/>
      <c r="Q75" s="171"/>
    </row>
    <row r="76" spans="14:17" hidden="1" x14ac:dyDescent="0.2">
      <c r="N76" s="270" t="s">
        <v>409</v>
      </c>
      <c r="O76" s="170"/>
      <c r="P76" s="171"/>
      <c r="Q76" s="171"/>
    </row>
    <row r="77" spans="14:17" hidden="1" x14ac:dyDescent="0.2">
      <c r="N77" s="270" t="s">
        <v>366</v>
      </c>
      <c r="O77" s="170"/>
      <c r="P77" s="171"/>
      <c r="Q77" s="171"/>
    </row>
    <row r="78" spans="14:17" hidden="1" x14ac:dyDescent="0.2">
      <c r="N78" s="270" t="s">
        <v>367</v>
      </c>
      <c r="O78" s="170"/>
      <c r="P78" s="171"/>
      <c r="Q78" s="171"/>
    </row>
    <row r="79" spans="14:17" hidden="1" x14ac:dyDescent="0.2">
      <c r="N79" s="270" t="s">
        <v>368</v>
      </c>
      <c r="O79" s="170"/>
      <c r="P79" s="171"/>
      <c r="Q79" s="171"/>
    </row>
    <row r="80" spans="14:17" hidden="1" x14ac:dyDescent="0.2">
      <c r="N80" s="270" t="s">
        <v>369</v>
      </c>
      <c r="O80" s="170"/>
      <c r="P80" s="171"/>
      <c r="Q80" s="171"/>
    </row>
    <row r="81" spans="14:17" hidden="1" x14ac:dyDescent="0.2">
      <c r="N81" s="270" t="s">
        <v>370</v>
      </c>
      <c r="O81" s="170"/>
      <c r="P81" s="171"/>
      <c r="Q81" s="171"/>
    </row>
    <row r="82" spans="14:17" hidden="1" x14ac:dyDescent="0.2">
      <c r="N82" s="270" t="s">
        <v>371</v>
      </c>
      <c r="O82" s="170"/>
      <c r="P82" s="171"/>
      <c r="Q82" s="172"/>
    </row>
    <row r="83" spans="14:17" hidden="1" x14ac:dyDescent="0.2">
      <c r="N83" s="270" t="s">
        <v>372</v>
      </c>
      <c r="O83" s="170"/>
      <c r="P83" s="171"/>
      <c r="Q83" s="173"/>
    </row>
    <row r="84" spans="14:17" hidden="1" x14ac:dyDescent="0.2">
      <c r="N84" s="270" t="s">
        <v>373</v>
      </c>
      <c r="O84" s="170"/>
      <c r="P84" s="171"/>
      <c r="Q84" s="171"/>
    </row>
    <row r="85" spans="14:17" hidden="1" x14ac:dyDescent="0.2">
      <c r="N85" s="270" t="s">
        <v>374</v>
      </c>
      <c r="O85" s="170"/>
      <c r="P85" s="171"/>
      <c r="Q85" s="171"/>
    </row>
    <row r="86" spans="14:17" hidden="1" x14ac:dyDescent="0.2">
      <c r="N86" s="270" t="s">
        <v>375</v>
      </c>
      <c r="O86" s="170"/>
      <c r="P86" s="171"/>
      <c r="Q86" s="171"/>
    </row>
    <row r="87" spans="14:17" hidden="1" x14ac:dyDescent="0.2">
      <c r="N87" s="270" t="s">
        <v>376</v>
      </c>
      <c r="O87" s="170"/>
      <c r="P87" s="171"/>
      <c r="Q87" s="171"/>
    </row>
    <row r="88" spans="14:17" hidden="1" x14ac:dyDescent="0.2">
      <c r="N88" s="270" t="s">
        <v>377</v>
      </c>
      <c r="O88" s="170"/>
      <c r="P88" s="171"/>
      <c r="Q88" s="171"/>
    </row>
    <row r="89" spans="14:17" hidden="1" x14ac:dyDescent="0.2">
      <c r="N89" s="270" t="s">
        <v>378</v>
      </c>
      <c r="O89" s="170"/>
      <c r="P89" s="171"/>
      <c r="Q89" s="171"/>
    </row>
    <row r="90" spans="14:17" hidden="1" x14ac:dyDescent="0.2">
      <c r="N90" s="270" t="s">
        <v>379</v>
      </c>
      <c r="O90" s="170"/>
      <c r="P90" s="171"/>
      <c r="Q90" s="171"/>
    </row>
    <row r="91" spans="14:17" hidden="1" x14ac:dyDescent="0.2">
      <c r="N91" s="270" t="s">
        <v>380</v>
      </c>
      <c r="O91" s="170"/>
      <c r="P91" s="171"/>
      <c r="Q91" s="171"/>
    </row>
    <row r="92" spans="14:17" hidden="1" x14ac:dyDescent="0.2">
      <c r="N92" s="270" t="s">
        <v>410</v>
      </c>
      <c r="O92" s="170"/>
      <c r="P92" s="171"/>
      <c r="Q92" s="171"/>
    </row>
    <row r="93" spans="14:17" hidden="1" x14ac:dyDescent="0.2">
      <c r="N93" s="270" t="s">
        <v>381</v>
      </c>
      <c r="O93" s="170"/>
      <c r="P93" s="171"/>
      <c r="Q93" s="171"/>
    </row>
    <row r="94" spans="14:17" hidden="1" x14ac:dyDescent="0.2">
      <c r="N94" s="270" t="s">
        <v>382</v>
      </c>
      <c r="O94" s="170"/>
      <c r="P94" s="171"/>
      <c r="Q94" s="171"/>
    </row>
    <row r="95" spans="14:17" hidden="1" x14ac:dyDescent="0.2">
      <c r="N95" s="270" t="s">
        <v>383</v>
      </c>
      <c r="O95" s="170"/>
      <c r="P95" s="171"/>
      <c r="Q95" s="171"/>
    </row>
    <row r="96" spans="14:17" hidden="1" x14ac:dyDescent="0.2"/>
    <row r="97" hidden="1" x14ac:dyDescent="0.2"/>
    <row r="98" hidden="1" x14ac:dyDescent="0.2"/>
    <row r="99" hidden="1" x14ac:dyDescent="0.2"/>
  </sheetData>
  <sheetProtection algorithmName="SHA-512" hashValue="hc8NMKaZXC5aEl9dkceBYLcRcHp/tlCNZITly2bOX0FW2xgqCvk0euzGmiGD7/6KRl2Sz+lQM8nlaBP4WEo/RQ==" saltValue="sDreJy54cVmC2oq2aJo8XA==" spinCount="100000" sheet="1" formatCells="0" selectLockedCells="1"/>
  <mergeCells count="57">
    <mergeCell ref="D16:K16"/>
    <mergeCell ref="A8:B9"/>
    <mergeCell ref="A10:B11"/>
    <mergeCell ref="A12:B13"/>
    <mergeCell ref="A14:B16"/>
    <mergeCell ref="F8:K8"/>
    <mergeCell ref="D9:F9"/>
    <mergeCell ref="G9:K9"/>
    <mergeCell ref="F10:K10"/>
    <mergeCell ref="D11:F11"/>
    <mergeCell ref="G11:K11"/>
    <mergeCell ref="F12:K12"/>
    <mergeCell ref="D13:F13"/>
    <mergeCell ref="G13:K13"/>
    <mergeCell ref="D14:F14"/>
    <mergeCell ref="G14:G15"/>
    <mergeCell ref="A17:B18"/>
    <mergeCell ref="A27:B30"/>
    <mergeCell ref="D27:F27"/>
    <mergeCell ref="G27:K27"/>
    <mergeCell ref="D28:F28"/>
    <mergeCell ref="G28:J28"/>
    <mergeCell ref="D29:F29"/>
    <mergeCell ref="G29:J29"/>
    <mergeCell ref="D30:F30"/>
    <mergeCell ref="G30:J30"/>
    <mergeCell ref="C26:K26"/>
    <mergeCell ref="A19:B19"/>
    <mergeCell ref="A20:B20"/>
    <mergeCell ref="A21:B21"/>
    <mergeCell ref="A22:B22"/>
    <mergeCell ref="A26:B26"/>
    <mergeCell ref="D20:F20"/>
    <mergeCell ref="H20:K20"/>
    <mergeCell ref="C21:K21"/>
    <mergeCell ref="C22:K22"/>
    <mergeCell ref="A23:A25"/>
    <mergeCell ref="C19:D19"/>
    <mergeCell ref="G17:G18"/>
    <mergeCell ref="H17:J17"/>
    <mergeCell ref="D18:F18"/>
    <mergeCell ref="I18:J18"/>
    <mergeCell ref="D17:F17"/>
    <mergeCell ref="H14:K15"/>
    <mergeCell ref="D15:F15"/>
    <mergeCell ref="A2:K2"/>
    <mergeCell ref="A3:K3"/>
    <mergeCell ref="C5:F5"/>
    <mergeCell ref="G5:G7"/>
    <mergeCell ref="I5:K5"/>
    <mergeCell ref="C6:F6"/>
    <mergeCell ref="I6:K6"/>
    <mergeCell ref="C7:F7"/>
    <mergeCell ref="I7:K7"/>
    <mergeCell ref="A5:B5"/>
    <mergeCell ref="A6:B6"/>
    <mergeCell ref="A7:B7"/>
  </mergeCells>
  <phoneticPr fontId="1"/>
  <conditionalFormatting sqref="I18:J18">
    <cfRule type="expression" dxfId="425" priority="3">
      <formula>$I$18&gt;$H$17</formula>
    </cfRule>
  </conditionalFormatting>
  <conditionalFormatting sqref="J19">
    <cfRule type="cellIs" dxfId="424" priority="4" operator="greaterThan">
      <formula>$H$19</formula>
    </cfRule>
  </conditionalFormatting>
  <conditionalFormatting sqref="C7:F7">
    <cfRule type="expression" dxfId="423" priority="2">
      <formula>AND(C6&lt;&gt;"",C7="")</formula>
    </cfRule>
  </conditionalFormatting>
  <conditionalFormatting sqref="H20:K20">
    <cfRule type="expression" dxfId="422" priority="1">
      <formula>AND($D$20&lt;&gt;"",$H$20="")</formula>
    </cfRule>
  </conditionalFormatting>
  <dataValidations count="16">
    <dataValidation imeMode="hiragana" allowBlank="1" showInputMessage="1" showErrorMessage="1" promptTitle="他の箇所に自動反映される項目です" prompt="　この項目に入力した内容は、シート表紙の「所在地」に反映されます。" sqref="F8:K8 F12:K12"/>
    <dataValidation imeMode="hiragana" allowBlank="1" showInputMessage="1" errorTitle="入力エラー" error="指定の組織形態以外は入力できません。" promptTitle="他の箇所に自動反映される項目です" prompt="　この項目に入力した内容は、シート表紙の「代表者（役職）」に反映されます。" sqref="I7:K7"/>
    <dataValidation imeMode="hiragana" allowBlank="1" showInputMessage="1" errorTitle="入力エラー" error="指定の組織形態以外は入力できません。" promptTitle="他の箇所に自動反映される項目です" prompt="　この項目に入力した内容は、シート表紙の「代表者（氏名）」に反映されます。" sqref="I6:K6"/>
    <dataValidation imeMode="halfAlpha" allowBlank="1" showErrorMessage="1" prompt="　平成○年４月１日時点の申請形態を選択してください。" sqref="C19:D19 H19 J19 I18:J18 H17:J17 D17:F18 D16:K16 D13:F13 D12 D11:F11 D10 D9:F9 D8 G28:J30 K23:K25 H23:I25"/>
    <dataValidation imeMode="hiragana" allowBlank="1" showInputMessage="1" showErrorMessage="1" sqref="D28:F30 D15:F15 F10:K10"/>
    <dataValidation imeMode="hiragana" allowBlank="1" errorTitle="入力エラー" error="指定の組織形態以外は入力できません。" promptTitle="組織形態を選択してください" prompt="　平成30年４月１日時点の申請者の組織形態を選択してください。" sqref="H14:K15"/>
    <dataValidation imeMode="fullKatakana" allowBlank="1" showInputMessage="1" showErrorMessage="1" sqref="I5:K5 C5:F5 D14:F14"/>
    <dataValidation imeMode="hiragana" allowBlank="1" showErrorMessage="1" prompt="　平成○年４月１日時点の申請形態を選択してください。" sqref="E8 C8 E10 C10 E12 C12"/>
    <dataValidation imeMode="halfAlpha" allowBlank="1" showInputMessage="1" showErrorMessage="1" promptTitle="決算報告書の売上高を入力してください" prompt="　申請書と共に提出する直近の決算報告書記載の売上高を入力してください。" sqref="C23:D25"/>
    <dataValidation type="list" imeMode="hiragana" allowBlank="1" showInputMessage="1" showErrorMessage="1" errorTitle="入力エラー" error="指定の組織形態以外は入力できません。" promptTitle="組織形態を選択してください" prompt="令和6年８月１日時点の申請者の組織形態を選択してください。" sqref="C7:F7">
      <formula1>"法人,個人事業者,創業予定者"</formula1>
    </dataValidation>
    <dataValidation imeMode="hiragana" allowBlank="1" showInputMessage="1" errorTitle="入力エラー" error="指定の組織形態以外は入力できません。" promptTitle="申請者の名称を入力してください" prompt="　個人事業者は「屋号」ではなく「代表者名」を入力してください。_x000a__x000a_※この項目に入力した内容は、シート表紙の「名称」に反映されます。" sqref="C6:F6"/>
    <dataValidation type="list" imeMode="hiragana" allowBlank="1" showInputMessage="1" showErrorMessage="1" errorTitle="入力エラー" error="指定業種以外は入力できません。" promptTitle="業種を選択してください" prompt="　中小企業基本法上の類型より該当業種を選択してください。" sqref="D20:F20">
      <formula1>$N$38:$Q$38</formula1>
    </dataValidation>
    <dataValidation type="list" imeMode="hiragana" allowBlank="1" showInputMessage="1" showErrorMessage="1" errorTitle="入力エラー" error="指定分類以外は入力できません。" promptTitle="中分類を選択してください" prompt="　左の業種区分における中小企業基本法上の類型より該当中分類を選択してください。" sqref="H20:K20">
      <formula1>INDIRECT($D$20)</formula1>
    </dataValidation>
    <dataValidation allowBlank="1" showInputMessage="1" showErrorMessage="1" promptTitle="決算報告書の営業利益を入力してください" prompt="　申請書と共に提出する直近の決算報告書記載の営業利益を入力してください。" sqref="G23:G25"/>
    <dataValidation imeMode="halfAlpha" allowBlank="1" showInputMessage="1" showErrorMessage="1" promptTitle="決算報告書の経常利益を入力してください" prompt="　申請書と共に提出する直近の決算報告書記載の経常利益を入力してください。" sqref="J23:J25"/>
    <dataValidation imeMode="halfAlpha" allowBlank="1" showInputMessage="1" showErrorMessage="1" sqref="E23:E25"/>
  </dataValidations>
  <printOptions horizontalCentered="1"/>
  <pageMargins left="0.59055118110236227" right="0.59055118110236227" top="0.39370078740157483" bottom="0.78740157480314965" header="0.31496062992125984" footer="0.39370078740157483"/>
  <pageSetup paperSize="9" scale="98" fitToWidth="0" fitToHeight="0" orientation="portrait" r:id="rId1"/>
  <headerFooter>
    <oddFooter>&amp;C&amp;"ＭＳ Ｐゴシック,標準"&amp;10&amp;A</oddFoot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sheetPr>
  <dimension ref="A1:M23"/>
  <sheetViews>
    <sheetView view="pageBreakPreview" zoomScaleNormal="100" zoomScaleSheetLayoutView="100" workbookViewId="0">
      <selection activeCell="H3" sqref="H3:I3"/>
    </sheetView>
  </sheetViews>
  <sheetFormatPr defaultColWidth="9" defaultRowHeight="11" x14ac:dyDescent="0.2"/>
  <cols>
    <col min="1" max="3" width="3.08984375" style="66" customWidth="1"/>
    <col min="4" max="4" width="12.36328125" style="66" bestFit="1" customWidth="1"/>
    <col min="5" max="5" width="15.453125" style="66" customWidth="1"/>
    <col min="6" max="9" width="11.36328125" style="66" customWidth="1"/>
    <col min="10" max="16384" width="9" style="66"/>
  </cols>
  <sheetData>
    <row r="1" spans="1:13" ht="22.5" customHeight="1" x14ac:dyDescent="0.2">
      <c r="A1" s="1464" t="s">
        <v>935</v>
      </c>
      <c r="B1" s="1464"/>
      <c r="C1" s="1464"/>
      <c r="D1" s="1464"/>
      <c r="E1" s="1464"/>
      <c r="F1" s="1464"/>
      <c r="G1" s="1464"/>
      <c r="H1" s="1464"/>
      <c r="I1" s="1464"/>
    </row>
    <row r="2" spans="1:13" ht="15" customHeight="1" x14ac:dyDescent="0.2">
      <c r="A2" s="1465" t="s">
        <v>597</v>
      </c>
      <c r="B2" s="1466"/>
      <c r="C2" s="1466"/>
      <c r="D2" s="1466"/>
      <c r="E2" s="1466"/>
      <c r="F2" s="1466"/>
      <c r="G2" s="1466"/>
      <c r="H2" s="1466"/>
      <c r="I2" s="1467"/>
    </row>
    <row r="3" spans="1:13" ht="21.75" customHeight="1" x14ac:dyDescent="0.2">
      <c r="A3" s="420"/>
      <c r="B3" s="418" t="s">
        <v>772</v>
      </c>
      <c r="C3" s="1468" t="s">
        <v>627</v>
      </c>
      <c r="D3" s="1468"/>
      <c r="E3" s="1468"/>
      <c r="F3" s="1468"/>
      <c r="G3" s="1469"/>
      <c r="H3" s="1470" t="s">
        <v>530</v>
      </c>
      <c r="I3" s="1471"/>
      <c r="J3" s="67"/>
      <c r="K3" s="67"/>
      <c r="M3" s="434"/>
    </row>
    <row r="4" spans="1:13" ht="15" customHeight="1" x14ac:dyDescent="0.2">
      <c r="A4" s="420"/>
      <c r="B4" s="417" t="s">
        <v>755</v>
      </c>
      <c r="C4" s="1468" t="s">
        <v>589</v>
      </c>
      <c r="D4" s="1468"/>
      <c r="E4" s="1468"/>
      <c r="F4" s="1468"/>
      <c r="G4" s="1468"/>
      <c r="H4" s="1468"/>
      <c r="I4" s="1469"/>
    </row>
    <row r="5" spans="1:13" ht="30" customHeight="1" x14ac:dyDescent="0.2">
      <c r="A5" s="420"/>
      <c r="B5" s="732"/>
      <c r="C5" s="421" t="s">
        <v>462</v>
      </c>
      <c r="D5" s="422" t="s">
        <v>391</v>
      </c>
      <c r="E5" s="1433"/>
      <c r="F5" s="1434"/>
      <c r="G5" s="1434"/>
      <c r="H5" s="1434"/>
      <c r="I5" s="1435"/>
    </row>
    <row r="6" spans="1:13" ht="30" customHeight="1" x14ac:dyDescent="0.2">
      <c r="A6" s="420"/>
      <c r="B6" s="732"/>
      <c r="C6" s="421" t="s">
        <v>192</v>
      </c>
      <c r="D6" s="423" t="s">
        <v>392</v>
      </c>
      <c r="E6" s="1433"/>
      <c r="F6" s="1434"/>
      <c r="G6" s="1434"/>
      <c r="H6" s="1434"/>
      <c r="I6" s="1435"/>
    </row>
    <row r="7" spans="1:13" ht="30" customHeight="1" x14ac:dyDescent="0.2">
      <c r="A7" s="732"/>
      <c r="B7" s="732"/>
      <c r="C7" s="421" t="s">
        <v>395</v>
      </c>
      <c r="D7" s="424" t="s">
        <v>393</v>
      </c>
      <c r="E7" s="1433"/>
      <c r="F7" s="1434"/>
      <c r="G7" s="1434"/>
      <c r="H7" s="1434"/>
      <c r="I7" s="1435"/>
    </row>
    <row r="8" spans="1:13" ht="30" customHeight="1" x14ac:dyDescent="0.2">
      <c r="A8" s="732"/>
      <c r="B8" s="732"/>
      <c r="C8" s="421" t="s">
        <v>396</v>
      </c>
      <c r="D8" s="424" t="s">
        <v>449</v>
      </c>
      <c r="E8" s="1433"/>
      <c r="F8" s="1434"/>
      <c r="G8" s="1434"/>
      <c r="H8" s="1434"/>
      <c r="I8" s="1435"/>
    </row>
    <row r="9" spans="1:13" ht="30" customHeight="1" x14ac:dyDescent="0.2">
      <c r="A9" s="732"/>
      <c r="B9" s="732"/>
      <c r="C9" s="421" t="s">
        <v>397</v>
      </c>
      <c r="D9" s="424" t="s">
        <v>394</v>
      </c>
      <c r="E9" s="1433"/>
      <c r="F9" s="1434"/>
      <c r="G9" s="1434"/>
      <c r="H9" s="1434"/>
      <c r="I9" s="1435"/>
    </row>
    <row r="10" spans="1:13" ht="15" customHeight="1" x14ac:dyDescent="0.2">
      <c r="A10" s="732"/>
      <c r="B10" s="417" t="s">
        <v>756</v>
      </c>
      <c r="C10" s="1468" t="s">
        <v>468</v>
      </c>
      <c r="D10" s="1468"/>
      <c r="E10" s="1468"/>
      <c r="F10" s="1468"/>
      <c r="G10" s="1468"/>
      <c r="H10" s="1468"/>
      <c r="I10" s="1469"/>
    </row>
    <row r="11" spans="1:13" ht="30" customHeight="1" x14ac:dyDescent="0.2">
      <c r="A11" s="732"/>
      <c r="B11" s="732"/>
      <c r="C11" s="421" t="s">
        <v>191</v>
      </c>
      <c r="D11" s="422" t="s">
        <v>398</v>
      </c>
      <c r="E11" s="1433"/>
      <c r="F11" s="1434"/>
      <c r="G11" s="1434"/>
      <c r="H11" s="1434"/>
      <c r="I11" s="1435"/>
    </row>
    <row r="12" spans="1:13" ht="60" customHeight="1" x14ac:dyDescent="0.2">
      <c r="A12" s="732"/>
      <c r="B12" s="732"/>
      <c r="C12" s="421" t="s">
        <v>192</v>
      </c>
      <c r="D12" s="423" t="s">
        <v>399</v>
      </c>
      <c r="E12" s="1433"/>
      <c r="F12" s="1434"/>
      <c r="G12" s="1434"/>
      <c r="H12" s="1434"/>
      <c r="I12" s="1435"/>
    </row>
    <row r="13" spans="1:13" ht="60" customHeight="1" x14ac:dyDescent="0.2">
      <c r="A13" s="419"/>
      <c r="B13" s="419"/>
      <c r="C13" s="421" t="s">
        <v>395</v>
      </c>
      <c r="D13" s="423" t="s">
        <v>193</v>
      </c>
      <c r="E13" s="1433"/>
      <c r="F13" s="1434"/>
      <c r="G13" s="1434"/>
      <c r="H13" s="1434"/>
      <c r="I13" s="1435"/>
    </row>
    <row r="14" spans="1:13" ht="51.65" customHeight="1" x14ac:dyDescent="0.2">
      <c r="A14" s="1475" t="s">
        <v>705</v>
      </c>
      <c r="B14" s="1476"/>
      <c r="C14" s="1476"/>
      <c r="D14" s="1476"/>
      <c r="E14" s="1476"/>
      <c r="F14" s="1476"/>
      <c r="G14" s="1476"/>
      <c r="H14" s="1476"/>
      <c r="I14" s="1477"/>
      <c r="J14" s="66" t="s">
        <v>628</v>
      </c>
    </row>
    <row r="15" spans="1:13" ht="35.15" customHeight="1" x14ac:dyDescent="0.2">
      <c r="A15" s="657"/>
      <c r="B15" s="1462"/>
      <c r="C15" s="1462"/>
      <c r="D15" s="1463"/>
      <c r="E15" s="435" t="s">
        <v>701</v>
      </c>
      <c r="F15" s="435" t="s">
        <v>924</v>
      </c>
      <c r="G15" s="435" t="s">
        <v>702</v>
      </c>
      <c r="H15" s="435" t="s">
        <v>703</v>
      </c>
      <c r="I15" s="435" t="s">
        <v>704</v>
      </c>
    </row>
    <row r="16" spans="1:13" ht="30" customHeight="1" x14ac:dyDescent="0.2">
      <c r="A16" s="433"/>
      <c r="B16" s="1479" t="s">
        <v>696</v>
      </c>
      <c r="C16" s="1479"/>
      <c r="D16" s="1479"/>
      <c r="E16" s="534"/>
      <c r="F16" s="535" t="s">
        <v>530</v>
      </c>
      <c r="G16" s="537"/>
      <c r="H16" s="535" t="s">
        <v>530</v>
      </c>
      <c r="I16" s="536" t="s">
        <v>530</v>
      </c>
    </row>
    <row r="17" spans="1:9" ht="30" customHeight="1" x14ac:dyDescent="0.2">
      <c r="A17" s="1478"/>
      <c r="B17" s="1479" t="s">
        <v>697</v>
      </c>
      <c r="C17" s="1479"/>
      <c r="D17" s="1479"/>
      <c r="E17" s="534"/>
      <c r="F17" s="535" t="s">
        <v>530</v>
      </c>
      <c r="G17" s="537"/>
      <c r="H17" s="535" t="s">
        <v>530</v>
      </c>
      <c r="I17" s="536" t="s">
        <v>530</v>
      </c>
    </row>
    <row r="18" spans="1:9" ht="30" customHeight="1" x14ac:dyDescent="0.2">
      <c r="A18" s="1478"/>
      <c r="B18" s="1480" t="s">
        <v>698</v>
      </c>
      <c r="C18" s="1481"/>
      <c r="D18" s="1482"/>
      <c r="E18" s="534"/>
      <c r="F18" s="535" t="s">
        <v>530</v>
      </c>
      <c r="G18" s="537"/>
      <c r="H18" s="535" t="s">
        <v>530</v>
      </c>
      <c r="I18" s="536" t="s">
        <v>530</v>
      </c>
    </row>
    <row r="19" spans="1:9" ht="30" customHeight="1" x14ac:dyDescent="0.2">
      <c r="A19" s="732"/>
      <c r="B19" s="1480" t="s">
        <v>699</v>
      </c>
      <c r="C19" s="1481"/>
      <c r="D19" s="1482"/>
      <c r="E19" s="534"/>
      <c r="F19" s="535" t="s">
        <v>530</v>
      </c>
      <c r="G19" s="537"/>
      <c r="H19" s="535" t="s">
        <v>530</v>
      </c>
      <c r="I19" s="536" t="s">
        <v>530</v>
      </c>
    </row>
    <row r="20" spans="1:9" ht="30" customHeight="1" x14ac:dyDescent="0.2">
      <c r="A20" s="732"/>
      <c r="B20" s="1483" t="s">
        <v>700</v>
      </c>
      <c r="C20" s="1484"/>
      <c r="D20" s="1485"/>
      <c r="E20" s="534"/>
      <c r="F20" s="535" t="s">
        <v>530</v>
      </c>
      <c r="G20" s="537"/>
      <c r="H20" s="535" t="s">
        <v>530</v>
      </c>
      <c r="I20" s="536" t="s">
        <v>530</v>
      </c>
    </row>
    <row r="21" spans="1:9" ht="21.75" customHeight="1" x14ac:dyDescent="0.2">
      <c r="A21" s="1474" t="s">
        <v>598</v>
      </c>
      <c r="B21" s="1474"/>
      <c r="C21" s="1474"/>
      <c r="D21" s="1474"/>
      <c r="E21" s="1474"/>
      <c r="F21" s="1474"/>
      <c r="G21" s="1470" t="s">
        <v>716</v>
      </c>
      <c r="H21" s="1486"/>
      <c r="I21" s="1471"/>
    </row>
    <row r="22" spans="1:9" s="78" customFormat="1" ht="15" customHeight="1" x14ac:dyDescent="0.2">
      <c r="A22" s="1472" t="s">
        <v>895</v>
      </c>
      <c r="B22" s="1472"/>
      <c r="C22" s="1472"/>
      <c r="D22" s="1472"/>
      <c r="E22" s="1472"/>
      <c r="F22" s="1472"/>
      <c r="G22" s="1472"/>
      <c r="H22" s="1472"/>
      <c r="I22" s="1472"/>
    </row>
    <row r="23" spans="1:9" x14ac:dyDescent="0.2">
      <c r="A23" s="1473"/>
      <c r="B23" s="1473"/>
      <c r="C23" s="1473"/>
      <c r="D23" s="1473"/>
      <c r="E23" s="1473"/>
      <c r="F23" s="1473"/>
      <c r="G23" s="1473"/>
      <c r="H23" s="1473"/>
      <c r="I23" s="1473"/>
    </row>
  </sheetData>
  <sheetProtection algorithmName="SHA-512" hashValue="u+rbMWRIlk9nERURc+XIjOnjfeGlfyqW+OoNJtgOzZ82vV+JCQVKU4PJcXbyYbp4bwEWH14OGHNhAGt7ss0z9g==" saltValue="+R7K9LD5eEMApAYa6kVIiQ==" spinCount="100000" sheet="1" formatRows="0" insertRows="0"/>
  <mergeCells count="25">
    <mergeCell ref="A22:I23"/>
    <mergeCell ref="E6:I6"/>
    <mergeCell ref="C10:I10"/>
    <mergeCell ref="E7:I7"/>
    <mergeCell ref="E8:I8"/>
    <mergeCell ref="E9:I9"/>
    <mergeCell ref="A21:F21"/>
    <mergeCell ref="A14:I14"/>
    <mergeCell ref="A17:A18"/>
    <mergeCell ref="B16:D16"/>
    <mergeCell ref="B17:D17"/>
    <mergeCell ref="B18:D18"/>
    <mergeCell ref="B20:D20"/>
    <mergeCell ref="G21:I21"/>
    <mergeCell ref="B19:D19"/>
    <mergeCell ref="E11:I11"/>
    <mergeCell ref="B15:D15"/>
    <mergeCell ref="E12:I12"/>
    <mergeCell ref="E13:I13"/>
    <mergeCell ref="A1:I1"/>
    <mergeCell ref="A2:I2"/>
    <mergeCell ref="C4:I4"/>
    <mergeCell ref="E5:I5"/>
    <mergeCell ref="H3:I3"/>
    <mergeCell ref="C3:G3"/>
  </mergeCells>
  <phoneticPr fontId="1"/>
  <conditionalFormatting sqref="E5:I9">
    <cfRule type="expression" dxfId="390" priority="2">
      <formula>AND(E5="",COUNTIF($I$3,"実施*")&gt;=1)</formula>
    </cfRule>
  </conditionalFormatting>
  <conditionalFormatting sqref="E11:I13">
    <cfRule type="expression" dxfId="389" priority="1">
      <formula>AND(E5="",COUNTIF($I$3,"実施（関連特許等あり）")&gt;=1)</formula>
    </cfRule>
  </conditionalFormatting>
  <dataValidations count="6">
    <dataValidation imeMode="hiragana" allowBlank="1" showInputMessage="1" showErrorMessage="1" sqref="E11:I13 E5:I9"/>
    <dataValidation type="list" allowBlank="1" showInputMessage="1" showErrorMessage="1" sqref="F16:F20">
      <formula1>"選択してください,特許権,実用新案権,意匠権,商標権"</formula1>
    </dataValidation>
    <dataValidation type="list" allowBlank="1" showInputMessage="1" showErrorMessage="1" sqref="H16:H20">
      <formula1>"選択してください,出願予定,出願済み,審査中,登録済み"</formula1>
    </dataValidation>
    <dataValidation type="list" allowBlank="1" showInputMessage="1" showErrorMessage="1" sqref="I16:I20">
      <formula1>"選択してください,所有,許諾済み,許諾予定,交渉予定"</formula1>
    </dataValidation>
    <dataValidation type="list" imeMode="hiragana" allowBlank="1" showInputMessage="1" showErrorMessage="1" sqref="H3:I3">
      <formula1>"選択してください,実施（関連特許等あり）,実施（関連特許等なし）,未実施"</formula1>
    </dataValidation>
    <dataValidation type="list" imeMode="hiragana" allowBlank="1" showInputMessage="1" showErrorMessage="1" sqref="G21:I21">
      <formula1>"選択して下さい,出願する（単独）,出願する（共同）,出願しない"</formula1>
    </dataValidation>
  </dataValidations>
  <printOptions horizontalCentered="1"/>
  <pageMargins left="0.59055118110236227" right="0.59055118110236227" top="0.39370078740157483" bottom="0.78740157480314965" header="0.31496062992125984" footer="0.39370078740157483"/>
  <pageSetup paperSize="9" scale="94" fitToWidth="0" fitToHeight="0" orientation="portrait" r:id="rId1"/>
  <headerFooter>
    <oddFooter>&amp;C&amp;"ＭＳ Ｐゴシック,標準"&amp;10&amp;A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6"/>
  </sheetPr>
  <dimension ref="A1:A18"/>
  <sheetViews>
    <sheetView view="pageBreakPreview" zoomScaleNormal="100" zoomScaleSheetLayoutView="100" workbookViewId="0">
      <selection activeCell="A4" sqref="A4:A5"/>
    </sheetView>
  </sheetViews>
  <sheetFormatPr defaultColWidth="9" defaultRowHeight="11" x14ac:dyDescent="0.2"/>
  <cols>
    <col min="1" max="1" width="87.453125" style="66" customWidth="1"/>
    <col min="2" max="16384" width="9" style="66"/>
  </cols>
  <sheetData>
    <row r="1" spans="1:1" ht="22.5" customHeight="1" x14ac:dyDescent="0.2">
      <c r="A1" s="262" t="s">
        <v>855</v>
      </c>
    </row>
    <row r="2" spans="1:1" ht="15" customHeight="1" x14ac:dyDescent="0.2">
      <c r="A2" s="278" t="s">
        <v>194</v>
      </c>
    </row>
    <row r="3" spans="1:1" ht="15" customHeight="1" x14ac:dyDescent="0.2">
      <c r="A3" s="587" t="s">
        <v>741</v>
      </c>
    </row>
    <row r="4" spans="1:1" ht="60" customHeight="1" x14ac:dyDescent="0.2">
      <c r="A4" s="1488"/>
    </row>
    <row r="5" spans="1:1" ht="60" customHeight="1" x14ac:dyDescent="0.2">
      <c r="A5" s="1489"/>
    </row>
    <row r="6" spans="1:1" ht="15" customHeight="1" x14ac:dyDescent="0.2">
      <c r="A6" s="677" t="s">
        <v>742</v>
      </c>
    </row>
    <row r="7" spans="1:1" ht="60" customHeight="1" x14ac:dyDescent="0.2">
      <c r="A7" s="1488"/>
    </row>
    <row r="8" spans="1:1" ht="60" customHeight="1" x14ac:dyDescent="0.2">
      <c r="A8" s="1489"/>
    </row>
    <row r="9" spans="1:1" ht="15" customHeight="1" x14ac:dyDescent="0.2">
      <c r="A9" s="678" t="s">
        <v>743</v>
      </c>
    </row>
    <row r="10" spans="1:1" ht="60" customHeight="1" x14ac:dyDescent="0.2">
      <c r="A10" s="641"/>
    </row>
    <row r="11" spans="1:1" ht="15" customHeight="1" x14ac:dyDescent="0.2"/>
    <row r="12" spans="1:1" ht="22.5" customHeight="1" x14ac:dyDescent="0.2">
      <c r="A12" s="70" t="s">
        <v>856</v>
      </c>
    </row>
    <row r="13" spans="1:1" ht="15" customHeight="1" x14ac:dyDescent="0.2">
      <c r="A13" s="425" t="s">
        <v>599</v>
      </c>
    </row>
    <row r="14" spans="1:1" ht="60" customHeight="1" x14ac:dyDescent="0.2">
      <c r="A14" s="1487"/>
    </row>
    <row r="15" spans="1:1" ht="60" customHeight="1" x14ac:dyDescent="0.2">
      <c r="A15" s="1487"/>
    </row>
    <row r="16" spans="1:1" ht="60" customHeight="1" x14ac:dyDescent="0.2">
      <c r="A16" s="1487"/>
    </row>
    <row r="17" spans="1:1" ht="60" customHeight="1" x14ac:dyDescent="0.2">
      <c r="A17" s="1487"/>
    </row>
    <row r="18" spans="1:1" ht="162" customHeight="1" x14ac:dyDescent="0.2">
      <c r="A18" s="1487"/>
    </row>
  </sheetData>
  <sheetProtection algorithmName="SHA-512" hashValue="O91XrtjsYWTYVXzftlCoGYh1NtQTrShF+YgS5TsQ8hJ17oMThutHWwP2d2Rr3xWHFTEl4+oxMS5wbgmI55rUFw==" saltValue="c4xzQopR1t7mLaWlNLSqdg==" spinCount="100000" sheet="1" formatCells="0" formatRows="0" selectLockedCells="1"/>
  <mergeCells count="3">
    <mergeCell ref="A14:A18"/>
    <mergeCell ref="A4:A5"/>
    <mergeCell ref="A7:A8"/>
  </mergeCells>
  <phoneticPr fontId="1"/>
  <dataValidations count="1">
    <dataValidation imeMode="hiragana" allowBlank="1" showInputMessage="1" showErrorMessage="1" sqref="A14:A18 A4 A7 A10"/>
  </dataValidations>
  <printOptions horizontalCentered="1"/>
  <pageMargins left="0.59055118110236227" right="0.59055118110236227" top="0.39370078740157483" bottom="0.78740157480314965" header="0.31496062992125984" footer="0.39370078740157483"/>
  <pageSetup paperSize="9" scale="96" fitToWidth="0" fitToHeight="0" orientation="portrait" r:id="rId1"/>
  <headerFooter>
    <oddFooter>&amp;C&amp;"ＭＳ Ｐゴシック,標準"&amp;10&amp;A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sheetPr>
  <dimension ref="A1:AH51"/>
  <sheetViews>
    <sheetView view="pageBreakPreview" zoomScaleNormal="100" zoomScaleSheetLayoutView="100" workbookViewId="0">
      <selection activeCell="A12" sqref="A12"/>
    </sheetView>
  </sheetViews>
  <sheetFormatPr defaultRowHeight="13" outlineLevelRow="1" x14ac:dyDescent="0.2"/>
  <cols>
    <col min="1" max="1" width="5" customWidth="1"/>
    <col min="2" max="2" width="16.90625" customWidth="1"/>
    <col min="3" max="3" width="16" customWidth="1"/>
    <col min="4" max="14" width="3.81640625" customWidth="1"/>
    <col min="15" max="19" width="3.6328125" customWidth="1"/>
    <col min="20" max="30" width="9.36328125" customWidth="1"/>
  </cols>
  <sheetData>
    <row r="1" spans="1:22" s="72" customFormat="1" ht="30" customHeight="1" x14ac:dyDescent="0.2">
      <c r="A1" s="914" t="s">
        <v>773</v>
      </c>
      <c r="B1" s="914"/>
      <c r="C1" s="914"/>
      <c r="D1" s="914"/>
      <c r="E1" s="914"/>
      <c r="F1" s="914"/>
      <c r="G1" s="914"/>
      <c r="H1" s="914"/>
      <c r="I1" s="914"/>
      <c r="J1" s="914"/>
      <c r="K1" s="914"/>
      <c r="L1" s="914"/>
      <c r="M1" s="914"/>
      <c r="N1" s="914"/>
      <c r="O1" s="914"/>
    </row>
    <row r="2" spans="1:22" s="81" customFormat="1" ht="22.5" customHeight="1" x14ac:dyDescent="0.2">
      <c r="A2" s="1347" t="s">
        <v>774</v>
      </c>
      <c r="B2" s="1347"/>
      <c r="C2" s="1347"/>
      <c r="D2" s="1347"/>
      <c r="E2" s="1347"/>
      <c r="F2" s="1347"/>
      <c r="G2" s="1347"/>
      <c r="H2" s="1347"/>
      <c r="I2" s="1347"/>
      <c r="J2" s="1347"/>
      <c r="K2" s="1347"/>
      <c r="L2" s="1347"/>
      <c r="M2" s="1347"/>
      <c r="N2" s="1347"/>
      <c r="O2" s="1347"/>
    </row>
    <row r="3" spans="1:22" s="81" customFormat="1" ht="15" customHeight="1" x14ac:dyDescent="0.2">
      <c r="A3" s="1499" t="s">
        <v>250</v>
      </c>
      <c r="B3" s="1499"/>
      <c r="C3" s="1499"/>
      <c r="D3" s="1499"/>
      <c r="E3" s="1499"/>
      <c r="F3" s="1499"/>
      <c r="G3" s="1499"/>
      <c r="H3" s="1499"/>
      <c r="I3" s="1499"/>
      <c r="J3" s="1499"/>
      <c r="K3" s="1499"/>
      <c r="L3" s="1499"/>
      <c r="M3" s="1499"/>
      <c r="N3" s="1499"/>
      <c r="O3" s="1499"/>
    </row>
    <row r="4" spans="1:22" s="81" customFormat="1" ht="37.5" customHeight="1" x14ac:dyDescent="0.2">
      <c r="A4" s="1021" t="s">
        <v>889</v>
      </c>
      <c r="B4" s="1021"/>
      <c r="C4" s="1021"/>
      <c r="D4" s="1021"/>
      <c r="E4" s="1021"/>
      <c r="F4" s="1021"/>
      <c r="G4" s="1021"/>
      <c r="H4" s="1021"/>
      <c r="I4" s="1021"/>
      <c r="J4" s="1021"/>
      <c r="K4" s="1021"/>
      <c r="L4" s="1021"/>
      <c r="M4" s="1021"/>
      <c r="N4" s="1021"/>
      <c r="O4" s="1021"/>
      <c r="P4" s="1021"/>
      <c r="Q4" s="1021"/>
      <c r="R4" s="1021"/>
      <c r="S4" s="1021"/>
      <c r="T4" s="1021"/>
    </row>
    <row r="5" spans="1:22" s="81" customFormat="1" ht="15" customHeight="1" x14ac:dyDescent="0.2">
      <c r="A5" s="1406" t="s">
        <v>147</v>
      </c>
      <c r="B5" s="1508" t="s">
        <v>809</v>
      </c>
      <c r="C5" s="1406" t="s">
        <v>810</v>
      </c>
      <c r="D5" s="1503" t="s">
        <v>412</v>
      </c>
      <c r="E5" s="1504"/>
      <c r="F5" s="1504"/>
      <c r="G5" s="1504"/>
      <c r="H5" s="1504"/>
      <c r="I5" s="1504"/>
      <c r="J5" s="1504"/>
      <c r="K5" s="1504"/>
      <c r="L5" s="1504"/>
      <c r="M5" s="1504"/>
      <c r="N5" s="1504"/>
      <c r="O5" s="1504"/>
      <c r="P5" s="1504"/>
      <c r="Q5" s="1504"/>
      <c r="R5" s="1504"/>
      <c r="S5" s="1505"/>
      <c r="T5" s="1498" t="s">
        <v>180</v>
      </c>
    </row>
    <row r="6" spans="1:22" ht="15" customHeight="1" x14ac:dyDescent="0.2">
      <c r="A6" s="1406"/>
      <c r="B6" s="1509"/>
      <c r="C6" s="1406"/>
      <c r="D6" s="999" t="s">
        <v>23</v>
      </c>
      <c r="E6" s="1506"/>
      <c r="F6" s="1506"/>
      <c r="G6" s="1506"/>
      <c r="H6" s="1506"/>
      <c r="I6" s="1506"/>
      <c r="J6" s="1506"/>
      <c r="K6" s="1506"/>
      <c r="L6" s="1506"/>
      <c r="M6" s="1506"/>
      <c r="N6" s="1506"/>
      <c r="O6" s="1506"/>
      <c r="P6" s="1506"/>
      <c r="Q6" s="1506"/>
      <c r="R6" s="1506"/>
      <c r="S6" s="1507"/>
      <c r="T6" s="1498"/>
    </row>
    <row r="7" spans="1:22" ht="15" customHeight="1" x14ac:dyDescent="0.2">
      <c r="A7" s="1406"/>
      <c r="B7" s="1509"/>
      <c r="C7" s="1406"/>
      <c r="D7" s="1511" t="s">
        <v>811</v>
      </c>
      <c r="E7" s="1512"/>
      <c r="F7" s="1512"/>
      <c r="G7" s="1513"/>
      <c r="H7" s="740">
        <f t="shared" ref="H7:S7" si="0">IF($A$41="",
     "-",
     IF(W50&lt;=$I$41,
         1,
         IF(AND(W48&lt;=$I$41, $I$41&lt;W50, $A$41=1),
            1,
            IF(AND(W48&lt;=$I$41, $I$41&lt;W50, $A$41&gt;=1),
               "1・2",
               IF(AND($I$41&lt;W48, W50&lt;=$I$42, $A$41&gt;=2),
                  2,
                  IF(AND(W48&lt;=$I$42, $I$42&lt;W50, $A$41=2),
                     2,
                     IF(AND(W48&lt;=$I$42, $I$42&lt;W50, $A$41&gt;=2),
                        "2・3",
                        IF(AND($I$42&lt;W48, W50&lt;=$I$43, $A$41=3),
                           3,
                           IF(AND(W48&lt;=$I$43, $I$43&lt;=W50, $A$41=3),
                              3,
                              "-")))))))))</f>
        <v>1</v>
      </c>
      <c r="I7" s="741">
        <f t="shared" si="0"/>
        <v>1</v>
      </c>
      <c r="J7" s="741">
        <f t="shared" si="0"/>
        <v>1</v>
      </c>
      <c r="K7" s="742">
        <f t="shared" si="0"/>
        <v>1</v>
      </c>
      <c r="L7" s="740">
        <f>IF($A$41="",
     "-",
     IF(AA50&lt;=$I$41,
         1,
         IF(AND(AA48&lt;=$I$41, $I$41&lt;AA50, $A$41=1),
            1,
            IF(AND(AA48&lt;=$I$41, $I$41&lt;AA50, $A$41&gt;=1),
               "1・2",
               IF(AND($I$41&lt;AA48, AA50&lt;=$I$42, $A$41&gt;=2),
                  2,
                  IF(AND(AA48&lt;=$I$42, $I$42&lt;AA50, $A$41=2),
                     2,
                     IF(AND(AA48&lt;=$I$42, $I$42&lt;AA50, $A$41&gt;=2),
                        "2・3",
                        IF(AND($I$42&lt;AA48, AA50&lt;=$I$43, $A$41=3),
                           3,
                           IF(AND(AA48&lt;=$I$43, $I$43&lt;=AA50, $A$41=3),
                              3,
                              "-")))))))))</f>
        <v>2</v>
      </c>
      <c r="M7" s="741">
        <f t="shared" si="0"/>
        <v>2</v>
      </c>
      <c r="N7" s="741">
        <f t="shared" si="0"/>
        <v>2</v>
      </c>
      <c r="O7" s="742">
        <f t="shared" si="0"/>
        <v>2</v>
      </c>
      <c r="P7" s="740">
        <f t="shared" si="0"/>
        <v>3</v>
      </c>
      <c r="Q7" s="741">
        <f t="shared" si="0"/>
        <v>3</v>
      </c>
      <c r="R7" s="741">
        <f t="shared" si="0"/>
        <v>3</v>
      </c>
      <c r="S7" s="742">
        <f t="shared" si="0"/>
        <v>3</v>
      </c>
      <c r="T7" s="1498"/>
    </row>
    <row r="8" spans="1:22" ht="15" customHeight="1" x14ac:dyDescent="0.2">
      <c r="A8" s="1406"/>
      <c r="B8" s="1509"/>
      <c r="C8" s="1406"/>
      <c r="D8" s="1500" t="s">
        <v>616</v>
      </c>
      <c r="E8" s="1501"/>
      <c r="F8" s="1501"/>
      <c r="G8" s="1502"/>
      <c r="H8" s="1500" t="s">
        <v>744</v>
      </c>
      <c r="I8" s="1501"/>
      <c r="J8" s="1501"/>
      <c r="K8" s="1502"/>
      <c r="L8" s="1500" t="s">
        <v>894</v>
      </c>
      <c r="M8" s="1501"/>
      <c r="N8" s="1501"/>
      <c r="O8" s="1502"/>
      <c r="P8" s="1500" t="s">
        <v>944</v>
      </c>
      <c r="Q8" s="1501"/>
      <c r="R8" s="1501"/>
      <c r="S8" s="1502"/>
      <c r="T8" s="1498"/>
    </row>
    <row r="9" spans="1:22" ht="15" customHeight="1" x14ac:dyDescent="0.2">
      <c r="A9" s="1406"/>
      <c r="B9" s="1509"/>
      <c r="C9" s="1406"/>
      <c r="D9" s="247">
        <v>1</v>
      </c>
      <c r="E9" s="248">
        <v>4</v>
      </c>
      <c r="F9" s="248">
        <v>7</v>
      </c>
      <c r="G9" s="249">
        <v>10</v>
      </c>
      <c r="H9" s="250">
        <v>1</v>
      </c>
      <c r="I9" s="248">
        <v>4</v>
      </c>
      <c r="J9" s="248">
        <v>7</v>
      </c>
      <c r="K9" s="249">
        <v>10</v>
      </c>
      <c r="L9" s="247">
        <v>1</v>
      </c>
      <c r="M9" s="248">
        <v>4</v>
      </c>
      <c r="N9" s="248">
        <v>7</v>
      </c>
      <c r="O9" s="249">
        <v>10</v>
      </c>
      <c r="P9" s="247">
        <v>1</v>
      </c>
      <c r="Q9" s="248">
        <v>4</v>
      </c>
      <c r="R9" s="248">
        <v>7</v>
      </c>
      <c r="S9" s="249">
        <v>10</v>
      </c>
      <c r="T9" s="1498"/>
    </row>
    <row r="10" spans="1:22" ht="15" customHeight="1" x14ac:dyDescent="0.2">
      <c r="A10" s="1406"/>
      <c r="B10" s="1509"/>
      <c r="C10" s="1406"/>
      <c r="D10" s="251" t="s">
        <v>78</v>
      </c>
      <c r="E10" s="252" t="s">
        <v>78</v>
      </c>
      <c r="F10" s="252" t="s">
        <v>78</v>
      </c>
      <c r="G10" s="253" t="s">
        <v>78</v>
      </c>
      <c r="H10" s="254" t="s">
        <v>78</v>
      </c>
      <c r="I10" s="252" t="s">
        <v>78</v>
      </c>
      <c r="J10" s="252" t="s">
        <v>78</v>
      </c>
      <c r="K10" s="253" t="s">
        <v>78</v>
      </c>
      <c r="L10" s="251" t="s">
        <v>78</v>
      </c>
      <c r="M10" s="252" t="s">
        <v>78</v>
      </c>
      <c r="N10" s="252" t="s">
        <v>78</v>
      </c>
      <c r="O10" s="253" t="s">
        <v>78</v>
      </c>
      <c r="P10" s="251" t="s">
        <v>78</v>
      </c>
      <c r="Q10" s="252" t="s">
        <v>78</v>
      </c>
      <c r="R10" s="252" t="s">
        <v>78</v>
      </c>
      <c r="S10" s="253" t="s">
        <v>78</v>
      </c>
      <c r="T10" s="1498"/>
    </row>
    <row r="11" spans="1:22" ht="15" customHeight="1" x14ac:dyDescent="0.2">
      <c r="A11" s="1406"/>
      <c r="B11" s="1510"/>
      <c r="C11" s="1406"/>
      <c r="D11" s="255">
        <v>3</v>
      </c>
      <c r="E11" s="256">
        <v>6</v>
      </c>
      <c r="F11" s="256">
        <v>9</v>
      </c>
      <c r="G11" s="257">
        <v>12</v>
      </c>
      <c r="H11" s="258">
        <v>3</v>
      </c>
      <c r="I11" s="256">
        <v>6</v>
      </c>
      <c r="J11" s="256">
        <v>9</v>
      </c>
      <c r="K11" s="257">
        <v>12</v>
      </c>
      <c r="L11" s="255">
        <v>3</v>
      </c>
      <c r="M11" s="256">
        <v>6</v>
      </c>
      <c r="N11" s="256">
        <v>9</v>
      </c>
      <c r="O11" s="257">
        <v>12</v>
      </c>
      <c r="P11" s="255">
        <v>3</v>
      </c>
      <c r="Q11" s="256">
        <v>6</v>
      </c>
      <c r="R11" s="256">
        <v>9</v>
      </c>
      <c r="S11" s="257">
        <v>12</v>
      </c>
      <c r="T11" s="1498"/>
    </row>
    <row r="12" spans="1:22" s="86" customFormat="1" ht="28" customHeight="1" x14ac:dyDescent="0.2">
      <c r="A12" s="746">
        <f>ROW()-ROW($A$11)</f>
        <v>1</v>
      </c>
      <c r="B12" s="82"/>
      <c r="C12" s="82"/>
      <c r="D12" s="87"/>
      <c r="E12" s="84"/>
      <c r="F12" s="84"/>
      <c r="G12" s="88"/>
      <c r="H12" s="87"/>
      <c r="I12" s="84"/>
      <c r="J12" s="84"/>
      <c r="K12" s="88"/>
      <c r="L12" s="83"/>
      <c r="M12" s="84"/>
      <c r="N12" s="84"/>
      <c r="O12" s="85"/>
      <c r="P12" s="89"/>
      <c r="Q12" s="90"/>
      <c r="R12" s="90"/>
      <c r="S12" s="91"/>
      <c r="T12" s="329"/>
      <c r="U12" s="245"/>
      <c r="V12" s="245"/>
    </row>
    <row r="13" spans="1:22" s="86" customFormat="1" ht="28" customHeight="1" x14ac:dyDescent="0.2">
      <c r="A13" s="746">
        <f>ROW()-ROW($A$11)</f>
        <v>2</v>
      </c>
      <c r="B13" s="82"/>
      <c r="C13" s="82"/>
      <c r="D13" s="87"/>
      <c r="E13" s="84"/>
      <c r="F13" s="84"/>
      <c r="G13" s="88"/>
      <c r="H13" s="87"/>
      <c r="I13" s="84"/>
      <c r="J13" s="84"/>
      <c r="K13" s="88"/>
      <c r="L13" s="83"/>
      <c r="M13" s="84"/>
      <c r="N13" s="84"/>
      <c r="O13" s="85"/>
      <c r="P13" s="87"/>
      <c r="Q13" s="84"/>
      <c r="R13" s="84"/>
      <c r="S13" s="85"/>
      <c r="T13" s="329"/>
      <c r="U13" s="245"/>
      <c r="V13" s="245"/>
    </row>
    <row r="14" spans="1:22" s="86" customFormat="1" ht="28" customHeight="1" x14ac:dyDescent="0.2">
      <c r="A14" s="746">
        <f t="shared" ref="A14:A36" si="1">ROW()-ROW($A$11)</f>
        <v>3</v>
      </c>
      <c r="B14" s="82"/>
      <c r="C14" s="82"/>
      <c r="D14" s="87"/>
      <c r="E14" s="84"/>
      <c r="F14" s="84"/>
      <c r="G14" s="88"/>
      <c r="H14" s="87"/>
      <c r="I14" s="84"/>
      <c r="J14" s="84"/>
      <c r="K14" s="88"/>
      <c r="L14" s="83"/>
      <c r="M14" s="84"/>
      <c r="N14" s="84"/>
      <c r="O14" s="85"/>
      <c r="P14" s="87"/>
      <c r="Q14" s="84"/>
      <c r="R14" s="84"/>
      <c r="S14" s="85"/>
      <c r="T14" s="329"/>
      <c r="U14" s="245"/>
      <c r="V14" s="245"/>
    </row>
    <row r="15" spans="1:22" s="86" customFormat="1" ht="28" customHeight="1" x14ac:dyDescent="0.2">
      <c r="A15" s="746">
        <f t="shared" si="1"/>
        <v>4</v>
      </c>
      <c r="B15" s="82"/>
      <c r="C15" s="82"/>
      <c r="D15" s="87"/>
      <c r="E15" s="84"/>
      <c r="F15" s="84"/>
      <c r="G15" s="88"/>
      <c r="H15" s="87"/>
      <c r="I15" s="84"/>
      <c r="J15" s="84"/>
      <c r="K15" s="88"/>
      <c r="L15" s="83"/>
      <c r="M15" s="84"/>
      <c r="N15" s="84"/>
      <c r="O15" s="85"/>
      <c r="P15" s="87"/>
      <c r="Q15" s="84"/>
      <c r="R15" s="84"/>
      <c r="S15" s="85"/>
      <c r="T15" s="329"/>
      <c r="U15" s="245"/>
      <c r="V15" s="245"/>
    </row>
    <row r="16" spans="1:22" s="86" customFormat="1" ht="28" customHeight="1" x14ac:dyDescent="0.2">
      <c r="A16" s="746">
        <f t="shared" si="1"/>
        <v>5</v>
      </c>
      <c r="B16" s="82"/>
      <c r="C16" s="82"/>
      <c r="D16" s="87"/>
      <c r="E16" s="84"/>
      <c r="F16" s="84"/>
      <c r="G16" s="88"/>
      <c r="H16" s="87"/>
      <c r="I16" s="84"/>
      <c r="J16" s="84"/>
      <c r="K16" s="88"/>
      <c r="L16" s="83"/>
      <c r="M16" s="84"/>
      <c r="N16" s="84"/>
      <c r="O16" s="85"/>
      <c r="P16" s="87"/>
      <c r="Q16" s="84"/>
      <c r="R16" s="84"/>
      <c r="S16" s="85"/>
      <c r="T16" s="329"/>
      <c r="U16" s="245"/>
      <c r="V16" s="245"/>
    </row>
    <row r="17" spans="1:22" s="86" customFormat="1" ht="28" customHeight="1" x14ac:dyDescent="0.2">
      <c r="A17" s="746">
        <f t="shared" si="1"/>
        <v>6</v>
      </c>
      <c r="B17" s="82"/>
      <c r="C17" s="82"/>
      <c r="D17" s="87"/>
      <c r="E17" s="84"/>
      <c r="F17" s="84"/>
      <c r="G17" s="88"/>
      <c r="H17" s="87"/>
      <c r="I17" s="84"/>
      <c r="J17" s="84"/>
      <c r="K17" s="88"/>
      <c r="L17" s="83"/>
      <c r="M17" s="84"/>
      <c r="N17" s="84"/>
      <c r="O17" s="85"/>
      <c r="P17" s="87"/>
      <c r="Q17" s="84"/>
      <c r="R17" s="84"/>
      <c r="S17" s="85"/>
      <c r="T17" s="329"/>
      <c r="U17" s="245"/>
      <c r="V17" s="245"/>
    </row>
    <row r="18" spans="1:22" s="86" customFormat="1" ht="28" customHeight="1" x14ac:dyDescent="0.2">
      <c r="A18" s="746">
        <f t="shared" si="1"/>
        <v>7</v>
      </c>
      <c r="B18" s="82"/>
      <c r="C18" s="82"/>
      <c r="D18" s="87"/>
      <c r="E18" s="84"/>
      <c r="F18" s="84"/>
      <c r="G18" s="88"/>
      <c r="H18" s="87"/>
      <c r="I18" s="84"/>
      <c r="J18" s="84"/>
      <c r="K18" s="88"/>
      <c r="L18" s="83"/>
      <c r="M18" s="84"/>
      <c r="N18" s="84"/>
      <c r="O18" s="85"/>
      <c r="P18" s="87"/>
      <c r="Q18" s="84"/>
      <c r="R18" s="84"/>
      <c r="S18" s="85"/>
      <c r="T18" s="329"/>
      <c r="U18" s="245"/>
      <c r="V18" s="245"/>
    </row>
    <row r="19" spans="1:22" s="86" customFormat="1" ht="28" customHeight="1" x14ac:dyDescent="0.2">
      <c r="A19" s="746">
        <f t="shared" si="1"/>
        <v>8</v>
      </c>
      <c r="B19" s="82"/>
      <c r="C19" s="82"/>
      <c r="D19" s="87"/>
      <c r="E19" s="84"/>
      <c r="F19" s="84"/>
      <c r="G19" s="88"/>
      <c r="H19" s="87"/>
      <c r="I19" s="84"/>
      <c r="J19" s="84"/>
      <c r="K19" s="88"/>
      <c r="L19" s="84"/>
      <c r="M19" s="84"/>
      <c r="N19" s="84"/>
      <c r="O19" s="84"/>
      <c r="P19" s="87"/>
      <c r="Q19" s="84"/>
      <c r="R19" s="84"/>
      <c r="S19" s="85"/>
      <c r="T19" s="329"/>
      <c r="U19" s="245"/>
      <c r="V19" s="245"/>
    </row>
    <row r="20" spans="1:22" s="86" customFormat="1" ht="28" customHeight="1" x14ac:dyDescent="0.2">
      <c r="A20" s="746">
        <f t="shared" si="1"/>
        <v>9</v>
      </c>
      <c r="B20" s="82"/>
      <c r="C20" s="82"/>
      <c r="D20" s="87"/>
      <c r="E20" s="84"/>
      <c r="F20" s="84"/>
      <c r="G20" s="88"/>
      <c r="H20" s="87"/>
      <c r="I20" s="84"/>
      <c r="J20" s="84"/>
      <c r="K20" s="88"/>
      <c r="L20" s="84"/>
      <c r="M20" s="84"/>
      <c r="N20" s="84"/>
      <c r="O20" s="84"/>
      <c r="P20" s="87"/>
      <c r="Q20" s="84"/>
      <c r="R20" s="84"/>
      <c r="S20" s="85"/>
      <c r="T20" s="329"/>
      <c r="U20" s="245"/>
      <c r="V20" s="245"/>
    </row>
    <row r="21" spans="1:22" s="86" customFormat="1" ht="28" customHeight="1" x14ac:dyDescent="0.2">
      <c r="A21" s="746">
        <f t="shared" si="1"/>
        <v>10</v>
      </c>
      <c r="B21" s="82"/>
      <c r="C21" s="82"/>
      <c r="D21" s="87"/>
      <c r="E21" s="84"/>
      <c r="F21" s="84"/>
      <c r="G21" s="88"/>
      <c r="H21" s="87"/>
      <c r="I21" s="84"/>
      <c r="J21" s="84"/>
      <c r="K21" s="88"/>
      <c r="L21" s="83"/>
      <c r="M21" s="84"/>
      <c r="N21" s="84"/>
      <c r="O21" s="85"/>
      <c r="P21" s="87"/>
      <c r="Q21" s="84"/>
      <c r="R21" s="84"/>
      <c r="S21" s="85"/>
      <c r="T21" s="329"/>
      <c r="U21" s="245"/>
      <c r="V21" s="245"/>
    </row>
    <row r="22" spans="1:22" s="86" customFormat="1" ht="28" customHeight="1" x14ac:dyDescent="0.2">
      <c r="A22" s="746">
        <f t="shared" si="1"/>
        <v>11</v>
      </c>
      <c r="B22" s="82"/>
      <c r="C22" s="82"/>
      <c r="D22" s="87"/>
      <c r="E22" s="84"/>
      <c r="F22" s="84"/>
      <c r="G22" s="88"/>
      <c r="H22" s="87"/>
      <c r="I22" s="84"/>
      <c r="J22" s="84"/>
      <c r="K22" s="88"/>
      <c r="L22" s="83"/>
      <c r="M22" s="84"/>
      <c r="N22" s="84"/>
      <c r="O22" s="85"/>
      <c r="P22" s="87"/>
      <c r="Q22" s="84"/>
      <c r="R22" s="84"/>
      <c r="S22" s="85"/>
      <c r="T22" s="329"/>
      <c r="U22" s="245"/>
      <c r="V22" s="245"/>
    </row>
    <row r="23" spans="1:22" s="86" customFormat="1" ht="28" customHeight="1" x14ac:dyDescent="0.2">
      <c r="A23" s="746">
        <f t="shared" si="1"/>
        <v>12</v>
      </c>
      <c r="B23" s="82"/>
      <c r="C23" s="82"/>
      <c r="D23" s="87"/>
      <c r="E23" s="84"/>
      <c r="F23" s="84"/>
      <c r="G23" s="88"/>
      <c r="H23" s="87"/>
      <c r="I23" s="84"/>
      <c r="J23" s="84"/>
      <c r="K23" s="88"/>
      <c r="L23" s="83"/>
      <c r="M23" s="84"/>
      <c r="N23" s="84"/>
      <c r="O23" s="85"/>
      <c r="P23" s="87"/>
      <c r="Q23" s="84"/>
      <c r="R23" s="84"/>
      <c r="S23" s="85"/>
      <c r="T23" s="329"/>
      <c r="U23" s="245"/>
      <c r="V23" s="245"/>
    </row>
    <row r="24" spans="1:22" s="86" customFormat="1" ht="28" customHeight="1" x14ac:dyDescent="0.2">
      <c r="A24" s="746">
        <f t="shared" si="1"/>
        <v>13</v>
      </c>
      <c r="B24" s="82"/>
      <c r="C24" s="82"/>
      <c r="D24" s="87"/>
      <c r="E24" s="84"/>
      <c r="F24" s="84"/>
      <c r="G24" s="88"/>
      <c r="H24" s="87"/>
      <c r="I24" s="84"/>
      <c r="J24" s="84"/>
      <c r="K24" s="88"/>
      <c r="L24" s="84"/>
      <c r="M24" s="84"/>
      <c r="N24" s="84"/>
      <c r="O24" s="84"/>
      <c r="P24" s="87"/>
      <c r="Q24" s="84"/>
      <c r="R24" s="84"/>
      <c r="S24" s="85"/>
      <c r="T24" s="329"/>
      <c r="U24" s="245"/>
      <c r="V24" s="245"/>
    </row>
    <row r="25" spans="1:22" s="86" customFormat="1" ht="28" customHeight="1" x14ac:dyDescent="0.2">
      <c r="A25" s="746">
        <f t="shared" si="1"/>
        <v>14</v>
      </c>
      <c r="B25" s="82"/>
      <c r="C25" s="82"/>
      <c r="D25" s="87"/>
      <c r="E25" s="84"/>
      <c r="F25" s="84"/>
      <c r="G25" s="88"/>
      <c r="H25" s="87"/>
      <c r="I25" s="84"/>
      <c r="J25" s="84"/>
      <c r="K25" s="88"/>
      <c r="L25" s="84"/>
      <c r="M25" s="84"/>
      <c r="N25" s="84"/>
      <c r="O25" s="84"/>
      <c r="P25" s="87"/>
      <c r="Q25" s="84"/>
      <c r="R25" s="84"/>
      <c r="S25" s="85"/>
      <c r="T25" s="329"/>
      <c r="U25" s="245"/>
      <c r="V25" s="245"/>
    </row>
    <row r="26" spans="1:22" s="86" customFormat="1" ht="28" customHeight="1" x14ac:dyDescent="0.2">
      <c r="A26" s="746">
        <f t="shared" si="1"/>
        <v>15</v>
      </c>
      <c r="B26" s="82"/>
      <c r="C26" s="82"/>
      <c r="D26" s="87"/>
      <c r="E26" s="84"/>
      <c r="F26" s="84"/>
      <c r="G26" s="88"/>
      <c r="H26" s="87"/>
      <c r="I26" s="84"/>
      <c r="J26" s="84"/>
      <c r="K26" s="88"/>
      <c r="L26" s="84"/>
      <c r="M26" s="84"/>
      <c r="N26" s="84"/>
      <c r="O26" s="84"/>
      <c r="P26" s="87"/>
      <c r="Q26" s="84"/>
      <c r="R26" s="84"/>
      <c r="S26" s="85"/>
      <c r="T26" s="329"/>
      <c r="U26" s="245"/>
      <c r="V26" s="245"/>
    </row>
    <row r="27" spans="1:22" s="86" customFormat="1" ht="28" customHeight="1" x14ac:dyDescent="0.2">
      <c r="A27" s="746">
        <f t="shared" si="1"/>
        <v>16</v>
      </c>
      <c r="B27" s="82"/>
      <c r="C27" s="82"/>
      <c r="D27" s="87"/>
      <c r="E27" s="84"/>
      <c r="F27" s="84"/>
      <c r="G27" s="88"/>
      <c r="H27" s="87"/>
      <c r="I27" s="84"/>
      <c r="J27" s="84"/>
      <c r="K27" s="88"/>
      <c r="L27" s="83"/>
      <c r="M27" s="84"/>
      <c r="N27" s="84"/>
      <c r="O27" s="85"/>
      <c r="P27" s="87"/>
      <c r="Q27" s="84"/>
      <c r="R27" s="84"/>
      <c r="S27" s="85"/>
      <c r="T27" s="329"/>
      <c r="U27" s="245"/>
      <c r="V27" s="245"/>
    </row>
    <row r="28" spans="1:22" s="86" customFormat="1" ht="28" customHeight="1" x14ac:dyDescent="0.2">
      <c r="A28" s="746">
        <f t="shared" si="1"/>
        <v>17</v>
      </c>
      <c r="B28" s="82"/>
      <c r="C28" s="82"/>
      <c r="D28" s="87"/>
      <c r="E28" s="84"/>
      <c r="F28" s="84"/>
      <c r="G28" s="88"/>
      <c r="H28" s="87"/>
      <c r="I28" s="84"/>
      <c r="J28" s="84"/>
      <c r="K28" s="88"/>
      <c r="L28" s="83"/>
      <c r="M28" s="84"/>
      <c r="N28" s="84"/>
      <c r="O28" s="85"/>
      <c r="P28" s="87"/>
      <c r="Q28" s="84"/>
      <c r="R28" s="84"/>
      <c r="S28" s="85"/>
      <c r="T28" s="329"/>
      <c r="U28" s="245"/>
      <c r="V28" s="245"/>
    </row>
    <row r="29" spans="1:22" s="86" customFormat="1" ht="28" customHeight="1" x14ac:dyDescent="0.2">
      <c r="A29" s="746">
        <f t="shared" si="1"/>
        <v>18</v>
      </c>
      <c r="B29" s="82"/>
      <c r="C29" s="82"/>
      <c r="D29" s="87"/>
      <c r="E29" s="84"/>
      <c r="F29" s="84"/>
      <c r="G29" s="88"/>
      <c r="H29" s="87"/>
      <c r="I29" s="84"/>
      <c r="J29" s="84"/>
      <c r="K29" s="88"/>
      <c r="L29" s="83"/>
      <c r="M29" s="84"/>
      <c r="N29" s="84"/>
      <c r="O29" s="85"/>
      <c r="P29" s="87"/>
      <c r="Q29" s="84"/>
      <c r="R29" s="84"/>
      <c r="S29" s="85"/>
      <c r="T29" s="329"/>
      <c r="U29" s="245"/>
      <c r="V29" s="245"/>
    </row>
    <row r="30" spans="1:22" s="86" customFormat="1" ht="28" customHeight="1" x14ac:dyDescent="0.2">
      <c r="A30" s="746">
        <f>ROW()-ROW($A$11)</f>
        <v>19</v>
      </c>
      <c r="B30" s="590"/>
      <c r="C30" s="82"/>
      <c r="D30" s="87"/>
      <c r="E30" s="84"/>
      <c r="F30" s="84"/>
      <c r="G30" s="88"/>
      <c r="H30" s="87"/>
      <c r="I30" s="84"/>
      <c r="J30" s="84"/>
      <c r="K30" s="88"/>
      <c r="L30" s="84"/>
      <c r="M30" s="84"/>
      <c r="N30" s="84"/>
      <c r="O30" s="84"/>
      <c r="P30" s="87"/>
      <c r="Q30" s="84"/>
      <c r="R30" s="84"/>
      <c r="S30" s="85"/>
      <c r="T30" s="329"/>
      <c r="U30" s="245"/>
      <c r="V30" s="245"/>
    </row>
    <row r="31" spans="1:22" s="86" customFormat="1" ht="28" customHeight="1" x14ac:dyDescent="0.2">
      <c r="A31" s="746">
        <f>ROW()-ROW($A$11)</f>
        <v>20</v>
      </c>
      <c r="B31" s="590"/>
      <c r="C31" s="82"/>
      <c r="D31" s="87"/>
      <c r="E31" s="84"/>
      <c r="F31" s="84"/>
      <c r="G31" s="88"/>
      <c r="H31" s="87"/>
      <c r="I31" s="84"/>
      <c r="J31" s="84"/>
      <c r="K31" s="88"/>
      <c r="L31" s="84"/>
      <c r="M31" s="84"/>
      <c r="N31" s="84"/>
      <c r="O31" s="84"/>
      <c r="P31" s="87"/>
      <c r="Q31" s="84"/>
      <c r="R31" s="84"/>
      <c r="S31" s="85"/>
      <c r="T31" s="329"/>
      <c r="U31" s="245"/>
      <c r="V31" s="245"/>
    </row>
    <row r="32" spans="1:22" s="86" customFormat="1" ht="28" customHeight="1" x14ac:dyDescent="0.2">
      <c r="A32" s="746">
        <f>ROW()-ROW($A$11)</f>
        <v>21</v>
      </c>
      <c r="B32" s="590"/>
      <c r="C32" s="82"/>
      <c r="D32" s="87"/>
      <c r="E32" s="84"/>
      <c r="F32" s="84"/>
      <c r="G32" s="88"/>
      <c r="H32" s="87"/>
      <c r="I32" s="84"/>
      <c r="J32" s="84"/>
      <c r="K32" s="88"/>
      <c r="L32" s="84"/>
      <c r="M32" s="84"/>
      <c r="N32" s="84"/>
      <c r="O32" s="84"/>
      <c r="P32" s="87"/>
      <c r="Q32" s="84"/>
      <c r="R32" s="84"/>
      <c r="S32" s="85"/>
      <c r="T32" s="329"/>
      <c r="U32" s="245"/>
      <c r="V32" s="245"/>
    </row>
    <row r="33" spans="1:34" s="86" customFormat="1" ht="28" customHeight="1" x14ac:dyDescent="0.2">
      <c r="A33" s="746">
        <f>ROW()-ROW($A$11)</f>
        <v>22</v>
      </c>
      <c r="B33" s="590"/>
      <c r="C33" s="82"/>
      <c r="D33" s="87"/>
      <c r="E33" s="84"/>
      <c r="F33" s="84"/>
      <c r="G33" s="88"/>
      <c r="H33" s="87"/>
      <c r="I33" s="84"/>
      <c r="J33" s="84"/>
      <c r="K33" s="88"/>
      <c r="L33" s="84"/>
      <c r="M33" s="84"/>
      <c r="N33" s="84"/>
      <c r="O33" s="84"/>
      <c r="P33" s="87"/>
      <c r="Q33" s="84"/>
      <c r="R33" s="84"/>
      <c r="S33" s="85"/>
      <c r="T33" s="329"/>
      <c r="U33" s="245"/>
      <c r="V33" s="245"/>
    </row>
    <row r="34" spans="1:34" s="86" customFormat="1" ht="28" customHeight="1" x14ac:dyDescent="0.2">
      <c r="A34" s="746">
        <f t="shared" si="1"/>
        <v>23</v>
      </c>
      <c r="B34" s="82"/>
      <c r="C34" s="82"/>
      <c r="D34" s="87"/>
      <c r="E34" s="84"/>
      <c r="F34" s="84"/>
      <c r="G34" s="88"/>
      <c r="H34" s="87"/>
      <c r="I34" s="84"/>
      <c r="J34" s="84"/>
      <c r="K34" s="88"/>
      <c r="L34" s="83"/>
      <c r="M34" s="84"/>
      <c r="N34" s="84"/>
      <c r="O34" s="85"/>
      <c r="P34" s="87"/>
      <c r="Q34" s="84"/>
      <c r="R34" s="84"/>
      <c r="S34" s="85"/>
      <c r="T34" s="329"/>
      <c r="U34" s="245"/>
      <c r="V34" s="245"/>
    </row>
    <row r="35" spans="1:34" s="86" customFormat="1" ht="28" customHeight="1" x14ac:dyDescent="0.2">
      <c r="A35" s="746">
        <f t="shared" si="1"/>
        <v>24</v>
      </c>
      <c r="B35" s="82"/>
      <c r="C35" s="82"/>
      <c r="D35" s="87"/>
      <c r="E35" s="84"/>
      <c r="F35" s="84"/>
      <c r="G35" s="88"/>
      <c r="H35" s="87"/>
      <c r="I35" s="84"/>
      <c r="J35" s="84"/>
      <c r="K35" s="88"/>
      <c r="L35" s="84"/>
      <c r="M35" s="84"/>
      <c r="N35" s="84"/>
      <c r="O35" s="84"/>
      <c r="P35" s="87"/>
      <c r="Q35" s="84"/>
      <c r="R35" s="84"/>
      <c r="S35" s="85"/>
      <c r="T35" s="329"/>
      <c r="U35" s="245"/>
      <c r="V35" s="245"/>
    </row>
    <row r="36" spans="1:34" s="86" customFormat="1" ht="27.65" customHeight="1" x14ac:dyDescent="0.2">
      <c r="A36" s="747">
        <f t="shared" si="1"/>
        <v>25</v>
      </c>
      <c r="B36" s="623"/>
      <c r="C36" s="623"/>
      <c r="D36" s="624"/>
      <c r="E36" s="625"/>
      <c r="F36" s="625"/>
      <c r="G36" s="626"/>
      <c r="H36" s="624"/>
      <c r="I36" s="625"/>
      <c r="J36" s="625"/>
      <c r="K36" s="626"/>
      <c r="L36" s="627"/>
      <c r="M36" s="625"/>
      <c r="N36" s="625"/>
      <c r="O36" s="628"/>
      <c r="P36" s="624"/>
      <c r="Q36" s="625"/>
      <c r="R36" s="625"/>
      <c r="S36" s="628"/>
      <c r="T36" s="629"/>
      <c r="U36" s="245"/>
      <c r="V36" s="245"/>
    </row>
    <row r="37" spans="1:34" ht="10" customHeight="1" x14ac:dyDescent="0.2"/>
    <row r="38" spans="1:34" ht="10" customHeight="1" x14ac:dyDescent="0.2">
      <c r="P38" s="95"/>
      <c r="Q38" s="95"/>
    </row>
    <row r="39" spans="1:34" ht="15" customHeight="1" x14ac:dyDescent="0.2">
      <c r="A39" s="1490" t="s">
        <v>825</v>
      </c>
      <c r="B39" s="1490"/>
      <c r="C39" s="1490"/>
      <c r="D39" s="1490"/>
      <c r="E39" s="1490"/>
      <c r="F39" s="94"/>
      <c r="G39" s="94"/>
      <c r="H39" s="94"/>
      <c r="I39" s="94"/>
      <c r="J39" s="94"/>
      <c r="K39" s="94"/>
      <c r="L39" s="94"/>
      <c r="M39" s="94"/>
      <c r="N39" s="94"/>
      <c r="O39" s="94"/>
      <c r="P39" s="95"/>
      <c r="Q39" s="95"/>
    </row>
    <row r="40" spans="1:34" ht="15" customHeight="1" x14ac:dyDescent="0.2">
      <c r="A40" s="1002" t="s">
        <v>390</v>
      </c>
      <c r="B40" s="1018"/>
      <c r="C40" s="259" t="s">
        <v>18</v>
      </c>
      <c r="D40" s="1494" t="s">
        <v>19</v>
      </c>
      <c r="E40" s="1494"/>
      <c r="F40" s="1494"/>
      <c r="G40" s="1494"/>
      <c r="H40" s="1494"/>
      <c r="I40" s="1494" t="s">
        <v>20</v>
      </c>
      <c r="J40" s="1494"/>
      <c r="K40" s="1494"/>
      <c r="L40" s="1494"/>
      <c r="M40" s="1494"/>
      <c r="N40" s="1494" t="s">
        <v>21</v>
      </c>
      <c r="O40" s="1494"/>
      <c r="P40" s="296"/>
      <c r="Q40" s="244"/>
      <c r="R40" s="282"/>
    </row>
    <row r="41" spans="1:34" ht="15" customHeight="1" x14ac:dyDescent="0.2">
      <c r="A41" s="1491">
        <v>3</v>
      </c>
      <c r="B41" s="1492"/>
      <c r="C41" s="260">
        <v>1</v>
      </c>
      <c r="D41" s="1496">
        <f ca="1">IF(ROW()-ROW($D$40)=1,
     DATE(2025,1,1),
     IF($C41&gt;$A$41,
        "―",
        IF(OR(INDIRECT(ADDRESS(ROW()-1,COLUMN()+5))="",
                INDIRECT(ADDRESS(ROW()-1,COLUMN()+5))+1&gt;=DATE(2026,1,1)),
           "エラー",
           INDIRECT(ADDRESS(ROW()-1,COLUMN()+5))+1)))</f>
        <v>45658</v>
      </c>
      <c r="E41" s="1496"/>
      <c r="F41" s="1496"/>
      <c r="G41" s="1496"/>
      <c r="H41" s="1496"/>
      <c r="I41" s="1497">
        <v>46022</v>
      </c>
      <c r="J41" s="1497"/>
      <c r="K41" s="1497"/>
      <c r="L41" s="1497"/>
      <c r="M41" s="1497"/>
      <c r="N41" s="1495" t="str">
        <f ca="1">IF(OR($D41="―",$I41=""),
     "―",
     IF(OR($D41&gt;$I41,$I41&gt;=DATE(2028,1,1)),
                      "エラー",
                      IF(QUOTIENT(I41-D41+1,365)&lt;1,
                         QUOTIENT(I41-D41,30)&amp;"ヶ月",
                         IF(MOD(I41-D41+1,365)&lt;30,
                            QUOTIENT(I41-D41+1,365)&amp;"年",
                            QUOTIENT(I41-D41+1,365)&amp;"年"&amp;QUOTIENT(I41-D41+1,30)-12*QUOTIENT(I41-D41+1,365)&amp;"ヶ月"))))</f>
        <v>1年</v>
      </c>
      <c r="O41" s="1495"/>
      <c r="P41" s="296"/>
      <c r="Q41" s="244"/>
    </row>
    <row r="42" spans="1:34" ht="15" customHeight="1" x14ac:dyDescent="0.2">
      <c r="A42" s="1491"/>
      <c r="B42" s="1492"/>
      <c r="C42" s="260">
        <v>2</v>
      </c>
      <c r="D42" s="1496">
        <f ca="1">IF(ROW()-ROW($D$40)=1,
     DATE(2025,1,1),
     IF($C42&gt;$A$41,
        "―",
        IF(OR(INDIRECT(ADDRESS(ROW()-1,COLUMN()+5))="",
                INDIRECT(ADDRESS(ROW()-1,COLUMN()+5))+1&gt;=DATE(2028,1,1)),
           "エラー",
           INDIRECT(ADDRESS(ROW()-1,COLUMN()+5))+1)))</f>
        <v>46023</v>
      </c>
      <c r="E42" s="1496"/>
      <c r="F42" s="1496"/>
      <c r="G42" s="1496"/>
      <c r="H42" s="1496"/>
      <c r="I42" s="1497">
        <v>46387</v>
      </c>
      <c r="J42" s="1497"/>
      <c r="K42" s="1497"/>
      <c r="L42" s="1497"/>
      <c r="M42" s="1497"/>
      <c r="N42" s="1495" t="str">
        <f ca="1">IF(OR($D42="―",$I42=""),
     "―",
     IF(OR($D42&gt;$I42,$I42&gt;=DATE(2028,1,1)),
                      "エラー",
                      IF(QUOTIENT(I42-D42+1,365)&lt;1,
                         QUOTIENT(I42-D42,30)&amp;"ヶ月",
                         IF(MOD(I42-D42+1,365)&lt;30,
                            QUOTIENT(I42-D42+1,365)&amp;"年",
                            QUOTIENT(I42-D42+1,365)&amp;"年"&amp;QUOTIENT(I42-D42+1,30)-12*QUOTIENT(I42-D42+1,365)&amp;"ヶ月"))))</f>
        <v>1年</v>
      </c>
      <c r="O42" s="1495"/>
      <c r="P42" s="296"/>
      <c r="Q42" s="244"/>
    </row>
    <row r="43" spans="1:34" ht="15" customHeight="1" x14ac:dyDescent="0.2">
      <c r="A43" s="1491"/>
      <c r="B43" s="1492"/>
      <c r="C43" s="260">
        <v>3</v>
      </c>
      <c r="D43" s="1496">
        <f ca="1">IF(ROW()-ROW($D$40)=1,
     DATE(2025,1,1),
     IF($C43&gt;$A$41,
        "―",
        IF(OR(INDIRECT(ADDRESS(ROW()-1,COLUMN()+5))="",
                INDIRECT(ADDRESS(ROW()-1,COLUMN()+5))+1&gt;=DATE(2028,1,1)),
           "エラー",
           INDIRECT(ADDRESS(ROW()-1,COLUMN()+5))+1)))</f>
        <v>46388</v>
      </c>
      <c r="E43" s="1496"/>
      <c r="F43" s="1496"/>
      <c r="G43" s="1496"/>
      <c r="H43" s="1496"/>
      <c r="I43" s="1497">
        <v>46752</v>
      </c>
      <c r="J43" s="1497"/>
      <c r="K43" s="1497"/>
      <c r="L43" s="1497"/>
      <c r="M43" s="1497"/>
      <c r="N43" s="1495" t="str">
        <f ca="1">IF(OR($D43="―",$I43=""),
     "―",
     IF(OR($D43&gt;$I43,$I43&gt;=DATE(2028,1,1)),
                      "エラー",
                      IF(QUOTIENT(I43-D43+1,365)&lt;1,
                         QUOTIENT(I43-D43,30)&amp;"ヶ月",
                         IF(MOD(I43-D43+1,365)&lt;30,
                            QUOTIENT(I43-D43+1,365)&amp;"年",
                            QUOTIENT(I43-D43+1,365)&amp;"年"&amp;QUOTIENT(I43-D43+1,30)-12*QUOTIENT(I43-D43+1,365)&amp;"ヶ月"))))</f>
        <v>1年</v>
      </c>
      <c r="O43" s="1495"/>
      <c r="P43" s="95"/>
      <c r="Q43" s="95"/>
    </row>
    <row r="44" spans="1:34" x14ac:dyDescent="0.2">
      <c r="A44" s="1493"/>
      <c r="B44" s="1493"/>
      <c r="C44" s="1493"/>
      <c r="D44" s="1493"/>
      <c r="E44" s="1493"/>
      <c r="F44" s="1493"/>
      <c r="G44" s="1493"/>
      <c r="H44" s="1493"/>
      <c r="I44" s="1493"/>
      <c r="J44" s="1493"/>
      <c r="K44" s="1493"/>
      <c r="L44" s="1493"/>
      <c r="M44" s="1493"/>
      <c r="N44" s="1493"/>
      <c r="O44" s="1493"/>
    </row>
    <row r="45" spans="1:34" x14ac:dyDescent="0.2">
      <c r="R45" s="298"/>
      <c r="V45" s="298" t="s">
        <v>419</v>
      </c>
    </row>
    <row r="46" spans="1:34" ht="17.5" hidden="1" customHeight="1" outlineLevel="1" x14ac:dyDescent="0.2">
      <c r="R46" t="s">
        <v>22</v>
      </c>
      <c r="S46" t="s">
        <v>839</v>
      </c>
      <c r="T46" t="s">
        <v>840</v>
      </c>
      <c r="U46" t="s">
        <v>841</v>
      </c>
      <c r="V46" s="263" t="s">
        <v>838</v>
      </c>
      <c r="W46" s="263" t="s">
        <v>834</v>
      </c>
      <c r="X46" s="263" t="s">
        <v>835</v>
      </c>
      <c r="Y46" s="263" t="s">
        <v>836</v>
      </c>
      <c r="Z46" s="263" t="s">
        <v>837</v>
      </c>
      <c r="AA46" s="263" t="s">
        <v>830</v>
      </c>
      <c r="AB46" s="263" t="s">
        <v>831</v>
      </c>
      <c r="AC46" s="263" t="s">
        <v>832</v>
      </c>
      <c r="AD46" s="263" t="s">
        <v>833</v>
      </c>
      <c r="AE46" s="592" t="s">
        <v>826</v>
      </c>
      <c r="AF46" s="263" t="s">
        <v>827</v>
      </c>
      <c r="AG46" s="263" t="s">
        <v>828</v>
      </c>
      <c r="AH46" s="593" t="s">
        <v>829</v>
      </c>
    </row>
    <row r="47" spans="1:34" ht="17" hidden="1" customHeight="1" outlineLevel="1" x14ac:dyDescent="0.2">
      <c r="R47" s="264"/>
      <c r="S47" s="265"/>
      <c r="T47" s="265"/>
      <c r="U47" s="265"/>
      <c r="V47" s="264" t="s">
        <v>401</v>
      </c>
      <c r="W47" s="265">
        <v>45658</v>
      </c>
      <c r="X47" s="265">
        <v>45748</v>
      </c>
      <c r="Y47" s="265">
        <v>45839</v>
      </c>
      <c r="Z47" s="265">
        <v>45931</v>
      </c>
      <c r="AA47" s="265">
        <v>46023</v>
      </c>
      <c r="AB47" s="265">
        <v>46113</v>
      </c>
      <c r="AC47" s="265">
        <v>46204</v>
      </c>
      <c r="AD47" s="266">
        <v>46296</v>
      </c>
      <c r="AE47" s="265">
        <v>46388</v>
      </c>
      <c r="AF47" s="265">
        <v>46478</v>
      </c>
      <c r="AG47" s="265">
        <v>46569</v>
      </c>
      <c r="AH47" s="266">
        <v>46661</v>
      </c>
    </row>
    <row r="48" spans="1:34" ht="18" hidden="1" customHeight="1" outlineLevel="1" x14ac:dyDescent="0.2">
      <c r="I48" s="281"/>
      <c r="R48" s="267"/>
      <c r="S48" s="268"/>
      <c r="T48">
        <f ca="1">IF(ROW()-ROW($D$40)=1,
     DATE(2024,1,1),
     IF($C42&gt;$A$41,
        "―",
        IF(OR(INDIRECT(ADDRESS(ROW()-1,COLUMN()+5))="",
                INDIRECT(ADDRESS(ROW()-1,COLUMN()+5))+1&gt;=DATE(2026,1,1)),
           "エラー",
           INDIRECT(ADDRESS(ROW()-1,COLUMN()+5))+1)))</f>
        <v>45840</v>
      </c>
      <c r="U48" s="268"/>
      <c r="V48" s="267" t="s">
        <v>403</v>
      </c>
      <c r="W48" s="268">
        <f>W47</f>
        <v>45658</v>
      </c>
      <c r="X48" s="268">
        <f t="shared" ref="X48:Z48" si="2">X47</f>
        <v>45748</v>
      </c>
      <c r="Y48" s="268">
        <f t="shared" si="2"/>
        <v>45839</v>
      </c>
      <c r="Z48" s="268">
        <f t="shared" si="2"/>
        <v>45931</v>
      </c>
      <c r="AA48" s="268">
        <f t="shared" ref="AA48:AD48" si="3">AA47</f>
        <v>46023</v>
      </c>
      <c r="AB48" s="268">
        <f t="shared" si="3"/>
        <v>46113</v>
      </c>
      <c r="AC48" s="268">
        <f t="shared" si="3"/>
        <v>46204</v>
      </c>
      <c r="AD48" s="268">
        <f t="shared" si="3"/>
        <v>46296</v>
      </c>
      <c r="AE48" s="265">
        <f t="shared" ref="AE48:AH48" si="4">AE47</f>
        <v>46388</v>
      </c>
      <c r="AF48" s="265">
        <f t="shared" si="4"/>
        <v>46478</v>
      </c>
      <c r="AG48" s="265">
        <f t="shared" si="4"/>
        <v>46569</v>
      </c>
      <c r="AH48" s="265">
        <f t="shared" si="4"/>
        <v>46661</v>
      </c>
    </row>
    <row r="49" spans="18:34" ht="16" hidden="1" customHeight="1" outlineLevel="1" x14ac:dyDescent="0.2">
      <c r="R49" s="264"/>
      <c r="S49" s="265"/>
      <c r="T49" s="265"/>
      <c r="U49" s="265"/>
      <c r="V49" s="264" t="s">
        <v>402</v>
      </c>
      <c r="W49" s="265">
        <v>45747</v>
      </c>
      <c r="X49" s="265">
        <v>45838</v>
      </c>
      <c r="Y49" s="265">
        <v>45930</v>
      </c>
      <c r="Z49" s="265">
        <v>46022</v>
      </c>
      <c r="AA49" s="265">
        <v>46112</v>
      </c>
      <c r="AB49" s="266">
        <v>46203</v>
      </c>
      <c r="AC49" s="266">
        <v>46295</v>
      </c>
      <c r="AD49" s="266">
        <v>46387</v>
      </c>
      <c r="AE49" s="265">
        <v>46477</v>
      </c>
      <c r="AF49" s="266">
        <v>46568</v>
      </c>
      <c r="AG49" s="266">
        <v>46660</v>
      </c>
      <c r="AH49" s="266">
        <v>46752</v>
      </c>
    </row>
    <row r="50" spans="18:34" ht="28" hidden="1" customHeight="1" outlineLevel="1" x14ac:dyDescent="0.2">
      <c r="V50" s="267" t="s">
        <v>404</v>
      </c>
      <c r="W50" s="268">
        <f>W49</f>
        <v>45747</v>
      </c>
      <c r="X50" s="268">
        <f t="shared" ref="X50:Z50" si="5">X49</f>
        <v>45838</v>
      </c>
      <c r="Y50" s="268">
        <f t="shared" si="5"/>
        <v>45930</v>
      </c>
      <c r="Z50" s="268">
        <f t="shared" si="5"/>
        <v>46022</v>
      </c>
      <c r="AA50" s="268">
        <f t="shared" ref="AA50:AD50" si="6">AA49</f>
        <v>46112</v>
      </c>
      <c r="AB50" s="268">
        <f t="shared" si="6"/>
        <v>46203</v>
      </c>
      <c r="AC50" s="268">
        <f t="shared" si="6"/>
        <v>46295</v>
      </c>
      <c r="AD50" s="268">
        <f t="shared" si="6"/>
        <v>46387</v>
      </c>
      <c r="AE50" s="265">
        <f t="shared" ref="AE50:AH50" si="7">AE49</f>
        <v>46477</v>
      </c>
      <c r="AF50" s="265">
        <f t="shared" si="7"/>
        <v>46568</v>
      </c>
      <c r="AG50" s="265">
        <f t="shared" si="7"/>
        <v>46660</v>
      </c>
      <c r="AH50" s="265">
        <f t="shared" si="7"/>
        <v>46752</v>
      </c>
    </row>
    <row r="51" spans="18:34" collapsed="1" x14ac:dyDescent="0.2"/>
  </sheetData>
  <sheetProtection algorithmName="SHA-512" hashValue="MP0k1IdfhO2ru1SzeIfco3oXSz74aDGRFKgC7S6ptJXRxSg1bj+69BtScTgeezg2+Ycva7wL8B7FOg21GktrMw==" saltValue="KEBMOEQLkCjudJu5YFcsAQ==" spinCount="100000" sheet="1" insertRows="0" selectLockedCells="1"/>
  <mergeCells count="31">
    <mergeCell ref="N41:O41"/>
    <mergeCell ref="T5:T11"/>
    <mergeCell ref="A2:O2"/>
    <mergeCell ref="A3:O3"/>
    <mergeCell ref="D8:G8"/>
    <mergeCell ref="H8:K8"/>
    <mergeCell ref="L8:O8"/>
    <mergeCell ref="A5:A11"/>
    <mergeCell ref="C5:C11"/>
    <mergeCell ref="P8:S8"/>
    <mergeCell ref="D5:S5"/>
    <mergeCell ref="D6:S6"/>
    <mergeCell ref="B5:B11"/>
    <mergeCell ref="D7:G7"/>
    <mergeCell ref="A4:T4"/>
    <mergeCell ref="A1:O1"/>
    <mergeCell ref="A39:E39"/>
    <mergeCell ref="A40:B40"/>
    <mergeCell ref="A41:B43"/>
    <mergeCell ref="A44:O44"/>
    <mergeCell ref="D40:H40"/>
    <mergeCell ref="I40:M40"/>
    <mergeCell ref="N40:O40"/>
    <mergeCell ref="N42:O42"/>
    <mergeCell ref="D42:H42"/>
    <mergeCell ref="D43:H43"/>
    <mergeCell ref="I41:M41"/>
    <mergeCell ref="I42:M42"/>
    <mergeCell ref="I43:M43"/>
    <mergeCell ref="N43:O43"/>
    <mergeCell ref="D41:H41"/>
  </mergeCells>
  <phoneticPr fontId="1"/>
  <dataValidations count="8">
    <dataValidation imeMode="halfAlpha" allowBlank="1" showInputMessage="1" showErrorMessage="1" sqref="C41:C43 D7 H7:S7"/>
    <dataValidation imeMode="hiragana" allowBlank="1" showInputMessage="1" showErrorMessage="1" sqref="C40:D40 N40 I40 C12:C36 T12:T36"/>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2:M42">
      <formula1>45658</formula1>
      <formula2>46752</formula2>
    </dataValidation>
    <dataValidation type="list" imeMode="halfAlpha" allowBlank="1" showInputMessage="1" showErrorMessage="1" errorTitle="無効なデータが入力されました。" error="設定する期の数（1～3の数値）を入力してください。" promptTitle="期の数を選択してください。" prompt="本研究開発で設定する期の数を入力してください。" sqref="A41:B43">
      <formula1>"1,2,3"</formula1>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1:M41">
      <formula1>45658</formula1>
      <formula2>46752</formula2>
    </dataValidation>
    <dataValidation type="list" imeMode="hiragana" allowBlank="1" showInputMessage="1" showErrorMessage="1" errorTitle="指定された選択肢以外の文字が入力されました。" error="○、●、▲のいずれかしか入力できません。" promptTitle="プルダウンメニューから選択してください。" prompt="自社単独作業：○_x000a_共同開発・共同研究：●_x000a_他者作業（委託・外注作業、委託研究等）：▲" sqref="D12:S36">
      <formula1>"○,●,▲"</formula1>
    </dataValidation>
    <dataValidation type="date" imeMode="halfAlpha" allowBlank="1" showInputMessage="1" showErrorMessage="1" errorTitle="助成対象期間の日付以外の情報が入力されています。" error="「2025/1/1」から「2027/12/31」までの日付を入力してください。" promptTitle="終了年月を入力してください。" prompt="　期の終了年月を西暦（ 20XX / XX / XX ）で入力してください。" sqref="I43:M43">
      <formula1>45658</formula1>
      <formula2>46752</formula2>
    </dataValidation>
    <dataValidation allowBlank="1" showInputMessage="1" sqref="N43:O43"/>
  </dataValidations>
  <printOptions horizontalCentered="1"/>
  <pageMargins left="0.59055118110236227" right="0.59055118110236227" top="0.39370078740157483" bottom="0.78740157480314965" header="0.31496062992125984" footer="0.39370078740157483"/>
  <pageSetup paperSize="9" scale="78" fitToWidth="0" fitToHeight="0" orientation="portrait" r:id="rId1"/>
  <headerFooter>
    <oddFooter>&amp;C&amp;"ＭＳ Ｐゴシック,標準"&amp;14&amp;A</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sheetPr>
  <dimension ref="A1:AP34"/>
  <sheetViews>
    <sheetView view="pageBreakPreview" zoomScaleNormal="100" zoomScaleSheetLayoutView="100" workbookViewId="0">
      <selection activeCell="D20" sqref="D20"/>
    </sheetView>
  </sheetViews>
  <sheetFormatPr defaultColWidth="2.08984375" defaultRowHeight="13" x14ac:dyDescent="0.2"/>
  <cols>
    <col min="1" max="2" width="3.81640625" style="2" customWidth="1"/>
    <col min="3" max="3" width="31.1796875" style="2" customWidth="1"/>
    <col min="4" max="6" width="16.1796875" style="2" customWidth="1"/>
    <col min="7" max="7" width="7.90625" style="9" customWidth="1"/>
    <col min="8" max="8" width="2.08984375" style="2" hidden="1" customWidth="1"/>
    <col min="9" max="9" width="2.08984375" style="2"/>
    <col min="10" max="10" width="18.90625" style="2" customWidth="1"/>
    <col min="11" max="11" width="6.453125" style="2" bestFit="1" customWidth="1"/>
    <col min="12" max="13" width="2.08984375" style="2"/>
    <col min="14" max="14" width="3.453125" style="2" bestFit="1" customWidth="1"/>
    <col min="15" max="24" width="2.08984375" style="2"/>
    <col min="25" max="33" width="2" style="2" customWidth="1"/>
    <col min="34" max="42" width="1.90625" style="2" customWidth="1"/>
    <col min="43" max="43" width="2.08984375" style="2" customWidth="1"/>
    <col min="44" max="16384" width="2.08984375" style="2"/>
  </cols>
  <sheetData>
    <row r="1" spans="1:42" s="1" customFormat="1" ht="22.5" customHeight="1" x14ac:dyDescent="0.2">
      <c r="A1" s="1517" t="s">
        <v>775</v>
      </c>
      <c r="B1" s="1517"/>
      <c r="C1" s="1517"/>
      <c r="D1" s="1517"/>
      <c r="E1" s="1517"/>
      <c r="F1" s="1517"/>
      <c r="G1" s="468"/>
      <c r="AD1" s="2"/>
      <c r="AE1" s="2"/>
      <c r="AF1" s="2"/>
      <c r="AG1" s="2"/>
      <c r="AH1" s="2"/>
      <c r="AI1" s="2"/>
      <c r="AJ1" s="2"/>
      <c r="AK1" s="2"/>
      <c r="AL1" s="2"/>
      <c r="AM1" s="2"/>
      <c r="AN1" s="2"/>
      <c r="AO1" s="2"/>
      <c r="AP1" s="2"/>
    </row>
    <row r="2" spans="1:42" ht="15" customHeight="1" x14ac:dyDescent="0.2">
      <c r="A2" s="1490" t="s">
        <v>251</v>
      </c>
      <c r="B2" s="1490"/>
      <c r="C2" s="1490"/>
      <c r="D2" s="1490"/>
      <c r="E2" s="1490"/>
      <c r="F2" s="1490"/>
      <c r="G2" s="469"/>
      <c r="H2" s="1"/>
      <c r="I2" s="1"/>
      <c r="AK2" s="3"/>
      <c r="AL2" s="3"/>
      <c r="AM2" s="3"/>
      <c r="AN2" s="3"/>
      <c r="AO2" s="3"/>
      <c r="AP2" s="3"/>
    </row>
    <row r="3" spans="1:42" ht="15" customHeight="1" x14ac:dyDescent="0.2">
      <c r="A3" s="12"/>
      <c r="B3" s="12"/>
      <c r="C3" s="12"/>
      <c r="D3" s="12"/>
      <c r="E3" s="12"/>
      <c r="F3" s="93" t="s">
        <v>0</v>
      </c>
      <c r="G3" s="470"/>
      <c r="AJ3" s="5"/>
    </row>
    <row r="4" spans="1:42" ht="45" customHeight="1" x14ac:dyDescent="0.2">
      <c r="A4" s="1518"/>
      <c r="B4" s="1519"/>
      <c r="C4" s="633" t="s">
        <v>1</v>
      </c>
      <c r="D4" s="634" t="s">
        <v>217</v>
      </c>
      <c r="E4" s="634" t="s">
        <v>215</v>
      </c>
      <c r="F4" s="635" t="s">
        <v>216</v>
      </c>
      <c r="G4" s="471"/>
    </row>
    <row r="5" spans="1:42" ht="22.5" customHeight="1" x14ac:dyDescent="0.2">
      <c r="A5" s="1520" t="s">
        <v>2</v>
      </c>
      <c r="B5" s="1521"/>
      <c r="C5" s="99" t="s">
        <v>469</v>
      </c>
      <c r="D5" s="13">
        <f>'58'!C5+'58'!C16+'58'!C27</f>
        <v>0</v>
      </c>
      <c r="E5" s="13">
        <f>'58'!D5+'58'!D16+'58'!D27</f>
        <v>0</v>
      </c>
      <c r="F5" s="636">
        <f>'58'!E5+'58'!E16+'58'!E27</f>
        <v>0</v>
      </c>
      <c r="G5" s="13"/>
      <c r="H5" s="294"/>
    </row>
    <row r="6" spans="1:42" ht="22.5" customHeight="1" x14ac:dyDescent="0.2">
      <c r="A6" s="1522"/>
      <c r="B6" s="1523"/>
      <c r="C6" s="99" t="s">
        <v>470</v>
      </c>
      <c r="D6" s="13">
        <f>'58'!C6+'58'!C17+'58'!C28</f>
        <v>0</v>
      </c>
      <c r="E6" s="13">
        <f>'58'!D6+'58'!D17+'58'!D28</f>
        <v>0</v>
      </c>
      <c r="F6" s="636">
        <f>'58'!E6+'58'!E17+'58'!E28</f>
        <v>0</v>
      </c>
      <c r="G6" s="13"/>
      <c r="H6" s="294"/>
      <c r="K6" s="378"/>
    </row>
    <row r="7" spans="1:42" ht="22.5" customHeight="1" x14ac:dyDescent="0.2">
      <c r="A7" s="1522"/>
      <c r="B7" s="1523"/>
      <c r="C7" s="99" t="s">
        <v>471</v>
      </c>
      <c r="D7" s="13">
        <f>'58'!C7+'58'!C18+'58'!C29</f>
        <v>0</v>
      </c>
      <c r="E7" s="13">
        <f>'58'!D7+'58'!D18+'58'!D29</f>
        <v>0</v>
      </c>
      <c r="F7" s="636">
        <f>'58'!E7+'58'!E18+'58'!E29</f>
        <v>0</v>
      </c>
      <c r="G7" s="13"/>
      <c r="H7" s="294"/>
      <c r="K7" s="379"/>
    </row>
    <row r="8" spans="1:42" ht="22.5" customHeight="1" x14ac:dyDescent="0.2">
      <c r="A8" s="1522"/>
      <c r="B8" s="1523"/>
      <c r="C8" s="99" t="s">
        <v>472</v>
      </c>
      <c r="D8" s="13">
        <f>'58'!C8+'58'!C19+'58'!C30</f>
        <v>0</v>
      </c>
      <c r="E8" s="13">
        <f>'58'!D8+'58'!D19+'58'!D30</f>
        <v>0</v>
      </c>
      <c r="F8" s="636">
        <f>'58'!E8+'58'!E19+'58'!E30</f>
        <v>0</v>
      </c>
      <c r="G8" s="13"/>
      <c r="H8" s="294"/>
      <c r="K8" s="378"/>
    </row>
    <row r="9" spans="1:42" ht="22.5" customHeight="1" x14ac:dyDescent="0.2">
      <c r="A9" s="1522"/>
      <c r="B9" s="1523"/>
      <c r="C9" s="99" t="s">
        <v>473</v>
      </c>
      <c r="D9" s="13">
        <f>'58'!C9+'58'!C20+'58'!C31</f>
        <v>0</v>
      </c>
      <c r="E9" s="13">
        <f ca="1">'58'!D9+'58'!D20+'58'!D31</f>
        <v>0</v>
      </c>
      <c r="F9" s="636">
        <f ca="1">'58'!E9+'58'!E20+'58'!E31</f>
        <v>0</v>
      </c>
      <c r="G9" s="13"/>
      <c r="H9" s="294"/>
      <c r="K9" s="379"/>
    </row>
    <row r="10" spans="1:42" ht="22.5" customHeight="1" x14ac:dyDescent="0.2">
      <c r="A10" s="1522"/>
      <c r="B10" s="1523"/>
      <c r="C10" s="99" t="s">
        <v>478</v>
      </c>
      <c r="D10" s="13">
        <f>'58'!C10+'58'!C21+'58'!C32</f>
        <v>0</v>
      </c>
      <c r="E10" s="13">
        <f>'58'!D10+'58'!D21+'58'!D32</f>
        <v>0</v>
      </c>
      <c r="F10" s="636">
        <f>'58'!E10+'58'!E21+'58'!E32</f>
        <v>0</v>
      </c>
      <c r="G10" s="13"/>
      <c r="H10" s="294"/>
      <c r="K10" s="378"/>
    </row>
    <row r="11" spans="1:42" ht="22.5" customHeight="1" x14ac:dyDescent="0.2">
      <c r="A11" s="1522"/>
      <c r="B11" s="1523"/>
      <c r="C11" s="99" t="s">
        <v>477</v>
      </c>
      <c r="D11" s="13">
        <f>'58'!C11+'58'!C22+'58'!C33</f>
        <v>0</v>
      </c>
      <c r="E11" s="13">
        <f>'58'!D11+'58'!D22+'58'!D33</f>
        <v>0</v>
      </c>
      <c r="F11" s="636">
        <f>'58'!E11+'58'!E22+'58'!E33</f>
        <v>0</v>
      </c>
      <c r="G11" s="13"/>
      <c r="H11" s="294"/>
      <c r="K11" s="379"/>
    </row>
    <row r="12" spans="1:42" ht="22.5" customHeight="1" x14ac:dyDescent="0.2">
      <c r="A12" s="1522"/>
      <c r="B12" s="1523"/>
      <c r="C12" s="99" t="s">
        <v>474</v>
      </c>
      <c r="D12" s="13">
        <f>'58'!C12+'58'!C23+'58'!C34</f>
        <v>0</v>
      </c>
      <c r="E12" s="13">
        <f>'58'!D12+'58'!D23+'58'!D34</f>
        <v>0</v>
      </c>
      <c r="F12" s="636">
        <f>'58'!E12+'58'!E23+'58'!E34</f>
        <v>0</v>
      </c>
      <c r="G12" s="13"/>
      <c r="H12" s="294"/>
      <c r="K12" s="378"/>
    </row>
    <row r="13" spans="1:42" ht="22.5" customHeight="1" x14ac:dyDescent="0.2">
      <c r="A13" s="1522"/>
      <c r="B13" s="1523"/>
      <c r="C13" s="99" t="s">
        <v>475</v>
      </c>
      <c r="D13" s="13">
        <f>'58'!C13+'58'!C24+'58'!C35</f>
        <v>0</v>
      </c>
      <c r="E13" s="13">
        <f>'58'!D13+'58'!D24+'58'!D35</f>
        <v>0</v>
      </c>
      <c r="F13" s="636">
        <f>'58'!E13+'58'!E24+'58'!E35</f>
        <v>0</v>
      </c>
      <c r="G13" s="13"/>
      <c r="H13" s="294"/>
      <c r="K13" s="379"/>
    </row>
    <row r="14" spans="1:42" ht="22.5" customHeight="1" x14ac:dyDescent="0.2">
      <c r="A14" s="1522"/>
      <c r="B14" s="1523"/>
      <c r="C14" s="99" t="s">
        <v>476</v>
      </c>
      <c r="D14" s="13">
        <f>'58'!C14+'58'!C25+'58'!C36</f>
        <v>0</v>
      </c>
      <c r="E14" s="100"/>
      <c r="F14" s="637"/>
      <c r="G14" s="472"/>
      <c r="H14" s="294"/>
    </row>
    <row r="15" spans="1:42" ht="22.5" customHeight="1" x14ac:dyDescent="0.2">
      <c r="A15" s="1524"/>
      <c r="B15" s="1525"/>
      <c r="C15" s="638" t="s">
        <v>542</v>
      </c>
      <c r="D15" s="639">
        <f>SUBTOTAL(109,経費区分別内訳[助成事業に要する
経費（税込）
【注１】])</f>
        <v>0</v>
      </c>
      <c r="E15" s="639">
        <f ca="1">SUBTOTAL(109,経費区分別内訳[助成対象経費
（税抜）
【注２】])</f>
        <v>0</v>
      </c>
      <c r="F15" s="640">
        <f ca="1">SUBTOTAL(109,経費区分別内訳[助成金交付申請額
(千円未満切捨)
【注３】])</f>
        <v>0</v>
      </c>
      <c r="G15" s="473"/>
      <c r="H15" s="294" t="str">
        <f ca="1">IFERROR(IF(F15&gt;80000000,
                  "←交付申請額の合計が限度額の80,000,000を超えていますので再検討してください。",
                  ""),
              "←途中式でエラーが出ています。")</f>
        <v/>
      </c>
      <c r="I15" s="294"/>
      <c r="J15" s="294"/>
      <c r="K15" s="294"/>
      <c r="L15" s="294"/>
      <c r="M15" s="294"/>
      <c r="N15" s="294"/>
      <c r="O15" s="294"/>
      <c r="P15" s="294"/>
      <c r="Q15" s="294"/>
      <c r="R15" s="294"/>
      <c r="S15" s="294"/>
      <c r="T15" s="294"/>
      <c r="U15" s="294"/>
      <c r="V15" s="294"/>
      <c r="W15" s="294"/>
      <c r="X15" s="294"/>
      <c r="Y15" s="294"/>
      <c r="Z15" s="294"/>
      <c r="AA15" s="294"/>
    </row>
    <row r="16" spans="1:42" ht="15" customHeight="1" x14ac:dyDescent="0.2">
      <c r="A16" s="6"/>
      <c r="B16" s="6"/>
      <c r="C16" s="7"/>
      <c r="D16" s="8"/>
      <c r="E16" s="8"/>
      <c r="F16" s="8"/>
      <c r="G16" s="474"/>
      <c r="H16" s="1514" t="str">
        <f ca="1">IFERROR(IF(F15/2&lt;(F10+F11+F12+F13),
"←(6)規格等認証・登録費(7)産業財産権出願・導入費(8)展示会等参加費(9)広告費の合計が全体の1/2以下になるように、次ページの「(3)各期ごとの経費内訳」の「助成金交付申請額」を手打ちで減額修正してください。",
                  ""),
              "←途中式でエラーが出ています。")</f>
        <v/>
      </c>
      <c r="I16" s="1514"/>
      <c r="J16" s="1514"/>
      <c r="K16" s="1514"/>
      <c r="L16" s="1514"/>
      <c r="M16" s="1514"/>
      <c r="N16" s="1514"/>
      <c r="O16" s="1514"/>
      <c r="P16" s="1514"/>
      <c r="Q16" s="1514"/>
      <c r="R16" s="1514"/>
      <c r="S16" s="1514"/>
      <c r="T16" s="1514"/>
      <c r="U16" s="1514"/>
      <c r="V16" s="1514"/>
      <c r="W16" s="1514"/>
      <c r="X16" s="1514"/>
      <c r="Y16" s="1514"/>
      <c r="Z16" s="1514"/>
      <c r="AA16" s="1514"/>
    </row>
    <row r="17" spans="1:42" ht="15" customHeight="1" x14ac:dyDescent="0.2">
      <c r="A17" s="1526" t="s">
        <v>780</v>
      </c>
      <c r="B17" s="1526"/>
      <c r="C17" s="1526"/>
      <c r="D17" s="1526"/>
      <c r="E17" s="1526"/>
      <c r="F17" s="1526"/>
      <c r="G17" s="475"/>
      <c r="H17" s="1514"/>
      <c r="I17" s="1514"/>
      <c r="J17" s="1514"/>
      <c r="K17" s="1514"/>
      <c r="L17" s="1514"/>
      <c r="M17" s="1514"/>
      <c r="N17" s="1514"/>
      <c r="O17" s="1514"/>
      <c r="P17" s="1514"/>
      <c r="Q17" s="1514"/>
      <c r="R17" s="1514"/>
      <c r="S17" s="1514"/>
      <c r="T17" s="1514"/>
      <c r="U17" s="1514"/>
      <c r="V17" s="1514"/>
      <c r="W17" s="1514"/>
      <c r="X17" s="1514"/>
      <c r="Y17" s="1514"/>
      <c r="Z17" s="1514"/>
      <c r="AA17" s="1514"/>
    </row>
    <row r="18" spans="1:42" s="1" customFormat="1" ht="15" customHeight="1" x14ac:dyDescent="0.2">
      <c r="A18" s="12"/>
      <c r="B18" s="735" t="s">
        <v>691</v>
      </c>
      <c r="C18" s="735"/>
      <c r="D18" s="12"/>
      <c r="E18" s="12"/>
      <c r="F18" s="93" t="s">
        <v>0</v>
      </c>
      <c r="G18" s="470"/>
      <c r="H18" s="1514"/>
      <c r="I18" s="1514"/>
      <c r="J18" s="1514"/>
      <c r="K18" s="1514"/>
      <c r="L18" s="1514"/>
      <c r="M18" s="1514"/>
      <c r="N18" s="1514"/>
      <c r="O18" s="1514"/>
      <c r="P18" s="1514"/>
      <c r="Q18" s="1514"/>
      <c r="R18" s="1514"/>
      <c r="S18" s="1514"/>
      <c r="T18" s="1514"/>
      <c r="U18" s="1514"/>
      <c r="V18" s="1514"/>
      <c r="W18" s="1514"/>
      <c r="X18" s="1514"/>
      <c r="Y18" s="1514"/>
      <c r="Z18" s="1514"/>
      <c r="AA18" s="1514"/>
    </row>
    <row r="19" spans="1:42" ht="30" customHeight="1" x14ac:dyDescent="0.2">
      <c r="A19" s="754"/>
      <c r="B19" s="1515" t="s">
        <v>3</v>
      </c>
      <c r="C19" s="1516"/>
      <c r="D19" s="748" t="s">
        <v>4</v>
      </c>
      <c r="E19" s="748" t="s">
        <v>5</v>
      </c>
      <c r="F19" s="748" t="s">
        <v>6</v>
      </c>
      <c r="G19" s="749" t="s">
        <v>681</v>
      </c>
      <c r="H19" s="275" t="s">
        <v>22</v>
      </c>
    </row>
    <row r="20" spans="1:42" s="9" customFormat="1" ht="22.5" customHeight="1" x14ac:dyDescent="0.2">
      <c r="A20" s="1527" t="s">
        <v>7</v>
      </c>
      <c r="B20" s="1530" t="s">
        <v>8</v>
      </c>
      <c r="C20" s="1531"/>
      <c r="D20" s="101"/>
      <c r="E20" s="750"/>
      <c r="F20" s="273"/>
      <c r="G20" s="630"/>
      <c r="H20"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1" spans="1:42" s="9" customFormat="1" ht="22.5" customHeight="1" x14ac:dyDescent="0.2">
      <c r="A21" s="1528"/>
      <c r="B21" s="1532" t="s">
        <v>9</v>
      </c>
      <c r="C21" s="1533" t="s">
        <v>10</v>
      </c>
      <c r="D21" s="101"/>
      <c r="E21" s="274"/>
      <c r="F21" s="273"/>
      <c r="G21" s="630"/>
      <c r="H21"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2" spans="1:42" s="9" customFormat="1" ht="22.5" customHeight="1" x14ac:dyDescent="0.2">
      <c r="A22" s="1528"/>
      <c r="B22" s="1532" t="s">
        <v>571</v>
      </c>
      <c r="C22" s="1533" t="s">
        <v>10</v>
      </c>
      <c r="D22" s="101"/>
      <c r="E22" s="274"/>
      <c r="F22" s="273"/>
      <c r="G22" s="630"/>
      <c r="H22"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3" spans="1:42" s="9" customFormat="1" ht="22.5" customHeight="1" x14ac:dyDescent="0.2">
      <c r="A23" s="1528"/>
      <c r="B23" s="1536" t="s">
        <v>583</v>
      </c>
      <c r="C23" s="1537"/>
      <c r="D23" s="101"/>
      <c r="E23" s="274"/>
      <c r="F23" s="273"/>
      <c r="G23" s="630"/>
      <c r="H23"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4" spans="1:42" s="9" customFormat="1" ht="22.5" customHeight="1" thickBot="1" x14ac:dyDescent="0.25">
      <c r="A24" s="1528"/>
      <c r="B24" s="1538" t="s">
        <v>690</v>
      </c>
      <c r="C24" s="1539"/>
      <c r="D24" s="101"/>
      <c r="E24" s="631"/>
      <c r="F24" s="632"/>
      <c r="G24" s="630"/>
      <c r="H24" s="291" t="str">
        <f>IF(ROW()-ROW(資金調達内訳[[#Headers],[列1]])=1,
     IF(AND(資金調達内訳[[#This Row],[資金調達金額]]&lt;&gt;"",
               資金調達内訳[[#This Row],[進捗状況等]]=""),
        "←調達状況を選択してください。",
        IF(AND(資金調達内訳[[#This Row],[資金調達金額]]="",
                  資金調達内訳[[#This Row],[進捗状況等]]&lt;&gt;""),
           "←自己資金の額を入力してください。",
           "")),
    IF(AND(資金調達内訳[[#This Row],[資金調達金額]]&lt;&gt;"",
              資金調達内訳[[#This Row],[調達先（名称等）]]="",
              資金調達内訳[[#This Row],[進捗状況等]]=""),
       "←調達先を入力し、調達状況を選択してください。",
       IF(AND(資金調達内訳[[#This Row],[資金調達金額]]&lt;&gt;"",
                 資金調達内訳[[#This Row],[調達先（名称等）]]="",
                 資金調達内訳[[#This Row],[進捗状況等]]&lt;&gt;""),
          "←調達先を入力してください。",
          IF(AND(資金調達内訳[[#This Row],[資金調達金額]]&lt;&gt;"",
                    資金調達内訳[[#This Row],[調達先（名称等）]]&lt;&gt;"",
                    資金調達内訳[[#This Row],[進捗状況等]]=""),
             "←調達状況を選択してください。",
             IF(AND(資金調達内訳[[#This Row],[資金調達金額]]="",
                       資金調達内訳[[#This Row],[調達先（名称等）]]&lt;&gt;"",
                       資金調達内訳[[#This Row],[進捗状況等]]=""),
                "←資金調達金額を入力し、調達状況を選択してください。",
                IF(AND(資金調達内訳[[#This Row],[資金調達金額]]="",
                          資金調達内訳[[#This Row],[調達先（名称等）]]="",
                          資金調達内訳[[#This Row],[進捗状況等]]&lt;&gt;""),
                   "←資金調達金額、調達先を入力してください。",
                   IF(AND(資金調達内訳[[#This Row],[資金調達金額]]="",
                             資金調達内訳[[#This Row],[調達先（名称等）]]&lt;&gt;"",
                             資金調達内訳[[#This Row],[進捗状況等]]&lt;&gt;""),
                      "←資金調達金額を入力してください。",
    "")))))))</f>
        <v/>
      </c>
    </row>
    <row r="25" spans="1:42" s="9" customFormat="1" ht="22.5" customHeight="1" thickTop="1" x14ac:dyDescent="0.2">
      <c r="A25" s="1529"/>
      <c r="B25" s="1534" t="s">
        <v>464</v>
      </c>
      <c r="C25" s="1535"/>
      <c r="D25" s="755">
        <f>SUBTOTAL(109,資金調達内訳[資金調達金額])</f>
        <v>0</v>
      </c>
      <c r="E25" s="751"/>
      <c r="F25" s="752"/>
      <c r="G25" s="753"/>
      <c r="H25" s="295"/>
    </row>
    <row r="26" spans="1:42" ht="15" customHeight="1" x14ac:dyDescent="0.2">
      <c r="A26" s="12"/>
      <c r="B26" s="12"/>
      <c r="C26" s="12"/>
      <c r="D26" s="102" t="str">
        <f>IFERROR(IF(経費区分別内訳[[#Totals],[助成事業に要する
経費（税込）
【注１】]]
                  =資金調達内訳[[#Totals],[資金調達金額]],
                  "",
                  "↑経費区分別内訳の合計額と資金調達内訳の合計額を一致させてください。"),
              "")</f>
        <v/>
      </c>
      <c r="E26" s="103"/>
      <c r="F26" s="103"/>
      <c r="G26" s="476"/>
    </row>
    <row r="27" spans="1:42" ht="30" customHeight="1" x14ac:dyDescent="0.2">
      <c r="A27" s="1540" t="s">
        <v>11</v>
      </c>
      <c r="B27" s="1540"/>
      <c r="C27" s="1541" t="s">
        <v>195</v>
      </c>
      <c r="D27" s="1541"/>
      <c r="E27" s="1541"/>
      <c r="F27" s="1541"/>
      <c r="G27" s="477"/>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1"/>
    </row>
    <row r="28" spans="1:42" ht="30" customHeight="1" x14ac:dyDescent="0.2">
      <c r="A28" s="1540" t="s">
        <v>12</v>
      </c>
      <c r="B28" s="1540"/>
      <c r="C28" s="1541" t="s">
        <v>236</v>
      </c>
      <c r="D28" s="1541"/>
      <c r="E28" s="1541"/>
      <c r="F28" s="1541"/>
      <c r="G28" s="477"/>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1"/>
    </row>
    <row r="29" spans="1:42" ht="30" customHeight="1" x14ac:dyDescent="0.2">
      <c r="A29" s="1540" t="s">
        <v>13</v>
      </c>
      <c r="B29" s="1540"/>
      <c r="C29" s="1541" t="s">
        <v>781</v>
      </c>
      <c r="D29" s="1541"/>
      <c r="E29" s="1541"/>
      <c r="F29" s="1541"/>
      <c r="G29" s="477"/>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1"/>
    </row>
    <row r="30" spans="1:42" ht="30" customHeight="1" x14ac:dyDescent="0.2">
      <c r="A30" s="1540" t="s">
        <v>14</v>
      </c>
      <c r="B30" s="1540"/>
      <c r="C30" s="1541" t="s">
        <v>920</v>
      </c>
      <c r="D30" s="1541"/>
      <c r="E30" s="1541"/>
      <c r="F30" s="1541"/>
      <c r="G30" s="477"/>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1"/>
    </row>
    <row r="31" spans="1:42" ht="30" customHeight="1" x14ac:dyDescent="0.2">
      <c r="A31" s="1540" t="s">
        <v>15</v>
      </c>
      <c r="B31" s="1540"/>
      <c r="C31" s="1542" t="s">
        <v>452</v>
      </c>
      <c r="D31" s="1543"/>
      <c r="E31" s="1543"/>
      <c r="F31" s="1544"/>
      <c r="G31" s="477"/>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1"/>
    </row>
    <row r="32" spans="1:42" ht="30" customHeight="1" x14ac:dyDescent="0.2">
      <c r="A32" s="1540" t="s">
        <v>16</v>
      </c>
      <c r="B32" s="1540"/>
      <c r="C32" s="1541" t="s">
        <v>782</v>
      </c>
      <c r="D32" s="1541"/>
      <c r="E32" s="1541"/>
      <c r="F32" s="1541"/>
      <c r="G32" s="477"/>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1"/>
    </row>
    <row r="33" spans="1:42" ht="30" customHeight="1" x14ac:dyDescent="0.2">
      <c r="A33" s="1540" t="s">
        <v>198</v>
      </c>
      <c r="B33" s="1540"/>
      <c r="C33" s="1542" t="s">
        <v>783</v>
      </c>
      <c r="D33" s="1543"/>
      <c r="E33" s="1543"/>
      <c r="F33" s="1544"/>
      <c r="G33" s="477"/>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1"/>
    </row>
    <row r="34" spans="1:42" ht="30" customHeight="1" x14ac:dyDescent="0.2">
      <c r="A34" s="1540" t="s">
        <v>450</v>
      </c>
      <c r="B34" s="1540"/>
      <c r="C34" s="1541" t="s">
        <v>17</v>
      </c>
      <c r="D34" s="1541"/>
      <c r="E34" s="1541"/>
      <c r="F34" s="1541"/>
      <c r="G34" s="477"/>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1"/>
    </row>
  </sheetData>
  <sheetProtection algorithmName="SHA-512" hashValue="79/Lgt6vbJMyIDvXjlI45aZyNTPce+NLrL/X9lJupBAI1OaWNezzIps/WIuR4YxSjnvZQ0b75yHir/81simmig==" saltValue="qelexkrKCdzv8c6IAXo2NQ==" spinCount="100000" sheet="1" formatRows="0" insertRows="0" deleteRows="0" selectLockedCells="1"/>
  <mergeCells count="30">
    <mergeCell ref="A30:B30"/>
    <mergeCell ref="C30:F30"/>
    <mergeCell ref="A33:B33"/>
    <mergeCell ref="C33:F33"/>
    <mergeCell ref="A34:B34"/>
    <mergeCell ref="C34:F34"/>
    <mergeCell ref="A32:B32"/>
    <mergeCell ref="C32:F32"/>
    <mergeCell ref="A31:B31"/>
    <mergeCell ref="C31:F31"/>
    <mergeCell ref="A27:B27"/>
    <mergeCell ref="C27:F27"/>
    <mergeCell ref="A28:B28"/>
    <mergeCell ref="C28:F28"/>
    <mergeCell ref="A29:B29"/>
    <mergeCell ref="C29:F29"/>
    <mergeCell ref="A20:A25"/>
    <mergeCell ref="B20:C20"/>
    <mergeCell ref="B21:C21"/>
    <mergeCell ref="B22:C22"/>
    <mergeCell ref="B25:C25"/>
    <mergeCell ref="B23:C23"/>
    <mergeCell ref="B24:C24"/>
    <mergeCell ref="H16:AA18"/>
    <mergeCell ref="B19:C19"/>
    <mergeCell ref="A1:F1"/>
    <mergeCell ref="A2:F2"/>
    <mergeCell ref="A4:B4"/>
    <mergeCell ref="A5:B15"/>
    <mergeCell ref="A17:F17"/>
  </mergeCells>
  <phoneticPr fontId="1"/>
  <conditionalFormatting sqref="D25">
    <cfRule type="cellIs" dxfId="327" priority="8" operator="notEqual">
      <formula>$D$15</formula>
    </cfRule>
  </conditionalFormatting>
  <conditionalFormatting sqref="D15">
    <cfRule type="cellIs" dxfId="326" priority="7" operator="notEqual">
      <formula>$D$25</formula>
    </cfRule>
  </conditionalFormatting>
  <conditionalFormatting sqref="F15">
    <cfRule type="cellIs" dxfId="325" priority="5" operator="greaterThan">
      <formula>80000000</formula>
    </cfRule>
    <cfRule type="cellIs" dxfId="324" priority="6" operator="greaterThan">
      <formula>80000000</formula>
    </cfRule>
  </conditionalFormatting>
  <conditionalFormatting sqref="D20:D24 E21:E24 F20:G24">
    <cfRule type="expression" dxfId="323" priority="4">
      <formula>AND(OR($D20&lt;&gt;"",$E20&lt;&gt;"",$F20&lt;&gt;""),D20="")</formula>
    </cfRule>
  </conditionalFormatting>
  <conditionalFormatting sqref="G15">
    <cfRule type="cellIs" dxfId="322" priority="2" operator="greaterThan">
      <formula>80000000</formula>
    </cfRule>
    <cfRule type="cellIs" dxfId="321" priority="3" operator="greaterThan">
      <formula>80000000</formula>
    </cfRule>
  </conditionalFormatting>
  <dataValidations count="5">
    <dataValidation type="list" imeMode="hiragana" allowBlank="1" showInputMessage="1" showErrorMessage="1" promptTitle="プルダウンメニューから選択してください" prompt="「確保済」、「確保予定」から選択してください。" sqref="F20:F21">
      <formula1>"確保済,確保予定"</formula1>
    </dataValidation>
    <dataValidation imeMode="hiragana" allowBlank="1" showInputMessage="1" showErrorMessage="1" sqref="E21:E24"/>
    <dataValidation type="list" imeMode="hiragana" allowBlank="1" showInputMessage="1" showErrorMessage="1" promptTitle="プルダウンメニューから選択してください" prompt="　各資金調達先との折衝状況を「調達済」、「内諾済」、「折衝中」、「相談前」から選択してください。" sqref="F22:F24">
      <formula1>"調達済,内諾済,折衝中,相談前"</formula1>
    </dataValidation>
    <dataValidation imeMode="halfAlpha" allowBlank="1" showInputMessage="1" showErrorMessage="1" sqref="D20:D24"/>
    <dataValidation type="list" imeMode="hiragana" allowBlank="1" showInputMessage="1" showErrorMessage="1" promptTitle="プルダウンメニューから選択してください" prompt="「添付あり」、「なし」から選択してください。" sqref="G20:G24">
      <formula1>"添付あり,なし"</formula1>
    </dataValidation>
  </dataValidations>
  <printOptions horizontalCentered="1"/>
  <pageMargins left="0.59055118110236227" right="0.59055118110236227" top="0.39370078740157483" bottom="0.78740157480314965" header="0.31496062992125984" footer="0.39370078740157483"/>
  <pageSetup paperSize="9" scale="93" orientation="portrait" r:id="rId1"/>
  <headerFooter>
    <oddFooter>&amp;C&amp;"ＭＳ Ｐゴシック,標準"&amp;10&amp;A</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8"/>
  </sheetPr>
  <dimension ref="A1:AM43"/>
  <sheetViews>
    <sheetView view="pageBreakPreview" zoomScaleNormal="100" zoomScaleSheetLayoutView="100" workbookViewId="0">
      <selection activeCell="B3" sqref="B3"/>
    </sheetView>
  </sheetViews>
  <sheetFormatPr defaultColWidth="9" defaultRowHeight="13" x14ac:dyDescent="0.2"/>
  <cols>
    <col min="1" max="1" width="3" style="2" customWidth="1"/>
    <col min="2" max="2" width="21.90625" style="2" customWidth="1"/>
    <col min="3" max="5" width="20.6328125" style="2" customWidth="1"/>
    <col min="6" max="6" width="4.90625" style="2" bestFit="1" customWidth="1"/>
    <col min="7" max="7" width="11.6328125" style="2" bestFit="1" customWidth="1"/>
    <col min="8" max="10" width="9" style="2"/>
    <col min="11" max="11" width="10.453125" style="2" bestFit="1" customWidth="1"/>
    <col min="12" max="16384" width="9" style="2"/>
  </cols>
  <sheetData>
    <row r="1" spans="1:39" ht="15" customHeight="1" x14ac:dyDescent="0.2">
      <c r="A1" s="1550" t="s">
        <v>389</v>
      </c>
      <c r="B1" s="1550"/>
      <c r="C1" s="1550"/>
      <c r="D1" s="1550"/>
      <c r="E1" s="1550"/>
      <c r="F1" s="852"/>
      <c r="AH1" s="3"/>
      <c r="AI1" s="3"/>
      <c r="AJ1" s="3"/>
      <c r="AK1" s="3"/>
      <c r="AL1" s="3"/>
      <c r="AM1" s="3"/>
    </row>
    <row r="2" spans="1:39" ht="15" customHeight="1" x14ac:dyDescent="0.2">
      <c r="A2" s="1551" t="s">
        <v>776</v>
      </c>
      <c r="B2" s="1551"/>
      <c r="C2" s="1551"/>
      <c r="D2" s="1551"/>
      <c r="E2" s="1551"/>
      <c r="F2" s="756"/>
      <c r="AH2" s="3"/>
      <c r="AI2" s="3"/>
      <c r="AJ2" s="3"/>
      <c r="AK2" s="3"/>
      <c r="AL2" s="3"/>
      <c r="AM2" s="3"/>
    </row>
    <row r="3" spans="1:39" ht="15" customHeight="1" thickBot="1" x14ac:dyDescent="0.25">
      <c r="A3" s="757"/>
      <c r="B3" s="757"/>
      <c r="C3" s="757"/>
      <c r="D3" s="757"/>
      <c r="E3" s="758" t="s">
        <v>479</v>
      </c>
      <c r="F3" s="759"/>
      <c r="AG3" s="5"/>
    </row>
    <row r="4" spans="1:39" ht="30" customHeight="1" thickBot="1" x14ac:dyDescent="0.25">
      <c r="A4" s="760" t="s">
        <v>23</v>
      </c>
      <c r="B4" s="761" t="s">
        <v>24</v>
      </c>
      <c r="C4" s="762" t="s">
        <v>25</v>
      </c>
      <c r="D4" s="763" t="s">
        <v>26</v>
      </c>
      <c r="E4" s="764" t="s">
        <v>27</v>
      </c>
      <c r="F4" s="765" t="s">
        <v>540</v>
      </c>
    </row>
    <row r="5" spans="1:39" ht="18.75" customHeight="1" x14ac:dyDescent="0.2">
      <c r="A5" s="1547">
        <v>1</v>
      </c>
      <c r="B5" s="766" t="s">
        <v>785</v>
      </c>
      <c r="C5" s="186">
        <f>SUMIF(原材料・副資材費[実施予定期],A5,原材料・副資材費[助成事業に
要する経費
（税込）])</f>
        <v>0</v>
      </c>
      <c r="D5" s="186">
        <f>SUMIF(原材料・副資材費[実施予定期],A5,原材料・副資材費[助成
対象経費
(A)×(B)])</f>
        <v>0</v>
      </c>
      <c r="E5" s="767">
        <f>ROUNDDOWN(経費内訳_第1期[[#This Row],[列3]]*2/3,-3)</f>
        <v>0</v>
      </c>
      <c r="F5" s="768" t="str">
        <f>IF(経費内訳_第1期[[#This Row],[列4]]&lt;&gt;(ROUNDDOWN(経費内訳_第1期[[#This Row],[列3]]*2/3,-3)),"レ","")</f>
        <v/>
      </c>
    </row>
    <row r="6" spans="1:39" ht="18.75" customHeight="1" x14ac:dyDescent="0.2">
      <c r="A6" s="1548"/>
      <c r="B6" s="766" t="s">
        <v>787</v>
      </c>
      <c r="C6" s="187">
        <f>SUMIF(機械装置・工具器具費[使用予定期],A5,機械装置・工具器具費[助成事業に
要する経費
（税込）])</f>
        <v>0</v>
      </c>
      <c r="D6" s="188">
        <f>SUMIF(機械装置・工具器具費[使用予定期],A5,機械装置・工具器具費[助成
対象経費
(A)×(B)])</f>
        <v>0</v>
      </c>
      <c r="E6" s="769">
        <f>ROUNDDOWN(経費内訳_第1期[[#This Row],[列3]]*2/3,-3)</f>
        <v>0</v>
      </c>
      <c r="F6" s="768" t="str">
        <f>IF(経費内訳_第1期[[#This Row],[列4]]&lt;&gt;(ROUNDDOWN(経費内訳_第1期[[#This Row],[列3]]*2/3,-3)),"レ","")</f>
        <v/>
      </c>
    </row>
    <row r="7" spans="1:39" ht="18.75" customHeight="1" x14ac:dyDescent="0.2">
      <c r="A7" s="1548"/>
      <c r="B7" s="766" t="s">
        <v>788</v>
      </c>
      <c r="C7" s="187">
        <f>SUMIF(委託・外注費[実施予定期],A5,委託・外注費[助成事業に
要する経費
（税込）])</f>
        <v>0</v>
      </c>
      <c r="D7" s="188">
        <f>SUMIF(委託・外注費[実施予定期],A5,委託・外注費[助成
対象経費
(A)×(B)])</f>
        <v>0</v>
      </c>
      <c r="E7" s="769">
        <f>ROUNDDOWN(経費内訳_第1期[[#This Row],[列3]]*2/3,-3)</f>
        <v>0</v>
      </c>
      <c r="F7" s="768" t="str">
        <f>IF(経費内訳_第1期[[#This Row],[列4]]&lt;&gt;(ROUNDDOWN(経費内訳_第1期[[#This Row],[列3]]*2/3,-3)),"レ","")</f>
        <v/>
      </c>
    </row>
    <row r="8" spans="1:39" ht="18.75" customHeight="1" x14ac:dyDescent="0.2">
      <c r="A8" s="1548"/>
      <c r="B8" s="766" t="s">
        <v>789</v>
      </c>
      <c r="C8" s="187">
        <f>SUMIF(専門家指導費[実施予定期],A5,専門家指導費[助成事業に
要する経費
（税込）])</f>
        <v>0</v>
      </c>
      <c r="D8" s="188">
        <f>SUMIF(専門家指導費[実施予定期],A5,専門家指導費[助成
対象経費
(A)×(B)])</f>
        <v>0</v>
      </c>
      <c r="E8" s="769">
        <f>ROUNDDOWN(経費内訳_第1期[[#This Row],[列3]]*2/3,-3)</f>
        <v>0</v>
      </c>
      <c r="F8" s="768" t="str">
        <f>IF(経費内訳_第1期[[#This Row],[列4]]&lt;&gt;(ROUNDDOWN(経費内訳_第1期[[#This Row],[列3]]*2/3,-3)),"レ","")</f>
        <v/>
      </c>
    </row>
    <row r="9" spans="1:39" ht="18.75" customHeight="1" x14ac:dyDescent="0.2">
      <c r="A9" s="1548"/>
      <c r="B9" s="766" t="s">
        <v>791</v>
      </c>
      <c r="C9" s="187">
        <f>SUMIF('65'!H8:H22,A5,'65'!K8:K22)</f>
        <v>0</v>
      </c>
      <c r="D9" s="277">
        <f ca="1">IF('65'!K26&gt;'65'!L26,'65'!L26,'65'!K26)</f>
        <v>0</v>
      </c>
      <c r="E9" s="769">
        <f ca="1">ROUNDDOWN(経費内訳_第1期[[#This Row],[列3]]*2/3,-3)</f>
        <v>0</v>
      </c>
      <c r="F9" s="768" t="str">
        <f ca="1">IF(経費内訳_第1期[[#This Row],[列4]]&lt;&gt;(ROUNDDOWN(経費内訳_第1期[[#This Row],[列3]]*2/3,-3)),"レ","")</f>
        <v/>
      </c>
    </row>
    <row r="10" spans="1:39" ht="18.75" customHeight="1" x14ac:dyDescent="0.2">
      <c r="A10" s="1548"/>
      <c r="B10" s="766" t="s">
        <v>792</v>
      </c>
      <c r="C10" s="187">
        <f>SUMIF(規格等認証・登録費6[実施予定期],A5,規格等認証・登録費6[助成事業に
要する経費
（税込）])</f>
        <v>0</v>
      </c>
      <c r="D10" s="188">
        <f>SUMIF(規格等認証・登録費6[実施予定期],A5,規格等認証・登録費6[助成
対象経費
(A)×(B)])</f>
        <v>0</v>
      </c>
      <c r="E10" s="769">
        <f>ROUNDDOWN(経費内訳_第1期[[#This Row],[列3]]*2/3,-3)</f>
        <v>0</v>
      </c>
      <c r="F10" s="768" t="str">
        <f>IF(経費内訳_第1期[[#This Row],[列4]]&lt;&gt;(ROUNDDOWN(経費内訳_第1期[[#This Row],[列3]]*2/3,-3)),"レ","")</f>
        <v/>
      </c>
    </row>
    <row r="11" spans="1:39" ht="18.75" customHeight="1" x14ac:dyDescent="0.2">
      <c r="A11" s="1548"/>
      <c r="B11" s="766" t="s">
        <v>794</v>
      </c>
      <c r="C11" s="187">
        <f>SUMIF(産業財産権出願・導入費[実施予定期],A5,産業財産権出願・導入費[助成事業に
要する経費
（税込）])</f>
        <v>0</v>
      </c>
      <c r="D11" s="188">
        <f>SUMIF(産業財産権出願・導入費[実施予定期],A5,産業財産権出願・導入費[助成
対象経費
(A)×(B)])</f>
        <v>0</v>
      </c>
      <c r="E11" s="769">
        <f>ROUNDDOWN(経費内訳_第1期[[#This Row],[列3]]*2/3,-3)</f>
        <v>0</v>
      </c>
      <c r="F11" s="768" t="str">
        <f>IF(経費内訳_第1期[[#This Row],[列4]]&lt;&gt;(ROUNDDOWN(経費内訳_第1期[[#This Row],[列3]]*2/3,-3)),"レ","")</f>
        <v/>
      </c>
      <c r="G11" s="177"/>
      <c r="H11" s="177"/>
      <c r="I11" s="177"/>
      <c r="J11" s="177"/>
      <c r="K11" s="177"/>
      <c r="L11" s="177"/>
      <c r="M11" s="177"/>
    </row>
    <row r="12" spans="1:39" ht="18.75" customHeight="1" x14ac:dyDescent="0.2">
      <c r="A12" s="1548"/>
      <c r="B12" s="766" t="s">
        <v>795</v>
      </c>
      <c r="C12" s="187">
        <f>SUMIF(展示会等参加費[実施予定期],A5,展示会等参加費[助成事業に
要する経費
（税込）])</f>
        <v>0</v>
      </c>
      <c r="D12" s="187">
        <f>SUMIF(展示会等参加費[実施予定期],A5,展示会等参加費[助成
対象経費
(A)×(B)])</f>
        <v>0</v>
      </c>
      <c r="E12" s="769">
        <f>ROUNDDOWN(経費内訳_第1期[[#This Row],[列3]]*2/3,-3)</f>
        <v>0</v>
      </c>
      <c r="F12" s="768" t="str">
        <f>IF(経費内訳_第1期[[#This Row],[列4]]&lt;&gt;(ROUNDDOWN(経費内訳_第1期[[#This Row],[列3]]*2/3,-3)),"レ","")</f>
        <v/>
      </c>
      <c r="H12" s="284"/>
    </row>
    <row r="13" spans="1:39" ht="18.75" customHeight="1" x14ac:dyDescent="0.2">
      <c r="A13" s="1548"/>
      <c r="B13" s="766" t="s">
        <v>796</v>
      </c>
      <c r="C13" s="187">
        <f>SUMIF(広告費[実施予定期],A5,広告費[助成事業に
要する経費
（税込）])</f>
        <v>0</v>
      </c>
      <c r="D13" s="187">
        <f>SUMIF(広告費[実施予定期],A5,広告費[助成
対象経費
(A)×(B)])</f>
        <v>0</v>
      </c>
      <c r="E13" s="769">
        <f>ROUNDDOWN(経費内訳_第1期[[#This Row],[列3]]*2/3,-3)</f>
        <v>0</v>
      </c>
      <c r="F13" s="768" t="str">
        <f>IF(経費内訳_第1期[[#This Row],[列4]]&lt;&gt;(ROUNDDOWN(経費内訳_第1期[[#This Row],[列3]]*2/3,-3)),"レ","")</f>
        <v/>
      </c>
    </row>
    <row r="14" spans="1:39" ht="18.75" customHeight="1" thickBot="1" x14ac:dyDescent="0.25">
      <c r="A14" s="1548"/>
      <c r="B14" s="766" t="s">
        <v>798</v>
      </c>
      <c r="C14" s="189">
        <f>SUMIF(その他助成対象外経費[実施予定期],A5,その他助成対象外経費[助成事業に
要する経費
（税込）])</f>
        <v>0</v>
      </c>
      <c r="D14" s="190"/>
      <c r="E14" s="191"/>
      <c r="F14" s="770" t="str">
        <f>IF(経費内訳_第1期[[#This Row],[列4]]&lt;&gt;(ROUNDDOWN(経費内訳_第1期[[#This Row],[列3]]*2/3,-3)),"レ","")</f>
        <v/>
      </c>
    </row>
    <row r="15" spans="1:39" ht="22.5" customHeight="1" thickTop="1" thickBot="1" x14ac:dyDescent="0.25">
      <c r="A15" s="1549"/>
      <c r="B15" s="771" t="s">
        <v>28</v>
      </c>
      <c r="C15" s="772">
        <f>SUBTOTAL(109,経費内訳_第1期[列2])</f>
        <v>0</v>
      </c>
      <c r="D15" s="772">
        <f ca="1">SUBTOTAL(109,経費内訳_第1期[列3])</f>
        <v>0</v>
      </c>
      <c r="E15" s="773">
        <f ca="1">SUBTOTAL(109,経費内訳_第1期[列4])</f>
        <v>0</v>
      </c>
      <c r="F15" s="770"/>
    </row>
    <row r="16" spans="1:39" ht="18.75" customHeight="1" x14ac:dyDescent="0.2">
      <c r="A16" s="1547">
        <v>2</v>
      </c>
      <c r="B16" s="766" t="s">
        <v>784</v>
      </c>
      <c r="C16" s="186">
        <f>SUMIF(原材料・副資材費[実施予定期],A16,原材料・副資材費[助成事業に
要する経費
（税込）])</f>
        <v>0</v>
      </c>
      <c r="D16" s="186">
        <f>SUMIF(原材料・副資材費[実施予定期],A16,原材料・副資材費[助成
対象経費
(A)×(B)])</f>
        <v>0</v>
      </c>
      <c r="E16" s="767">
        <f>ROUNDDOWN(経費内訳_第2期[[#This Row],[列3]]*2/3,-3)</f>
        <v>0</v>
      </c>
      <c r="F16" s="768" t="str">
        <f>IF(経費内訳_第2期[[#This Row],[列4]]&lt;&gt;(ROUNDDOWN(経費内訳_第2期[[#This Row],[列3]]*2/3,-3)),"レ","")</f>
        <v/>
      </c>
    </row>
    <row r="17" spans="1:10" ht="18.75" customHeight="1" x14ac:dyDescent="0.2">
      <c r="A17" s="1548"/>
      <c r="B17" s="766" t="s">
        <v>786</v>
      </c>
      <c r="C17" s="187">
        <f>SUMIF(機械装置・工具器具費[使用予定期],A16,機械装置・工具器具費[助成事業に
要する経費
（税込）])</f>
        <v>0</v>
      </c>
      <c r="D17" s="188">
        <f>SUMIF(機械装置・工具器具費[使用予定期],A16,機械装置・工具器具費[助成
対象経費
(A)×(B)])</f>
        <v>0</v>
      </c>
      <c r="E17" s="774">
        <f>ROUNDDOWN(経費内訳_第2期[[#This Row],[列3]]*2/3,-3)</f>
        <v>0</v>
      </c>
      <c r="F17" s="768" t="str">
        <f>IF(経費内訳_第2期[[#This Row],[列4]]&lt;&gt;(ROUNDDOWN(経費内訳_第2期[[#This Row],[列3]]*2/3,-3)),"レ","")</f>
        <v/>
      </c>
    </row>
    <row r="18" spans="1:10" ht="18.75" customHeight="1" x14ac:dyDescent="0.2">
      <c r="A18" s="1548"/>
      <c r="B18" s="766" t="s">
        <v>788</v>
      </c>
      <c r="C18" s="187">
        <f>SUMIF(委託・外注費[実施予定期],A16,委託・外注費[助成事業に
要する経費
（税込）])</f>
        <v>0</v>
      </c>
      <c r="D18" s="188">
        <f>SUMIF(委託・外注費[実施予定期],A16,委託・外注費[助成
対象経費
(A)×(B)])</f>
        <v>0</v>
      </c>
      <c r="E18" s="774">
        <f>ROUNDDOWN(経費内訳_第2期[[#This Row],[列3]]*2/3,-3)</f>
        <v>0</v>
      </c>
      <c r="F18" s="768" t="str">
        <f>IF(経費内訳_第2期[[#This Row],[列4]]&lt;&gt;(ROUNDDOWN(経費内訳_第2期[[#This Row],[列3]]*2/3,-3)),"レ","")</f>
        <v/>
      </c>
    </row>
    <row r="19" spans="1:10" ht="18.75" customHeight="1" x14ac:dyDescent="0.2">
      <c r="A19" s="1548"/>
      <c r="B19" s="766" t="s">
        <v>789</v>
      </c>
      <c r="C19" s="187">
        <f>SUMIF(専門家指導費[実施予定期],A16,専門家指導費[助成事業に
要する経費
（税込）])</f>
        <v>0</v>
      </c>
      <c r="D19" s="188">
        <f>SUMIF(専門家指導費[実施予定期],A16,専門家指導費[助成
対象経費
(A)×(B)])</f>
        <v>0</v>
      </c>
      <c r="E19" s="774">
        <f>ROUNDDOWN(経費内訳_第2期[[#This Row],[列3]]*2/3,-3)</f>
        <v>0</v>
      </c>
      <c r="F19" s="768" t="str">
        <f>IF(経費内訳_第2期[[#This Row],[列4]]&lt;&gt;(ROUNDDOWN(経費内訳_第2期[[#This Row],[列3]]*2/3,-3)),"レ","")</f>
        <v/>
      </c>
    </row>
    <row r="20" spans="1:10" ht="18.75" customHeight="1" x14ac:dyDescent="0.2">
      <c r="A20" s="1548"/>
      <c r="B20" s="766" t="s">
        <v>790</v>
      </c>
      <c r="C20" s="187">
        <f>SUMIF('65'!H8:H22,A16,'65'!K8:K22)</f>
        <v>0</v>
      </c>
      <c r="D20" s="277">
        <f ca="1">IF('65'!K27&gt;'65'!L27,'65'!L27,'65'!K27)</f>
        <v>0</v>
      </c>
      <c r="E20" s="769">
        <f ca="1">ROUNDDOWN(経費内訳_第2期[[#This Row],[列3]]*2/3,-3)</f>
        <v>0</v>
      </c>
      <c r="F20" s="768" t="str">
        <f ca="1">IF(経費内訳_第2期[[#This Row],[列4]]&lt;&gt;(ROUNDDOWN(経費内訳_第2期[[#This Row],[列3]]*2/3,-3)),"レ","")</f>
        <v/>
      </c>
    </row>
    <row r="21" spans="1:10" ht="18.75" customHeight="1" x14ac:dyDescent="0.2">
      <c r="A21" s="1548"/>
      <c r="B21" s="766" t="s">
        <v>792</v>
      </c>
      <c r="C21" s="187">
        <f>SUMIF(規格等認証・登録費6[実施予定期],A16,規格等認証・登録費6[助成事業に
要する経費
（税込）])</f>
        <v>0</v>
      </c>
      <c r="D21" s="188">
        <f>SUMIF(規格等認証・登録費6[実施予定期],A16,規格等認証・登録費6[助成
対象経費
(A)×(B)])</f>
        <v>0</v>
      </c>
      <c r="E21" s="774">
        <f>ROUNDDOWN(経費内訳_第2期[[#This Row],[列3]]*2/3,-3)</f>
        <v>0</v>
      </c>
      <c r="F21" s="768" t="str">
        <f>IF(経費内訳_第2期[[#This Row],[列4]]&lt;&gt;(ROUNDDOWN(経費内訳_第2期[[#This Row],[列3]]*2/3,-3)),"レ","")</f>
        <v/>
      </c>
    </row>
    <row r="22" spans="1:10" ht="18.75" customHeight="1" x14ac:dyDescent="0.2">
      <c r="A22" s="1548"/>
      <c r="B22" s="766" t="s">
        <v>793</v>
      </c>
      <c r="C22" s="187">
        <f>SUMIF(産業財産権出願・導入費[実施予定期],A16,産業財産権出願・導入費[助成事業に
要する経費
（税込）])</f>
        <v>0</v>
      </c>
      <c r="D22" s="188">
        <f>SUMIF(産業財産権出願・導入費[実施予定期],A16,産業財産権出願・導入費[助成
対象経費
(A)×(B)])</f>
        <v>0</v>
      </c>
      <c r="E22" s="774">
        <f>ROUNDDOWN(経費内訳_第2期[[#This Row],[列3]]*2/3,-3)</f>
        <v>0</v>
      </c>
      <c r="F22" s="768" t="str">
        <f>IF(経費内訳_第2期[[#This Row],[列4]]&lt;&gt;(ROUNDDOWN(経費内訳_第2期[[#This Row],[列3]]*2/3,-3)),"レ","")</f>
        <v/>
      </c>
      <c r="J22" s="283"/>
    </row>
    <row r="23" spans="1:10" ht="18.75" customHeight="1" x14ac:dyDescent="0.2">
      <c r="A23" s="1548"/>
      <c r="B23" s="766" t="s">
        <v>795</v>
      </c>
      <c r="C23" s="187">
        <f>SUMIF(展示会等参加費[実施予定期],A16,展示会等参加費[助成事業に
要する経費
（税込）])</f>
        <v>0</v>
      </c>
      <c r="D23" s="187">
        <f>SUMIF(展示会等参加費[実施予定期],A16,展示会等参加費[助成
対象経費
(A)×(B)])</f>
        <v>0</v>
      </c>
      <c r="E23" s="775">
        <f>ROUNDDOWN(経費内訳_第2期[[#This Row],[列3]]*2/3,-3)</f>
        <v>0</v>
      </c>
      <c r="F23" s="768" t="str">
        <f>IF(経費内訳_第2期[[#This Row],[列4]]&lt;&gt;(ROUNDDOWN(経費内訳_第2期[[#This Row],[列3]]*2/3,-3)),"レ","")</f>
        <v/>
      </c>
    </row>
    <row r="24" spans="1:10" ht="18.75" customHeight="1" x14ac:dyDescent="0.2">
      <c r="A24" s="1548"/>
      <c r="B24" s="766" t="s">
        <v>796</v>
      </c>
      <c r="C24" s="187">
        <f>SUMIF(広告費[実施予定期],A16,広告費[助成事業に
要する経費
（税込）])</f>
        <v>0</v>
      </c>
      <c r="D24" s="187">
        <f>SUMIF(広告費[実施予定期],A16,広告費[助成
対象経費
(A)×(B)])</f>
        <v>0</v>
      </c>
      <c r="E24" s="775">
        <f>ROUNDDOWN(経費内訳_第2期[[#This Row],[列3]]*2/3,-3)</f>
        <v>0</v>
      </c>
      <c r="F24" s="768" t="str">
        <f>IF(経費内訳_第2期[[#This Row],[列4]]&lt;&gt;(ROUNDDOWN(経費内訳_第2期[[#This Row],[列3]]*2/3,-3)),"レ","")</f>
        <v/>
      </c>
    </row>
    <row r="25" spans="1:10" ht="18.75" customHeight="1" thickBot="1" x14ac:dyDescent="0.25">
      <c r="A25" s="1548"/>
      <c r="B25" s="766" t="s">
        <v>797</v>
      </c>
      <c r="C25" s="189">
        <f>SUMIF(その他助成対象外経費[実施予定期],A16,その他助成対象外経費[助成事業に
要する経費
（税込）])</f>
        <v>0</v>
      </c>
      <c r="D25" s="190"/>
      <c r="E25" s="191"/>
      <c r="F25" s="770" t="str">
        <f>IF(経費内訳_第2期[[#This Row],[列4]]&lt;&gt;(ROUNDDOWN(経費内訳_第2期[[#This Row],[列3]]*2/3,-3)),"レ","")</f>
        <v/>
      </c>
    </row>
    <row r="26" spans="1:10" ht="22.5" customHeight="1" thickTop="1" thickBot="1" x14ac:dyDescent="0.25">
      <c r="A26" s="1549"/>
      <c r="B26" s="771" t="s">
        <v>28</v>
      </c>
      <c r="C26" s="772">
        <f>SUBTOTAL(109,経費内訳_第2期[列2])</f>
        <v>0</v>
      </c>
      <c r="D26" s="772">
        <f ca="1">SUBTOTAL(109,経費内訳_第2期[列3])</f>
        <v>0</v>
      </c>
      <c r="E26" s="773">
        <f ca="1">SUBTOTAL(109,経費内訳_第2期[列4])</f>
        <v>0</v>
      </c>
      <c r="F26" s="770"/>
    </row>
    <row r="27" spans="1:10" ht="18.75" customHeight="1" x14ac:dyDescent="0.25">
      <c r="A27" s="1547">
        <v>3</v>
      </c>
      <c r="B27" s="766" t="s">
        <v>784</v>
      </c>
      <c r="C27" s="186">
        <f>SUMIF(原材料・副資材費[実施予定期],A27,原材料・副資材費[助成事業に
要する経費
（税込）])</f>
        <v>0</v>
      </c>
      <c r="D27" s="186">
        <f>SUMIF(原材料・副資材費[実施予定期],A27,原材料・副資材費[助成
対象経費
(A)×(B)])</f>
        <v>0</v>
      </c>
      <c r="E27" s="767">
        <f>ROUNDDOWN(経費内訳_第3期[[#This Row],[列3]]*2/3,-3)</f>
        <v>0</v>
      </c>
      <c r="F27" s="768" t="str">
        <f>IF(経費内訳_第3期[[#This Row],[列4]]&lt;&gt;(ROUNDDOWN(経費内訳_第3期[[#This Row],[列3]]*2/3,-3)),"レ","")</f>
        <v/>
      </c>
      <c r="G27" s="14"/>
      <c r="H27" s="14"/>
    </row>
    <row r="28" spans="1:10" ht="18.75" customHeight="1" x14ac:dyDescent="0.25">
      <c r="A28" s="1548"/>
      <c r="B28" s="766" t="s">
        <v>786</v>
      </c>
      <c r="C28" s="187">
        <f>SUMIF(機械装置・工具器具費[使用予定期],A27,機械装置・工具器具費[助成事業に
要する経費
（税込）])</f>
        <v>0</v>
      </c>
      <c r="D28" s="188">
        <f>SUMIF(機械装置・工具器具費[使用予定期],A27,機械装置・工具器具費[助成
対象経費
(A)×(B)])</f>
        <v>0</v>
      </c>
      <c r="E28" s="776">
        <f>ROUNDDOWN(経費内訳_第3期[[#This Row],[列3]]*2/3,-3)</f>
        <v>0</v>
      </c>
      <c r="F28" s="768" t="str">
        <f>IF(経費内訳_第3期[[#This Row],[列4]]&lt;&gt;(ROUNDDOWN(経費内訳_第3期[[#This Row],[列3]]*2/3,-3)),"レ","")</f>
        <v/>
      </c>
      <c r="G28" s="14"/>
      <c r="H28" s="14"/>
    </row>
    <row r="29" spans="1:10" ht="18.75" customHeight="1" x14ac:dyDescent="0.25">
      <c r="A29" s="1548"/>
      <c r="B29" s="766" t="s">
        <v>788</v>
      </c>
      <c r="C29" s="187">
        <f>SUMIF(委託・外注費[実施予定期],A27,委託・外注費[助成事業に
要する経費
（税込）])</f>
        <v>0</v>
      </c>
      <c r="D29" s="188">
        <f>SUMIF(委託・外注費[実施予定期],A27,委託・外注費[助成
対象経費
(A)×(B)])</f>
        <v>0</v>
      </c>
      <c r="E29" s="776">
        <f>ROUNDDOWN(経費内訳_第3期[[#This Row],[列3]]*2/3,-3)</f>
        <v>0</v>
      </c>
      <c r="F29" s="768" t="str">
        <f>IF(経費内訳_第3期[[#This Row],[列4]]&lt;&gt;(ROUNDDOWN(経費内訳_第3期[[#This Row],[列3]]*2/3,-3)),"レ","")</f>
        <v/>
      </c>
      <c r="G29" s="14"/>
      <c r="H29" s="14"/>
    </row>
    <row r="30" spans="1:10" ht="18.75" customHeight="1" x14ac:dyDescent="0.25">
      <c r="A30" s="1548"/>
      <c r="B30" s="766" t="s">
        <v>789</v>
      </c>
      <c r="C30" s="187">
        <f>SUMIF(専門家指導費[実施予定期],A27,専門家指導費[助成事業に
要する経費
（税込）])</f>
        <v>0</v>
      </c>
      <c r="D30" s="188">
        <f>SUMIF(専門家指導費[実施予定期],A27,専門家指導費[助成
対象経費
(A)×(B)])</f>
        <v>0</v>
      </c>
      <c r="E30" s="776">
        <f>ROUNDDOWN(経費内訳_第3期[[#This Row],[列3]]*2/3,-3)</f>
        <v>0</v>
      </c>
      <c r="F30" s="768" t="str">
        <f>IF(経費内訳_第3期[[#This Row],[列4]]&lt;&gt;(ROUNDDOWN(経費内訳_第3期[[#This Row],[列3]]*2/3,-3)),"レ","")</f>
        <v/>
      </c>
      <c r="G30" s="14"/>
      <c r="H30" s="14"/>
    </row>
    <row r="31" spans="1:10" ht="18.75" customHeight="1" x14ac:dyDescent="0.25">
      <c r="A31" s="1548"/>
      <c r="B31" s="766" t="s">
        <v>790</v>
      </c>
      <c r="C31" s="187">
        <f>SUMIF('65'!H8:H22,A27,'65'!K8:K22)</f>
        <v>0</v>
      </c>
      <c r="D31" s="277">
        <f ca="1">IF('65'!K28&gt;'65'!L28,'65'!L28,'65'!K28)</f>
        <v>0</v>
      </c>
      <c r="E31" s="769">
        <f ca="1">ROUNDDOWN(経費内訳_第3期[[#This Row],[列3]]*2/3,-3)</f>
        <v>0</v>
      </c>
      <c r="F31" s="768" t="str">
        <f ca="1">IF(経費内訳_第3期[[#This Row],[列4]]&lt;&gt;(ROUNDDOWN(経費内訳_第3期[[#This Row],[列3]]*2/3,-3)),"レ","")</f>
        <v/>
      </c>
      <c r="H31" s="14"/>
    </row>
    <row r="32" spans="1:10" ht="18.75" customHeight="1" x14ac:dyDescent="0.25">
      <c r="A32" s="1548"/>
      <c r="B32" s="766" t="s">
        <v>792</v>
      </c>
      <c r="C32" s="187">
        <f>SUMIF(規格等認証・登録費6[実施予定期],A27,規格等認証・登録費6[助成事業に
要する経費
（税込）])</f>
        <v>0</v>
      </c>
      <c r="D32" s="188">
        <f>SUMIF(規格等認証・登録費6[実施予定期],A27,規格等認証・登録費6[助成
対象経費
(A)×(B)])</f>
        <v>0</v>
      </c>
      <c r="E32" s="776">
        <f>ROUNDDOWN(経費内訳_第3期[[#This Row],[列3]]*2/3,-3)</f>
        <v>0</v>
      </c>
      <c r="F32" s="768" t="str">
        <f>IF(経費内訳_第3期[[#This Row],[列4]]&lt;&gt;(ROUNDDOWN(経費内訳_第3期[[#This Row],[列3]]*2/3,-3)),"レ","")</f>
        <v/>
      </c>
      <c r="G32" s="14"/>
      <c r="H32" s="14"/>
    </row>
    <row r="33" spans="1:8" ht="18.75" customHeight="1" x14ac:dyDescent="0.25">
      <c r="A33" s="1548"/>
      <c r="B33" s="766" t="s">
        <v>793</v>
      </c>
      <c r="C33" s="187">
        <f>SUMIF(産業財産権出願・導入費[実施予定期],A27,産業財産権出願・導入費[助成事業に
要する経費
（税込）])</f>
        <v>0</v>
      </c>
      <c r="D33" s="188">
        <f>SUMIF(産業財産権出願・導入費[実施予定期],A27,産業財産権出願・導入費[助成
対象経費
(A)×(B)])</f>
        <v>0</v>
      </c>
      <c r="E33" s="776">
        <f>ROUNDDOWN(経費内訳_第3期[[#This Row],[列3]]*2/3,-3)</f>
        <v>0</v>
      </c>
      <c r="F33" s="768" t="str">
        <f>IF(経費内訳_第3期[[#This Row],[列4]]&lt;&gt;(ROUNDDOWN(経費内訳_第3期[[#This Row],[列3]]*2/3,-3)),"レ","")</f>
        <v/>
      </c>
      <c r="G33" s="14"/>
      <c r="H33" s="14"/>
    </row>
    <row r="34" spans="1:8" ht="18.75" customHeight="1" x14ac:dyDescent="0.2">
      <c r="A34" s="1548"/>
      <c r="B34" s="766" t="s">
        <v>795</v>
      </c>
      <c r="C34" s="187">
        <f>SUMIF(展示会等参加費[実施予定期],A27,展示会等参加費[助成事業に
要する経費
（税込）])</f>
        <v>0</v>
      </c>
      <c r="D34" s="187">
        <f>SUMIF(展示会等参加費[実施予定期],A27,展示会等参加費[助成
対象経費
(A)×(B)])</f>
        <v>0</v>
      </c>
      <c r="E34" s="775">
        <f>ROUNDDOWN(経費内訳_第3期[[#This Row],[列3]]*2/3,-3)</f>
        <v>0</v>
      </c>
      <c r="F34" s="768" t="str">
        <f>IF(経費内訳_第3期[[#This Row],[列4]]&lt;&gt;(ROUNDDOWN(経費内訳_第3期[[#This Row],[列3]]*2/3,-3)),"レ","")</f>
        <v/>
      </c>
    </row>
    <row r="35" spans="1:8" ht="18.75" customHeight="1" x14ac:dyDescent="0.2">
      <c r="A35" s="1548"/>
      <c r="B35" s="766" t="s">
        <v>796</v>
      </c>
      <c r="C35" s="187">
        <f>SUMIF(広告費[実施予定期],A27,広告費[助成事業に
要する経費
（税込）])</f>
        <v>0</v>
      </c>
      <c r="D35" s="187">
        <f>SUMIF(広告費[実施予定期],A27,広告費[助成
対象経費
(A)×(B)])</f>
        <v>0</v>
      </c>
      <c r="E35" s="775">
        <f>ROUNDDOWN(経費内訳_第3期[[#This Row],[列3]]*2/3,-3)</f>
        <v>0</v>
      </c>
      <c r="F35" s="768" t="str">
        <f>IF(経費内訳_第3期[[#This Row],[列4]]&lt;&gt;(ROUNDDOWN(経費内訳_第3期[[#This Row],[列3]]*2/3,-3)),"レ","")</f>
        <v/>
      </c>
    </row>
    <row r="36" spans="1:8" ht="18.75" customHeight="1" thickBot="1" x14ac:dyDescent="0.25">
      <c r="A36" s="1548"/>
      <c r="B36" s="766" t="s">
        <v>797</v>
      </c>
      <c r="C36" s="189">
        <f>SUMIF(その他助成対象外経費[実施予定期],A27,その他助成対象外経費[助成事業に
要する経費
（税込）])</f>
        <v>0</v>
      </c>
      <c r="D36" s="190"/>
      <c r="E36" s="191"/>
      <c r="F36" s="770"/>
    </row>
    <row r="37" spans="1:8" ht="22.5" customHeight="1" thickTop="1" thickBot="1" x14ac:dyDescent="0.25">
      <c r="A37" s="1549"/>
      <c r="B37" s="771" t="s">
        <v>29</v>
      </c>
      <c r="C37" s="772">
        <f>SUBTOTAL(109,経費内訳_第3期[列2])</f>
        <v>0</v>
      </c>
      <c r="D37" s="772">
        <f ca="1">SUBTOTAL(109,経費内訳_第3期[列3])</f>
        <v>0</v>
      </c>
      <c r="E37" s="773">
        <f ca="1">SUBTOTAL(109,経費内訳_第3期[列4])</f>
        <v>0</v>
      </c>
      <c r="F37" s="770"/>
    </row>
    <row r="38" spans="1:8" ht="30" customHeight="1" thickBot="1" x14ac:dyDescent="0.25">
      <c r="A38" s="1545" t="s">
        <v>30</v>
      </c>
      <c r="B38" s="1546"/>
      <c r="C38" s="192">
        <f>SUBTOTAL(109,C5:C37)</f>
        <v>0</v>
      </c>
      <c r="D38" s="193">
        <f ca="1">SUBTOTAL(109,D5:D37)</f>
        <v>0</v>
      </c>
      <c r="E38" s="194">
        <f ca="1">SUBTOTAL(109,E5:E37)</f>
        <v>0</v>
      </c>
      <c r="F38" s="770"/>
    </row>
    <row r="43" spans="1:8" x14ac:dyDescent="0.2">
      <c r="B43" s="4"/>
      <c r="C43" s="4"/>
      <c r="D43" s="4"/>
      <c r="E43" s="4"/>
    </row>
  </sheetData>
  <sheetProtection selectLockedCells="1"/>
  <mergeCells count="6">
    <mergeCell ref="A38:B38"/>
    <mergeCell ref="A16:A26"/>
    <mergeCell ref="A27:A37"/>
    <mergeCell ref="A1:E1"/>
    <mergeCell ref="A2:E2"/>
    <mergeCell ref="A5:A15"/>
  </mergeCells>
  <phoneticPr fontId="1"/>
  <conditionalFormatting sqref="E38">
    <cfRule type="cellIs" dxfId="295" priority="2" operator="greaterThan">
      <formula>80000000</formula>
    </cfRule>
  </conditionalFormatting>
  <conditionalFormatting sqref="E34:E35">
    <cfRule type="expression" dxfId="294" priority="1">
      <formula>($E$12+$E$13+$E$23+$E$24+$E$34+$E$35)&gt;10000000</formula>
    </cfRule>
  </conditionalFormatting>
  <dataValidations count="2">
    <dataValidation imeMode="hiragana" allowBlank="1" showInputMessage="1" showErrorMessage="1" sqref="A4:E4 A5 A16 A27"/>
    <dataValidation imeMode="halfAlpha" allowBlank="1" showInputMessage="1" showErrorMessage="1" sqref="C38:E38 C27:E36 C16:E25 C5:E14"/>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tableParts count="3">
    <tablePart r:id="rId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sheetPr>
  <dimension ref="A1:R33"/>
  <sheetViews>
    <sheetView view="pageBreakPreview" zoomScaleNormal="100" zoomScaleSheetLayoutView="100" workbookViewId="0">
      <selection activeCell="B14" sqref="B14"/>
    </sheetView>
  </sheetViews>
  <sheetFormatPr defaultColWidth="2.08984375" defaultRowHeight="12" x14ac:dyDescent="0.2"/>
  <cols>
    <col min="1" max="1" width="5" style="4" customWidth="1"/>
    <col min="2" max="2" width="10" style="4" customWidth="1"/>
    <col min="3" max="3" width="9.81640625" style="4" customWidth="1"/>
    <col min="4" max="4" width="10" style="4" customWidth="1"/>
    <col min="5" max="5" width="2.453125" style="4" customWidth="1"/>
    <col min="6" max="7" width="5" style="4" customWidth="1"/>
    <col min="8" max="11" width="9.6328125" style="4" customWidth="1"/>
    <col min="12" max="12" width="2.08984375" style="4" customWidth="1"/>
    <col min="13" max="13" width="2" style="4" customWidth="1"/>
    <col min="14" max="219" width="2.08984375" style="4" customWidth="1"/>
    <col min="220" max="16384" width="2.08984375" style="4"/>
  </cols>
  <sheetData>
    <row r="1" spans="1:18" ht="22.5" customHeight="1" x14ac:dyDescent="0.2">
      <c r="A1" s="1553" t="s">
        <v>777</v>
      </c>
      <c r="B1" s="1553"/>
      <c r="C1" s="1553"/>
      <c r="D1" s="1553"/>
      <c r="E1" s="1553"/>
      <c r="F1" s="1553"/>
      <c r="G1" s="1553"/>
      <c r="H1" s="1553"/>
      <c r="I1" s="1553"/>
      <c r="J1" s="1553"/>
      <c r="K1" s="1553"/>
    </row>
    <row r="2" spans="1:18" ht="26.25" customHeight="1" x14ac:dyDescent="0.2">
      <c r="A2" s="777" t="s">
        <v>223</v>
      </c>
      <c r="B2" s="1554" t="s">
        <v>239</v>
      </c>
      <c r="C2" s="1554"/>
      <c r="D2" s="1554"/>
      <c r="E2" s="1554"/>
      <c r="F2" s="1554"/>
      <c r="G2" s="1554"/>
      <c r="H2" s="1554"/>
      <c r="I2" s="1554"/>
      <c r="J2" s="1554"/>
      <c r="K2" s="1554"/>
    </row>
    <row r="3" spans="1:18" ht="21.5" customHeight="1" x14ac:dyDescent="0.2">
      <c r="A3" s="777" t="s">
        <v>223</v>
      </c>
      <c r="B3" s="1554" t="s">
        <v>243</v>
      </c>
      <c r="C3" s="1554"/>
      <c r="D3" s="1554"/>
      <c r="E3" s="1554"/>
      <c r="F3" s="1554"/>
      <c r="G3" s="1554"/>
      <c r="H3" s="1554"/>
      <c r="I3" s="1554"/>
      <c r="J3" s="1554"/>
      <c r="K3" s="1554"/>
    </row>
    <row r="4" spans="1:18" ht="15" customHeight="1" x14ac:dyDescent="0.2">
      <c r="A4" s="778" t="s">
        <v>223</v>
      </c>
      <c r="B4" s="1555" t="s">
        <v>264</v>
      </c>
      <c r="C4" s="1555"/>
      <c r="D4" s="1555"/>
      <c r="E4" s="1555"/>
      <c r="F4" s="1555"/>
      <c r="G4" s="1555"/>
      <c r="H4" s="1555"/>
      <c r="I4" s="1555"/>
      <c r="J4" s="1555"/>
      <c r="K4" s="1555"/>
    </row>
    <row r="5" spans="1:18" ht="15" customHeight="1" x14ac:dyDescent="0.2">
      <c r="A5" s="778" t="s">
        <v>223</v>
      </c>
      <c r="B5" s="1555" t="s">
        <v>233</v>
      </c>
      <c r="C5" s="1555"/>
      <c r="D5" s="1555"/>
      <c r="E5" s="1555"/>
      <c r="F5" s="1555"/>
      <c r="G5" s="1555"/>
      <c r="H5" s="1555"/>
      <c r="I5" s="1555"/>
      <c r="J5" s="1555"/>
      <c r="K5" s="1555"/>
    </row>
    <row r="6" spans="1:18" ht="25.75" customHeight="1" x14ac:dyDescent="0.2">
      <c r="A6" s="778" t="s">
        <v>223</v>
      </c>
      <c r="B6" s="1555" t="s">
        <v>481</v>
      </c>
      <c r="C6" s="1555"/>
      <c r="D6" s="1555"/>
      <c r="E6" s="1555"/>
      <c r="F6" s="1555"/>
      <c r="G6" s="1555"/>
      <c r="H6" s="1555"/>
      <c r="I6" s="1555"/>
      <c r="J6" s="1555"/>
      <c r="K6" s="1555"/>
    </row>
    <row r="7" spans="1:18" ht="15" customHeight="1" x14ac:dyDescent="0.2">
      <c r="A7" s="757"/>
      <c r="B7" s="757"/>
      <c r="C7" s="757"/>
      <c r="D7" s="757"/>
      <c r="E7" s="757"/>
      <c r="F7" s="757"/>
      <c r="G7" s="757"/>
      <c r="H7" s="757"/>
      <c r="I7" s="757"/>
      <c r="J7" s="757"/>
      <c r="K7" s="757"/>
    </row>
    <row r="8" spans="1:18" ht="15" customHeight="1" x14ac:dyDescent="0.2">
      <c r="A8" s="1550" t="s">
        <v>252</v>
      </c>
      <c r="B8" s="1550"/>
      <c r="C8" s="1550"/>
      <c r="D8" s="1550"/>
      <c r="E8" s="1550"/>
      <c r="F8" s="1550"/>
      <c r="G8" s="1550"/>
      <c r="H8" s="1550"/>
      <c r="I8" s="1550"/>
      <c r="J8" s="1550"/>
      <c r="K8" s="1550"/>
    </row>
    <row r="9" spans="1:18" s="857" customFormat="1" ht="15" customHeight="1" x14ac:dyDescent="0.2">
      <c r="A9" s="858" t="s">
        <v>223</v>
      </c>
      <c r="B9" s="856" t="s">
        <v>921</v>
      </c>
      <c r="C9" s="854"/>
      <c r="D9" s="854"/>
      <c r="E9" s="854"/>
      <c r="F9" s="854"/>
      <c r="G9" s="854"/>
      <c r="H9" s="854"/>
      <c r="I9" s="854"/>
      <c r="J9" s="854"/>
      <c r="K9" s="854"/>
    </row>
    <row r="10" spans="1:18" s="857" customFormat="1" ht="15" customHeight="1" x14ac:dyDescent="0.2">
      <c r="A10" s="858" t="s">
        <v>223</v>
      </c>
      <c r="B10" s="855" t="s">
        <v>922</v>
      </c>
      <c r="C10" s="854"/>
      <c r="D10" s="854"/>
      <c r="E10" s="854"/>
      <c r="F10" s="854"/>
      <c r="G10" s="854"/>
      <c r="H10" s="854"/>
      <c r="I10" s="854"/>
      <c r="J10" s="854"/>
      <c r="K10" s="854"/>
    </row>
    <row r="11" spans="1:18" ht="15" customHeight="1" x14ac:dyDescent="0.2">
      <c r="A11" s="778" t="s">
        <v>223</v>
      </c>
      <c r="B11" s="1552" t="s">
        <v>224</v>
      </c>
      <c r="C11" s="1552"/>
      <c r="D11" s="1552"/>
      <c r="E11" s="1552"/>
      <c r="F11" s="1552"/>
      <c r="G11" s="1552"/>
      <c r="H11" s="1552"/>
      <c r="I11" s="1552"/>
      <c r="J11" s="1552"/>
      <c r="K11" s="1552"/>
    </row>
    <row r="12" spans="1:18" ht="15" customHeight="1" x14ac:dyDescent="0.2">
      <c r="A12" s="757"/>
      <c r="B12" s="757"/>
      <c r="C12" s="757"/>
      <c r="D12" s="757"/>
      <c r="E12" s="757"/>
      <c r="F12" s="757"/>
      <c r="G12" s="757"/>
      <c r="H12" s="757"/>
      <c r="I12" s="757"/>
      <c r="J12" s="757"/>
      <c r="K12" s="758" t="s">
        <v>31</v>
      </c>
    </row>
    <row r="13" spans="1:18" ht="60" customHeight="1" x14ac:dyDescent="0.2">
      <c r="A13" s="779" t="s">
        <v>32</v>
      </c>
      <c r="B13" s="780" t="s">
        <v>33</v>
      </c>
      <c r="C13" s="780" t="s">
        <v>34</v>
      </c>
      <c r="D13" s="780" t="s">
        <v>35</v>
      </c>
      <c r="E13" s="781" t="s">
        <v>63</v>
      </c>
      <c r="F13" s="782" t="s">
        <v>266</v>
      </c>
      <c r="G13" s="783" t="s">
        <v>36</v>
      </c>
      <c r="H13" s="779" t="s">
        <v>265</v>
      </c>
      <c r="I13" s="779" t="s">
        <v>37</v>
      </c>
      <c r="J13" s="779" t="s">
        <v>254</v>
      </c>
      <c r="K13" s="784" t="s">
        <v>38</v>
      </c>
      <c r="L13" s="15" t="s">
        <v>22</v>
      </c>
    </row>
    <row r="14" spans="1:18" s="21" customFormat="1" ht="30" customHeight="1" x14ac:dyDescent="0.2">
      <c r="A14" s="16">
        <f>ROW()-ROW(原材料・副資材費[[#Headers],[費用
番号]])</f>
        <v>1</v>
      </c>
      <c r="B14" s="17"/>
      <c r="C14" s="17"/>
      <c r="D14" s="17"/>
      <c r="E14" s="18"/>
      <c r="F14" s="19"/>
      <c r="G14" s="20"/>
      <c r="H14" s="179"/>
      <c r="I14" s="180">
        <f>ROUNDDOWN(原材料・副資材費[[#This Row],[助成
対象経費
(A)×(B)]]*1.1,0)</f>
        <v>0</v>
      </c>
      <c r="J14" s="180">
        <f>原材料・副資材費[[#This Row],[数量
(A)]]*原材料・副資材費[[#This Row],[単価
（税抜、B)]]</f>
        <v>0</v>
      </c>
      <c r="K14" s="17"/>
      <c r="L14"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row>
    <row r="15" spans="1:18" s="21" customFormat="1" ht="30" customHeight="1" x14ac:dyDescent="0.2">
      <c r="A15" s="16">
        <f>ROW()-ROW(原材料・副資材費[[#Headers],[費用
番号]])</f>
        <v>2</v>
      </c>
      <c r="B15" s="17"/>
      <c r="C15" s="17"/>
      <c r="D15" s="17"/>
      <c r="E15" s="18"/>
      <c r="F15" s="19"/>
      <c r="G15" s="20"/>
      <c r="H15" s="179"/>
      <c r="I15" s="180">
        <f>ROUNDDOWN(原材料・副資材費[[#This Row],[助成
対象経費
(A)×(B)]]*1.1,0)</f>
        <v>0</v>
      </c>
      <c r="J15" s="180">
        <f>原材料・副資材費[[#This Row],[数量
(A)]]*原材料・副資材費[[#This Row],[単価
（税抜、B)]]</f>
        <v>0</v>
      </c>
      <c r="K15" s="17"/>
      <c r="L15"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5" s="22"/>
      <c r="R15" s="22"/>
    </row>
    <row r="16" spans="1:18" s="21" customFormat="1" ht="30" customHeight="1" x14ac:dyDescent="0.2">
      <c r="A16" s="16">
        <f>ROW()-ROW(原材料・副資材費[[#Headers],[費用
番号]])</f>
        <v>3</v>
      </c>
      <c r="B16" s="17"/>
      <c r="C16" s="17"/>
      <c r="D16" s="17"/>
      <c r="E16" s="18"/>
      <c r="F16" s="19"/>
      <c r="G16" s="20"/>
      <c r="H16" s="179"/>
      <c r="I16" s="180">
        <f>ROUNDDOWN(原材料・副資材費[[#This Row],[助成
対象経費
(A)×(B)]]*1.1,0)</f>
        <v>0</v>
      </c>
      <c r="J16" s="180">
        <f>原材料・副資材費[[#This Row],[数量
(A)]]*原材料・副資材費[[#This Row],[単価
（税抜、B)]]</f>
        <v>0</v>
      </c>
      <c r="K16" s="17"/>
      <c r="L16"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6" s="22"/>
      <c r="R16" s="22"/>
    </row>
    <row r="17" spans="1:18" s="21" customFormat="1" ht="30" customHeight="1" x14ac:dyDescent="0.2">
      <c r="A17" s="16">
        <f>ROW()-ROW(原材料・副資材費[[#Headers],[費用
番号]])</f>
        <v>4</v>
      </c>
      <c r="B17" s="17"/>
      <c r="C17" s="17"/>
      <c r="D17" s="17"/>
      <c r="E17" s="18"/>
      <c r="F17" s="19"/>
      <c r="G17" s="20"/>
      <c r="H17" s="179"/>
      <c r="I17" s="180">
        <f>ROUNDDOWN(原材料・副資材費[[#This Row],[助成
対象経費
(A)×(B)]]*1.1,0)</f>
        <v>0</v>
      </c>
      <c r="J17" s="180">
        <f>原材料・副資材費[[#This Row],[数量
(A)]]*原材料・副資材費[[#This Row],[単価
（税抜、B)]]</f>
        <v>0</v>
      </c>
      <c r="K17" s="17"/>
      <c r="L17"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7" s="22"/>
      <c r="R17" s="22"/>
    </row>
    <row r="18" spans="1:18" s="21" customFormat="1" ht="30" customHeight="1" x14ac:dyDescent="0.2">
      <c r="A18" s="16">
        <f>ROW()-ROW(原材料・副資材費[[#Headers],[費用
番号]])</f>
        <v>5</v>
      </c>
      <c r="B18" s="23"/>
      <c r="C18" s="23"/>
      <c r="D18" s="17"/>
      <c r="E18" s="64"/>
      <c r="F18" s="235"/>
      <c r="G18" s="822"/>
      <c r="H18" s="24"/>
      <c r="I18" s="180">
        <f>ROUNDDOWN(原材料・副資材費[[#This Row],[助成
対象経費
(A)×(B)]]*1.1,0)</f>
        <v>0</v>
      </c>
      <c r="J18" s="180">
        <f>原材料・副資材費[[#This Row],[数量
(A)]]*原材料・副資材費[[#This Row],[単価
（税抜、B)]]</f>
        <v>0</v>
      </c>
      <c r="K18" s="17"/>
      <c r="L18"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8" s="22"/>
      <c r="R18" s="22"/>
    </row>
    <row r="19" spans="1:18" s="21" customFormat="1" ht="30" customHeight="1" x14ac:dyDescent="0.2">
      <c r="A19" s="16">
        <f>ROW()-ROW(原材料・副資材費[[#Headers],[費用
番号]])</f>
        <v>6</v>
      </c>
      <c r="B19" s="17"/>
      <c r="C19" s="17"/>
      <c r="D19" s="17"/>
      <c r="E19" s="18"/>
      <c r="F19" s="19"/>
      <c r="G19" s="20"/>
      <c r="H19" s="179"/>
      <c r="I19" s="180">
        <f>ROUNDDOWN(原材料・副資材費[[#This Row],[助成
対象経費
(A)×(B)]]*1.1,0)</f>
        <v>0</v>
      </c>
      <c r="J19" s="180">
        <f>原材料・副資材費[[#This Row],[数量
(A)]]*原材料・副資材費[[#This Row],[単価
（税抜、B)]]</f>
        <v>0</v>
      </c>
      <c r="K19" s="17"/>
      <c r="L19"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19" s="22"/>
      <c r="R19" s="22"/>
    </row>
    <row r="20" spans="1:18" s="21" customFormat="1" ht="30" customHeight="1" x14ac:dyDescent="0.2">
      <c r="A20" s="16">
        <f>ROW()-ROW(原材料・副資材費[[#Headers],[費用
番号]])</f>
        <v>7</v>
      </c>
      <c r="B20" s="23"/>
      <c r="C20" s="23"/>
      <c r="D20" s="23"/>
      <c r="E20" s="64"/>
      <c r="F20" s="235"/>
      <c r="G20" s="822"/>
      <c r="H20" s="24"/>
      <c r="I20" s="180">
        <f>ROUNDDOWN(原材料・副資材費[[#This Row],[助成
対象経費
(A)×(B)]]*1.1,0)</f>
        <v>0</v>
      </c>
      <c r="J20" s="180">
        <f>原材料・副資材費[[#This Row],[数量
(A)]]*原材料・副資材費[[#This Row],[単価
（税抜、B)]]</f>
        <v>0</v>
      </c>
      <c r="K20" s="17"/>
      <c r="L20"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0" s="22"/>
      <c r="R20" s="22"/>
    </row>
    <row r="21" spans="1:18" s="21" customFormat="1" ht="30" customHeight="1" x14ac:dyDescent="0.2">
      <c r="A21" s="16">
        <f>ROW()-ROW(原材料・副資材費[[#Headers],[費用
番号]])</f>
        <v>8</v>
      </c>
      <c r="B21" s="17"/>
      <c r="C21" s="17"/>
      <c r="D21" s="17"/>
      <c r="E21" s="18"/>
      <c r="F21" s="19"/>
      <c r="G21" s="20"/>
      <c r="H21" s="179"/>
      <c r="I21" s="180">
        <f>ROUNDDOWN(原材料・副資材費[[#This Row],[助成
対象経費
(A)×(B)]]*1.1,0)</f>
        <v>0</v>
      </c>
      <c r="J21" s="180">
        <f>原材料・副資材費[[#This Row],[数量
(A)]]*原材料・副資材費[[#This Row],[単価
（税抜、B)]]</f>
        <v>0</v>
      </c>
      <c r="K21" s="17"/>
      <c r="L21"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1" s="22"/>
      <c r="R21" s="22"/>
    </row>
    <row r="22" spans="1:18" s="21" customFormat="1" ht="30" customHeight="1" x14ac:dyDescent="0.2">
      <c r="A22" s="16">
        <f>ROW()-ROW(原材料・副資材費[[#Headers],[費用
番号]])</f>
        <v>9</v>
      </c>
      <c r="B22" s="17"/>
      <c r="C22" s="17"/>
      <c r="D22" s="17"/>
      <c r="E22" s="18"/>
      <c r="F22" s="19"/>
      <c r="G22" s="20"/>
      <c r="H22" s="179"/>
      <c r="I22" s="180">
        <f>ROUNDDOWN(原材料・副資材費[[#This Row],[助成
対象経費
(A)×(B)]]*1.1,0)</f>
        <v>0</v>
      </c>
      <c r="J22" s="180">
        <f>原材料・副資材費[[#This Row],[数量
(A)]]*原材料・副資材費[[#This Row],[単価
（税抜、B)]]</f>
        <v>0</v>
      </c>
      <c r="K22" s="17"/>
      <c r="L22"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2" s="22"/>
      <c r="R22" s="22"/>
    </row>
    <row r="23" spans="1:18" s="21" customFormat="1" ht="30" customHeight="1" x14ac:dyDescent="0.2">
      <c r="A23" s="16">
        <f>ROW()-ROW(原材料・副資材費[[#Headers],[費用
番号]])</f>
        <v>10</v>
      </c>
      <c r="B23" s="17"/>
      <c r="C23" s="17"/>
      <c r="D23" s="17"/>
      <c r="E23" s="18"/>
      <c r="F23" s="19"/>
      <c r="G23" s="20"/>
      <c r="H23" s="179"/>
      <c r="I23" s="180">
        <f>ROUNDDOWN(原材料・副資材費[[#This Row],[助成
対象経費
(A)×(B)]]*1.1,0)</f>
        <v>0</v>
      </c>
      <c r="J23" s="180">
        <f>原材料・副資材費[[#This Row],[数量
(A)]]*原材料・副資材費[[#This Row],[単価
（税抜、B)]]</f>
        <v>0</v>
      </c>
      <c r="K23" s="17"/>
      <c r="L23"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3" s="22"/>
      <c r="R23" s="22"/>
    </row>
    <row r="24" spans="1:18" s="21" customFormat="1" ht="30" customHeight="1" x14ac:dyDescent="0.2">
      <c r="A24" s="16">
        <f>ROW()-ROW(原材料・副資材費[[#Headers],[費用
番号]])</f>
        <v>11</v>
      </c>
      <c r="B24" s="17"/>
      <c r="C24" s="17"/>
      <c r="D24" s="17"/>
      <c r="E24" s="18"/>
      <c r="F24" s="19"/>
      <c r="G24" s="20"/>
      <c r="H24" s="179"/>
      <c r="I24" s="180">
        <f>ROUNDDOWN(原材料・副資材費[[#This Row],[助成
対象経費
(A)×(B)]]*1.1,0)</f>
        <v>0</v>
      </c>
      <c r="J24" s="180">
        <f>原材料・副資材費[[#This Row],[数量
(A)]]*原材料・副資材費[[#This Row],[単価
（税抜、B)]]</f>
        <v>0</v>
      </c>
      <c r="K24" s="17"/>
      <c r="L24"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4" s="22"/>
      <c r="R24" s="22"/>
    </row>
    <row r="25" spans="1:18" s="21" customFormat="1" ht="30" customHeight="1" x14ac:dyDescent="0.2">
      <c r="A25" s="16">
        <f>ROW()-ROW(原材料・副資材費[[#Headers],[費用
番号]])</f>
        <v>12</v>
      </c>
      <c r="B25" s="17"/>
      <c r="C25" s="17"/>
      <c r="D25" s="17"/>
      <c r="E25" s="18"/>
      <c r="F25" s="19"/>
      <c r="G25" s="20"/>
      <c r="H25" s="179"/>
      <c r="I25" s="180">
        <f>ROUNDDOWN(原材料・副資材費[[#This Row],[助成
対象経費
(A)×(B)]]*1.1,0)</f>
        <v>0</v>
      </c>
      <c r="J25" s="180">
        <f>原材料・副資材費[[#This Row],[数量
(A)]]*原材料・副資材費[[#This Row],[単価
（税抜、B)]]</f>
        <v>0</v>
      </c>
      <c r="K25" s="17"/>
      <c r="L25"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5" s="22"/>
      <c r="R25" s="22"/>
    </row>
    <row r="26" spans="1:18" s="21" customFormat="1" ht="30" customHeight="1" x14ac:dyDescent="0.2">
      <c r="A26" s="16">
        <f>ROW()-ROW(原材料・副資材費[[#Headers],[費用
番号]])</f>
        <v>13</v>
      </c>
      <c r="B26" s="17"/>
      <c r="C26" s="17"/>
      <c r="D26" s="17"/>
      <c r="E26" s="18"/>
      <c r="F26" s="19"/>
      <c r="G26" s="20"/>
      <c r="H26" s="179"/>
      <c r="I26" s="180">
        <f>ROUNDDOWN(原材料・副資材費[[#This Row],[助成
対象経費
(A)×(B)]]*1.1,0)</f>
        <v>0</v>
      </c>
      <c r="J26" s="180">
        <f>原材料・副資材費[[#This Row],[数量
(A)]]*原材料・副資材費[[#This Row],[単価
（税抜、B)]]</f>
        <v>0</v>
      </c>
      <c r="K26" s="17"/>
      <c r="L26"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6" s="22"/>
      <c r="R26" s="22"/>
    </row>
    <row r="27" spans="1:18" s="21" customFormat="1" ht="30" customHeight="1" x14ac:dyDescent="0.2">
      <c r="A27" s="16">
        <f>ROW()-ROW(原材料・副資材費[[#Headers],[費用
番号]])</f>
        <v>14</v>
      </c>
      <c r="B27" s="17"/>
      <c r="C27" s="17"/>
      <c r="D27" s="17"/>
      <c r="E27" s="18"/>
      <c r="F27" s="19"/>
      <c r="G27" s="20"/>
      <c r="H27" s="179"/>
      <c r="I27" s="180">
        <f>ROUNDDOWN(原材料・副資材費[[#This Row],[助成
対象経費
(A)×(B)]]*1.1,0)</f>
        <v>0</v>
      </c>
      <c r="J27" s="180">
        <f>原材料・副資材費[[#This Row],[数量
(A)]]*原材料・副資材費[[#This Row],[単価
（税抜、B)]]</f>
        <v>0</v>
      </c>
      <c r="K27" s="17"/>
      <c r="L27"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7" s="22"/>
      <c r="R27" s="22"/>
    </row>
    <row r="28" spans="1:18" s="21" customFormat="1" ht="30" customHeight="1" x14ac:dyDescent="0.2">
      <c r="A28" s="16">
        <f>ROW()-ROW(原材料・副資材費[[#Headers],[費用
番号]])</f>
        <v>15</v>
      </c>
      <c r="B28" s="17"/>
      <c r="C28" s="17"/>
      <c r="D28" s="17"/>
      <c r="E28" s="18"/>
      <c r="F28" s="19"/>
      <c r="G28" s="20"/>
      <c r="H28" s="179"/>
      <c r="I28" s="180">
        <f>ROUNDDOWN(原材料・副資材費[[#This Row],[助成
対象経費
(A)×(B)]]*1.1,0)</f>
        <v>0</v>
      </c>
      <c r="J28" s="180">
        <f>原材料・副資材費[[#This Row],[数量
(A)]]*原材料・副資材費[[#This Row],[単価
（税抜、B)]]</f>
        <v>0</v>
      </c>
      <c r="K28" s="17"/>
      <c r="L28"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8" s="22"/>
      <c r="R28" s="22"/>
    </row>
    <row r="29" spans="1:18" s="21" customFormat="1" ht="30" customHeight="1" x14ac:dyDescent="0.2">
      <c r="A29" s="16">
        <f>ROW()-ROW(原材料・副資材費[[#Headers],[費用
番号]])</f>
        <v>16</v>
      </c>
      <c r="B29" s="17"/>
      <c r="C29" s="17"/>
      <c r="D29" s="17"/>
      <c r="E29" s="18"/>
      <c r="F29" s="19"/>
      <c r="G29" s="20"/>
      <c r="H29" s="179"/>
      <c r="I29" s="180">
        <f>ROUNDDOWN(原材料・副資材費[[#This Row],[助成
対象経費
(A)×(B)]]*1.1,0)</f>
        <v>0</v>
      </c>
      <c r="J29" s="180">
        <f>原材料・副資材費[[#This Row],[数量
(A)]]*原材料・副資材費[[#This Row],[単価
（税抜、B)]]</f>
        <v>0</v>
      </c>
      <c r="K29" s="17"/>
      <c r="L29"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29" s="22"/>
      <c r="R29" s="22"/>
    </row>
    <row r="30" spans="1:18" s="21" customFormat="1" ht="30" customHeight="1" x14ac:dyDescent="0.2">
      <c r="A30" s="16">
        <f>ROW()-ROW(原材料・副資材費[[#Headers],[費用
番号]])</f>
        <v>17</v>
      </c>
      <c r="B30" s="17"/>
      <c r="C30" s="17"/>
      <c r="D30" s="17"/>
      <c r="E30" s="18"/>
      <c r="F30" s="19"/>
      <c r="G30" s="20"/>
      <c r="H30" s="179"/>
      <c r="I30" s="180">
        <f>ROUNDDOWN(原材料・副資材費[[#This Row],[助成
対象経費
(A)×(B)]]*1.1,0)</f>
        <v>0</v>
      </c>
      <c r="J30" s="180">
        <f>原材料・副資材費[[#This Row],[数量
(A)]]*原材料・副資材費[[#This Row],[単価
（税抜、B)]]</f>
        <v>0</v>
      </c>
      <c r="K30" s="17"/>
      <c r="L30"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30" s="22"/>
      <c r="R30" s="22"/>
    </row>
    <row r="31" spans="1:18" s="21" customFormat="1" ht="30" customHeight="1" x14ac:dyDescent="0.2">
      <c r="A31" s="16">
        <f>ROW()-ROW(原材料・副資材費[[#Headers],[費用
番号]])</f>
        <v>18</v>
      </c>
      <c r="B31" s="17"/>
      <c r="C31" s="17"/>
      <c r="D31" s="17"/>
      <c r="E31" s="18"/>
      <c r="F31" s="19"/>
      <c r="G31" s="20"/>
      <c r="H31" s="179"/>
      <c r="I31" s="180">
        <f>ROUNDDOWN(原材料・副資材費[[#This Row],[助成
対象経費
(A)×(B)]]*1.1,0)</f>
        <v>0</v>
      </c>
      <c r="J31" s="180">
        <f>原材料・副資材費[[#This Row],[数量
(A)]]*原材料・副資材費[[#This Row],[単価
（税抜、B)]]</f>
        <v>0</v>
      </c>
      <c r="K31" s="17"/>
      <c r="L31" s="285" t="str">
        <f>IF(OR(AND(原材料・副資材費[[#This Row],[品　名]]="",原材料・副資材費[[#This Row],[仕　様]]="",原材料・副資材費[[#This Row],[用　途]]="",原材料・副資材費[[#This Row],[実施予定期]]="",原材料・副資材費[[#This Row],[数量
(A)]]="",原材料・副資材費[[#This Row],[単位]]="",原材料・副資材費[[#This Row],[単価
（税抜、B)]]="",原材料・副資材費[[#This Row],[購入企業名]]=""),
          AND(原材料・副資材費[[#This Row],[品　名]]&lt;&gt;"",原材料・副資材費[[#This Row],[仕　様]]&lt;&gt;"",原材料・副資材費[[#This Row],[用　途]]&lt;&gt;"",原材料・副資材費[[#This Row],[実施予定期]]&lt;&gt;"",原材料・副資材費[[#This Row],[数量
(A)]]&lt;&gt;"",原材料・副資材費[[#This Row],[単位]]&lt;&gt;"",原材料・副資材費[[#This Row],[単価
（税抜、B)]]&lt;&gt;"",原材料・副資材費[[#This Row],[購入企業名]]&lt;&gt;"")),
    "",
    "←全ての項目を入力してください。")</f>
        <v/>
      </c>
      <c r="Q31" s="22"/>
      <c r="R31" s="22"/>
    </row>
    <row r="32" spans="1:18" ht="30" customHeight="1" x14ac:dyDescent="0.2">
      <c r="A32" s="787" t="s">
        <v>28</v>
      </c>
      <c r="B32" s="788"/>
      <c r="C32" s="789"/>
      <c r="D32" s="790"/>
      <c r="E32" s="789"/>
      <c r="F32" s="789"/>
      <c r="G32" s="789"/>
      <c r="H32" s="791"/>
      <c r="I32" s="792">
        <f>SUBTOTAL(109,原材料・副資材費[助成事業に
要する経費
（税込）])</f>
        <v>0</v>
      </c>
      <c r="J32" s="792">
        <f>SUBTOTAL(109,原材料・副資材費[助成
対象経費
(A)×(B)])</f>
        <v>0</v>
      </c>
      <c r="K32" s="793"/>
      <c r="L32" s="286"/>
    </row>
    <row r="33" spans="1:11" x14ac:dyDescent="0.2">
      <c r="A33" s="25"/>
      <c r="B33" s="25"/>
      <c r="C33" s="25"/>
      <c r="D33" s="25"/>
      <c r="E33" s="25"/>
      <c r="F33" s="25"/>
      <c r="G33" s="25"/>
      <c r="H33" s="25"/>
      <c r="I33" s="26"/>
      <c r="J33" s="27"/>
      <c r="K33" s="25"/>
    </row>
  </sheetData>
  <sheetProtection algorithmName="SHA-512" hashValue="4C4umghDRRoLysJTI/wIt91chHTD+fWKh4bKNwSSOVJChMCUiNPGpLHHs0ul4SOv9pCtVn0tCCuYcfs45Rmbug==" saltValue="XrRGT5jA7dH7CGrnpMuo/g==" spinCount="100000" sheet="1" formatRows="0" insertRows="0" deleteRows="0" selectLockedCells="1"/>
  <mergeCells count="8">
    <mergeCell ref="B11:K11"/>
    <mergeCell ref="A1:K1"/>
    <mergeCell ref="B2:K2"/>
    <mergeCell ref="B3:K3"/>
    <mergeCell ref="B6:K6"/>
    <mergeCell ref="A8:K8"/>
    <mergeCell ref="B5:K5"/>
    <mergeCell ref="B4:K4"/>
  </mergeCells>
  <phoneticPr fontId="1"/>
  <conditionalFormatting sqref="K14:K31 B14:H31">
    <cfRule type="expression" dxfId="248" priority="18">
      <formula>AND(OR($B14&lt;&gt;"",$C14&lt;&gt;"",$D14&lt;&gt;"",$E14&lt;&gt;"",$F14&lt;&gt;"",$G14&lt;&gt;"",$H14&lt;&gt;"",$K14&lt;&gt;""),B14="")</formula>
    </cfRule>
  </conditionalFormatting>
  <dataValidations xWindow="360" yWindow="667" count="6">
    <dataValidation imeMode="hiragana" operator="greaterThanOrEqual" allowBlank="1" showInputMessage="1" showErrorMessage="1" errorTitle="数値以外が入力されています。" error="数値を入力してください。" sqref="G14:G31"/>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費用を支出する予定の期の番号を選択してください。" sqref="E14:E31">
      <formula1>"1,2,3"</formula1>
    </dataValidation>
    <dataValidation imeMode="halfAlpha" allowBlank="1" showInputMessage="1" showErrorMessage="1" sqref="I14:J31"/>
    <dataValidation imeMode="hiragana" allowBlank="1" showInputMessage="1" showErrorMessage="1" sqref="B14:D31 K14:K31"/>
    <dataValidation type="whole" imeMode="halfAlpha" operator="greaterThanOrEqual" allowBlank="1" showInputMessage="1" showErrorMessage="1" errorTitle="数値以外が入力されています。" error="数値を入力してください。" sqref="F14:F31">
      <formula1>1</formula1>
    </dataValidation>
    <dataValidation type="decimal" imeMode="halfAlpha" operator="greaterThan" allowBlank="1" showInputMessage="1" showErrorMessage="1" errorTitle="数値以外が入力されています。" error="数値を入力してください。" sqref="H14:H31">
      <formula1>0</formula1>
    </dataValidation>
  </dataValidations>
  <printOptions horizontalCentered="1"/>
  <pageMargins left="0.59055118110236227" right="0.39370078740157483" top="0.39370078740157483" bottom="0.78740157480314965" header="0.31496062992125984" footer="0.39370078740157483"/>
  <pageSetup paperSize="9" scale="92" fitToHeight="0" orientation="portrait" r:id="rId1"/>
  <headerFooter>
    <oddFooter>&amp;C&amp;"ＭＳ Ｐゴシック,標準"&amp;10&amp;A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8"/>
  </sheetPr>
  <dimension ref="A1:T27"/>
  <sheetViews>
    <sheetView view="pageBreakPreview" zoomScaleNormal="100" zoomScaleSheetLayoutView="100" workbookViewId="0">
      <selection activeCell="B7" sqref="B7"/>
    </sheetView>
  </sheetViews>
  <sheetFormatPr defaultColWidth="2.08984375" defaultRowHeight="12" x14ac:dyDescent="0.2"/>
  <cols>
    <col min="1" max="1" width="5" style="4" customWidth="1"/>
    <col min="2" max="2" width="16.54296875" style="4" customWidth="1"/>
    <col min="3" max="3" width="14.36328125" style="4" customWidth="1"/>
    <col min="4" max="4" width="11.6328125" style="4" customWidth="1"/>
    <col min="5" max="5" width="4.453125" style="4" customWidth="1"/>
    <col min="6" max="6" width="7.81640625" style="4" customWidth="1"/>
    <col min="7" max="7" width="4.81640625" style="4" customWidth="1"/>
    <col min="8" max="9" width="5" style="4" customWidth="1"/>
    <col min="10" max="13" width="9.36328125" style="4" customWidth="1"/>
    <col min="14" max="14" width="2.453125" style="4" customWidth="1"/>
    <col min="15" max="221" width="2.08984375" style="4" customWidth="1"/>
    <col min="222" max="16384" width="2.08984375" style="4"/>
  </cols>
  <sheetData>
    <row r="1" spans="1:20" ht="15" customHeight="1" x14ac:dyDescent="0.2">
      <c r="A1" s="1556" t="s">
        <v>253</v>
      </c>
      <c r="B1" s="1556"/>
      <c r="C1" s="1556"/>
      <c r="D1" s="1556"/>
      <c r="E1" s="1556"/>
      <c r="F1" s="1556"/>
      <c r="G1" s="1556"/>
      <c r="H1" s="1556"/>
      <c r="I1" s="1556"/>
      <c r="J1" s="1556"/>
      <c r="K1" s="1556"/>
      <c r="L1" s="1556"/>
      <c r="M1" s="1556"/>
    </row>
    <row r="2" spans="1:20" ht="15" customHeight="1" x14ac:dyDescent="0.2">
      <c r="A2" s="154" t="s">
        <v>387</v>
      </c>
      <c r="B2" s="1557" t="s">
        <v>267</v>
      </c>
      <c r="C2" s="1557"/>
      <c r="D2" s="1557"/>
      <c r="E2" s="1557"/>
      <c r="F2" s="1557"/>
      <c r="G2" s="1557"/>
      <c r="H2" s="1557"/>
      <c r="I2" s="1557"/>
      <c r="J2" s="1557"/>
      <c r="K2" s="1557"/>
      <c r="L2" s="1557"/>
      <c r="M2" s="1557"/>
    </row>
    <row r="3" spans="1:20" ht="15" customHeight="1" x14ac:dyDescent="0.2">
      <c r="A3" s="154" t="s">
        <v>387</v>
      </c>
      <c r="B3" s="1557" t="s">
        <v>225</v>
      </c>
      <c r="C3" s="1557"/>
      <c r="D3" s="1557"/>
      <c r="E3" s="1557"/>
      <c r="F3" s="1557"/>
      <c r="G3" s="1557"/>
      <c r="H3" s="1557"/>
      <c r="I3" s="1557"/>
      <c r="J3" s="1557"/>
      <c r="K3" s="1557"/>
      <c r="L3" s="1557"/>
      <c r="M3" s="1557"/>
    </row>
    <row r="4" spans="1:20" ht="15" customHeight="1" x14ac:dyDescent="0.2">
      <c r="A4" s="154" t="s">
        <v>223</v>
      </c>
      <c r="B4" s="1557" t="s">
        <v>492</v>
      </c>
      <c r="C4" s="1557"/>
      <c r="D4" s="1557"/>
      <c r="E4" s="1557"/>
      <c r="F4" s="1557"/>
      <c r="G4" s="1557"/>
      <c r="H4" s="1557"/>
      <c r="I4" s="1557"/>
      <c r="J4" s="1557"/>
      <c r="K4" s="1557"/>
    </row>
    <row r="5" spans="1:20" ht="15" customHeight="1" x14ac:dyDescent="0.2">
      <c r="A5" s="12"/>
      <c r="B5" s="12"/>
      <c r="C5" s="12"/>
      <c r="D5" s="12"/>
      <c r="E5" s="12"/>
      <c r="F5" s="12"/>
      <c r="G5" s="12"/>
      <c r="H5" s="12"/>
      <c r="I5" s="12"/>
      <c r="J5" s="12"/>
      <c r="K5" s="12"/>
      <c r="L5" s="12"/>
      <c r="M5" s="93" t="s">
        <v>31</v>
      </c>
    </row>
    <row r="6" spans="1:20" ht="60" customHeight="1" x14ac:dyDescent="0.2">
      <c r="A6" s="157" t="s">
        <v>32</v>
      </c>
      <c r="B6" s="162" t="s">
        <v>33</v>
      </c>
      <c r="C6" s="162" t="s">
        <v>35</v>
      </c>
      <c r="D6" s="162" t="s">
        <v>39</v>
      </c>
      <c r="E6" s="163" t="s">
        <v>237</v>
      </c>
      <c r="F6" s="163" t="s">
        <v>40</v>
      </c>
      <c r="G6" s="163" t="s">
        <v>41</v>
      </c>
      <c r="H6" s="160" t="s">
        <v>266</v>
      </c>
      <c r="I6" s="164" t="s">
        <v>36</v>
      </c>
      <c r="J6" s="162" t="s">
        <v>42</v>
      </c>
      <c r="K6" s="162" t="s">
        <v>37</v>
      </c>
      <c r="L6" s="162" t="s">
        <v>388</v>
      </c>
      <c r="M6" s="162" t="s">
        <v>43</v>
      </c>
      <c r="N6" s="28" t="s">
        <v>22</v>
      </c>
    </row>
    <row r="7" spans="1:20" s="21" customFormat="1" ht="30" customHeight="1" x14ac:dyDescent="0.2">
      <c r="A7" s="29">
        <f>ROW()-ROW(機械装置・工具器具費[[#Headers],[費用
番号]])</f>
        <v>1</v>
      </c>
      <c r="B7" s="30"/>
      <c r="C7" s="30"/>
      <c r="D7" s="30"/>
      <c r="E7" s="31"/>
      <c r="F7" s="697"/>
      <c r="G7" s="31"/>
      <c r="H7" s="32"/>
      <c r="I7" s="33"/>
      <c r="J7" s="182"/>
      <c r="K7" s="183">
        <f>ROUNDDOWN(機械装置・工具器具費[[#This Row],[助成
対象経費
(A)×(B)]]*1.1,0)</f>
        <v>0</v>
      </c>
      <c r="L7"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7" s="30"/>
      <c r="N7"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row>
    <row r="8" spans="1:20" s="21" customFormat="1" ht="30" customHeight="1" x14ac:dyDescent="0.2">
      <c r="A8" s="29">
        <f>ROW()-ROW(機械装置・工具器具費[[#Headers],[費用
番号]])</f>
        <v>2</v>
      </c>
      <c r="B8" s="30"/>
      <c r="C8" s="30"/>
      <c r="D8" s="30"/>
      <c r="E8" s="31"/>
      <c r="F8" s="697"/>
      <c r="G8" s="31"/>
      <c r="H8" s="32"/>
      <c r="I8" s="33"/>
      <c r="J8" s="182"/>
      <c r="K8" s="183">
        <f>ROUNDDOWN(機械装置・工具器具費[[#This Row],[助成
対象経費
(A)×(B)]]*1.1,0)</f>
        <v>0</v>
      </c>
      <c r="L8"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8" s="30"/>
      <c r="N8"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8" s="22"/>
      <c r="T8" s="22"/>
    </row>
    <row r="9" spans="1:20" s="21" customFormat="1" ht="30" customHeight="1" x14ac:dyDescent="0.2">
      <c r="A9" s="29">
        <f>ROW()-ROW(機械装置・工具器具費[[#Headers],[費用
番号]])</f>
        <v>3</v>
      </c>
      <c r="B9" s="30"/>
      <c r="C9" s="30"/>
      <c r="D9" s="30"/>
      <c r="E9" s="31"/>
      <c r="F9" s="697"/>
      <c r="G9" s="31"/>
      <c r="H9" s="32"/>
      <c r="I9" s="33"/>
      <c r="J9" s="182"/>
      <c r="K9" s="183">
        <f>ROUNDDOWN(機械装置・工具器具費[[#This Row],[助成
対象経費
(A)×(B)]]*1.1,0)</f>
        <v>0</v>
      </c>
      <c r="L9"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9" s="30"/>
      <c r="N9"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9" s="22"/>
      <c r="T9" s="22"/>
    </row>
    <row r="10" spans="1:20" s="21" customFormat="1" ht="30" customHeight="1" x14ac:dyDescent="0.2">
      <c r="A10" s="29">
        <f>ROW()-ROW(機械装置・工具器具費[[#Headers],[費用
番号]])</f>
        <v>4</v>
      </c>
      <c r="B10" s="30"/>
      <c r="C10" s="30"/>
      <c r="D10" s="30"/>
      <c r="E10" s="31"/>
      <c r="F10" s="697"/>
      <c r="G10" s="31"/>
      <c r="H10" s="32"/>
      <c r="I10" s="33"/>
      <c r="J10" s="182"/>
      <c r="K10" s="183">
        <f>ROUNDDOWN(機械装置・工具器具費[[#This Row],[助成
対象経費
(A)×(B)]]*1.1,0)</f>
        <v>0</v>
      </c>
      <c r="L10"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0" s="30"/>
      <c r="N10"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0" s="22"/>
      <c r="T10" s="22"/>
    </row>
    <row r="11" spans="1:20" s="21" customFormat="1" ht="30" customHeight="1" x14ac:dyDescent="0.2">
      <c r="A11" s="29">
        <f>ROW()-ROW(機械装置・工具器具費[[#Headers],[費用
番号]])</f>
        <v>5</v>
      </c>
      <c r="B11" s="30"/>
      <c r="C11" s="30"/>
      <c r="D11" s="30"/>
      <c r="E11" s="31"/>
      <c r="F11" s="697"/>
      <c r="G11" s="31"/>
      <c r="H11" s="32"/>
      <c r="I11" s="33"/>
      <c r="J11" s="182"/>
      <c r="K11" s="183">
        <f>ROUNDDOWN(機械装置・工具器具費[[#This Row],[助成
対象経費
(A)×(B)]]*1.1,0)</f>
        <v>0</v>
      </c>
      <c r="L11"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1" s="30"/>
      <c r="N11"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1" s="22"/>
      <c r="T11" s="22"/>
    </row>
    <row r="12" spans="1:20" s="21" customFormat="1" ht="30" customHeight="1" x14ac:dyDescent="0.2">
      <c r="A12" s="29">
        <f>ROW()-ROW(機械装置・工具器具費[[#Headers],[費用
番号]])</f>
        <v>6</v>
      </c>
      <c r="B12" s="30"/>
      <c r="C12" s="30"/>
      <c r="D12" s="30"/>
      <c r="E12" s="31"/>
      <c r="F12" s="697"/>
      <c r="G12" s="31"/>
      <c r="H12" s="32"/>
      <c r="I12" s="33"/>
      <c r="J12" s="182"/>
      <c r="K12" s="183">
        <f>ROUNDDOWN(機械装置・工具器具費[[#This Row],[助成
対象経費
(A)×(B)]]*1.1,0)</f>
        <v>0</v>
      </c>
      <c r="L12"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2" s="30"/>
      <c r="N12"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2" s="22"/>
      <c r="T12" s="22"/>
    </row>
    <row r="13" spans="1:20" s="21" customFormat="1" ht="30" customHeight="1" x14ac:dyDescent="0.2">
      <c r="A13" s="29">
        <f>ROW()-ROW(機械装置・工具器具費[[#Headers],[費用
番号]])</f>
        <v>7</v>
      </c>
      <c r="B13" s="30"/>
      <c r="C13" s="30"/>
      <c r="D13" s="30"/>
      <c r="E13" s="31"/>
      <c r="F13" s="697"/>
      <c r="G13" s="31"/>
      <c r="H13" s="32"/>
      <c r="I13" s="33"/>
      <c r="J13" s="182"/>
      <c r="K13" s="183">
        <f>ROUNDDOWN(機械装置・工具器具費[[#This Row],[助成
対象経費
(A)×(B)]]*1.1,0)</f>
        <v>0</v>
      </c>
      <c r="L13"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3" s="30"/>
      <c r="N13"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3" s="22"/>
      <c r="T13" s="22"/>
    </row>
    <row r="14" spans="1:20" s="21" customFormat="1" ht="30" customHeight="1" x14ac:dyDescent="0.2">
      <c r="A14" s="29">
        <f>ROW()-ROW(機械装置・工具器具費[[#Headers],[費用
番号]])</f>
        <v>8</v>
      </c>
      <c r="B14" s="30"/>
      <c r="C14" s="30"/>
      <c r="D14" s="30"/>
      <c r="E14" s="31"/>
      <c r="F14" s="697"/>
      <c r="G14" s="31"/>
      <c r="H14" s="32"/>
      <c r="I14" s="33"/>
      <c r="J14" s="182"/>
      <c r="K14" s="183">
        <f>ROUNDDOWN(機械装置・工具器具費[[#This Row],[助成
対象経費
(A)×(B)]]*1.1,0)</f>
        <v>0</v>
      </c>
      <c r="L14"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4" s="30"/>
      <c r="N14"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4" s="22"/>
      <c r="T14" s="22"/>
    </row>
    <row r="15" spans="1:20" s="21" customFormat="1" ht="30" customHeight="1" x14ac:dyDescent="0.2">
      <c r="A15" s="29">
        <f>ROW()-ROW(機械装置・工具器具費[[#Headers],[費用
番号]])</f>
        <v>9</v>
      </c>
      <c r="B15" s="30"/>
      <c r="C15" s="30"/>
      <c r="D15" s="30"/>
      <c r="E15" s="31"/>
      <c r="F15" s="697"/>
      <c r="G15" s="31"/>
      <c r="H15" s="32"/>
      <c r="I15" s="33"/>
      <c r="J15" s="182"/>
      <c r="K15" s="183">
        <f>ROUNDDOWN(機械装置・工具器具費[[#This Row],[助成
対象経費
(A)×(B)]]*1.1,0)</f>
        <v>0</v>
      </c>
      <c r="L15"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5" s="30"/>
      <c r="N15"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5" s="22"/>
      <c r="T15" s="22"/>
    </row>
    <row r="16" spans="1:20" s="21" customFormat="1" ht="30" customHeight="1" x14ac:dyDescent="0.2">
      <c r="A16" s="29">
        <f>ROW()-ROW(機械装置・工具器具費[[#Headers],[費用
番号]])</f>
        <v>10</v>
      </c>
      <c r="B16" s="30"/>
      <c r="C16" s="30"/>
      <c r="D16" s="30"/>
      <c r="E16" s="31"/>
      <c r="F16" s="697"/>
      <c r="G16" s="31"/>
      <c r="H16" s="32"/>
      <c r="I16" s="33"/>
      <c r="J16" s="182"/>
      <c r="K16" s="183">
        <f>ROUNDDOWN(機械装置・工具器具費[[#This Row],[助成
対象経費
(A)×(B)]]*1.1,0)</f>
        <v>0</v>
      </c>
      <c r="L16"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6" s="30"/>
      <c r="N16"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6" s="22"/>
      <c r="T16" s="22"/>
    </row>
    <row r="17" spans="1:20" s="21" customFormat="1" ht="30" customHeight="1" x14ac:dyDescent="0.2">
      <c r="A17" s="29">
        <f>ROW()-ROW(機械装置・工具器具費[[#Headers],[費用
番号]])</f>
        <v>11</v>
      </c>
      <c r="B17" s="30"/>
      <c r="C17" s="30"/>
      <c r="D17" s="30"/>
      <c r="E17" s="31"/>
      <c r="F17" s="697"/>
      <c r="G17" s="31"/>
      <c r="H17" s="32"/>
      <c r="I17" s="33"/>
      <c r="J17" s="182"/>
      <c r="K17" s="183">
        <f>ROUNDDOWN(機械装置・工具器具費[[#This Row],[助成
対象経費
(A)×(B)]]*1.1,0)</f>
        <v>0</v>
      </c>
      <c r="L17"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7" s="30"/>
      <c r="N17"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7" s="22"/>
      <c r="T17" s="22"/>
    </row>
    <row r="18" spans="1:20" s="21" customFormat="1" ht="30" customHeight="1" x14ac:dyDescent="0.2">
      <c r="A18" s="29">
        <f>ROW()-ROW(機械装置・工具器具費[[#Headers],[費用
番号]])</f>
        <v>12</v>
      </c>
      <c r="B18" s="30"/>
      <c r="C18" s="30"/>
      <c r="D18" s="30"/>
      <c r="E18" s="31"/>
      <c r="F18" s="697"/>
      <c r="G18" s="31"/>
      <c r="H18" s="32"/>
      <c r="I18" s="33"/>
      <c r="J18" s="182"/>
      <c r="K18" s="183">
        <f>ROUNDDOWN(機械装置・工具器具費[[#This Row],[助成
対象経費
(A)×(B)]]*1.1,0)</f>
        <v>0</v>
      </c>
      <c r="L18"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8" s="30"/>
      <c r="N18"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8" s="22"/>
      <c r="T18" s="22"/>
    </row>
    <row r="19" spans="1:20" s="21" customFormat="1" ht="30" customHeight="1" x14ac:dyDescent="0.2">
      <c r="A19" s="29">
        <f>ROW()-ROW(機械装置・工具器具費[[#Headers],[費用
番号]])</f>
        <v>13</v>
      </c>
      <c r="B19" s="30"/>
      <c r="C19" s="30"/>
      <c r="D19" s="30"/>
      <c r="E19" s="31"/>
      <c r="F19" s="697"/>
      <c r="G19" s="31"/>
      <c r="H19" s="32"/>
      <c r="I19" s="33"/>
      <c r="J19" s="182"/>
      <c r="K19" s="183">
        <f>ROUNDDOWN(機械装置・工具器具費[[#This Row],[助成
対象経費
(A)×(B)]]*1.1,0)</f>
        <v>0</v>
      </c>
      <c r="L19"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19" s="30"/>
      <c r="N19"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19" s="22"/>
      <c r="T19" s="22"/>
    </row>
    <row r="20" spans="1:20" s="21" customFormat="1" ht="30" customHeight="1" x14ac:dyDescent="0.2">
      <c r="A20" s="34">
        <f>ROW()-ROW(機械装置・工具器具費[[#Headers],[費用
番号]])</f>
        <v>14</v>
      </c>
      <c r="B20" s="35"/>
      <c r="C20" s="35"/>
      <c r="D20" s="36"/>
      <c r="E20" s="823"/>
      <c r="F20" s="698"/>
      <c r="G20" s="824"/>
      <c r="H20" s="37"/>
      <c r="I20" s="38"/>
      <c r="J20" s="184"/>
      <c r="K20" s="185">
        <f>ROUNDDOWN(機械装置・工具器具費[[#This Row],[助成
対象経費
(A)×(B)]]*1.1,0)</f>
        <v>0</v>
      </c>
      <c r="L20" s="185">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0" s="39"/>
      <c r="N20" s="288"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0" s="22"/>
      <c r="T20" s="22"/>
    </row>
    <row r="21" spans="1:20" s="21" customFormat="1" ht="30" customHeight="1" x14ac:dyDescent="0.2">
      <c r="A21" s="34">
        <f>ROW()-ROW(機械装置・工具器具費[[#Headers],[費用
番号]])</f>
        <v>15</v>
      </c>
      <c r="B21" s="35"/>
      <c r="C21" s="35"/>
      <c r="D21" s="36"/>
      <c r="E21" s="823"/>
      <c r="F21" s="698"/>
      <c r="G21" s="824"/>
      <c r="H21" s="32"/>
      <c r="I21" s="38"/>
      <c r="J21" s="184"/>
      <c r="K21" s="185">
        <f>ROUNDDOWN(機械装置・工具器具費[[#This Row],[助成
対象経費
(A)×(B)]]*1.1,0)</f>
        <v>0</v>
      </c>
      <c r="L21" s="185">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1" s="39"/>
      <c r="N21" s="288"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1" s="22"/>
      <c r="T21" s="22"/>
    </row>
    <row r="22" spans="1:20" s="21" customFormat="1" ht="30" customHeight="1" x14ac:dyDescent="0.2">
      <c r="A22" s="29">
        <f>ROW()-ROW(機械装置・工具器具費[[#Headers],[費用
番号]])</f>
        <v>16</v>
      </c>
      <c r="B22" s="30"/>
      <c r="C22" s="30"/>
      <c r="D22" s="30"/>
      <c r="E22" s="31"/>
      <c r="F22" s="697"/>
      <c r="G22" s="31"/>
      <c r="H22" s="32"/>
      <c r="I22" s="33"/>
      <c r="J22" s="182"/>
      <c r="K22" s="183">
        <f>ROUNDDOWN(機械装置・工具器具費[[#This Row],[助成
対象経費
(A)×(B)]]*1.1,0)</f>
        <v>0</v>
      </c>
      <c r="L22"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2" s="30"/>
      <c r="N22"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2" s="22"/>
      <c r="T22" s="22"/>
    </row>
    <row r="23" spans="1:20" s="21" customFormat="1" ht="30" customHeight="1" x14ac:dyDescent="0.2">
      <c r="A23" s="29">
        <f>ROW()-ROW(機械装置・工具器具費[[#Headers],[費用
番号]])</f>
        <v>17</v>
      </c>
      <c r="B23" s="30"/>
      <c r="C23" s="30"/>
      <c r="D23" s="30"/>
      <c r="E23" s="31"/>
      <c r="F23" s="697"/>
      <c r="G23" s="31"/>
      <c r="H23" s="32"/>
      <c r="I23" s="33"/>
      <c r="J23" s="182"/>
      <c r="K23" s="183">
        <f>ROUNDDOWN(機械装置・工具器具費[[#This Row],[助成
対象経費
(A)×(B)]]*1.1,0)</f>
        <v>0</v>
      </c>
      <c r="L23"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3" s="30"/>
      <c r="N23"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3" s="22"/>
      <c r="T23" s="22"/>
    </row>
    <row r="24" spans="1:20" s="21" customFormat="1" ht="30" customHeight="1" x14ac:dyDescent="0.2">
      <c r="A24" s="340">
        <f>ROW()-ROW(機械装置・工具器具費[[#Headers],[費用
番号]])</f>
        <v>18</v>
      </c>
      <c r="B24" s="341"/>
      <c r="C24" s="341"/>
      <c r="D24" s="342"/>
      <c r="E24" s="825"/>
      <c r="F24" s="699"/>
      <c r="G24" s="826"/>
      <c r="H24" s="827"/>
      <c r="I24" s="38"/>
      <c r="J24" s="343"/>
      <c r="K24" s="344">
        <f>ROUNDDOWN(機械装置・工具器具費[[#This Row],[助成
対象経費
(A)×(B)]]*1.1,0)</f>
        <v>0</v>
      </c>
      <c r="L24" s="344">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4" s="345"/>
      <c r="N24" s="346"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4" s="22"/>
      <c r="T24" s="22"/>
    </row>
    <row r="25" spans="1:20" s="21" customFormat="1" ht="30" customHeight="1" x14ac:dyDescent="0.2">
      <c r="A25" s="340">
        <f>ROW()-ROW(機械装置・工具器具費[[#Headers],[費用
番号]])</f>
        <v>19</v>
      </c>
      <c r="B25" s="341"/>
      <c r="C25" s="341"/>
      <c r="D25" s="342"/>
      <c r="E25" s="825"/>
      <c r="F25" s="699"/>
      <c r="G25" s="826"/>
      <c r="H25" s="827"/>
      <c r="I25" s="38"/>
      <c r="J25" s="343"/>
      <c r="K25" s="344">
        <f>ROUNDDOWN(機械装置・工具器具費[[#This Row],[助成
対象経費
(A)×(B)]]*1.1,0)</f>
        <v>0</v>
      </c>
      <c r="L25" s="344">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5" s="345"/>
      <c r="N25" s="346"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5" s="22"/>
      <c r="T25" s="22"/>
    </row>
    <row r="26" spans="1:20" s="21" customFormat="1" ht="30" customHeight="1" thickBot="1" x14ac:dyDescent="0.25">
      <c r="A26" s="29">
        <f>ROW()-ROW(機械装置・工具器具費[[#Headers],[費用
番号]])</f>
        <v>20</v>
      </c>
      <c r="B26" s="30"/>
      <c r="C26" s="30"/>
      <c r="D26" s="30"/>
      <c r="E26" s="31"/>
      <c r="F26" s="697"/>
      <c r="G26" s="31"/>
      <c r="H26" s="40"/>
      <c r="I26" s="41"/>
      <c r="J26" s="182"/>
      <c r="K26" s="183">
        <f>ROUNDDOWN(機械装置・工具器具費[[#This Row],[助成
対象経費
(A)×(B)]]*1.1,0)</f>
        <v>0</v>
      </c>
      <c r="L26" s="183">
        <f>IF(機械装置・工具器具費[[#This Row],[調達方法]]="購入",機械装置・工具器具費[[#This Row],[数量
(A)]]*機械装置・工具器具費[[#This Row],[購入・
リース・
レンタル
単価
（税抜、B）]],機械装置・工具器具費[[#This Row],[設置期間]]*機械装置・工具器具費[[#This Row],[数量
(A)]]*機械装置・工具器具費[[#This Row],[購入・
リース・
レンタル
単価
（税抜、B）]])</f>
        <v>0</v>
      </c>
      <c r="M26" s="30"/>
      <c r="N26" s="287" t="str">
        <f>IF(AND(機械装置・工具器具費[[#This Row],[品　名]]="",機械装置・工具器具費[[#This Row],[用　途]]="",機械装置・工具器具費[[#This Row],[設置場所]]="",機械装置・工具器具費[[#This Row],[使用予定期]]="",機械装置・工具器具費[[#This Row],[調達方法]]="",機械装置・工具器具費[[#This Row],[設置期間]]="",機械装置・工具器具費[[#This Row],[数量
(A)]]="",機械装置・工具器具費[[#This Row],[単位]]="",機械装置・工具器具費[[#This Row],[購入・
リース・
レンタル
単価
（税抜、B）]]="",機械装置・工具器具費[[#This Row],[購入・
リース・
レンタル先
企業名]]=""),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Row],[設置期間]]="",機械装置・工具器具費[[#This Row],[数量
(A)]]&lt;&gt;"",機械装置・工具器具費[[#This Row],[単位]]&lt;&gt;"",機械装置・工具器具費[[#This Row],[購入・
リース・
レンタル
単価
（税抜、B）]]&lt;&gt;"",機械装置・工具器具費[[#This Row],[購入・
リース・
レンタル先
企業名]]&lt;&gt;""),
    "",
     IF(AND(機械装置・工具器具費[[#This Row],[品　名]]&lt;&gt;"",機械装置・工具器具費[[#This Row],[用　途]]&lt;&gt;"",機械装置・工具器具費[[#This Row],[設置場所]]&lt;&gt;"",機械装置・工具器具費[[#This Row],[使用予定期]]&lt;&gt;"",機械装置・工具器具費[[#This Row],[調達方法]]="購入",機械装置・工具器具費[[#This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"←購入の場合は設置期間を記入しないでください。",
       IF(AND(機械装置・工具器具費[[#This Row],[品　名]]&lt;&gt;"",機械装置・工具器具費[[#This Row],[用　途]]&lt;&gt;"",機械装置・工具器具費[[#This Row],[設置場所]]&lt;&gt;"",機械装置・工具器具費[[#This Row],[使用予定期]]&lt;&gt;"",OR(機械装置・工具器具費[[#This Row],[調達方法]]="リース",機械装置・工具器具費[[#This Row],[調達方法]]="レンタル"),機械装置・工具器具費[[#This Row],[設置期間]]&lt;&gt;"",機械装置・工具器具費[[#This Row],[数量
(A)]]&lt;&gt;"",機械装置・工具器具費[[#This Row],[単位]]&lt;&gt;"",機械装置・工具器具費[[#This Row],[購入・
リース・
レンタル
単価
（税抜、B）]]&lt;&gt;"",機械装置・工具器具費[[#This Row],[購入・
リース・
レンタル先
企業名]]&lt;&gt;""),
       "",
       "←全ての項目を記入してください。"))))</f>
        <v/>
      </c>
      <c r="S26" s="22"/>
      <c r="T26" s="22"/>
    </row>
    <row r="27" spans="1:20" ht="30" customHeight="1" thickTop="1" x14ac:dyDescent="0.2">
      <c r="A27" s="155" t="s">
        <v>28</v>
      </c>
      <c r="B27" s="42"/>
      <c r="C27" s="42"/>
      <c r="D27" s="42"/>
      <c r="E27" s="42"/>
      <c r="F27" s="42"/>
      <c r="G27" s="42"/>
      <c r="H27" s="42"/>
      <c r="I27" s="42"/>
      <c r="J27" s="42"/>
      <c r="K27" s="691">
        <f>SUBTOTAL(109,機械装置・工具器具費[助成事業に
要する経費
（税込）])</f>
        <v>0</v>
      </c>
      <c r="L27" s="691">
        <f>SUBTOTAL(109,機械装置・工具器具費[助成
対象経費
(A)×(B)])</f>
        <v>0</v>
      </c>
      <c r="M27" s="156"/>
      <c r="N27" s="289"/>
    </row>
  </sheetData>
  <sheetProtection algorithmName="SHA-512" hashValue="1amkysrzpkQossp0oPukMkEbO2ITCo0yuXEuQkjnj1hNATPwKZ8QFr3S9NmIub9CWGo7sxvzX8Sl3bwxsU+hlg==" saltValue="tvU1/LP/TkdUuIP/jw7tZg==" spinCount="100000" sheet="1" formatRows="0" insertRows="0" deleteRows="0" selectLockedCells="1"/>
  <mergeCells count="4">
    <mergeCell ref="A1:M1"/>
    <mergeCell ref="B2:M2"/>
    <mergeCell ref="B3:M3"/>
    <mergeCell ref="B4:K4"/>
  </mergeCells>
  <phoneticPr fontId="1"/>
  <conditionalFormatting sqref="B7:J26 M7:M26">
    <cfRule type="expression" dxfId="219" priority="2">
      <formula>AND(OR($B7&lt;&gt;"",$C7&lt;&gt;"",$D7&lt;&gt;"",$E7&lt;&gt;"",$F7&lt;&gt;"",$G7&lt;&gt;"",$H7&lt;&gt;"",$I7&lt;&gt;"",$J7&lt;&gt;"",$M7&lt;&gt;""),B7="")</formula>
    </cfRule>
  </conditionalFormatting>
  <conditionalFormatting sqref="G7:G26">
    <cfRule type="expression" dxfId="218" priority="1">
      <formula>$F7="購入"</formula>
    </cfRule>
  </conditionalFormatting>
  <dataValidations count="6">
    <dataValidation imeMode="hiragana" allowBlank="1" showInputMessage="1" showErrorMessage="1" sqref="I7:I26 B7:D26 M7:M26"/>
    <dataValidation imeMode="halfAlpha" allowBlank="1" showInputMessage="1" showErrorMessage="1" sqref="K7:L26"/>
    <dataValidation type="list" imeMode="hiragana" allowBlank="1" showInputMessage="1" showErrorMessage="1" promptTitle="プルダウンメニューから選択してください" prompt="　「購入」、「リース」、「レンタル」から調達方法を選択してください。" sqref="F7:F26">
      <formula1>"購入,リース,レンタル"</formula1>
    </dataValidation>
    <dataValidation type="list" imeMode="halfAlpha" allowBlank="1" showInputMessage="1" showErrorMessage="1" errorTitle="無効なデーターが入力されています。" error="経費を使用する期と同じ番号（1～3の数値）を入力してください。" promptTitle="プルダウンメニューから選択してください" prompt="　経費を使用する期と同じ番号を選択してください。" sqref="E7:E26">
      <formula1>"1,2,3"</formula1>
    </dataValidation>
    <dataValidation type="whole" imeMode="halfAlpha" allowBlank="1" showInputMessage="1" showErrorMessage="1" errorTitle="無効なデーターが入力されています。" error="入力できるのは36までの数値のみです。" promptTitle="月数を入力してください" prompt="　リース・レンタルの期間（月単位、最大36）を入力してください。購入の場合は入力不要です。" sqref="G7:G26">
      <formula1>0</formula1>
      <formula2>36</formula2>
    </dataValidation>
    <dataValidation type="whole" imeMode="halfAlpha" operator="greaterThan" allowBlank="1" showInputMessage="1" showErrorMessage="1" sqref="H7:H26">
      <formula1>0</formula1>
    </dataValidation>
  </dataValidations>
  <printOptions horizontalCentered="1"/>
  <pageMargins left="0.59055118110236227" right="0.59055118110236227" top="0.39370078740157483" bottom="0.78740157480314965" header="0.31496062992125984" footer="0.39370078740157483"/>
  <pageSetup paperSize="9" scale="80" orientation="portrait" r:id="rId1"/>
  <headerFooter>
    <oddFooter>&amp;C&amp;"ＭＳ Ｐゴシック,標準"&amp;14&amp;A</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sheetPr>
  <dimension ref="A1:P31"/>
  <sheetViews>
    <sheetView view="pageBreakPreview" zoomScaleNormal="100" zoomScaleSheetLayoutView="100" workbookViewId="0">
      <selection activeCell="B3" sqref="B3"/>
    </sheetView>
  </sheetViews>
  <sheetFormatPr defaultColWidth="9" defaultRowHeight="13.5" customHeight="1" x14ac:dyDescent="0.2"/>
  <cols>
    <col min="1" max="2" width="12.453125" style="207" customWidth="1"/>
    <col min="3" max="3" width="10" style="207" customWidth="1"/>
    <col min="4" max="4" width="2.453125" style="207" customWidth="1"/>
    <col min="5" max="5" width="10" style="207" customWidth="1"/>
    <col min="6" max="6" width="2.453125" style="207" customWidth="1"/>
    <col min="7" max="7" width="12.453125" style="207" customWidth="1"/>
    <col min="8" max="8" width="22.453125" style="207" customWidth="1"/>
    <col min="9" max="9" width="2.453125" style="207" customWidth="1"/>
    <col min="10" max="16384" width="9" style="207"/>
  </cols>
  <sheetData>
    <row r="1" spans="1:16" s="43" customFormat="1" ht="15" customHeight="1" x14ac:dyDescent="0.2">
      <c r="A1" s="1581" t="s">
        <v>44</v>
      </c>
      <c r="B1" s="1581"/>
      <c r="C1" s="1581"/>
      <c r="D1" s="1581"/>
      <c r="E1" s="1581"/>
      <c r="F1" s="1581"/>
      <c r="G1" s="1581"/>
      <c r="H1" s="1581"/>
      <c r="I1" s="1581"/>
    </row>
    <row r="2" spans="1:16" s="44" customFormat="1" ht="72.650000000000006" customHeight="1" x14ac:dyDescent="0.2">
      <c r="A2" s="1582" t="s">
        <v>925</v>
      </c>
      <c r="B2" s="1582"/>
      <c r="C2" s="1582"/>
      <c r="D2" s="1582"/>
      <c r="E2" s="1582"/>
      <c r="F2" s="1582"/>
      <c r="G2" s="1582"/>
      <c r="H2" s="1582"/>
      <c r="I2" s="1582"/>
      <c r="J2" s="43"/>
      <c r="K2" s="43"/>
      <c r="L2" s="43"/>
      <c r="M2" s="43"/>
      <c r="N2" s="43"/>
      <c r="O2" s="43"/>
      <c r="P2" s="43"/>
    </row>
    <row r="3" spans="1:16" s="208" customFormat="1" ht="22.5" customHeight="1" x14ac:dyDescent="0.2">
      <c r="A3" s="794" t="s">
        <v>45</v>
      </c>
      <c r="B3" s="63"/>
      <c r="C3" s="1572" t="s">
        <v>40</v>
      </c>
      <c r="D3" s="1572"/>
      <c r="E3" s="1564" t="str">
        <f>IF(B3="",
     "",
     IF(VLOOKUP(B3,
                        機械装置・工具器具費[[費用
番号]:[調達方法]],
                        COLUMN(機械装置・工具器具費[[#Headers],[調達方法]])
                        -COLUMN(機械装置・工具器具費[[#Headers],[費用
番号]])
                       +1,
                       FALSE)="",
        "未選択",
        VLOOKUP(B3,
                        機械装置・工具器具費[[費用
番号]:[調達方法]],
                        COLUMN(機械装置・工具器具費[[#Headers],[調達方法]])
                        -COLUMN(機械装置・工具器具費[[#Headers],[費用
番号]])
                       +1,
                       FALSE)))</f>
        <v/>
      </c>
      <c r="F3" s="1565"/>
      <c r="G3" s="799" t="s">
        <v>241</v>
      </c>
      <c r="H3" s="1563"/>
      <c r="I3" s="1563"/>
      <c r="J3" s="207"/>
      <c r="K3" s="207"/>
      <c r="L3" s="207"/>
      <c r="M3" s="207"/>
      <c r="N3" s="207"/>
      <c r="O3" s="207"/>
      <c r="P3" s="207"/>
    </row>
    <row r="4" spans="1:16" s="208" customFormat="1" ht="22.5" customHeight="1" x14ac:dyDescent="0.2">
      <c r="A4" s="794" t="s">
        <v>46</v>
      </c>
      <c r="B4" s="1563"/>
      <c r="C4" s="1563"/>
      <c r="D4" s="1563"/>
      <c r="E4" s="1563"/>
      <c r="F4" s="1563"/>
      <c r="G4" s="800" t="s">
        <v>242</v>
      </c>
      <c r="H4" s="1563"/>
      <c r="I4" s="1563"/>
      <c r="J4" s="207"/>
      <c r="K4" s="300"/>
      <c r="L4" s="207"/>
      <c r="M4" s="207"/>
      <c r="N4" s="207"/>
      <c r="O4" s="207"/>
      <c r="P4" s="207"/>
    </row>
    <row r="5" spans="1:16" ht="22.5" customHeight="1" x14ac:dyDescent="0.2">
      <c r="A5" s="1572" t="s">
        <v>240</v>
      </c>
      <c r="B5" s="794" t="s">
        <v>47</v>
      </c>
      <c r="C5" s="1573"/>
      <c r="D5" s="1574"/>
      <c r="E5" s="1574"/>
      <c r="F5" s="1574"/>
      <c r="G5" s="1574"/>
      <c r="H5" s="1574"/>
      <c r="I5" s="1575"/>
    </row>
    <row r="6" spans="1:16" ht="22.5" customHeight="1" x14ac:dyDescent="0.2">
      <c r="A6" s="1572"/>
      <c r="B6" s="794" t="s">
        <v>48</v>
      </c>
      <c r="C6" s="1573"/>
      <c r="D6" s="1574"/>
      <c r="E6" s="1574"/>
      <c r="F6" s="1575"/>
      <c r="G6" s="794" t="s">
        <v>49</v>
      </c>
      <c r="H6" s="1576"/>
      <c r="I6" s="1576"/>
    </row>
    <row r="7" spans="1:16" ht="22.5" customHeight="1" x14ac:dyDescent="0.2">
      <c r="A7" s="1572"/>
      <c r="B7" s="794" t="s">
        <v>50</v>
      </c>
      <c r="C7" s="1573"/>
      <c r="D7" s="1574"/>
      <c r="E7" s="1574"/>
      <c r="F7" s="1574"/>
      <c r="G7" s="1574"/>
      <c r="H7" s="1574"/>
      <c r="I7" s="1575"/>
    </row>
    <row r="8" spans="1:16" ht="22.5" customHeight="1" x14ac:dyDescent="0.2">
      <c r="A8" s="1572"/>
      <c r="B8" s="797" t="s">
        <v>51</v>
      </c>
      <c r="C8" s="1573"/>
      <c r="D8" s="1574"/>
      <c r="E8" s="1574"/>
      <c r="F8" s="1575"/>
      <c r="G8" s="797" t="s">
        <v>52</v>
      </c>
      <c r="H8" s="1576"/>
      <c r="I8" s="1576"/>
    </row>
    <row r="9" spans="1:16" ht="22.5" customHeight="1" x14ac:dyDescent="0.2">
      <c r="A9" s="1572"/>
      <c r="B9" s="797" t="s">
        <v>53</v>
      </c>
      <c r="C9" s="1576"/>
      <c r="D9" s="1576"/>
      <c r="E9" s="1576"/>
      <c r="F9" s="1576"/>
      <c r="G9" s="1576"/>
      <c r="H9" s="1576"/>
      <c r="I9" s="1576"/>
    </row>
    <row r="10" spans="1:16" ht="22.5" customHeight="1" x14ac:dyDescent="0.2">
      <c r="A10" s="795" t="s">
        <v>54</v>
      </c>
      <c r="B10" s="211" t="s">
        <v>55</v>
      </c>
      <c r="C10" s="64"/>
      <c r="D10" s="786" t="s">
        <v>56</v>
      </c>
      <c r="E10" s="64"/>
      <c r="F10" s="786" t="s">
        <v>57</v>
      </c>
      <c r="G10" s="801" t="s">
        <v>465</v>
      </c>
      <c r="H10" s="174"/>
      <c r="I10" s="803" t="s">
        <v>58</v>
      </c>
    </row>
    <row r="11" spans="1:16" ht="38.15" customHeight="1" x14ac:dyDescent="0.2">
      <c r="A11" s="796" t="s">
        <v>212</v>
      </c>
      <c r="B11" s="1569"/>
      <c r="C11" s="1570"/>
      <c r="D11" s="1570"/>
      <c r="E11" s="1570"/>
      <c r="F11" s="1570"/>
      <c r="G11" s="1570"/>
      <c r="H11" s="1570"/>
      <c r="I11" s="1571"/>
    </row>
    <row r="12" spans="1:16" ht="22.5" customHeight="1" x14ac:dyDescent="0.2">
      <c r="A12" s="1561" t="s">
        <v>417</v>
      </c>
      <c r="B12" s="1558" t="s">
        <v>454</v>
      </c>
      <c r="C12" s="1559"/>
      <c r="D12" s="1559"/>
      <c r="E12" s="1559"/>
      <c r="F12" s="1559"/>
      <c r="G12" s="1559"/>
      <c r="H12" s="1559"/>
      <c r="I12" s="1560"/>
    </row>
    <row r="13" spans="1:16" ht="38.15" customHeight="1" x14ac:dyDescent="0.2">
      <c r="A13" s="1562"/>
      <c r="B13" s="1566"/>
      <c r="C13" s="1567"/>
      <c r="D13" s="1567"/>
      <c r="E13" s="1567"/>
      <c r="F13" s="1567"/>
      <c r="G13" s="1567"/>
      <c r="H13" s="1567"/>
      <c r="I13" s="1568"/>
    </row>
    <row r="14" spans="1:16" ht="22.5" customHeight="1" x14ac:dyDescent="0.2">
      <c r="A14" s="1561" t="s">
        <v>493</v>
      </c>
      <c r="B14" s="798" t="s">
        <v>59</v>
      </c>
      <c r="C14" s="1577"/>
      <c r="D14" s="1578"/>
      <c r="E14" s="1579"/>
      <c r="F14" s="785" t="s">
        <v>58</v>
      </c>
      <c r="G14" s="802" t="s">
        <v>60</v>
      </c>
      <c r="H14" s="174"/>
      <c r="I14" s="803" t="s">
        <v>58</v>
      </c>
    </row>
    <row r="15" spans="1:16" ht="38.15" customHeight="1" x14ac:dyDescent="0.2">
      <c r="A15" s="1588"/>
      <c r="B15" s="1580" t="s">
        <v>61</v>
      </c>
      <c r="C15" s="1580"/>
      <c r="D15" s="1580"/>
      <c r="E15" s="1569"/>
      <c r="F15" s="1570"/>
      <c r="G15" s="1570"/>
      <c r="H15" s="1570"/>
      <c r="I15" s="1571"/>
    </row>
    <row r="16" spans="1:16" ht="24" customHeight="1" x14ac:dyDescent="0.2">
      <c r="A16" s="1583" t="s">
        <v>528</v>
      </c>
      <c r="B16" s="1584"/>
      <c r="C16" s="1584"/>
      <c r="D16" s="1584"/>
      <c r="E16" s="1584"/>
      <c r="F16" s="1584"/>
      <c r="G16" s="1585"/>
      <c r="H16" s="1586" t="s">
        <v>530</v>
      </c>
      <c r="I16" s="1587"/>
    </row>
    <row r="17" spans="1:9" ht="15" customHeight="1" x14ac:dyDescent="0.2">
      <c r="A17" s="804"/>
      <c r="B17" s="804"/>
      <c r="C17" s="804"/>
      <c r="D17" s="804"/>
      <c r="E17" s="804"/>
      <c r="F17" s="804"/>
      <c r="G17" s="804"/>
      <c r="H17" s="804"/>
      <c r="I17" s="804"/>
    </row>
    <row r="18" spans="1:9" ht="22.5" customHeight="1" x14ac:dyDescent="0.2">
      <c r="A18" s="794" t="s">
        <v>45</v>
      </c>
      <c r="B18" s="63"/>
      <c r="C18" s="1572" t="s">
        <v>40</v>
      </c>
      <c r="D18" s="1572"/>
      <c r="E18" s="1564" t="str">
        <f>IF(B18="",
     "",
     IF(VLOOKUP(B18,
                        機械装置・工具器具費[[費用
番号]:[調達方法]],
                        COLUMN(機械装置・工具器具費[[#Headers],[調達方法]])
                        -COLUMN(機械装置・工具器具費[[#Headers],[費用
番号]])
                       +1,
                       FALSE)="",
        "未選択",
        VLOOKUP(B18,
                        機械装置・工具器具費[[費用
番号]:[調達方法]],
                        COLUMN(機械装置・工具器具費[[#Headers],[調達方法]])
                        -COLUMN(機械装置・工具器具費[[#Headers],[費用
番号]])
                       +1,
                       FALSE)))</f>
        <v/>
      </c>
      <c r="F18" s="1565"/>
      <c r="G18" s="799" t="s">
        <v>241</v>
      </c>
      <c r="H18" s="1563"/>
      <c r="I18" s="1563"/>
    </row>
    <row r="19" spans="1:9" ht="22.5" customHeight="1" x14ac:dyDescent="0.2">
      <c r="A19" s="794" t="s">
        <v>46</v>
      </c>
      <c r="B19" s="1563"/>
      <c r="C19" s="1563"/>
      <c r="D19" s="1563"/>
      <c r="E19" s="1563"/>
      <c r="F19" s="1563"/>
      <c r="G19" s="800" t="s">
        <v>242</v>
      </c>
      <c r="H19" s="1563"/>
      <c r="I19" s="1563"/>
    </row>
    <row r="20" spans="1:9" ht="22.5" customHeight="1" x14ac:dyDescent="0.2">
      <c r="A20" s="1572" t="s">
        <v>240</v>
      </c>
      <c r="B20" s="794" t="s">
        <v>47</v>
      </c>
      <c r="C20" s="1573"/>
      <c r="D20" s="1574"/>
      <c r="E20" s="1574"/>
      <c r="F20" s="1574"/>
      <c r="G20" s="1574"/>
      <c r="H20" s="1574"/>
      <c r="I20" s="1575"/>
    </row>
    <row r="21" spans="1:9" ht="22.5" customHeight="1" x14ac:dyDescent="0.2">
      <c r="A21" s="1572"/>
      <c r="B21" s="794" t="s">
        <v>48</v>
      </c>
      <c r="C21" s="1573"/>
      <c r="D21" s="1574"/>
      <c r="E21" s="1574"/>
      <c r="F21" s="1575"/>
      <c r="G21" s="794" t="s">
        <v>49</v>
      </c>
      <c r="H21" s="1576"/>
      <c r="I21" s="1576"/>
    </row>
    <row r="22" spans="1:9" ht="22.5" customHeight="1" x14ac:dyDescent="0.2">
      <c r="A22" s="1572"/>
      <c r="B22" s="794" t="s">
        <v>50</v>
      </c>
      <c r="C22" s="1573"/>
      <c r="D22" s="1574"/>
      <c r="E22" s="1574"/>
      <c r="F22" s="1574"/>
      <c r="G22" s="1574"/>
      <c r="H22" s="1574"/>
      <c r="I22" s="1575"/>
    </row>
    <row r="23" spans="1:9" ht="22.5" customHeight="1" x14ac:dyDescent="0.2">
      <c r="A23" s="1572"/>
      <c r="B23" s="797" t="s">
        <v>51</v>
      </c>
      <c r="C23" s="1573"/>
      <c r="D23" s="1574"/>
      <c r="E23" s="1574"/>
      <c r="F23" s="1575"/>
      <c r="G23" s="797" t="s">
        <v>52</v>
      </c>
      <c r="H23" s="1576"/>
      <c r="I23" s="1576"/>
    </row>
    <row r="24" spans="1:9" ht="22.5" customHeight="1" x14ac:dyDescent="0.2">
      <c r="A24" s="1572"/>
      <c r="B24" s="797" t="s">
        <v>53</v>
      </c>
      <c r="C24" s="1576"/>
      <c r="D24" s="1576"/>
      <c r="E24" s="1576"/>
      <c r="F24" s="1576"/>
      <c r="G24" s="1576"/>
      <c r="H24" s="1576"/>
      <c r="I24" s="1576"/>
    </row>
    <row r="25" spans="1:9" ht="22.5" customHeight="1" x14ac:dyDescent="0.2">
      <c r="A25" s="795" t="s">
        <v>54</v>
      </c>
      <c r="B25" s="211" t="s">
        <v>55</v>
      </c>
      <c r="C25" s="64"/>
      <c r="D25" s="786" t="s">
        <v>56</v>
      </c>
      <c r="E25" s="64"/>
      <c r="F25" s="786" t="s">
        <v>57</v>
      </c>
      <c r="G25" s="801" t="s">
        <v>465</v>
      </c>
      <c r="H25" s="174"/>
      <c r="I25" s="803" t="s">
        <v>58</v>
      </c>
    </row>
    <row r="26" spans="1:9" ht="38.15" customHeight="1" x14ac:dyDescent="0.2">
      <c r="A26" s="796" t="s">
        <v>212</v>
      </c>
      <c r="B26" s="1569"/>
      <c r="C26" s="1570"/>
      <c r="D26" s="1570"/>
      <c r="E26" s="1570"/>
      <c r="F26" s="1570"/>
      <c r="G26" s="1570"/>
      <c r="H26" s="1570"/>
      <c r="I26" s="1571"/>
    </row>
    <row r="27" spans="1:9" ht="22.5" customHeight="1" x14ac:dyDescent="0.2">
      <c r="A27" s="1561" t="s">
        <v>417</v>
      </c>
      <c r="B27" s="1558" t="s">
        <v>455</v>
      </c>
      <c r="C27" s="1559"/>
      <c r="D27" s="1559"/>
      <c r="E27" s="1559"/>
      <c r="F27" s="1559"/>
      <c r="G27" s="1559"/>
      <c r="H27" s="1559"/>
      <c r="I27" s="1560"/>
    </row>
    <row r="28" spans="1:9" ht="38.15" customHeight="1" x14ac:dyDescent="0.2">
      <c r="A28" s="1562"/>
      <c r="B28" s="1566"/>
      <c r="C28" s="1567"/>
      <c r="D28" s="1567"/>
      <c r="E28" s="1567"/>
      <c r="F28" s="1567"/>
      <c r="G28" s="1567"/>
      <c r="H28" s="1567"/>
      <c r="I28" s="1568"/>
    </row>
    <row r="29" spans="1:9" ht="22.5" customHeight="1" x14ac:dyDescent="0.2">
      <c r="A29" s="1561" t="s">
        <v>493</v>
      </c>
      <c r="B29" s="798" t="s">
        <v>59</v>
      </c>
      <c r="C29" s="1577"/>
      <c r="D29" s="1578"/>
      <c r="E29" s="1579"/>
      <c r="F29" s="785" t="s">
        <v>58</v>
      </c>
      <c r="G29" s="802" t="s">
        <v>60</v>
      </c>
      <c r="H29" s="174"/>
      <c r="I29" s="803" t="s">
        <v>58</v>
      </c>
    </row>
    <row r="30" spans="1:9" ht="38.15" customHeight="1" x14ac:dyDescent="0.2">
      <c r="A30" s="1588"/>
      <c r="B30" s="1580" t="s">
        <v>61</v>
      </c>
      <c r="C30" s="1580"/>
      <c r="D30" s="1580"/>
      <c r="E30" s="1569"/>
      <c r="F30" s="1570"/>
      <c r="G30" s="1570"/>
      <c r="H30" s="1570"/>
      <c r="I30" s="1571"/>
    </row>
    <row r="31" spans="1:9" ht="24" customHeight="1" x14ac:dyDescent="0.2">
      <c r="A31" s="1583" t="s">
        <v>528</v>
      </c>
      <c r="B31" s="1584"/>
      <c r="C31" s="1584"/>
      <c r="D31" s="1584"/>
      <c r="E31" s="1584"/>
      <c r="F31" s="1584"/>
      <c r="G31" s="1585"/>
      <c r="H31" s="1586" t="s">
        <v>527</v>
      </c>
      <c r="I31" s="1587"/>
    </row>
  </sheetData>
  <sheetProtection algorithmName="SHA-512" hashValue="GeFt90fHplqiBuWQDnz3UQZu79uvCfY6JCNrF4JJGCxgazNAIC9PDZcEc1esiHNXYoInFON5hHMUXSo3iH2Otg==" saltValue="m+XkLb+QRpvUkACbUaHWSA==" spinCount="100000" sheet="1" formatRows="0" insertRows="0" deleteRows="0" selectLockedCells="1"/>
  <mergeCells count="48">
    <mergeCell ref="A31:G31"/>
    <mergeCell ref="H31:I31"/>
    <mergeCell ref="B28:I28"/>
    <mergeCell ref="A29:A30"/>
    <mergeCell ref="C29:E29"/>
    <mergeCell ref="B30:D30"/>
    <mergeCell ref="E30:I30"/>
    <mergeCell ref="C23:F23"/>
    <mergeCell ref="H23:I23"/>
    <mergeCell ref="C24:I24"/>
    <mergeCell ref="C8:F8"/>
    <mergeCell ref="H8:I8"/>
    <mergeCell ref="C9:I9"/>
    <mergeCell ref="A16:G16"/>
    <mergeCell ref="H16:I16"/>
    <mergeCell ref="B19:F19"/>
    <mergeCell ref="H19:I19"/>
    <mergeCell ref="A20:A24"/>
    <mergeCell ref="C20:I20"/>
    <mergeCell ref="C21:F21"/>
    <mergeCell ref="H21:I21"/>
    <mergeCell ref="C22:I22"/>
    <mergeCell ref="A14:A15"/>
    <mergeCell ref="C14:E14"/>
    <mergeCell ref="B15:D15"/>
    <mergeCell ref="E15:I15"/>
    <mergeCell ref="B11:I11"/>
    <mergeCell ref="A1:I1"/>
    <mergeCell ref="A2:I2"/>
    <mergeCell ref="C3:D3"/>
    <mergeCell ref="B4:F4"/>
    <mergeCell ref="H4:I4"/>
    <mergeCell ref="B27:I27"/>
    <mergeCell ref="A27:A28"/>
    <mergeCell ref="A12:A13"/>
    <mergeCell ref="B12:I12"/>
    <mergeCell ref="H3:I3"/>
    <mergeCell ref="E3:F3"/>
    <mergeCell ref="E18:F18"/>
    <mergeCell ref="H18:I18"/>
    <mergeCell ref="B13:I13"/>
    <mergeCell ref="B26:I26"/>
    <mergeCell ref="C18:D18"/>
    <mergeCell ref="A5:A9"/>
    <mergeCell ref="C5:I5"/>
    <mergeCell ref="C6:F6"/>
    <mergeCell ref="H6:I6"/>
    <mergeCell ref="C7:I7"/>
  </mergeCells>
  <phoneticPr fontId="1"/>
  <conditionalFormatting sqref="E3">
    <cfRule type="cellIs" dxfId="185" priority="2" operator="equal">
      <formula>"未選択"</formula>
    </cfRule>
  </conditionalFormatting>
  <conditionalFormatting sqref="E18">
    <cfRule type="cellIs" dxfId="184" priority="1" operator="equal">
      <formula>"未選択"</formula>
    </cfRule>
  </conditionalFormatting>
  <dataValidations xWindow="246" yWindow="520" count="13">
    <dataValidation type="whole" imeMode="halfAlpha" allowBlank="1" showInputMessage="1" showErrorMessage="1" sqref="E10 E25">
      <formula1>1</formula1>
      <formula2>12</formula2>
    </dataValidation>
    <dataValidation type="whole" imeMode="halfAlpha" operator="greaterThan" allowBlank="1" showInputMessage="1" showErrorMessage="1" sqref="C14:E14 H14 C29:E29 H29">
      <formula1>0</formula1>
    </dataValidation>
    <dataValidation imeMode="hiragana" allowBlank="1" showInputMessage="1" showErrorMessage="1" promptTitle="2社見積が入手困難な理由を記入してください" prompt="なお、次のものは理由として認められません。_x000a_①付き合いのある会社以外に見積情報を出したくない_x000a_②同等製品が他社の販売されているが、自社が希望するメーカー・機種以外の見積は取りたくない" sqref="E30:I30"/>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F14 F29"/>
    <dataValidation imeMode="hiragana" allowBlank="1" showInputMessage="1" showErrorMessage="1" sqref="C8:F8 H8:I8 H3:I4 B4:F4 C5:I5 C6:F6 C7:I7 C23:F23 H23:I23 H18:I19 B19:F19 C20:I20 C21:F21 C22:I22"/>
    <dataValidation imeMode="halfAlpha" allowBlank="1" showInputMessage="1" showErrorMessage="1" sqref="C9:I9 H10 H6:I6 C24:I24 H25 H21:I21"/>
    <dataValidation type="whole" imeMode="halfAlpha" operator="greaterThanOrEqual" allowBlank="1" showInputMessage="1" showErrorMessage="1" promptTitle="費用番号の数値を記入してください" prompt="　本計画書が該当する機械装置・工具器具費の一覧表の左端の番号（機-1、機-2など）の数値部分を記入してください。" sqref="B3 B18">
      <formula1>1</formula1>
    </dataValidation>
    <dataValidation imeMode="hiragana" allowBlank="1" showInputMessage="1" showErrorMessage="1" promptTitle="研究開発上の必要性を記入してください" prompt="　審査員が見て、研究開発を進める上で本製品の購入が必要であると分かる理由を明確かつ具体的に記入してください。" sqref="B11:I11 B26:I26"/>
    <dataValidation imeMode="hiragana" allowBlank="1" showErrorMessage="1" promptTitle="購入の必要性を記入してください" prompt="　審査員が見て、研究開発を進める上で本製品の購入が必要であると分かる理由を明確かつ具体的に記入してください。" sqref="B12:I12 B27:I27"/>
    <dataValidation imeMode="hiragana" allowBlank="1" showInputMessage="1" showErrorMessage="1" promptTitle="調達方法の選定理由を記入してください" prompt="　選択した調達方法が、委託・外注による成果物の購入や、他の調達方法よりも合理的で安価ある根拠を記載してください。" sqref="B13:I13 B28:I28"/>
    <dataValidation type="list" allowBlank="1" showInputMessage="1" showErrorMessage="1" sqref="H16:I16 H31:I31">
      <formula1>"選択してください,関連あり,関連なし"</formula1>
    </dataValidation>
    <dataValidation imeMode="hiragana" allowBlank="1" showInputMessage="1" showErrorMessage="1" promptTitle="2社見積が入手困難な理由を記入してください" prompt="次のものは理由として認められません。_x000a_①付き合いのある会社以外に見積情報を出したくない_x000a_②同等製品が他社の販売されているが、自社が希望するメーカー・機種以外の見積は取りたくない_x000a__x000a__x000a__x000a__x000a__x000a__x000a_" sqref="E15:I15"/>
    <dataValidation type="whole" imeMode="halfAlpha" allowBlank="1" showInputMessage="1" showErrorMessage="1" sqref="C10 C25">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8"/>
  </sheetPr>
  <dimension ref="A1:P28"/>
  <sheetViews>
    <sheetView view="pageBreakPreview" zoomScaleNormal="100" zoomScaleSheetLayoutView="100" workbookViewId="0">
      <selection activeCell="B7" sqref="B7"/>
    </sheetView>
  </sheetViews>
  <sheetFormatPr defaultColWidth="2.08984375" defaultRowHeight="12" x14ac:dyDescent="0.2"/>
  <cols>
    <col min="1" max="1" width="5" style="4" customWidth="1"/>
    <col min="2" max="2" width="29.36328125" style="4" customWidth="1"/>
    <col min="3" max="3" width="2.453125" style="4" customWidth="1"/>
    <col min="4" max="5" width="5" style="4" customWidth="1"/>
    <col min="6" max="8" width="9.36328125" style="4" customWidth="1"/>
    <col min="9" max="9" width="19.6328125" style="4" customWidth="1"/>
    <col min="10" max="217" width="2.08984375" style="4" customWidth="1"/>
    <col min="218" max="16384" width="2.08984375" style="4"/>
  </cols>
  <sheetData>
    <row r="1" spans="1:16" ht="15" customHeight="1" x14ac:dyDescent="0.2">
      <c r="A1" s="1556" t="s">
        <v>256</v>
      </c>
      <c r="B1" s="1556"/>
      <c r="C1" s="1556"/>
      <c r="D1" s="1556"/>
      <c r="E1" s="1556"/>
      <c r="F1" s="1556"/>
      <c r="G1" s="1556"/>
      <c r="H1" s="1556"/>
      <c r="I1" s="1556"/>
    </row>
    <row r="2" spans="1:16" ht="15" customHeight="1" x14ac:dyDescent="0.2">
      <c r="A2" s="154" t="s">
        <v>226</v>
      </c>
      <c r="B2" s="1589" t="s">
        <v>238</v>
      </c>
      <c r="C2" s="1589"/>
      <c r="D2" s="1589"/>
      <c r="E2" s="1589"/>
      <c r="F2" s="1589"/>
      <c r="G2" s="1589"/>
      <c r="H2" s="1589"/>
      <c r="I2" s="1589"/>
      <c r="J2" s="12"/>
      <c r="K2" s="12"/>
      <c r="L2" s="12"/>
      <c r="M2" s="12"/>
    </row>
    <row r="3" spans="1:16" ht="15" customHeight="1" x14ac:dyDescent="0.2">
      <c r="A3" s="154" t="s">
        <v>226</v>
      </c>
      <c r="B3" s="1590" t="s">
        <v>268</v>
      </c>
      <c r="C3" s="1589"/>
      <c r="D3" s="1589"/>
      <c r="E3" s="1589"/>
      <c r="F3" s="1589"/>
      <c r="G3" s="1589"/>
      <c r="H3" s="1589"/>
      <c r="I3" s="1589"/>
      <c r="J3" s="12"/>
      <c r="K3" s="12"/>
      <c r="L3" s="12"/>
      <c r="M3" s="12"/>
    </row>
    <row r="4" spans="1:16" ht="15" customHeight="1" x14ac:dyDescent="0.2">
      <c r="A4" s="154" t="s">
        <v>223</v>
      </c>
      <c r="B4" s="1590" t="s">
        <v>286</v>
      </c>
      <c r="C4" s="1589"/>
      <c r="D4" s="1589"/>
      <c r="E4" s="1589"/>
      <c r="F4" s="1589"/>
      <c r="G4" s="1589"/>
      <c r="H4" s="1589"/>
      <c r="I4" s="1589"/>
      <c r="J4" s="12"/>
      <c r="K4" s="12"/>
      <c r="L4" s="12"/>
      <c r="M4" s="12"/>
    </row>
    <row r="5" spans="1:16" ht="15" customHeight="1" x14ac:dyDescent="0.2">
      <c r="A5" s="12"/>
      <c r="B5" s="12"/>
      <c r="C5" s="12"/>
      <c r="D5" s="12"/>
      <c r="E5" s="12"/>
      <c r="F5" s="12"/>
      <c r="G5" s="12"/>
      <c r="H5" s="12"/>
      <c r="I5" s="93" t="s">
        <v>31</v>
      </c>
    </row>
    <row r="6" spans="1:16" ht="60" customHeight="1" x14ac:dyDescent="0.2">
      <c r="A6" s="157" t="s">
        <v>32</v>
      </c>
      <c r="B6" s="157" t="s">
        <v>62</v>
      </c>
      <c r="C6" s="158" t="s">
        <v>63</v>
      </c>
      <c r="D6" s="160" t="s">
        <v>266</v>
      </c>
      <c r="E6" s="161" t="s">
        <v>36</v>
      </c>
      <c r="F6" s="157" t="s">
        <v>64</v>
      </c>
      <c r="G6" s="157" t="s">
        <v>37</v>
      </c>
      <c r="H6" s="157" t="s">
        <v>255</v>
      </c>
      <c r="I6" s="165" t="s">
        <v>65</v>
      </c>
      <c r="J6" s="45" t="s">
        <v>22</v>
      </c>
    </row>
    <row r="7" spans="1:16" s="21" customFormat="1" ht="30" customHeight="1" x14ac:dyDescent="0.2">
      <c r="A7" s="46">
        <f>ROW()-ROW(委託・外注費[[#Headers],[費用
番号]])</f>
        <v>1</v>
      </c>
      <c r="B7" s="17"/>
      <c r="C7" s="18"/>
      <c r="D7" s="832"/>
      <c r="E7" s="20"/>
      <c r="F7" s="830"/>
      <c r="G7" s="180">
        <f>ROUNDDOWN(委託・外注費[[#This Row],[助成
対象経費
(A)×(B)]]*1.1,0)</f>
        <v>0</v>
      </c>
      <c r="H7" s="180">
        <f>委託・外注費[[#This Row],[数量
(A)]]*委託・外注費[[#This Row],[単価
（税抜、B）]]</f>
        <v>0</v>
      </c>
      <c r="I7" s="828"/>
      <c r="J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row>
    <row r="8" spans="1:16" s="21" customFormat="1" ht="30" customHeight="1" x14ac:dyDescent="0.2">
      <c r="A8" s="46">
        <f>ROW()-ROW(委託・外注費[[#Headers],[費用
番号]])</f>
        <v>2</v>
      </c>
      <c r="B8" s="17"/>
      <c r="C8" s="18"/>
      <c r="D8" s="832"/>
      <c r="E8" s="20"/>
      <c r="F8" s="830"/>
      <c r="G8" s="180">
        <f>ROUNDDOWN(委託・外注費[[#This Row],[助成
対象経費
(A)×(B)]]*1.1,0)</f>
        <v>0</v>
      </c>
      <c r="H8" s="180">
        <f>委託・外注費[[#This Row],[数量
(A)]]*委託・外注費[[#This Row],[単価
（税抜、B）]]</f>
        <v>0</v>
      </c>
      <c r="I8" s="828"/>
      <c r="J8"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8" s="22"/>
      <c r="P8" s="22"/>
    </row>
    <row r="9" spans="1:16" s="21" customFormat="1" ht="30" customHeight="1" x14ac:dyDescent="0.2">
      <c r="A9" s="46">
        <f>ROW()-ROW(委託・外注費[[#Headers],[費用
番号]])</f>
        <v>3</v>
      </c>
      <c r="B9" s="17"/>
      <c r="C9" s="18"/>
      <c r="D9" s="832"/>
      <c r="E9" s="20"/>
      <c r="F9" s="830"/>
      <c r="G9" s="180">
        <f>ROUNDDOWN(委託・外注費[[#This Row],[助成
対象経費
(A)×(B)]]*1.1,0)</f>
        <v>0</v>
      </c>
      <c r="H9" s="180">
        <f>委託・外注費[[#This Row],[数量
(A)]]*委託・外注費[[#This Row],[単価
（税抜、B）]]</f>
        <v>0</v>
      </c>
      <c r="I9" s="828"/>
      <c r="J9"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9" s="22"/>
      <c r="P9" s="22"/>
    </row>
    <row r="10" spans="1:16" s="21" customFormat="1" ht="30" customHeight="1" x14ac:dyDescent="0.2">
      <c r="A10" s="46">
        <f>ROW()-ROW(委託・外注費[[#Headers],[費用
番号]])</f>
        <v>4</v>
      </c>
      <c r="B10" s="17"/>
      <c r="C10" s="18"/>
      <c r="D10" s="832"/>
      <c r="E10" s="20"/>
      <c r="F10" s="830"/>
      <c r="G10" s="180">
        <f>ROUNDDOWN(委託・外注費[[#This Row],[助成
対象経費
(A)×(B)]]*1.1,0)</f>
        <v>0</v>
      </c>
      <c r="H10" s="180">
        <f>委託・外注費[[#This Row],[数量
(A)]]*委託・外注費[[#This Row],[単価
（税抜、B）]]</f>
        <v>0</v>
      </c>
      <c r="I10" s="828"/>
      <c r="J10"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0" s="22"/>
      <c r="P10" s="22"/>
    </row>
    <row r="11" spans="1:16" s="21" customFormat="1" ht="30" customHeight="1" x14ac:dyDescent="0.2">
      <c r="A11" s="46">
        <f>ROW()-ROW(委託・外注費[[#Headers],[費用
番号]])</f>
        <v>5</v>
      </c>
      <c r="B11" s="17"/>
      <c r="C11" s="18"/>
      <c r="D11" s="832"/>
      <c r="E11" s="20"/>
      <c r="F11" s="830"/>
      <c r="G11" s="180">
        <f>ROUNDDOWN(委託・外注費[[#This Row],[助成
対象経費
(A)×(B)]]*1.1,0)</f>
        <v>0</v>
      </c>
      <c r="H11" s="180">
        <f>委託・外注費[[#This Row],[数量
(A)]]*委託・外注費[[#This Row],[単価
（税抜、B）]]</f>
        <v>0</v>
      </c>
      <c r="I11" s="828"/>
      <c r="J11"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1" s="22"/>
      <c r="P11" s="22"/>
    </row>
    <row r="12" spans="1:16" s="21" customFormat="1" ht="30" customHeight="1" x14ac:dyDescent="0.2">
      <c r="A12" s="848">
        <f>ROW()-ROW(委託・外注費[[#Headers],[費用
番号]])</f>
        <v>6</v>
      </c>
      <c r="B12" s="846"/>
      <c r="C12" s="849"/>
      <c r="D12" s="850"/>
      <c r="E12" s="844"/>
      <c r="F12" s="830"/>
      <c r="G12" s="845">
        <f>ROUNDDOWN(委託・外注費[[#This Row],[助成
対象経費
(A)×(B)]]*1.1,0)</f>
        <v>0</v>
      </c>
      <c r="H12" s="180">
        <f>委託・外注費[[#This Row],[数量
(A)]]*委託・外注費[[#This Row],[単価
（税抜、B）]]</f>
        <v>0</v>
      </c>
      <c r="I12" s="828"/>
      <c r="J12" s="851"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2" s="22"/>
      <c r="P12" s="22"/>
    </row>
    <row r="13" spans="1:16" s="21" customFormat="1" ht="30" customHeight="1" x14ac:dyDescent="0.2">
      <c r="A13" s="46">
        <f>ROW()-ROW(委託・外注費[[#Headers],[費用
番号]])</f>
        <v>7</v>
      </c>
      <c r="B13" s="17"/>
      <c r="C13" s="18"/>
      <c r="D13" s="832"/>
      <c r="E13" s="20"/>
      <c r="F13" s="830"/>
      <c r="G13" s="180">
        <f>ROUNDDOWN(委託・外注費[[#This Row],[助成
対象経費
(A)×(B)]]*1.1,0)</f>
        <v>0</v>
      </c>
      <c r="H13" s="180">
        <f>委託・外注費[[#This Row],[数量
(A)]]*委託・外注費[[#This Row],[単価
（税抜、B）]]</f>
        <v>0</v>
      </c>
      <c r="I13" s="828"/>
      <c r="J13"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3" s="22"/>
      <c r="P13" s="22"/>
    </row>
    <row r="14" spans="1:16" s="21" customFormat="1" ht="30" customHeight="1" x14ac:dyDescent="0.2">
      <c r="A14" s="46">
        <f>ROW()-ROW(委託・外注費[[#Headers],[費用
番号]])</f>
        <v>8</v>
      </c>
      <c r="B14" s="17"/>
      <c r="C14" s="18"/>
      <c r="D14" s="832"/>
      <c r="E14" s="20"/>
      <c r="F14" s="830"/>
      <c r="G14" s="180">
        <f>ROUNDDOWN(委託・外注費[[#This Row],[助成
対象経費
(A)×(B)]]*1.1,0)</f>
        <v>0</v>
      </c>
      <c r="H14" s="180">
        <f>委託・外注費[[#This Row],[数量
(A)]]*委託・外注費[[#This Row],[単価
（税抜、B）]]</f>
        <v>0</v>
      </c>
      <c r="I14" s="828"/>
      <c r="J14"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4" s="22"/>
      <c r="P14" s="22"/>
    </row>
    <row r="15" spans="1:16" s="21" customFormat="1" ht="30" customHeight="1" x14ac:dyDescent="0.2">
      <c r="A15" s="46">
        <f>ROW()-ROW(委託・外注費[[#Headers],[費用
番号]])</f>
        <v>9</v>
      </c>
      <c r="B15" s="17"/>
      <c r="C15" s="18"/>
      <c r="D15" s="832"/>
      <c r="E15" s="20"/>
      <c r="F15" s="830"/>
      <c r="G15" s="180">
        <f>ROUNDDOWN(委託・外注費[[#This Row],[助成
対象経費
(A)×(B)]]*1.1,0)</f>
        <v>0</v>
      </c>
      <c r="H15" s="180">
        <f>委託・外注費[[#This Row],[数量
(A)]]*委託・外注費[[#This Row],[単価
（税抜、B）]]</f>
        <v>0</v>
      </c>
      <c r="I15" s="828"/>
      <c r="J15"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5" s="22"/>
      <c r="P15" s="22"/>
    </row>
    <row r="16" spans="1:16" s="21" customFormat="1" ht="30" customHeight="1" x14ac:dyDescent="0.2">
      <c r="A16" s="46">
        <f>ROW()-ROW(委託・外注費[[#Headers],[費用
番号]])</f>
        <v>10</v>
      </c>
      <c r="B16" s="17"/>
      <c r="C16" s="18"/>
      <c r="D16" s="832"/>
      <c r="E16" s="20"/>
      <c r="F16" s="831"/>
      <c r="G16" s="180">
        <f>ROUNDDOWN(委託・外注費[[#This Row],[助成
対象経費
(A)×(B)]]*1.1,0)</f>
        <v>0</v>
      </c>
      <c r="H16" s="180">
        <f>委託・外注費[[#This Row],[数量
(A)]]*委託・外注費[[#This Row],[単価
（税抜、B）]]</f>
        <v>0</v>
      </c>
      <c r="I16" s="829"/>
      <c r="J16"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6" s="22"/>
      <c r="P16" s="22"/>
    </row>
    <row r="17" spans="1:16" s="21" customFormat="1" ht="30" customHeight="1" x14ac:dyDescent="0.2">
      <c r="A17" s="46">
        <f>ROW()-ROW(委託・外注費[[#Headers],[費用
番号]])</f>
        <v>11</v>
      </c>
      <c r="B17" s="17"/>
      <c r="C17" s="18"/>
      <c r="D17" s="832"/>
      <c r="E17" s="20"/>
      <c r="F17" s="831"/>
      <c r="G17" s="180">
        <f>ROUNDDOWN(委託・外注費[[#This Row],[助成
対象経費
(A)×(B)]]*1.1,0)</f>
        <v>0</v>
      </c>
      <c r="H17" s="180">
        <f>委託・外注費[[#This Row],[数量
(A)]]*委託・外注費[[#This Row],[単価
（税抜、B）]]</f>
        <v>0</v>
      </c>
      <c r="I17" s="829"/>
      <c r="J1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7" s="22"/>
      <c r="P17" s="22"/>
    </row>
    <row r="18" spans="1:16" s="21" customFormat="1" ht="30" customHeight="1" x14ac:dyDescent="0.2">
      <c r="A18" s="46">
        <f>ROW()-ROW(委託・外注費[[#Headers],[費用
番号]])</f>
        <v>12</v>
      </c>
      <c r="B18" s="17"/>
      <c r="C18" s="18"/>
      <c r="D18" s="832"/>
      <c r="E18" s="20"/>
      <c r="F18" s="831"/>
      <c r="G18" s="180">
        <f>ROUNDDOWN(委託・外注費[[#This Row],[助成
対象経費
(A)×(B)]]*1.1,0)</f>
        <v>0</v>
      </c>
      <c r="H18" s="180">
        <f>委託・外注費[[#This Row],[数量
(A)]]*委託・外注費[[#This Row],[単価
（税抜、B）]]</f>
        <v>0</v>
      </c>
      <c r="I18" s="829"/>
      <c r="J18"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8" s="22"/>
      <c r="P18" s="22"/>
    </row>
    <row r="19" spans="1:16" s="21" customFormat="1" ht="30" customHeight="1" x14ac:dyDescent="0.2">
      <c r="A19" s="46">
        <f>ROW()-ROW(委託・外注費[[#Headers],[費用
番号]])</f>
        <v>13</v>
      </c>
      <c r="B19" s="17"/>
      <c r="C19" s="18"/>
      <c r="D19" s="832"/>
      <c r="E19" s="20"/>
      <c r="F19" s="831"/>
      <c r="G19" s="180">
        <f>ROUNDDOWN(委託・外注費[[#This Row],[助成
対象経費
(A)×(B)]]*1.1,0)</f>
        <v>0</v>
      </c>
      <c r="H19" s="180">
        <f>委託・外注費[[#This Row],[数量
(A)]]*委託・外注費[[#This Row],[単価
（税抜、B）]]</f>
        <v>0</v>
      </c>
      <c r="I19" s="829"/>
      <c r="J19"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19" s="22"/>
      <c r="P19" s="22"/>
    </row>
    <row r="20" spans="1:16" s="21" customFormat="1" ht="30" customHeight="1" x14ac:dyDescent="0.2">
      <c r="A20" s="240">
        <f>ROW()-ROW(委託・外注費[[#Headers],[費用
番号]])</f>
        <v>14</v>
      </c>
      <c r="B20" s="243"/>
      <c r="C20" s="241"/>
      <c r="D20" s="833"/>
      <c r="E20" s="20"/>
      <c r="F20" s="831"/>
      <c r="G20" s="180">
        <f>ROUNDDOWN(委託・外注費[[#This Row],[助成
対象経費
(A)×(B)]]*1.1,0)</f>
        <v>0</v>
      </c>
      <c r="H20" s="180">
        <f>委託・外注費[[#This Row],[数量
(A)]]*委託・外注費[[#This Row],[単価
（税抜、B）]]</f>
        <v>0</v>
      </c>
      <c r="I20" s="828"/>
      <c r="J20" s="290"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0" s="22"/>
      <c r="P20" s="22"/>
    </row>
    <row r="21" spans="1:16" s="21" customFormat="1" ht="30" customHeight="1" x14ac:dyDescent="0.2">
      <c r="A21" s="46">
        <f>ROW()-ROW(委託・外注費[[#Headers],[費用
番号]])</f>
        <v>15</v>
      </c>
      <c r="B21" s="17"/>
      <c r="C21" s="18"/>
      <c r="D21" s="832"/>
      <c r="E21" s="20"/>
      <c r="F21" s="831"/>
      <c r="G21" s="180">
        <f>ROUNDDOWN(委託・外注費[[#This Row],[助成
対象経費
(A)×(B)]]*1.1,0)</f>
        <v>0</v>
      </c>
      <c r="H21" s="180">
        <f>委託・外注費[[#This Row],[数量
(A)]]*委託・外注費[[#This Row],[単価
（税抜、B）]]</f>
        <v>0</v>
      </c>
      <c r="I21" s="829"/>
      <c r="J21"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1" s="22"/>
      <c r="P21" s="22"/>
    </row>
    <row r="22" spans="1:16" s="21" customFormat="1" ht="30" customHeight="1" x14ac:dyDescent="0.2">
      <c r="A22" s="46">
        <f>ROW()-ROW(委託・外注費[[#Headers],[費用
番号]])</f>
        <v>16</v>
      </c>
      <c r="B22" s="17"/>
      <c r="C22" s="18"/>
      <c r="D22" s="832"/>
      <c r="E22" s="20"/>
      <c r="F22" s="831"/>
      <c r="G22" s="180">
        <f>ROUNDDOWN(委託・外注費[[#This Row],[助成
対象経費
(A)×(B)]]*1.1,0)</f>
        <v>0</v>
      </c>
      <c r="H22" s="180">
        <f>委託・外注費[[#This Row],[数量
(A)]]*委託・外注費[[#This Row],[単価
（税抜、B）]]</f>
        <v>0</v>
      </c>
      <c r="I22" s="829"/>
      <c r="J22"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2" s="22"/>
      <c r="P22" s="22"/>
    </row>
    <row r="23" spans="1:16" s="21" customFormat="1" ht="30" customHeight="1" x14ac:dyDescent="0.2">
      <c r="A23" s="46">
        <f>ROW()-ROW(委託・外注費[[#Headers],[費用
番号]])</f>
        <v>17</v>
      </c>
      <c r="B23" s="17"/>
      <c r="C23" s="18"/>
      <c r="D23" s="832"/>
      <c r="E23" s="20"/>
      <c r="F23" s="831"/>
      <c r="G23" s="180">
        <f>ROUNDDOWN(委託・外注費[[#This Row],[助成
対象経費
(A)×(B)]]*1.1,0)</f>
        <v>0</v>
      </c>
      <c r="H23" s="180">
        <f>委託・外注費[[#This Row],[数量
(A)]]*委託・外注費[[#This Row],[単価
（税抜、B）]]</f>
        <v>0</v>
      </c>
      <c r="I23" s="829"/>
      <c r="J23"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3" s="22"/>
      <c r="P23" s="22"/>
    </row>
    <row r="24" spans="1:16" s="21" customFormat="1" ht="30" customHeight="1" x14ac:dyDescent="0.2">
      <c r="A24" s="46">
        <f>ROW()-ROW(委託・外注費[[#Headers],[費用
番号]])</f>
        <v>18</v>
      </c>
      <c r="B24" s="17"/>
      <c r="C24" s="18"/>
      <c r="D24" s="832"/>
      <c r="E24" s="20"/>
      <c r="F24" s="831"/>
      <c r="G24" s="180">
        <f>ROUNDDOWN(委託・外注費[[#This Row],[助成
対象経費
(A)×(B)]]*1.1,0)</f>
        <v>0</v>
      </c>
      <c r="H24" s="180">
        <f>委託・外注費[[#This Row],[数量
(A)]]*委託・外注費[[#This Row],[単価
（税抜、B）]]</f>
        <v>0</v>
      </c>
      <c r="I24" s="829"/>
      <c r="J24"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4" s="22"/>
      <c r="P24" s="22"/>
    </row>
    <row r="25" spans="1:16" s="21" customFormat="1" ht="30" customHeight="1" x14ac:dyDescent="0.2">
      <c r="A25" s="240">
        <f>ROW()-ROW(委託・外注費[[#Headers],[費用
番号]])</f>
        <v>19</v>
      </c>
      <c r="B25" s="243"/>
      <c r="C25" s="241"/>
      <c r="D25" s="833"/>
      <c r="E25" s="20"/>
      <c r="F25" s="831"/>
      <c r="G25" s="180">
        <f>ROUNDDOWN(委託・外注費[[#This Row],[助成
対象経費
(A)×(B)]]*1.1,0)</f>
        <v>0</v>
      </c>
      <c r="H25" s="180">
        <f>委託・外注費[[#This Row],[数量
(A)]]*委託・外注費[[#This Row],[単価
（税抜、B）]]</f>
        <v>0</v>
      </c>
      <c r="I25" s="828"/>
      <c r="J25" s="290"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5" s="22"/>
      <c r="P25" s="22"/>
    </row>
    <row r="26" spans="1:16" s="21" customFormat="1" ht="30" customHeight="1" x14ac:dyDescent="0.2">
      <c r="A26" s="46">
        <f>ROW()-ROW(委託・外注費[[#Headers],[費用
番号]])</f>
        <v>20</v>
      </c>
      <c r="B26" s="17"/>
      <c r="C26" s="18"/>
      <c r="D26" s="832"/>
      <c r="E26" s="20"/>
      <c r="F26" s="830"/>
      <c r="G26" s="180">
        <f>ROUNDDOWN(委託・外注費[[#This Row],[助成
対象経費
(A)×(B)]]*1.1,0)</f>
        <v>0</v>
      </c>
      <c r="H26" s="180">
        <f>委託・外注費[[#This Row],[数量
(A)]]*委託・外注費[[#This Row],[単価
（税抜、B）]]</f>
        <v>0</v>
      </c>
      <c r="I26" s="828"/>
      <c r="J26"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6" s="22"/>
      <c r="P26" s="22"/>
    </row>
    <row r="27" spans="1:16" s="21" customFormat="1" ht="30" customHeight="1" x14ac:dyDescent="0.2">
      <c r="A27" s="46">
        <f>ROW()-ROW(委託・外注費[[#Headers],[費用
番号]])</f>
        <v>21</v>
      </c>
      <c r="B27" s="17"/>
      <c r="C27" s="18"/>
      <c r="D27" s="832"/>
      <c r="E27" s="20"/>
      <c r="F27" s="830"/>
      <c r="G27" s="180">
        <f>ROUNDDOWN(委託・外注費[[#This Row],[助成
対象経費
(A)×(B)]]*1.1,0)</f>
        <v>0</v>
      </c>
      <c r="H27" s="180">
        <f>委託・外注費[[#This Row],[数量
(A)]]*委託・外注費[[#This Row],[単価
（税抜、B）]]</f>
        <v>0</v>
      </c>
      <c r="I27" s="828"/>
      <c r="J27" s="287" t="str">
        <f>IF(OR(AND(委託・外注費[[#This Row],[委託・外注内容]]="",委託・外注費[[#This Row],[実施予定期]]="",委託・外注費[[#This Row],[数量
(A)]]="",委託・外注費[[#This Row],[単位]]="",委託・外注費[[#This Row],[単価
（税抜、B）]]="",委託・外注費[[#This Row],[委託・外注先]]=""),
          AND(委託・外注費[[#This Row],[委託・外注内容]]&lt;&gt;"",委託・外注費[[#This Row],[実施予定期]]&lt;&gt;"",委託・外注費[[#This Row],[数量
(A)]]&lt;&gt;"",委託・外注費[[#This Row],[単位]]&lt;&gt;"",委託・外注費[[#This Row],[単価
（税抜、B）]]&lt;&gt;"",委託・外注費[[#This Row],[委託・外注先]]&lt;&gt;"")),
    "",
    "←全ての項目を入力してください。")</f>
        <v/>
      </c>
      <c r="O27" s="22"/>
      <c r="P27" s="22"/>
    </row>
    <row r="28" spans="1:16" ht="30" customHeight="1" x14ac:dyDescent="0.2">
      <c r="A28" s="52" t="s">
        <v>28</v>
      </c>
      <c r="B28" s="51"/>
      <c r="C28" s="48"/>
      <c r="D28" s="48"/>
      <c r="E28" s="48"/>
      <c r="F28" s="53"/>
      <c r="G28" s="54">
        <f>SUBTOTAL(109,委託・外注費[助成事業に
要する経費
（税込）])</f>
        <v>0</v>
      </c>
      <c r="H28" s="54">
        <f>SUBTOTAL(109,委託・外注費[助成
対象経費
(A)×(B)])</f>
        <v>0</v>
      </c>
      <c r="I28" s="166"/>
      <c r="J28" s="276"/>
    </row>
  </sheetData>
  <sheetProtection algorithmName="SHA-512" hashValue="nb9asWo7xoJRjh8/jX5OUmCNQMH3n4/ZIqQ9dmEFhy0ILxnGD5HTp3cTd31jXAMGjyEpkE+uFH4MZMp4/2jYXA==" saltValue="XfDduw8VM2eMRykvnWlweA==" spinCount="100000" sheet="1" formatRows="0" insertRows="0" deleteRows="0" selectLockedCells="1"/>
  <mergeCells count="4">
    <mergeCell ref="A1:I1"/>
    <mergeCell ref="B2:I2"/>
    <mergeCell ref="B3:I3"/>
    <mergeCell ref="B4:I4"/>
  </mergeCells>
  <phoneticPr fontId="1"/>
  <conditionalFormatting sqref="I7:I27 B7:F27">
    <cfRule type="expression" dxfId="183" priority="17">
      <formula>AND(OR($B7&lt;&gt;"",$C7&lt;&gt;"",$D7&lt;&gt;"",$E7&lt;&gt;"",$F7&lt;&gt;"",$I7&lt;&gt;""),B7="")</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27">
      <formula1>"1,2,3"</formula1>
    </dataValidation>
    <dataValidation imeMode="halfAlpha" allowBlank="1" showInputMessage="1" showErrorMessage="1" sqref="F7:H27 D7:D27"/>
    <dataValidation imeMode="hiragana" allowBlank="1" showInputMessage="1" showErrorMessage="1" sqref="I7:I27 B7:B27 E7:E27"/>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&amp;C&amp;"ＭＳ Ｐゴシック,標準"&amp;10&amp;A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8"/>
  </sheetPr>
  <dimension ref="A1:P18"/>
  <sheetViews>
    <sheetView view="pageBreakPreview" zoomScaleNormal="100" zoomScaleSheetLayoutView="100" workbookViewId="0">
      <selection activeCell="B7" sqref="B7"/>
    </sheetView>
  </sheetViews>
  <sheetFormatPr defaultColWidth="2.08984375" defaultRowHeight="12" x14ac:dyDescent="0.2"/>
  <cols>
    <col min="1" max="1" width="5" style="4" customWidth="1"/>
    <col min="2" max="2" width="29.36328125" style="4" customWidth="1"/>
    <col min="3" max="3" width="2.453125" style="4" customWidth="1"/>
    <col min="4" max="5" width="5" style="4" customWidth="1"/>
    <col min="6" max="8" width="9.36328125" style="4" customWidth="1"/>
    <col min="9" max="9" width="17.453125" style="4" customWidth="1"/>
    <col min="10" max="217" width="2.08984375" style="4" customWidth="1"/>
    <col min="218" max="16384" width="2.08984375" style="4"/>
  </cols>
  <sheetData>
    <row r="1" spans="1:16" ht="15" customHeight="1" x14ac:dyDescent="0.2">
      <c r="A1" s="1556" t="s">
        <v>258</v>
      </c>
      <c r="B1" s="1556"/>
      <c r="C1" s="1556"/>
      <c r="D1" s="1556"/>
      <c r="E1" s="1556"/>
      <c r="F1" s="1556"/>
      <c r="G1" s="1556"/>
      <c r="H1" s="1556"/>
      <c r="I1" s="1556"/>
    </row>
    <row r="2" spans="1:16" ht="15" customHeight="1" x14ac:dyDescent="0.2">
      <c r="A2" s="154" t="s">
        <v>226</v>
      </c>
      <c r="B2" s="1589" t="s">
        <v>285</v>
      </c>
      <c r="C2" s="1589"/>
      <c r="D2" s="1589"/>
      <c r="E2" s="1589"/>
      <c r="F2" s="1589"/>
      <c r="G2" s="1589"/>
      <c r="H2" s="1589"/>
      <c r="I2" s="1589"/>
      <c r="J2" s="12"/>
      <c r="K2" s="12"/>
      <c r="L2" s="12"/>
      <c r="M2" s="12"/>
    </row>
    <row r="3" spans="1:16" ht="15" customHeight="1" x14ac:dyDescent="0.2">
      <c r="A3" s="154" t="s">
        <v>226</v>
      </c>
      <c r="B3" s="1589" t="s">
        <v>227</v>
      </c>
      <c r="C3" s="1589"/>
      <c r="D3" s="1589"/>
      <c r="E3" s="1589"/>
      <c r="F3" s="1589"/>
      <c r="G3" s="1589"/>
      <c r="H3" s="1589"/>
      <c r="I3" s="1589"/>
      <c r="J3" s="12"/>
      <c r="K3" s="12"/>
      <c r="L3" s="12"/>
      <c r="M3" s="12"/>
    </row>
    <row r="4" spans="1:16" ht="15" customHeight="1" x14ac:dyDescent="0.2">
      <c r="A4" s="154" t="s">
        <v>223</v>
      </c>
      <c r="B4" s="1590" t="s">
        <v>447</v>
      </c>
      <c r="C4" s="1589"/>
      <c r="D4" s="1589"/>
      <c r="E4" s="1589"/>
      <c r="F4" s="1589"/>
      <c r="G4" s="1589"/>
      <c r="H4" s="1589"/>
      <c r="I4" s="1589"/>
      <c r="J4" s="12"/>
      <c r="K4" s="12"/>
      <c r="L4" s="12"/>
      <c r="M4" s="12"/>
    </row>
    <row r="5" spans="1:16" ht="15" customHeight="1" x14ac:dyDescent="0.2">
      <c r="A5" s="12"/>
      <c r="B5" s="12"/>
      <c r="C5" s="12"/>
      <c r="D5" s="12"/>
      <c r="E5" s="12"/>
      <c r="F5" s="12"/>
      <c r="G5" s="12"/>
      <c r="H5" s="12"/>
      <c r="I5" s="93" t="s">
        <v>31</v>
      </c>
    </row>
    <row r="6" spans="1:16" ht="60" customHeight="1" x14ac:dyDescent="0.2">
      <c r="A6" s="157" t="s">
        <v>32</v>
      </c>
      <c r="B6" s="157" t="s">
        <v>66</v>
      </c>
      <c r="C6" s="158" t="s">
        <v>63</v>
      </c>
      <c r="D6" s="160" t="s">
        <v>266</v>
      </c>
      <c r="E6" s="161" t="s">
        <v>36</v>
      </c>
      <c r="F6" s="157" t="s">
        <v>64</v>
      </c>
      <c r="G6" s="157" t="s">
        <v>37</v>
      </c>
      <c r="H6" s="157" t="s">
        <v>257</v>
      </c>
      <c r="I6" s="159" t="s">
        <v>84</v>
      </c>
      <c r="J6" s="45" t="s">
        <v>22</v>
      </c>
    </row>
    <row r="7" spans="1:16" s="21" customFormat="1" ht="30.75" customHeight="1" x14ac:dyDescent="0.2">
      <c r="A7" s="49">
        <f>ROW()-ROW(専門家指導費[[#Headers],[費用
番号]])</f>
        <v>1</v>
      </c>
      <c r="B7" s="17"/>
      <c r="C7" s="18"/>
      <c r="D7" s="47"/>
      <c r="E7" s="20"/>
      <c r="F7" s="179"/>
      <c r="G7" s="180">
        <f>ROUNDDOWN(専門家指導費[[#This Row],[助成
対象経費
(A)×(B)]]*1.1,0)</f>
        <v>0</v>
      </c>
      <c r="H7" s="180">
        <f>専門家指導費[[#This Row],[数量
(A)]]*専門家指導費[[#This Row],[単価
（税抜、B）]]</f>
        <v>0</v>
      </c>
      <c r="I7" s="17"/>
      <c r="J7"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row>
    <row r="8" spans="1:16" s="21" customFormat="1" ht="30.75" customHeight="1" x14ac:dyDescent="0.2">
      <c r="A8" s="49">
        <f>ROW()-ROW(専門家指導費[[#Headers],[費用
番号]])</f>
        <v>2</v>
      </c>
      <c r="B8" s="17"/>
      <c r="C8" s="18"/>
      <c r="D8" s="47"/>
      <c r="E8" s="20"/>
      <c r="F8" s="179"/>
      <c r="G8" s="180">
        <f>ROUNDDOWN(専門家指導費[[#This Row],[助成
対象経費
(A)×(B)]]*1.1,0)</f>
        <v>0</v>
      </c>
      <c r="H8" s="180">
        <f>専門家指導費[[#This Row],[数量
(A)]]*専門家指導費[[#This Row],[単価
（税抜、B）]]</f>
        <v>0</v>
      </c>
      <c r="I8" s="17"/>
      <c r="J8"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8" s="22"/>
      <c r="P8" s="22"/>
    </row>
    <row r="9" spans="1:16" s="21" customFormat="1" ht="30.75" customHeight="1" x14ac:dyDescent="0.2">
      <c r="A9" s="49">
        <f>ROW()-ROW(専門家指導費[[#Headers],[費用
番号]])</f>
        <v>3</v>
      </c>
      <c r="B9" s="17"/>
      <c r="C9" s="18"/>
      <c r="D9" s="47"/>
      <c r="E9" s="20"/>
      <c r="F9" s="179"/>
      <c r="G9" s="180">
        <f>ROUNDDOWN(専門家指導費[[#This Row],[助成
対象経費
(A)×(B)]]*1.1,0)</f>
        <v>0</v>
      </c>
      <c r="H9" s="180">
        <f>専門家指導費[[#This Row],[数量
(A)]]*専門家指導費[[#This Row],[単価
（税抜、B）]]</f>
        <v>0</v>
      </c>
      <c r="I9" s="17"/>
      <c r="J9"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9" s="22"/>
      <c r="P9" s="22"/>
    </row>
    <row r="10" spans="1:16" s="21" customFormat="1" ht="30.75" customHeight="1" x14ac:dyDescent="0.2">
      <c r="A10" s="49">
        <f>ROW()-ROW(専門家指導費[[#Headers],[費用
番号]])</f>
        <v>4</v>
      </c>
      <c r="B10" s="17"/>
      <c r="C10" s="18"/>
      <c r="D10" s="47"/>
      <c r="E10" s="20"/>
      <c r="F10" s="179"/>
      <c r="G10" s="180">
        <f>ROUNDDOWN(専門家指導費[[#This Row],[助成
対象経費
(A)×(B)]]*1.1,0)</f>
        <v>0</v>
      </c>
      <c r="H10" s="180">
        <f>専門家指導費[[#This Row],[数量
(A)]]*専門家指導費[[#This Row],[単価
（税抜、B）]]</f>
        <v>0</v>
      </c>
      <c r="I10" s="17"/>
      <c r="J10"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0" s="22"/>
      <c r="P10" s="22"/>
    </row>
    <row r="11" spans="1:16" s="21" customFormat="1" ht="30.75" customHeight="1" x14ac:dyDescent="0.2">
      <c r="A11" s="49">
        <f>ROW()-ROW(専門家指導費[[#Headers],[費用
番号]])</f>
        <v>5</v>
      </c>
      <c r="B11" s="17"/>
      <c r="C11" s="18"/>
      <c r="D11" s="47"/>
      <c r="E11" s="20"/>
      <c r="F11" s="179"/>
      <c r="G11" s="180">
        <f>ROUNDDOWN(専門家指導費[[#This Row],[助成
対象経費
(A)×(B)]]*1.1,0)</f>
        <v>0</v>
      </c>
      <c r="H11" s="180">
        <f>専門家指導費[[#This Row],[数量
(A)]]*専門家指導費[[#This Row],[単価
（税抜、B）]]</f>
        <v>0</v>
      </c>
      <c r="I11" s="17"/>
      <c r="J11"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1" s="22"/>
      <c r="P11" s="22"/>
    </row>
    <row r="12" spans="1:16" s="21" customFormat="1" ht="30.75" customHeight="1" x14ac:dyDescent="0.2">
      <c r="A12" s="49">
        <f>ROW()-ROW(専門家指導費[[#Headers],[費用
番号]])</f>
        <v>6</v>
      </c>
      <c r="B12" s="17"/>
      <c r="C12" s="18"/>
      <c r="D12" s="47"/>
      <c r="E12" s="20"/>
      <c r="F12" s="179"/>
      <c r="G12" s="180">
        <f>ROUNDDOWN(専門家指導費[[#This Row],[助成
対象経費
(A)×(B)]]*1.1,0)</f>
        <v>0</v>
      </c>
      <c r="H12" s="180">
        <f>専門家指導費[[#This Row],[数量
(A)]]*専門家指導費[[#This Row],[単価
（税抜、B）]]</f>
        <v>0</v>
      </c>
      <c r="I12" s="17"/>
      <c r="J12"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2" s="22"/>
      <c r="P12" s="22"/>
    </row>
    <row r="13" spans="1:16" s="21" customFormat="1" ht="30.75" customHeight="1" x14ac:dyDescent="0.2">
      <c r="A13" s="49">
        <f>ROW()-ROW(専門家指導費[[#Headers],[費用
番号]])</f>
        <v>7</v>
      </c>
      <c r="B13" s="17"/>
      <c r="C13" s="18"/>
      <c r="D13" s="47"/>
      <c r="E13" s="20"/>
      <c r="F13" s="179"/>
      <c r="G13" s="180">
        <f>ROUNDDOWN(専門家指導費[[#This Row],[助成
対象経費
(A)×(B)]]*1.1,0)</f>
        <v>0</v>
      </c>
      <c r="H13" s="180">
        <f>専門家指導費[[#This Row],[数量
(A)]]*専門家指導費[[#This Row],[単価
（税抜、B）]]</f>
        <v>0</v>
      </c>
      <c r="I13" s="17"/>
      <c r="J13"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3" s="22"/>
      <c r="P13" s="22"/>
    </row>
    <row r="14" spans="1:16" s="21" customFormat="1" ht="30.75" customHeight="1" x14ac:dyDescent="0.2">
      <c r="A14" s="49">
        <f>ROW()-ROW(専門家指導費[[#Headers],[費用
番号]])</f>
        <v>8</v>
      </c>
      <c r="B14" s="17"/>
      <c r="C14" s="18"/>
      <c r="D14" s="47"/>
      <c r="E14" s="20"/>
      <c r="F14" s="179"/>
      <c r="G14" s="180">
        <f>ROUNDDOWN(専門家指導費[[#This Row],[助成
対象経費
(A)×(B)]]*1.1,0)</f>
        <v>0</v>
      </c>
      <c r="H14" s="180">
        <f>専門家指導費[[#This Row],[数量
(A)]]*専門家指導費[[#This Row],[単価
（税抜、B）]]</f>
        <v>0</v>
      </c>
      <c r="I14" s="17"/>
      <c r="J14"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4" s="22"/>
      <c r="P14" s="22"/>
    </row>
    <row r="15" spans="1:16" s="21" customFormat="1" ht="30.75" customHeight="1" x14ac:dyDescent="0.2">
      <c r="A15" s="347">
        <f>ROW()-ROW(専門家指導費[[#Headers],[費用
番号]])</f>
        <v>9</v>
      </c>
      <c r="B15" s="243"/>
      <c r="C15" s="241"/>
      <c r="D15" s="242"/>
      <c r="E15" s="20"/>
      <c r="F15" s="179"/>
      <c r="G15" s="180">
        <f>ROUNDDOWN(専門家指導費[[#This Row],[助成
対象経費
(A)×(B)]]*1.1,0)</f>
        <v>0</v>
      </c>
      <c r="H15" s="180">
        <f>専門家指導費[[#This Row],[数量
(A)]]*専門家指導費[[#This Row],[単価
（税抜、B）]]</f>
        <v>0</v>
      </c>
      <c r="I15" s="243"/>
      <c r="J15" s="290"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5" s="22"/>
      <c r="P15" s="22"/>
    </row>
    <row r="16" spans="1:16" s="21" customFormat="1" ht="30.75" customHeight="1" x14ac:dyDescent="0.2">
      <c r="A16" s="49">
        <f>ROW()-ROW(専門家指導費[[#Headers],[費用
番号]])</f>
        <v>10</v>
      </c>
      <c r="B16" s="17"/>
      <c r="C16" s="18"/>
      <c r="D16" s="47"/>
      <c r="E16" s="20"/>
      <c r="F16" s="181"/>
      <c r="G16" s="180">
        <f>ROUNDDOWN(専門家指導費[[#This Row],[助成
対象経費
(A)×(B)]]*1.1,0)</f>
        <v>0</v>
      </c>
      <c r="H16" s="180">
        <f>専門家指導費[[#This Row],[数量
(A)]]*専門家指導費[[#This Row],[単価
（税抜、B）]]</f>
        <v>0</v>
      </c>
      <c r="I16" s="17"/>
      <c r="J16" s="287" t="str">
        <f>IF(OR(AND(専門家指導費[[#This Row],[技術指導内容]]="",専門家指導費[[#This Row],[実施予定期]]="",専門家指導費[[#This Row],[数量
(A)]]="",専門家指導費[[#This Row],[単位]]="",専門家指導費[[#This Row],[単価
（税抜、B）]]="",専門家指導費[[#This Row],[指導者]]=""),
          AND(専門家指導費[[#This Row],[技術指導内容]]&lt;&gt;"",専門家指導費[[#This Row],[実施予定期]]&lt;&gt;"",専門家指導費[[#This Row],[数量
(A)]]&lt;&gt;"",専門家指導費[[#This Row],[単位]]&lt;&gt;"",専門家指導費[[#This Row],[単価
（税抜、B）]]&lt;&gt;"",専門家指導費[[#This Row],[指導者]]&lt;&gt;"")),
    "",
    "←全ての項目を入力してください。")</f>
        <v/>
      </c>
      <c r="O16" s="22"/>
      <c r="P16" s="22"/>
    </row>
    <row r="17" spans="1:10" ht="30" customHeight="1" x14ac:dyDescent="0.2">
      <c r="A17" s="52" t="s">
        <v>28</v>
      </c>
      <c r="B17" s="51"/>
      <c r="C17" s="48"/>
      <c r="D17" s="48"/>
      <c r="E17" s="48"/>
      <c r="F17" s="53"/>
      <c r="G17" s="54">
        <f>SUBTOTAL(109,専門家指導費[助成事業に
要する経費
（税込）])</f>
        <v>0</v>
      </c>
      <c r="H17" s="54">
        <f>SUBTOTAL(109,専門家指導費[助成
対象経費
(A)×(B)])</f>
        <v>0</v>
      </c>
      <c r="I17" s="55"/>
      <c r="J17" s="276"/>
    </row>
    <row r="18" spans="1:10" ht="15" customHeight="1" x14ac:dyDescent="0.2"/>
  </sheetData>
  <sheetProtection algorithmName="SHA-512" hashValue="Tf2fITiP6zEOhySUPRxaSpr84S7APTHsuZ/ZsYwjrAhT97fyWRE9oHlZrLS0zqK5ABvKz4mbZ5UNY9aW35sbsA==" saltValue="XMp37FPRQPZbk0br1Y1XVA==" spinCount="100000" sheet="1" formatRows="0" insertRows="0" deleteRows="0" selectLockedCells="1"/>
  <mergeCells count="4">
    <mergeCell ref="A1:I1"/>
    <mergeCell ref="B2:I2"/>
    <mergeCell ref="B3:I3"/>
    <mergeCell ref="B4:I4"/>
  </mergeCells>
  <phoneticPr fontId="1"/>
  <conditionalFormatting sqref="I7:I16 B7:F16">
    <cfRule type="expression" dxfId="159" priority="2">
      <formula>AND(OR($B7&lt;&gt;"",$C7&lt;&gt;"",$D7&lt;&gt;"",$E7&lt;&gt;"",$F7&lt;&gt;"",$I7&lt;&gt;""),B7="")</formula>
    </cfRule>
  </conditionalFormatting>
  <dataValidations count="3">
    <dataValidation imeMode="hiragana" allowBlank="1" showInputMessage="1" showErrorMessage="1" sqref="I7:I16 B7:B16 E7:E16"/>
    <dataValidation imeMode="halfAlpha" allowBlank="1" showInputMessage="1" showErrorMessage="1" sqref="D7:D16 F7:H16"/>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7:C16">
      <formula1>"1,2,3"</formula1>
    </dataValidation>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&amp;C&amp;"ＭＳ Ｐゴシック,標準"&amp;10&amp;A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M72"/>
  <sheetViews>
    <sheetView view="pageBreakPreview" zoomScaleNormal="100" zoomScaleSheetLayoutView="100" workbookViewId="0">
      <selection activeCell="C3" sqref="C3:F3"/>
    </sheetView>
  </sheetViews>
  <sheetFormatPr defaultColWidth="9" defaultRowHeight="11" x14ac:dyDescent="0.2"/>
  <cols>
    <col min="1" max="1" width="2.90625" style="66" customWidth="1"/>
    <col min="2" max="2" width="8.81640625" style="66" customWidth="1"/>
    <col min="3" max="3" width="11.453125" style="66" customWidth="1"/>
    <col min="4" max="4" width="11" style="66" customWidth="1"/>
    <col min="5" max="5" width="9" style="66" customWidth="1"/>
    <col min="6" max="7" width="9.90625" style="66" customWidth="1"/>
    <col min="8" max="8" width="12.08984375" style="66" customWidth="1"/>
    <col min="9" max="10" width="7.81640625" style="66" customWidth="1"/>
    <col min="11" max="11" width="9" style="66" customWidth="1"/>
    <col min="12" max="16384" width="9" style="66"/>
  </cols>
  <sheetData>
    <row r="1" spans="1:13" ht="22.5" customHeight="1" x14ac:dyDescent="0.2">
      <c r="A1" s="931" t="s">
        <v>747</v>
      </c>
      <c r="B1" s="931"/>
      <c r="C1" s="931"/>
      <c r="D1" s="931"/>
      <c r="E1" s="931"/>
      <c r="F1" s="931"/>
      <c r="G1" s="931"/>
      <c r="H1" s="931"/>
      <c r="I1" s="931"/>
      <c r="J1" s="931"/>
      <c r="K1" s="931"/>
      <c r="L1" s="931"/>
      <c r="M1" s="931"/>
    </row>
    <row r="2" spans="1:13" ht="36" customHeight="1" x14ac:dyDescent="0.2">
      <c r="A2" s="1021" t="s">
        <v>435</v>
      </c>
      <c r="B2" s="1021"/>
      <c r="C2" s="1021"/>
      <c r="D2" s="1021"/>
      <c r="E2" s="1021"/>
      <c r="F2" s="1021"/>
      <c r="G2" s="1021"/>
      <c r="H2" s="1021"/>
      <c r="I2" s="1021"/>
      <c r="J2" s="1021"/>
      <c r="K2" s="313"/>
      <c r="L2" s="313"/>
      <c r="M2" s="313"/>
    </row>
    <row r="3" spans="1:13" ht="23.25" customHeight="1" x14ac:dyDescent="0.2">
      <c r="A3" s="986" t="s">
        <v>111</v>
      </c>
      <c r="B3" s="987"/>
      <c r="C3" s="1022"/>
      <c r="D3" s="1023"/>
      <c r="E3" s="1023"/>
      <c r="F3" s="1024"/>
      <c r="G3" s="126" t="s">
        <v>117</v>
      </c>
      <c r="H3" s="1025"/>
      <c r="I3" s="1026"/>
      <c r="J3" s="1027"/>
      <c r="K3" s="302"/>
      <c r="L3" s="303"/>
      <c r="M3" s="303"/>
    </row>
    <row r="4" spans="1:13" ht="23.25" customHeight="1" x14ac:dyDescent="0.2">
      <c r="A4" s="986" t="s">
        <v>143</v>
      </c>
      <c r="B4" s="987"/>
      <c r="C4" s="115" t="s">
        <v>116</v>
      </c>
      <c r="D4" s="675"/>
      <c r="E4" s="115" t="s">
        <v>91</v>
      </c>
      <c r="F4" s="304"/>
      <c r="G4" s="1026"/>
      <c r="H4" s="1026"/>
      <c r="I4" s="1026"/>
      <c r="J4" s="1027"/>
      <c r="K4" s="302"/>
      <c r="L4" s="303"/>
      <c r="M4" s="303"/>
    </row>
    <row r="5" spans="1:13" s="76" customFormat="1" ht="23.25" customHeight="1" x14ac:dyDescent="0.2">
      <c r="A5" s="1008" t="s">
        <v>438</v>
      </c>
      <c r="B5" s="1009"/>
      <c r="C5" s="318" t="s">
        <v>442</v>
      </c>
      <c r="D5" s="1010"/>
      <c r="E5" s="1011"/>
      <c r="F5" s="319" t="s">
        <v>440</v>
      </c>
      <c r="G5" s="318" t="s">
        <v>441</v>
      </c>
      <c r="H5" s="1010"/>
      <c r="I5" s="1011"/>
      <c r="J5" s="319" t="s">
        <v>439</v>
      </c>
      <c r="K5" s="66"/>
      <c r="L5" s="66"/>
      <c r="M5" s="66"/>
    </row>
    <row r="6" spans="1:13" s="76" customFormat="1" ht="15" customHeight="1" x14ac:dyDescent="0.2">
      <c r="A6" s="66"/>
      <c r="B6" s="66"/>
      <c r="C6" s="66"/>
      <c r="D6" s="66"/>
      <c r="E6" s="66"/>
      <c r="F6" s="66"/>
      <c r="G6" s="66"/>
      <c r="H6" s="66"/>
      <c r="I6" s="66"/>
      <c r="J6" s="66"/>
      <c r="K6" s="66"/>
      <c r="L6" s="66"/>
      <c r="M6" s="66"/>
    </row>
    <row r="7" spans="1:13" s="76" customFormat="1" ht="27" customHeight="1" x14ac:dyDescent="0.2">
      <c r="A7" s="1015" t="s">
        <v>748</v>
      </c>
      <c r="B7" s="1015"/>
      <c r="C7" s="1015"/>
      <c r="D7" s="1015"/>
      <c r="E7" s="1015"/>
      <c r="F7" s="1015"/>
      <c r="G7" s="1015"/>
      <c r="H7" s="1015"/>
      <c r="I7" s="1015"/>
      <c r="J7" s="1015"/>
      <c r="K7" s="66"/>
      <c r="L7" s="66"/>
      <c r="M7" s="66"/>
    </row>
    <row r="8" spans="1:13" s="76" customFormat="1" ht="30" customHeight="1" x14ac:dyDescent="0.2">
      <c r="A8" s="1016" t="s">
        <v>275</v>
      </c>
      <c r="B8" s="1016"/>
      <c r="C8" s="1017"/>
      <c r="D8" s="1017"/>
      <c r="E8" s="1017"/>
      <c r="F8" s="1017"/>
      <c r="G8" s="1017"/>
      <c r="H8" s="1017"/>
      <c r="I8" s="1017"/>
      <c r="J8" s="1017"/>
      <c r="K8" s="66"/>
      <c r="L8" s="66"/>
      <c r="M8" s="78"/>
    </row>
    <row r="9" spans="1:13" s="76" customFormat="1" ht="30" customHeight="1" x14ac:dyDescent="0.2">
      <c r="A9" s="1002" t="s">
        <v>144</v>
      </c>
      <c r="B9" s="1003"/>
      <c r="C9" s="1002" t="s">
        <v>145</v>
      </c>
      <c r="D9" s="1018"/>
      <c r="E9" s="1018"/>
      <c r="F9" s="1018"/>
      <c r="G9" s="1018"/>
      <c r="H9" s="1003"/>
      <c r="I9" s="1002" t="s">
        <v>146</v>
      </c>
      <c r="J9" s="1003"/>
      <c r="K9" s="66"/>
      <c r="L9" s="66"/>
      <c r="M9" s="66"/>
    </row>
    <row r="10" spans="1:13" s="76" customFormat="1" ht="23.25" customHeight="1" x14ac:dyDescent="0.2">
      <c r="A10" s="1019"/>
      <c r="B10" s="1013"/>
      <c r="C10" s="1000"/>
      <c r="D10" s="1014"/>
      <c r="E10" s="1014"/>
      <c r="F10" s="1014"/>
      <c r="G10" s="1014"/>
      <c r="H10" s="1001"/>
      <c r="I10" s="1012"/>
      <c r="J10" s="1013"/>
    </row>
    <row r="11" spans="1:13" s="76" customFormat="1" ht="23.25" customHeight="1" x14ac:dyDescent="0.2">
      <c r="A11" s="1019"/>
      <c r="B11" s="1020"/>
      <c r="C11" s="1000"/>
      <c r="D11" s="1014"/>
      <c r="E11" s="1014"/>
      <c r="F11" s="1014"/>
      <c r="G11" s="1014"/>
      <c r="H11" s="1001"/>
      <c r="I11" s="1012"/>
      <c r="J11" s="1013"/>
    </row>
    <row r="12" spans="1:13" s="76" customFormat="1" ht="23.25" customHeight="1" x14ac:dyDescent="0.2">
      <c r="A12" s="1019"/>
      <c r="B12" s="1020"/>
      <c r="C12" s="1000"/>
      <c r="D12" s="1014"/>
      <c r="E12" s="1014"/>
      <c r="F12" s="1014"/>
      <c r="G12" s="1014"/>
      <c r="H12" s="1001"/>
      <c r="I12" s="1012"/>
      <c r="J12" s="1013"/>
    </row>
    <row r="13" spans="1:13" s="76" customFormat="1" ht="12.75" customHeight="1" x14ac:dyDescent="0.2">
      <c r="A13" s="66"/>
      <c r="B13" s="66"/>
      <c r="C13" s="66"/>
      <c r="D13" s="66"/>
      <c r="E13" s="66"/>
      <c r="F13" s="66"/>
      <c r="G13" s="66"/>
      <c r="H13" s="66"/>
      <c r="I13" s="66"/>
      <c r="J13" s="66"/>
      <c r="K13" s="66"/>
      <c r="L13" s="66"/>
      <c r="M13" s="66"/>
    </row>
    <row r="14" spans="1:13" s="76" customFormat="1" ht="28.5" customHeight="1" x14ac:dyDescent="0.2">
      <c r="A14" s="1015" t="s">
        <v>749</v>
      </c>
      <c r="B14" s="1015"/>
      <c r="C14" s="1015"/>
      <c r="D14" s="1015"/>
      <c r="E14" s="1015"/>
      <c r="F14" s="1015"/>
      <c r="G14" s="1015"/>
      <c r="H14" s="1015"/>
      <c r="I14" s="1015"/>
      <c r="J14" s="1015"/>
      <c r="K14" s="66"/>
      <c r="L14" s="66"/>
      <c r="M14" s="66"/>
    </row>
    <row r="15" spans="1:13" s="76" customFormat="1" ht="18" customHeight="1" x14ac:dyDescent="0.2">
      <c r="A15" s="332" t="s">
        <v>604</v>
      </c>
      <c r="B15" s="306"/>
      <c r="C15" s="306"/>
      <c r="D15" s="306"/>
      <c r="E15" s="306"/>
      <c r="F15" s="306"/>
      <c r="G15" s="306"/>
      <c r="H15" s="306"/>
      <c r="I15" s="306"/>
      <c r="J15" s="307"/>
      <c r="K15" s="66"/>
      <c r="L15" s="66"/>
      <c r="M15" s="66"/>
    </row>
    <row r="16" spans="1:13" s="76" customFormat="1" ht="33.75" customHeight="1" x14ac:dyDescent="0.2">
      <c r="A16" s="331"/>
      <c r="B16" s="1006" t="s">
        <v>686</v>
      </c>
      <c r="C16" s="1006"/>
      <c r="D16" s="1006"/>
      <c r="E16" s="1006"/>
      <c r="F16" s="1006"/>
      <c r="G16" s="1006"/>
      <c r="H16" s="1006"/>
      <c r="I16" s="1006"/>
      <c r="J16" s="1007"/>
      <c r="K16" s="66"/>
      <c r="L16" s="66"/>
      <c r="M16" s="66"/>
    </row>
    <row r="17" spans="1:13" s="76" customFormat="1" ht="27" customHeight="1" x14ac:dyDescent="0.2">
      <c r="A17" s="305"/>
      <c r="B17" s="247" t="s">
        <v>429</v>
      </c>
      <c r="C17" s="247" t="s">
        <v>434</v>
      </c>
      <c r="D17" s="1002" t="s">
        <v>178</v>
      </c>
      <c r="E17" s="1003"/>
      <c r="F17" s="1002" t="s">
        <v>430</v>
      </c>
      <c r="G17" s="1003"/>
      <c r="H17" s="247" t="s">
        <v>431</v>
      </c>
      <c r="I17" s="349" t="s">
        <v>432</v>
      </c>
      <c r="J17" s="350" t="s">
        <v>433</v>
      </c>
      <c r="K17" s="66"/>
      <c r="L17" s="66"/>
      <c r="M17" s="66"/>
    </row>
    <row r="18" spans="1:13" s="76" customFormat="1" ht="27" customHeight="1" x14ac:dyDescent="0.2">
      <c r="A18" s="527"/>
      <c r="B18" s="515"/>
      <c r="C18" s="683"/>
      <c r="D18" s="1004"/>
      <c r="E18" s="1005"/>
      <c r="F18" s="1004"/>
      <c r="G18" s="1005"/>
      <c r="H18" s="687"/>
      <c r="I18" s="516"/>
      <c r="J18" s="518"/>
    </row>
    <row r="19" spans="1:13" s="76" customFormat="1" ht="27" customHeight="1" x14ac:dyDescent="0.2">
      <c r="A19" s="527"/>
      <c r="B19" s="519"/>
      <c r="C19" s="684"/>
      <c r="D19" s="1000"/>
      <c r="E19" s="1001"/>
      <c r="F19" s="1000"/>
      <c r="G19" s="1001"/>
      <c r="H19" s="892"/>
      <c r="I19" s="520"/>
      <c r="J19" s="522"/>
    </row>
    <row r="20" spans="1:13" s="76" customFormat="1" ht="27" customHeight="1" x14ac:dyDescent="0.2">
      <c r="A20" s="528"/>
      <c r="B20" s="836"/>
      <c r="C20" s="680"/>
      <c r="D20" s="1004"/>
      <c r="E20" s="1005"/>
      <c r="F20" s="1004"/>
      <c r="G20" s="1005"/>
      <c r="H20" s="837"/>
      <c r="I20" s="524"/>
      <c r="J20" s="526"/>
    </row>
    <row r="21" spans="1:13" s="335" customFormat="1" ht="17.25" customHeight="1" x14ac:dyDescent="0.2">
      <c r="A21" s="332" t="s">
        <v>605</v>
      </c>
      <c r="B21" s="333"/>
      <c r="C21" s="333"/>
      <c r="D21" s="333"/>
      <c r="E21" s="333"/>
      <c r="F21" s="333"/>
      <c r="G21" s="333"/>
      <c r="H21" s="333"/>
      <c r="I21" s="333"/>
      <c r="J21" s="334"/>
    </row>
    <row r="22" spans="1:13" ht="35.25" customHeight="1" x14ac:dyDescent="0.2">
      <c r="A22" s="331"/>
      <c r="B22" s="1006" t="s">
        <v>687</v>
      </c>
      <c r="C22" s="1006"/>
      <c r="D22" s="1006"/>
      <c r="E22" s="1006"/>
      <c r="F22" s="1006"/>
      <c r="G22" s="1006"/>
      <c r="H22" s="1006"/>
      <c r="I22" s="1006"/>
      <c r="J22" s="1007"/>
    </row>
    <row r="23" spans="1:13" ht="27" customHeight="1" x14ac:dyDescent="0.2">
      <c r="A23" s="305"/>
      <c r="B23" s="247" t="s">
        <v>429</v>
      </c>
      <c r="C23" s="247" t="s">
        <v>434</v>
      </c>
      <c r="D23" s="1002" t="s">
        <v>178</v>
      </c>
      <c r="E23" s="1003"/>
      <c r="F23" s="1002" t="s">
        <v>430</v>
      </c>
      <c r="G23" s="1003"/>
      <c r="H23" s="247" t="s">
        <v>431</v>
      </c>
      <c r="I23" s="349" t="s">
        <v>432</v>
      </c>
      <c r="J23" s="350" t="s">
        <v>433</v>
      </c>
    </row>
    <row r="24" spans="1:13" s="76" customFormat="1" ht="27" customHeight="1" x14ac:dyDescent="0.2">
      <c r="A24" s="527"/>
      <c r="B24" s="515"/>
      <c r="C24" s="683"/>
      <c r="D24" s="1004"/>
      <c r="E24" s="1005"/>
      <c r="F24" s="1004"/>
      <c r="G24" s="1005"/>
      <c r="H24" s="517"/>
      <c r="I24" s="516"/>
      <c r="J24" s="518"/>
    </row>
    <row r="25" spans="1:13" s="76" customFormat="1" ht="27" customHeight="1" x14ac:dyDescent="0.2">
      <c r="A25" s="527"/>
      <c r="B25" s="519"/>
      <c r="C25" s="684"/>
      <c r="D25" s="1000"/>
      <c r="E25" s="1001"/>
      <c r="F25" s="1000"/>
      <c r="G25" s="1001"/>
      <c r="H25" s="521"/>
      <c r="I25" s="520"/>
      <c r="J25" s="522"/>
    </row>
    <row r="26" spans="1:13" s="76" customFormat="1" ht="27" customHeight="1" x14ac:dyDescent="0.2">
      <c r="A26" s="528"/>
      <c r="B26" s="523"/>
      <c r="C26" s="680"/>
      <c r="D26" s="1004"/>
      <c r="E26" s="1005"/>
      <c r="F26" s="1004"/>
      <c r="G26" s="1005"/>
      <c r="H26" s="525"/>
      <c r="I26" s="524"/>
      <c r="J26" s="526"/>
    </row>
    <row r="27" spans="1:13" ht="17.25" customHeight="1" x14ac:dyDescent="0.2">
      <c r="A27" s="332" t="s">
        <v>606</v>
      </c>
      <c r="B27" s="306"/>
      <c r="C27" s="306"/>
      <c r="D27" s="306"/>
      <c r="E27" s="306"/>
      <c r="F27" s="306"/>
      <c r="G27" s="306"/>
      <c r="H27" s="306"/>
      <c r="I27" s="306"/>
      <c r="J27" s="307"/>
    </row>
    <row r="28" spans="1:13" ht="35.25" customHeight="1" x14ac:dyDescent="0.2">
      <c r="A28" s="331"/>
      <c r="B28" s="1006" t="s">
        <v>688</v>
      </c>
      <c r="C28" s="1006"/>
      <c r="D28" s="1006"/>
      <c r="E28" s="1006"/>
      <c r="F28" s="1006"/>
      <c r="G28" s="1006"/>
      <c r="H28" s="1006"/>
      <c r="I28" s="1006"/>
      <c r="J28" s="1007"/>
    </row>
    <row r="29" spans="1:13" ht="27" customHeight="1" x14ac:dyDescent="0.2">
      <c r="A29" s="305"/>
      <c r="B29" s="247" t="s">
        <v>429</v>
      </c>
      <c r="C29" s="247" t="s">
        <v>434</v>
      </c>
      <c r="D29" s="1002" t="s">
        <v>178</v>
      </c>
      <c r="E29" s="1003"/>
      <c r="F29" s="1002" t="s">
        <v>430</v>
      </c>
      <c r="G29" s="1003"/>
      <c r="H29" s="247" t="s">
        <v>431</v>
      </c>
      <c r="I29" s="349" t="s">
        <v>432</v>
      </c>
      <c r="J29" s="350" t="s">
        <v>433</v>
      </c>
    </row>
    <row r="30" spans="1:13" s="76" customFormat="1" ht="27" customHeight="1" x14ac:dyDescent="0.2">
      <c r="A30" s="527"/>
      <c r="B30" s="519"/>
      <c r="C30" s="684"/>
      <c r="D30" s="1000"/>
      <c r="E30" s="1001"/>
      <c r="F30" s="1000"/>
      <c r="G30" s="1001"/>
      <c r="H30" s="521"/>
      <c r="I30" s="520"/>
      <c r="J30" s="522"/>
    </row>
    <row r="31" spans="1:13" s="76" customFormat="1" ht="27" customHeight="1" x14ac:dyDescent="0.2">
      <c r="A31" s="528"/>
      <c r="B31" s="529"/>
      <c r="C31" s="679"/>
      <c r="D31" s="1000"/>
      <c r="E31" s="1001"/>
      <c r="F31" s="1000"/>
      <c r="G31" s="1001"/>
      <c r="H31" s="531"/>
      <c r="I31" s="530"/>
      <c r="J31" s="532"/>
    </row>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sheetData>
  <sheetProtection algorithmName="SHA-512" hashValue="9981gKN8FfUZtgG1DSP/VfB1C0dq9xeuBImWBr3iQdG8G+jxm70vsWRwmEfeI+K8F5fKdnIMXqDIfOkJgDyFKw==" saltValue="kRYV8pRA3Ggq4iAOYnR7Gg==" spinCount="100000" sheet="1" formatRows="0" insertRows="0" deleteRows="0" selectLockedCells="1"/>
  <mergeCells count="50">
    <mergeCell ref="C11:H11"/>
    <mergeCell ref="A14:J14"/>
    <mergeCell ref="B16:J16"/>
    <mergeCell ref="B22:J22"/>
    <mergeCell ref="F18:G18"/>
    <mergeCell ref="F19:G19"/>
    <mergeCell ref="F20:G20"/>
    <mergeCell ref="D17:E17"/>
    <mergeCell ref="F17:G17"/>
    <mergeCell ref="D18:E18"/>
    <mergeCell ref="D19:E19"/>
    <mergeCell ref="D20:E20"/>
    <mergeCell ref="A1:M1"/>
    <mergeCell ref="A2:J2"/>
    <mergeCell ref="C3:F3"/>
    <mergeCell ref="H3:J3"/>
    <mergeCell ref="G4:J4"/>
    <mergeCell ref="A4:B4"/>
    <mergeCell ref="A3:B3"/>
    <mergeCell ref="A5:B5"/>
    <mergeCell ref="D5:E5"/>
    <mergeCell ref="H5:I5"/>
    <mergeCell ref="I11:J11"/>
    <mergeCell ref="C12:H12"/>
    <mergeCell ref="I12:J12"/>
    <mergeCell ref="A7:J7"/>
    <mergeCell ref="A8:J8"/>
    <mergeCell ref="C9:H9"/>
    <mergeCell ref="I9:J9"/>
    <mergeCell ref="C10:H10"/>
    <mergeCell ref="I10:J10"/>
    <mergeCell ref="A9:B9"/>
    <mergeCell ref="A10:B10"/>
    <mergeCell ref="A11:B11"/>
    <mergeCell ref="A12:B12"/>
    <mergeCell ref="F31:G31"/>
    <mergeCell ref="D23:E23"/>
    <mergeCell ref="F23:G23"/>
    <mergeCell ref="D24:E24"/>
    <mergeCell ref="F24:G24"/>
    <mergeCell ref="D25:E25"/>
    <mergeCell ref="F25:G25"/>
    <mergeCell ref="B28:J28"/>
    <mergeCell ref="D26:E26"/>
    <mergeCell ref="F26:G26"/>
    <mergeCell ref="D30:E30"/>
    <mergeCell ref="F30:G30"/>
    <mergeCell ref="D29:E29"/>
    <mergeCell ref="F29:G29"/>
    <mergeCell ref="D31:E31"/>
  </mergeCells>
  <phoneticPr fontId="1"/>
  <dataValidations count="14">
    <dataValidation type="list" imeMode="hiragana" allowBlank="1" showInputMessage="1" showErrorMessage="1" errorTitle="入力エラー" error="指定の選択肢以外は入力できません。" promptTitle="経費の重複の有無を選択してください" prompt="左欄の補助金・助成金と本申請とで経費の重複がある場合は、「あり」を選択してください。" sqref="I30:I31 I24:I26 I18:I20">
      <formula1>"あり,なし"</formula1>
    </dataValidation>
    <dataValidation type="list" imeMode="hiragana" allowBlank="1" showInputMessage="1" showErrorMessage="1" errorTitle="入力エラー" error="指定の選択肢以外は入力できません。" promptTitle="内容の重複の有無を選択してください" prompt="　左欄の補助金・助成金と本申請との内容の重複について選択してください。_x000a_　なお、それぞれの事業内容が目標までの一つの要素に過ぎない等、事業の最終目標は同一であっても、助成内容が異なる場合は「なし」を選択してください。" sqref="J30:J31 J18:J20 J24:J26">
      <formula1>"あり,なし"</formula1>
    </dataValidation>
    <dataValidation imeMode="halfAlpha" allowBlank="1" showInputMessage="1" showErrorMessage="1" sqref="C18:C20 A18:A20 H30:H31 A30:A31 C30:C31 H24:H26 A24:A26 C24:C26 H20 H18"/>
    <dataValidation imeMode="hiragana" allowBlank="1" showInputMessage="1" showErrorMessage="1" sqref="K4:M4 H3:J3 F18:F20 F24:F26 D30:D31 D24:D26 D18:D20 F30:F31"/>
    <dataValidation type="list" imeMode="hiragana" allowBlank="1" showInputMessage="1" showErrorMessage="1" errorTitle="入力エラー" error="指定のもの以外入力できません。" promptTitle="利用事業の現状を選択してください" prompt="　左欄の利用事業の現状を選択してください。" sqref="I10:J12">
      <formula1>"利用中,利用終了,受賞"</formula1>
    </dataValidation>
    <dataValidation type="list" imeMode="halfAlpha" allowBlank="1" showInputMessage="1" showErrorMessage="1" sqref="B31">
      <formula1>"'24,'25"</formula1>
    </dataValidation>
    <dataValidation imeMode="hiragana" allowBlank="1" showInputMessage="1" showErrorMessage="1" promptTitle="事業の実施場所の住所を入力してください" prompt="　都県は左の欄で選択し、市区町村から入力してください。" sqref="G4"/>
    <dataValidation imeMode="hiragana" allowBlank="1" showInputMessage="1" showErrorMessage="1" promptTitle="事業の実施場所の名称を入力してください" prompt="　事業の実施場所とは、実際に事業の主たる部分を行い、かつ本事業の成果物（助成対象経費に計上した購入物も含む）や商取引の証憑類が確認をする場所を言います。" sqref="C3"/>
    <dataValidation imeMode="hiragana" allowBlank="1" showErrorMessage="1" prompt="　平成○年４月１日時点の申請形態を選択してください。" sqref="C4:E4"/>
    <dataValidation type="list" allowBlank="1" showInputMessage="1" showErrorMessage="1" promptTitle="事業の実施場所所在地の都県を選択してください" prompt="　首都圏（関東地方１都６県＋山梨県）であれば申請可能です。" sqref="F4">
      <formula1>"東京都,神奈川県,千葉県,埼玉県,茨城県,栃木県,群馬県,山梨県"</formula1>
    </dataValidation>
    <dataValidation imeMode="disabled" allowBlank="1" showInputMessage="1" showErrorMessage="1" sqref="G3"/>
    <dataValidation imeMode="halfAlpha" allowBlank="1" showErrorMessage="1" prompt="　平成○年４月１日時点の申請形態を選択してください。" sqref="K3:M3"/>
    <dataValidation type="list" imeMode="halfAlpha" allowBlank="1" showInputMessage="1" showErrorMessage="1" sqref="A10:B12 B18:B20 B24:B26">
      <formula1>"'19,'20,'21,'22,'23"</formula1>
    </dataValidation>
    <dataValidation type="list" imeMode="halfAlpha" allowBlank="1" showInputMessage="1" showErrorMessage="1" sqref="B30">
      <formula1>"'24,'25"</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AD17"/>
  <sheetViews>
    <sheetView view="pageBreakPreview" zoomScaleNormal="100" zoomScaleSheetLayoutView="100" workbookViewId="0">
      <selection activeCell="B3" sqref="B3"/>
    </sheetView>
  </sheetViews>
  <sheetFormatPr defaultColWidth="9" defaultRowHeight="13.5" customHeight="1" x14ac:dyDescent="0.2"/>
  <cols>
    <col min="1" max="1" width="12.453125" style="207" customWidth="1"/>
    <col min="2" max="2" width="6.1796875" style="207" customWidth="1"/>
    <col min="3" max="3" width="5" style="207" customWidth="1"/>
    <col min="4" max="5" width="1.1796875" style="207" customWidth="1"/>
    <col min="6" max="6" width="3.81640625" style="207" customWidth="1"/>
    <col min="7" max="7" width="2.453125" style="207" customWidth="1"/>
    <col min="8" max="8" width="3.81640625" style="207" customWidth="1"/>
    <col min="9" max="9" width="1.1796875" style="207" customWidth="1"/>
    <col min="10" max="10" width="3.81640625" style="207" customWidth="1"/>
    <col min="11" max="11" width="2.453125" style="207" customWidth="1"/>
    <col min="12" max="12" width="3.81640625" style="207" customWidth="1"/>
    <col min="13" max="13" width="2.453125" style="207" customWidth="1"/>
    <col min="14" max="17" width="6.1796875" style="207" customWidth="1"/>
    <col min="18" max="18" width="10" style="207" customWidth="1"/>
    <col min="19" max="19" width="2.453125" style="207" customWidth="1"/>
    <col min="20" max="20" width="9" style="207"/>
    <col min="21" max="21" width="6.1796875" style="207" customWidth="1"/>
    <col min="22" max="22" width="5" style="207" customWidth="1"/>
    <col min="23" max="23" width="2.453125" style="207" customWidth="1"/>
    <col min="24" max="24" width="3.81640625" style="207" customWidth="1"/>
    <col min="25" max="25" width="2.453125" style="207" customWidth="1"/>
    <col min="26" max="26" width="3.81640625" style="207" customWidth="1"/>
    <col min="27" max="27" width="5.453125" style="207" customWidth="1"/>
    <col min="28" max="28" width="2.453125" style="207" customWidth="1"/>
    <col min="29" max="29" width="3.81640625" style="207" customWidth="1"/>
    <col min="30" max="30" width="2.453125" style="207" customWidth="1"/>
    <col min="31" max="31" width="3.81640625" style="207" customWidth="1"/>
    <col min="32" max="16384" width="9" style="207"/>
  </cols>
  <sheetData>
    <row r="1" spans="1:30" s="43" customFormat="1" ht="15" customHeight="1" x14ac:dyDescent="0.2">
      <c r="A1" s="1616" t="s">
        <v>197</v>
      </c>
      <c r="B1" s="1616"/>
      <c r="C1" s="1616"/>
      <c r="D1" s="1616"/>
      <c r="E1" s="1616"/>
      <c r="F1" s="1616"/>
      <c r="G1" s="1616"/>
      <c r="H1" s="1616"/>
      <c r="I1" s="1616"/>
      <c r="J1" s="1616"/>
      <c r="K1" s="1616"/>
      <c r="L1" s="1616"/>
      <c r="M1" s="1616"/>
      <c r="N1" s="1616"/>
      <c r="O1" s="1616"/>
      <c r="P1" s="1616"/>
      <c r="Q1" s="1616"/>
      <c r="R1" s="1616"/>
      <c r="S1" s="1616"/>
    </row>
    <row r="2" spans="1:30" s="44" customFormat="1" ht="51.5" customHeight="1" x14ac:dyDescent="0.2">
      <c r="A2" s="1617" t="s">
        <v>926</v>
      </c>
      <c r="B2" s="1617"/>
      <c r="C2" s="1617"/>
      <c r="D2" s="1617"/>
      <c r="E2" s="1617"/>
      <c r="F2" s="1617"/>
      <c r="G2" s="1617"/>
      <c r="H2" s="1617"/>
      <c r="I2" s="1617"/>
      <c r="J2" s="1617"/>
      <c r="K2" s="1617"/>
      <c r="L2" s="1617"/>
      <c r="M2" s="1617"/>
      <c r="N2" s="1617"/>
      <c r="O2" s="1617"/>
      <c r="P2" s="1617"/>
      <c r="Q2" s="1617"/>
      <c r="R2" s="1617"/>
      <c r="S2" s="1617"/>
    </row>
    <row r="3" spans="1:30" s="208" customFormat="1" ht="22.5" customHeight="1" x14ac:dyDescent="0.2">
      <c r="A3" s="209" t="s">
        <v>45</v>
      </c>
      <c r="B3" s="97" t="s">
        <v>911</v>
      </c>
      <c r="C3" s="1605"/>
      <c r="D3" s="1606"/>
      <c r="E3" s="1618" t="s">
        <v>69</v>
      </c>
      <c r="F3" s="1618"/>
      <c r="G3" s="1618"/>
      <c r="H3" s="1618"/>
      <c r="I3" s="1618"/>
      <c r="J3" s="1573"/>
      <c r="K3" s="1574"/>
      <c r="L3" s="1574"/>
      <c r="M3" s="1574"/>
      <c r="N3" s="1574"/>
      <c r="O3" s="1574"/>
      <c r="P3" s="1574"/>
      <c r="Q3" s="1574"/>
      <c r="R3" s="1574"/>
      <c r="S3" s="1575"/>
    </row>
    <row r="4" spans="1:30" ht="22.5" customHeight="1" x14ac:dyDescent="0.2">
      <c r="A4" s="1603" t="s">
        <v>385</v>
      </c>
      <c r="B4" s="1596" t="s">
        <v>47</v>
      </c>
      <c r="C4" s="1597"/>
      <c r="D4" s="1598"/>
      <c r="E4" s="1573"/>
      <c r="F4" s="1574"/>
      <c r="G4" s="1574"/>
      <c r="H4" s="1574"/>
      <c r="I4" s="1574"/>
      <c r="J4" s="1574"/>
      <c r="K4" s="1574"/>
      <c r="L4" s="1574"/>
      <c r="M4" s="1574"/>
      <c r="N4" s="1574"/>
      <c r="O4" s="1574"/>
      <c r="P4" s="1574"/>
      <c r="Q4" s="1574"/>
      <c r="R4" s="1574"/>
      <c r="S4" s="1575"/>
    </row>
    <row r="5" spans="1:30" ht="22.5" customHeight="1" x14ac:dyDescent="0.2">
      <c r="A5" s="1604"/>
      <c r="B5" s="1596" t="s">
        <v>48</v>
      </c>
      <c r="C5" s="1597"/>
      <c r="D5" s="1598"/>
      <c r="E5" s="1614"/>
      <c r="F5" s="1599"/>
      <c r="G5" s="1599"/>
      <c r="H5" s="1599"/>
      <c r="I5" s="1599"/>
      <c r="J5" s="1599"/>
      <c r="K5" s="1599"/>
      <c r="L5" s="1599"/>
      <c r="M5" s="1615"/>
      <c r="N5" s="1596" t="s">
        <v>49</v>
      </c>
      <c r="O5" s="1598"/>
      <c r="P5" s="1576"/>
      <c r="Q5" s="1576"/>
      <c r="R5" s="1576"/>
      <c r="S5" s="1576"/>
    </row>
    <row r="6" spans="1:30" ht="22.5" customHeight="1" x14ac:dyDescent="0.2">
      <c r="A6" s="1604"/>
      <c r="B6" s="1596" t="s">
        <v>50</v>
      </c>
      <c r="C6" s="1597"/>
      <c r="D6" s="1598"/>
      <c r="E6" s="1576"/>
      <c r="F6" s="1576"/>
      <c r="G6" s="1576"/>
      <c r="H6" s="1576"/>
      <c r="I6" s="1576"/>
      <c r="J6" s="1576"/>
      <c r="K6" s="1576"/>
      <c r="L6" s="1576"/>
      <c r="M6" s="1576"/>
      <c r="N6" s="1576"/>
      <c r="O6" s="1576"/>
      <c r="P6" s="1576"/>
      <c r="Q6" s="1576"/>
      <c r="R6" s="1576"/>
      <c r="S6" s="1576"/>
    </row>
    <row r="7" spans="1:30" ht="22.5" customHeight="1" x14ac:dyDescent="0.2">
      <c r="A7" s="1604"/>
      <c r="B7" s="1596" t="s">
        <v>51</v>
      </c>
      <c r="C7" s="1597"/>
      <c r="D7" s="1598"/>
      <c r="E7" s="1614"/>
      <c r="F7" s="1599"/>
      <c r="G7" s="1599"/>
      <c r="H7" s="1599"/>
      <c r="I7" s="1599"/>
      <c r="J7" s="1599"/>
      <c r="K7" s="1599"/>
      <c r="L7" s="1599"/>
      <c r="M7" s="1615"/>
      <c r="N7" s="1591" t="s">
        <v>52</v>
      </c>
      <c r="O7" s="1592"/>
      <c r="P7" s="1576"/>
      <c r="Q7" s="1576"/>
      <c r="R7" s="1576"/>
      <c r="S7" s="1576"/>
    </row>
    <row r="8" spans="1:30" ht="22.5" customHeight="1" x14ac:dyDescent="0.2">
      <c r="A8" s="1604"/>
      <c r="B8" s="1596" t="s">
        <v>83</v>
      </c>
      <c r="C8" s="1597"/>
      <c r="D8" s="1598"/>
      <c r="E8" s="1576"/>
      <c r="F8" s="1576"/>
      <c r="G8" s="1576"/>
      <c r="H8" s="1576"/>
      <c r="I8" s="1576"/>
      <c r="J8" s="1576"/>
      <c r="K8" s="1576"/>
      <c r="L8" s="1576"/>
      <c r="M8" s="1576"/>
      <c r="N8" s="1576"/>
      <c r="O8" s="1576"/>
      <c r="P8" s="1576"/>
      <c r="Q8" s="1576"/>
      <c r="R8" s="1576"/>
      <c r="S8" s="1576"/>
    </row>
    <row r="9" spans="1:30" ht="22.5" customHeight="1" x14ac:dyDescent="0.2">
      <c r="A9" s="1604"/>
      <c r="B9" s="1596" t="s">
        <v>196</v>
      </c>
      <c r="C9" s="1597"/>
      <c r="D9" s="1598"/>
      <c r="E9" s="1595"/>
      <c r="F9" s="1595"/>
      <c r="G9" s="1595"/>
      <c r="H9" s="1595"/>
      <c r="I9" s="1595"/>
      <c r="J9" s="1595"/>
      <c r="K9" s="1595"/>
      <c r="L9" s="1595"/>
      <c r="M9" s="1595"/>
      <c r="N9" s="1595"/>
      <c r="O9" s="1595"/>
      <c r="P9" s="1595"/>
      <c r="Q9" s="1595"/>
      <c r="R9" s="1595"/>
      <c r="S9" s="1595"/>
    </row>
    <row r="10" spans="1:30" ht="45" customHeight="1" x14ac:dyDescent="0.2">
      <c r="A10" s="1604"/>
      <c r="B10" s="1596" t="s">
        <v>81</v>
      </c>
      <c r="C10" s="1597"/>
      <c r="D10" s="1598"/>
      <c r="E10" s="1595"/>
      <c r="F10" s="1595"/>
      <c r="G10" s="1595"/>
      <c r="H10" s="1595"/>
      <c r="I10" s="1595"/>
      <c r="J10" s="1595"/>
      <c r="K10" s="1595"/>
      <c r="L10" s="1595"/>
      <c r="M10" s="1595"/>
      <c r="N10" s="1595"/>
      <c r="O10" s="1595"/>
      <c r="P10" s="1595"/>
      <c r="Q10" s="1595"/>
      <c r="R10" s="1595"/>
      <c r="S10" s="1595"/>
    </row>
    <row r="11" spans="1:30" ht="22.5" customHeight="1" x14ac:dyDescent="0.2">
      <c r="A11" s="210" t="s">
        <v>77</v>
      </c>
      <c r="B11" s="211" t="s">
        <v>55</v>
      </c>
      <c r="C11" s="214"/>
      <c r="D11" s="1599" t="s">
        <v>82</v>
      </c>
      <c r="E11" s="1599"/>
      <c r="F11" s="64"/>
      <c r="G11" s="64" t="s">
        <v>57</v>
      </c>
      <c r="H11" s="215" t="s">
        <v>78</v>
      </c>
      <c r="I11" s="1600"/>
      <c r="J11" s="1600"/>
      <c r="K11" s="64" t="s">
        <v>56</v>
      </c>
      <c r="L11" s="64"/>
      <c r="M11" s="64" t="s">
        <v>57</v>
      </c>
      <c r="N11" s="1593" t="s">
        <v>466</v>
      </c>
      <c r="O11" s="1594"/>
      <c r="P11" s="1601"/>
      <c r="Q11" s="1602"/>
      <c r="R11" s="1602"/>
      <c r="S11" s="212" t="s">
        <v>58</v>
      </c>
      <c r="U11" s="216"/>
      <c r="V11" s="216"/>
      <c r="W11" s="216"/>
      <c r="X11" s="216"/>
      <c r="Y11" s="216"/>
      <c r="Z11" s="214"/>
      <c r="AA11" s="216"/>
      <c r="AB11" s="216"/>
      <c r="AC11" s="216"/>
      <c r="AD11" s="216"/>
    </row>
    <row r="12" spans="1:30" ht="90" customHeight="1" x14ac:dyDescent="0.2">
      <c r="A12" s="213" t="s">
        <v>269</v>
      </c>
      <c r="B12" s="1569"/>
      <c r="C12" s="1570"/>
      <c r="D12" s="1570"/>
      <c r="E12" s="1570"/>
      <c r="F12" s="1570"/>
      <c r="G12" s="1570"/>
      <c r="H12" s="1570"/>
      <c r="I12" s="1570"/>
      <c r="J12" s="1570"/>
      <c r="K12" s="1570"/>
      <c r="L12" s="1570"/>
      <c r="M12" s="1570"/>
      <c r="N12" s="1570"/>
      <c r="O12" s="1570"/>
      <c r="P12" s="1570"/>
      <c r="Q12" s="1570"/>
      <c r="R12" s="1570"/>
      <c r="S12" s="1571"/>
    </row>
    <row r="13" spans="1:30" ht="22.5" customHeight="1" x14ac:dyDescent="0.2">
      <c r="A13" s="217" t="s">
        <v>79</v>
      </c>
      <c r="B13" s="1569"/>
      <c r="C13" s="1570"/>
      <c r="D13" s="1570"/>
      <c r="E13" s="1570"/>
      <c r="F13" s="1570"/>
      <c r="G13" s="1570"/>
      <c r="H13" s="1570"/>
      <c r="I13" s="1570"/>
      <c r="J13" s="1570"/>
      <c r="K13" s="1570"/>
      <c r="L13" s="1570"/>
      <c r="M13" s="1570"/>
      <c r="N13" s="1570"/>
      <c r="O13" s="1570"/>
      <c r="P13" s="1570"/>
      <c r="Q13" s="1570"/>
      <c r="R13" s="1570"/>
      <c r="S13" s="1571"/>
    </row>
    <row r="14" spans="1:30" ht="90" customHeight="1" x14ac:dyDescent="0.2">
      <c r="A14" s="217" t="s">
        <v>80</v>
      </c>
      <c r="B14" s="1569"/>
      <c r="C14" s="1570"/>
      <c r="D14" s="1570"/>
      <c r="E14" s="1570"/>
      <c r="F14" s="1570"/>
      <c r="G14" s="1570"/>
      <c r="H14" s="1570"/>
      <c r="I14" s="1570"/>
      <c r="J14" s="1570"/>
      <c r="K14" s="1570"/>
      <c r="L14" s="1570"/>
      <c r="M14" s="1570"/>
      <c r="N14" s="1570"/>
      <c r="O14" s="1570"/>
      <c r="P14" s="1570"/>
      <c r="Q14" s="1570"/>
      <c r="R14" s="1570"/>
      <c r="S14" s="1571"/>
    </row>
    <row r="15" spans="1:30" ht="22.5" customHeight="1" x14ac:dyDescent="0.2">
      <c r="A15" s="1607" t="s">
        <v>493</v>
      </c>
      <c r="B15" s="1591" t="s">
        <v>59</v>
      </c>
      <c r="C15" s="1610"/>
      <c r="D15" s="1592"/>
      <c r="E15" s="1601"/>
      <c r="F15" s="1602"/>
      <c r="G15" s="1602"/>
      <c r="H15" s="1602"/>
      <c r="I15" s="1602"/>
      <c r="J15" s="1602"/>
      <c r="K15" s="1602"/>
      <c r="L15" s="1602"/>
      <c r="M15" s="176" t="s">
        <v>58</v>
      </c>
      <c r="N15" s="1591" t="s">
        <v>60</v>
      </c>
      <c r="O15" s="1592"/>
      <c r="P15" s="1601"/>
      <c r="Q15" s="1602"/>
      <c r="R15" s="1602"/>
      <c r="S15" s="212" t="s">
        <v>58</v>
      </c>
    </row>
    <row r="16" spans="1:30" ht="45" customHeight="1" x14ac:dyDescent="0.2">
      <c r="A16" s="1608"/>
      <c r="B16" s="1609" t="s">
        <v>61</v>
      </c>
      <c r="C16" s="1609"/>
      <c r="D16" s="1609"/>
      <c r="E16" s="1609"/>
      <c r="F16" s="1609"/>
      <c r="G16" s="1609"/>
      <c r="H16" s="1609"/>
      <c r="I16" s="1609"/>
      <c r="J16" s="1569"/>
      <c r="K16" s="1570"/>
      <c r="L16" s="1570"/>
      <c r="M16" s="1570"/>
      <c r="N16" s="1570"/>
      <c r="O16" s="1570"/>
      <c r="P16" s="1570"/>
      <c r="Q16" s="1570"/>
      <c r="R16" s="1570"/>
      <c r="S16" s="1571"/>
    </row>
    <row r="17" spans="1:19" ht="24" customHeight="1" x14ac:dyDescent="0.2">
      <c r="A17" s="1611" t="s">
        <v>526</v>
      </c>
      <c r="B17" s="1612"/>
      <c r="C17" s="1612"/>
      <c r="D17" s="1612"/>
      <c r="E17" s="1612"/>
      <c r="F17" s="1612"/>
      <c r="G17" s="1612"/>
      <c r="H17" s="1612"/>
      <c r="I17" s="1612"/>
      <c r="J17" s="1612"/>
      <c r="K17" s="1612"/>
      <c r="L17" s="1612"/>
      <c r="M17" s="1612"/>
      <c r="N17" s="1612"/>
      <c r="O17" s="1612"/>
      <c r="P17" s="1613"/>
      <c r="Q17" s="1614" t="s">
        <v>530</v>
      </c>
      <c r="R17" s="1599"/>
      <c r="S17" s="1615"/>
    </row>
  </sheetData>
  <sheetProtection algorithmName="SHA-512" hashValue="jjt7ImY3AafbbclnjtvwWAVzxoNnZIErtxzYW3D5Ha67FzgS3iBNuzAkaSH7jx0anI99NapERxIGP9ZJPnHhOw==" saltValue="iel3QY4vF2ejknHxsaqJ2Q==" spinCount="100000" sheet="1" formatRows="0" insertRows="0" deleteRows="0" selectLockedCells="1"/>
  <mergeCells count="40">
    <mergeCell ref="A17:P17"/>
    <mergeCell ref="Q17:S17"/>
    <mergeCell ref="A1:S1"/>
    <mergeCell ref="A2:S2"/>
    <mergeCell ref="E3:I3"/>
    <mergeCell ref="J3:S3"/>
    <mergeCell ref="E4:S4"/>
    <mergeCell ref="E5:M5"/>
    <mergeCell ref="P5:S5"/>
    <mergeCell ref="E6:S6"/>
    <mergeCell ref="E7:M7"/>
    <mergeCell ref="B4:D4"/>
    <mergeCell ref="B5:D5"/>
    <mergeCell ref="B6:D6"/>
    <mergeCell ref="B7:D7"/>
    <mergeCell ref="N5:O5"/>
    <mergeCell ref="A15:A16"/>
    <mergeCell ref="P15:R15"/>
    <mergeCell ref="B16:I16"/>
    <mergeCell ref="J16:S16"/>
    <mergeCell ref="B15:D15"/>
    <mergeCell ref="E15:L15"/>
    <mergeCell ref="N15:O15"/>
    <mergeCell ref="A4:A10"/>
    <mergeCell ref="C3:D3"/>
    <mergeCell ref="E8:S8"/>
    <mergeCell ref="E10:S10"/>
    <mergeCell ref="B9:D9"/>
    <mergeCell ref="B14:S14"/>
    <mergeCell ref="N7:O7"/>
    <mergeCell ref="N11:O11"/>
    <mergeCell ref="E9:S9"/>
    <mergeCell ref="B12:S12"/>
    <mergeCell ref="B13:S13"/>
    <mergeCell ref="B8:D8"/>
    <mergeCell ref="B10:D10"/>
    <mergeCell ref="D11:E11"/>
    <mergeCell ref="I11:J11"/>
    <mergeCell ref="P11:R11"/>
    <mergeCell ref="P7:S7"/>
  </mergeCells>
  <phoneticPr fontId="1"/>
  <dataValidations count="14">
    <dataValidation type="list" imeMode="hiragana" operator="greaterThanOrEqual" allowBlank="1" showInputMessage="1" showErrorMessage="1" promptTitle="費用を選択してください" prompt="委 ： 委託外注費_x000a_専 ： 専門家指導費" sqref="B3">
      <formula1>"委,専"</formula1>
    </dataValidation>
    <dataValidation type="whole" imeMode="halfAlpha" operator="greaterThan" allowBlank="1" showInputMessage="1" showErrorMessage="1" sqref="E15 P15 P11">
      <formula1>0</formula1>
    </dataValidation>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imeMode="hiragana" allowBlank="1" showInputMessage="1" showErrorMessage="1" sqref="J3:S3 E4:S4 E5:M5 E6:S6 E7:M7 P7:S7 E9:S9"/>
    <dataValidation imeMode="halfAlpha" allowBlank="1" showInputMessage="1" showErrorMessage="1" sqref="E8:S8 P5:S5"/>
    <dataValidation imeMode="hiragana" allowBlank="1" showInputMessage="1" showErrorMessage="1" promptTitle="2社見積が入手困難な理由を記入してください" prompt="　2社から見積書の入手が困難な場合は、その理由を記載してください。なお、「付き合いのある会社以外に見積情報を出したくない。」、「申請前から研究を行っている。」等の困難理由に唯一性の無いものは見積をとらない理由として認められません。" sqref="J16:S16"/>
    <dataValidation type="whole" imeMode="halfAlpha" operator="greaterThanOrEqual" allowBlank="1" showInputMessage="1" showErrorMessage="1" promptTitle="費用番号の数値を入力してください" prompt="　本計画書が該当する費用の一覧表左端の番号（委-1、専-1、規-1など）の数値部分を記入してください。" sqref="C3:D3">
      <formula1>1</formula1>
    </dataValidation>
    <dataValidation imeMode="hiragana" allowBlank="1" showErrorMessage="1" sqref="B12:S13"/>
    <dataValidation imeMode="hiragana" allowBlank="1" showInputMessage="1" showErrorMessage="1" promptTitle="選定理由を記入してください" prompt="　審査員が見て、委託・外注先（または技術指導者）への依頼が適切であると分かる理由を、「良く知っている」や「長年やっている」等の曖昧な表現は避けて、明確かつ具体的に記入してください。" sqref="B14:S14"/>
    <dataValidation imeMode="hiragana" allowBlank="1" showInputMessage="1" showErrorMessage="1" promptTitle="経歴・実績を記入してください" prompt="　委託・外注（または専門家指導）が可能であることが分かる経歴や実績を記入してください。" sqref="E10:S10"/>
    <dataValidation type="whole" imeMode="halfAlpha" allowBlank="1" showInputMessage="1" showErrorMessage="1" sqref="I11:J11">
      <formula1>2025</formula1>
      <formula2>2027</formula2>
    </dataValidation>
    <dataValidation type="whole" imeMode="halfAlpha" allowBlank="1" showInputMessage="1" showErrorMessage="1" sqref="F11 L11">
      <formula1>1</formula1>
      <formula2>12</formula2>
    </dataValidation>
    <dataValidation type="list" allowBlank="1" showInputMessage="1" showErrorMessage="1" sqref="Q17:S17">
      <formula1>"選択してください,関連あり,関連なし"</formula1>
    </dataValidation>
    <dataValidation type="whole" imeMode="halfAlpha" allowBlank="1" showInputMessage="1" showErrorMessage="1" sqref="C11">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8"/>
  </sheetPr>
  <dimension ref="A1:Q57"/>
  <sheetViews>
    <sheetView view="pageBreakPreview" zoomScaleNormal="100" zoomScaleSheetLayoutView="100" workbookViewId="0">
      <selection activeCell="B8" sqref="B8"/>
    </sheetView>
  </sheetViews>
  <sheetFormatPr defaultRowHeight="13" x14ac:dyDescent="0.2"/>
  <cols>
    <col min="1" max="1" width="5" customWidth="1"/>
    <col min="2" max="2" width="10.6328125" customWidth="1"/>
    <col min="3" max="3" width="5.453125" bestFit="1" customWidth="1"/>
    <col min="4" max="4" width="10.6328125" customWidth="1"/>
    <col min="5" max="5" width="13.453125" customWidth="1"/>
    <col min="6" max="6" width="2.453125" customWidth="1"/>
    <col min="7" max="7" width="6.90625" customWidth="1"/>
    <col min="8" max="8" width="2.453125" customWidth="1"/>
    <col min="11" max="11" width="10.453125" customWidth="1"/>
    <col min="12" max="12" width="9.36328125" customWidth="1"/>
    <col min="14" max="14" width="8.81640625" style="395" customWidth="1"/>
  </cols>
  <sheetData>
    <row r="1" spans="1:14" s="4" customFormat="1" ht="15" customHeight="1" x14ac:dyDescent="0.2">
      <c r="A1" s="1619" t="s">
        <v>436</v>
      </c>
      <c r="B1" s="1619"/>
      <c r="C1" s="1619"/>
      <c r="D1" s="1619"/>
      <c r="E1" s="1619"/>
      <c r="F1" s="1619"/>
      <c r="G1" s="1619"/>
      <c r="H1" s="1619"/>
      <c r="I1" s="1619"/>
      <c r="J1" s="1619"/>
      <c r="K1" s="1619"/>
      <c r="L1" s="1619"/>
      <c r="M1" s="56"/>
      <c r="N1" s="392"/>
    </row>
    <row r="2" spans="1:14" s="4" customFormat="1" ht="15" customHeight="1" x14ac:dyDescent="0.2">
      <c r="A2" s="778" t="s">
        <v>226</v>
      </c>
      <c r="B2" s="1552" t="s">
        <v>495</v>
      </c>
      <c r="C2" s="1552"/>
      <c r="D2" s="1552"/>
      <c r="E2" s="1552"/>
      <c r="F2" s="1552"/>
      <c r="G2" s="1552"/>
      <c r="H2" s="1552"/>
      <c r="I2" s="1552"/>
      <c r="J2" s="1552"/>
      <c r="K2" s="1552"/>
      <c r="L2" s="1552"/>
      <c r="M2" s="80"/>
      <c r="N2" s="393"/>
    </row>
    <row r="3" spans="1:14" s="4" customFormat="1" ht="26.25" customHeight="1" x14ac:dyDescent="0.2">
      <c r="A3" s="777" t="s">
        <v>226</v>
      </c>
      <c r="B3" s="1554" t="s">
        <v>898</v>
      </c>
      <c r="C3" s="1554"/>
      <c r="D3" s="1620"/>
      <c r="E3" s="1620"/>
      <c r="F3" s="1620"/>
      <c r="G3" s="1620"/>
      <c r="H3" s="1620"/>
      <c r="I3" s="1620"/>
      <c r="J3" s="1620"/>
      <c r="K3" s="1620"/>
      <c r="L3" s="1620"/>
      <c r="M3" s="80"/>
      <c r="N3" s="393"/>
    </row>
    <row r="4" spans="1:14" s="4" customFormat="1" ht="15" customHeight="1" x14ac:dyDescent="0.2">
      <c r="A4" s="778" t="s">
        <v>234</v>
      </c>
      <c r="B4" s="1552" t="s">
        <v>799</v>
      </c>
      <c r="C4" s="1552"/>
      <c r="D4" s="1552"/>
      <c r="E4" s="1552"/>
      <c r="F4" s="1552"/>
      <c r="G4" s="1552"/>
      <c r="H4" s="1552"/>
      <c r="I4" s="1552"/>
      <c r="J4" s="1552"/>
      <c r="K4" s="1552"/>
      <c r="L4" s="1552"/>
      <c r="M4" s="80"/>
      <c r="N4" s="393"/>
    </row>
    <row r="5" spans="1:14" s="4" customFormat="1" ht="15" customHeight="1" x14ac:dyDescent="0.2">
      <c r="A5" s="778" t="s">
        <v>226</v>
      </c>
      <c r="B5" s="1552" t="s">
        <v>247</v>
      </c>
      <c r="C5" s="1552"/>
      <c r="D5" s="1552"/>
      <c r="E5" s="1552"/>
      <c r="F5" s="1552"/>
      <c r="G5" s="1552"/>
      <c r="H5" s="1552"/>
      <c r="I5" s="1552"/>
      <c r="J5" s="1552"/>
      <c r="K5" s="1552"/>
      <c r="L5" s="1552"/>
      <c r="M5" s="80"/>
      <c r="N5" s="393"/>
    </row>
    <row r="6" spans="1:14" s="4" customFormat="1" ht="15" customHeight="1" x14ac:dyDescent="0.2">
      <c r="A6" s="863" t="s">
        <v>223</v>
      </c>
      <c r="B6" s="864" t="s">
        <v>927</v>
      </c>
      <c r="C6" s="757"/>
      <c r="D6" s="757"/>
      <c r="E6" s="757"/>
      <c r="F6" s="757"/>
      <c r="G6" s="757"/>
      <c r="H6" s="757"/>
      <c r="I6" s="757"/>
      <c r="J6" s="757"/>
      <c r="K6" s="757"/>
      <c r="L6" s="758" t="s">
        <v>31</v>
      </c>
      <c r="N6" s="394"/>
    </row>
    <row r="7" spans="1:14" ht="60" customHeight="1" x14ac:dyDescent="0.2">
      <c r="A7" s="805" t="s">
        <v>496</v>
      </c>
      <c r="B7" s="806" t="s">
        <v>497</v>
      </c>
      <c r="C7" s="807" t="s">
        <v>862</v>
      </c>
      <c r="D7" s="806" t="s">
        <v>498</v>
      </c>
      <c r="E7" s="1624" t="s">
        <v>499</v>
      </c>
      <c r="F7" s="1625"/>
      <c r="G7" s="1626"/>
      <c r="H7" s="808" t="s">
        <v>500</v>
      </c>
      <c r="I7" s="805" t="s">
        <v>501</v>
      </c>
      <c r="J7" s="805" t="s">
        <v>502</v>
      </c>
      <c r="K7" s="805" t="s">
        <v>503</v>
      </c>
      <c r="L7" s="805" t="s">
        <v>504</v>
      </c>
    </row>
    <row r="8" spans="1:14" s="86" customFormat="1" ht="33.75" customHeight="1" x14ac:dyDescent="0.2">
      <c r="A8" s="811" t="s">
        <v>505</v>
      </c>
      <c r="B8" s="538"/>
      <c r="C8" s="674"/>
      <c r="D8" s="538"/>
      <c r="E8" s="1621"/>
      <c r="F8" s="1622"/>
      <c r="G8" s="1623"/>
      <c r="H8" s="539"/>
      <c r="I8" s="540"/>
      <c r="J8" s="541"/>
      <c r="K8" s="809">
        <f>I8*J8</f>
        <v>0</v>
      </c>
      <c r="L8" s="538"/>
      <c r="N8" s="813"/>
    </row>
    <row r="9" spans="1:14" s="86" customFormat="1" ht="33.75" customHeight="1" x14ac:dyDescent="0.2">
      <c r="A9" s="811" t="s">
        <v>506</v>
      </c>
      <c r="B9" s="538"/>
      <c r="C9" s="674"/>
      <c r="D9" s="538"/>
      <c r="E9" s="1621"/>
      <c r="F9" s="1622"/>
      <c r="G9" s="1623"/>
      <c r="H9" s="539"/>
      <c r="I9" s="540"/>
      <c r="J9" s="541"/>
      <c r="K9" s="809">
        <f t="shared" ref="K9:K22" si="0">I9*J9</f>
        <v>0</v>
      </c>
      <c r="L9" s="538"/>
      <c r="N9" s="813"/>
    </row>
    <row r="10" spans="1:14" s="86" customFormat="1" ht="33.75" customHeight="1" x14ac:dyDescent="0.2">
      <c r="A10" s="811" t="s">
        <v>507</v>
      </c>
      <c r="B10" s="538"/>
      <c r="C10" s="674"/>
      <c r="D10" s="538"/>
      <c r="E10" s="1621"/>
      <c r="F10" s="1622"/>
      <c r="G10" s="1623"/>
      <c r="H10" s="539"/>
      <c r="I10" s="540"/>
      <c r="J10" s="541"/>
      <c r="K10" s="809">
        <f t="shared" si="0"/>
        <v>0</v>
      </c>
      <c r="L10" s="538"/>
      <c r="N10" s="813"/>
    </row>
    <row r="11" spans="1:14" s="86" customFormat="1" ht="33.75" customHeight="1" x14ac:dyDescent="0.2">
      <c r="A11" s="811" t="s">
        <v>508</v>
      </c>
      <c r="B11" s="538"/>
      <c r="C11" s="674"/>
      <c r="D11" s="538"/>
      <c r="E11" s="1621"/>
      <c r="F11" s="1622"/>
      <c r="G11" s="1623"/>
      <c r="H11" s="539"/>
      <c r="I11" s="540"/>
      <c r="J11" s="541"/>
      <c r="K11" s="809">
        <f t="shared" si="0"/>
        <v>0</v>
      </c>
      <c r="L11" s="538"/>
      <c r="N11" s="813"/>
    </row>
    <row r="12" spans="1:14" s="86" customFormat="1" ht="33.75" customHeight="1" x14ac:dyDescent="0.2">
      <c r="A12" s="811" t="s">
        <v>509</v>
      </c>
      <c r="B12" s="538"/>
      <c r="C12" s="674"/>
      <c r="D12" s="538"/>
      <c r="E12" s="1621"/>
      <c r="F12" s="1622"/>
      <c r="G12" s="1623"/>
      <c r="H12" s="539"/>
      <c r="I12" s="540"/>
      <c r="J12" s="541"/>
      <c r="K12" s="809">
        <f t="shared" si="0"/>
        <v>0</v>
      </c>
      <c r="L12" s="538"/>
      <c r="N12" s="813"/>
    </row>
    <row r="13" spans="1:14" s="86" customFormat="1" ht="33.75" customHeight="1" x14ac:dyDescent="0.2">
      <c r="A13" s="811" t="s">
        <v>510</v>
      </c>
      <c r="B13" s="538"/>
      <c r="C13" s="674"/>
      <c r="D13" s="538"/>
      <c r="E13" s="1621"/>
      <c r="F13" s="1622"/>
      <c r="G13" s="1623"/>
      <c r="H13" s="539"/>
      <c r="I13" s="540"/>
      <c r="J13" s="541"/>
      <c r="K13" s="809">
        <f t="shared" si="0"/>
        <v>0</v>
      </c>
      <c r="L13" s="538"/>
      <c r="N13" s="813"/>
    </row>
    <row r="14" spans="1:14" s="86" customFormat="1" ht="33.75" customHeight="1" x14ac:dyDescent="0.2">
      <c r="A14" s="811" t="s">
        <v>511</v>
      </c>
      <c r="B14" s="538"/>
      <c r="C14" s="674"/>
      <c r="D14" s="538"/>
      <c r="E14" s="1621"/>
      <c r="F14" s="1622"/>
      <c r="G14" s="1623"/>
      <c r="H14" s="539"/>
      <c r="I14" s="540"/>
      <c r="J14" s="541"/>
      <c r="K14" s="809">
        <f t="shared" si="0"/>
        <v>0</v>
      </c>
      <c r="L14" s="538"/>
      <c r="N14" s="813"/>
    </row>
    <row r="15" spans="1:14" s="86" customFormat="1" ht="33.75" customHeight="1" x14ac:dyDescent="0.2">
      <c r="A15" s="811" t="s">
        <v>512</v>
      </c>
      <c r="B15" s="538"/>
      <c r="C15" s="674"/>
      <c r="D15" s="538"/>
      <c r="E15" s="1621"/>
      <c r="F15" s="1622"/>
      <c r="G15" s="1623"/>
      <c r="H15" s="539"/>
      <c r="I15" s="540"/>
      <c r="J15" s="541"/>
      <c r="K15" s="809">
        <f t="shared" si="0"/>
        <v>0</v>
      </c>
      <c r="L15" s="538"/>
      <c r="N15" s="813"/>
    </row>
    <row r="16" spans="1:14" s="86" customFormat="1" ht="33.75" customHeight="1" x14ac:dyDescent="0.2">
      <c r="A16" s="811" t="s">
        <v>513</v>
      </c>
      <c r="B16" s="538"/>
      <c r="C16" s="674"/>
      <c r="D16" s="538"/>
      <c r="E16" s="1621"/>
      <c r="F16" s="1622"/>
      <c r="G16" s="1623"/>
      <c r="H16" s="539"/>
      <c r="I16" s="540"/>
      <c r="J16" s="541"/>
      <c r="K16" s="809">
        <f t="shared" si="0"/>
        <v>0</v>
      </c>
      <c r="L16" s="538"/>
      <c r="N16" s="813"/>
    </row>
    <row r="17" spans="1:17" s="86" customFormat="1" ht="33.75" customHeight="1" x14ac:dyDescent="0.2">
      <c r="A17" s="811" t="s">
        <v>514</v>
      </c>
      <c r="B17" s="538"/>
      <c r="C17" s="674"/>
      <c r="D17" s="538"/>
      <c r="E17" s="1621"/>
      <c r="F17" s="1622"/>
      <c r="G17" s="1623"/>
      <c r="H17" s="539"/>
      <c r="I17" s="540"/>
      <c r="J17" s="541"/>
      <c r="K17" s="809">
        <f t="shared" si="0"/>
        <v>0</v>
      </c>
      <c r="L17" s="538"/>
      <c r="N17" s="813"/>
    </row>
    <row r="18" spans="1:17" s="86" customFormat="1" ht="33.75" customHeight="1" x14ac:dyDescent="0.2">
      <c r="A18" s="811" t="s">
        <v>515</v>
      </c>
      <c r="B18" s="538"/>
      <c r="C18" s="674"/>
      <c r="D18" s="538"/>
      <c r="E18" s="1621"/>
      <c r="F18" s="1622"/>
      <c r="G18" s="1623"/>
      <c r="H18" s="542"/>
      <c r="I18" s="540"/>
      <c r="J18" s="543"/>
      <c r="K18" s="809">
        <f t="shared" si="0"/>
        <v>0</v>
      </c>
      <c r="L18" s="538"/>
      <c r="N18" s="813"/>
    </row>
    <row r="19" spans="1:17" s="86" customFormat="1" ht="33.75" customHeight="1" x14ac:dyDescent="0.2">
      <c r="A19" s="811" t="s">
        <v>516</v>
      </c>
      <c r="B19" s="538"/>
      <c r="C19" s="674"/>
      <c r="D19" s="538"/>
      <c r="E19" s="1621"/>
      <c r="F19" s="1622"/>
      <c r="G19" s="1623"/>
      <c r="H19" s="542"/>
      <c r="I19" s="540"/>
      <c r="J19" s="543"/>
      <c r="K19" s="809">
        <f t="shared" si="0"/>
        <v>0</v>
      </c>
      <c r="L19" s="538"/>
      <c r="N19" s="813"/>
    </row>
    <row r="20" spans="1:17" s="86" customFormat="1" ht="33.75" customHeight="1" x14ac:dyDescent="0.2">
      <c r="A20" s="811" t="s">
        <v>517</v>
      </c>
      <c r="B20" s="538"/>
      <c r="C20" s="674"/>
      <c r="D20" s="538"/>
      <c r="E20" s="1621"/>
      <c r="F20" s="1622"/>
      <c r="G20" s="1623"/>
      <c r="H20" s="542"/>
      <c r="I20" s="540"/>
      <c r="J20" s="543"/>
      <c r="K20" s="809">
        <f t="shared" si="0"/>
        <v>0</v>
      </c>
      <c r="L20" s="538"/>
      <c r="N20" s="813"/>
    </row>
    <row r="21" spans="1:17" s="86" customFormat="1" ht="33.75" customHeight="1" x14ac:dyDescent="0.2">
      <c r="A21" s="811" t="s">
        <v>518</v>
      </c>
      <c r="B21" s="538"/>
      <c r="C21" s="674"/>
      <c r="D21" s="538"/>
      <c r="E21" s="1621"/>
      <c r="F21" s="1622"/>
      <c r="G21" s="1623"/>
      <c r="H21" s="539"/>
      <c r="I21" s="540"/>
      <c r="J21" s="541"/>
      <c r="K21" s="809">
        <f t="shared" si="0"/>
        <v>0</v>
      </c>
      <c r="L21" s="538"/>
      <c r="N21" s="813"/>
    </row>
    <row r="22" spans="1:17" s="86" customFormat="1" ht="33.75" customHeight="1" thickBot="1" x14ac:dyDescent="0.25">
      <c r="A22" s="812" t="s">
        <v>519</v>
      </c>
      <c r="B22" s="544"/>
      <c r="C22" s="674"/>
      <c r="D22" s="544"/>
      <c r="E22" s="1621"/>
      <c r="F22" s="1622"/>
      <c r="G22" s="1623"/>
      <c r="H22" s="539"/>
      <c r="I22" s="540"/>
      <c r="J22" s="541"/>
      <c r="K22" s="810">
        <f t="shared" si="0"/>
        <v>0</v>
      </c>
      <c r="L22" s="544"/>
      <c r="N22" s="813"/>
    </row>
    <row r="23" spans="1:17" ht="30" customHeight="1" thickTop="1" x14ac:dyDescent="0.2">
      <c r="A23" s="383" t="s">
        <v>156</v>
      </c>
      <c r="B23" s="384"/>
      <c r="C23" s="384"/>
      <c r="D23" s="384"/>
      <c r="E23" s="384"/>
      <c r="F23" s="384"/>
      <c r="G23" s="384"/>
      <c r="H23" s="384"/>
      <c r="I23" s="384"/>
      <c r="J23" s="385"/>
      <c r="K23" s="387">
        <f>SUM(K8:K22)</f>
        <v>0</v>
      </c>
      <c r="L23" s="386"/>
    </row>
    <row r="24" spans="1:17" ht="15" customHeight="1" x14ac:dyDescent="0.2"/>
    <row r="25" spans="1:17" ht="22.5" customHeight="1" thickBot="1" x14ac:dyDescent="0.25">
      <c r="A25" s="1631" t="s">
        <v>520</v>
      </c>
      <c r="B25" s="1632"/>
      <c r="C25" s="1632"/>
      <c r="D25" s="1632"/>
      <c r="E25" s="1633"/>
      <c r="F25" s="359" t="s">
        <v>23</v>
      </c>
      <c r="G25" s="1627" t="s">
        <v>521</v>
      </c>
      <c r="H25" s="1627"/>
      <c r="I25" s="359" t="s">
        <v>522</v>
      </c>
      <c r="J25" s="359" t="s">
        <v>523</v>
      </c>
      <c r="K25" s="362" t="s">
        <v>524</v>
      </c>
      <c r="L25" s="362" t="s">
        <v>525</v>
      </c>
      <c r="N25" s="397"/>
    </row>
    <row r="26" spans="1:17" ht="22.5" customHeight="1" thickTop="1" x14ac:dyDescent="0.2">
      <c r="A26" s="1634" t="s">
        <v>888</v>
      </c>
      <c r="B26" s="1635"/>
      <c r="C26" s="1635"/>
      <c r="D26" s="1635"/>
      <c r="E26" s="1636"/>
      <c r="F26" s="360">
        <v>1</v>
      </c>
      <c r="G26" s="1628">
        <f ca="1">IF('56'!D41="―",
     "―",
     '56'!D41)</f>
        <v>45658</v>
      </c>
      <c r="H26" s="1628"/>
      <c r="I26" s="363">
        <f ca="1">IF(OR('56'!I41="",'56'!D41="―"),
     "―",
     '56'!I41)</f>
        <v>46022</v>
      </c>
      <c r="J26" s="364" t="str">
        <f ca="1">IF('56'!I41="",
     "―",
     '56'!N41)</f>
        <v>1年</v>
      </c>
      <c r="K26" s="388">
        <f>SUMIF(H8:H22,
         F26,
          K8:K22)</f>
        <v>0</v>
      </c>
      <c r="L26" s="388">
        <f ca="1">IF(OR(G26="―",
         G26="エラー",
         I26="―",
        I26="エラー"),
     "―",
     IF(G26&gt;=I26,
        "―",
        IF('56'!I41="",
           0,
           10000000*3/2*QUOTIENT('56'!I41-'56'!D41,30)/12)))</f>
        <v>15000000</v>
      </c>
      <c r="M26" s="391"/>
      <c r="N26" s="396"/>
    </row>
    <row r="27" spans="1:17" ht="22.5" customHeight="1" x14ac:dyDescent="0.2">
      <c r="A27" s="1637"/>
      <c r="B27" s="1638"/>
      <c r="C27" s="1638"/>
      <c r="D27" s="1638"/>
      <c r="E27" s="1639"/>
      <c r="F27" s="361">
        <v>2</v>
      </c>
      <c r="G27" s="1629">
        <f ca="1">IF('56'!D42="―",
     "―",
     '56'!D42)</f>
        <v>46023</v>
      </c>
      <c r="H27" s="1629"/>
      <c r="I27" s="365">
        <f ca="1">IF(OR('56'!I42="",'56'!D42="―"),
     "―",
     '56'!I42)</f>
        <v>46387</v>
      </c>
      <c r="J27" s="366" t="str">
        <f ca="1">IF('56'!I42="",
     "―",
     '56'!N42)</f>
        <v>1年</v>
      </c>
      <c r="K27" s="389">
        <f>SUMIF(H8:H22,
         F27,
          K8:K22)</f>
        <v>0</v>
      </c>
      <c r="L27" s="389">
        <f ca="1">IF(OR(G27="―",
         G27="エラー",
         I27="―",
        I27="エラー"),
     "―",
     IF(G27&gt;=I27,
        "―",
        IF('56'!I42="",
           0,
           10000000*3/2*QUOTIENT('56'!I42-'56'!D42,30)/12)))</f>
        <v>15000000</v>
      </c>
      <c r="M27" s="391"/>
      <c r="N27" s="396"/>
    </row>
    <row r="28" spans="1:17" ht="22.5" customHeight="1" x14ac:dyDescent="0.2">
      <c r="A28" s="1640"/>
      <c r="B28" s="1641"/>
      <c r="C28" s="1641"/>
      <c r="D28" s="1641"/>
      <c r="E28" s="1642"/>
      <c r="F28" s="361">
        <v>3</v>
      </c>
      <c r="G28" s="1630">
        <f ca="1">IF('56'!D43="―",
     "―",
     '56'!D43)</f>
        <v>46388</v>
      </c>
      <c r="H28" s="1630"/>
      <c r="I28" s="367">
        <f ca="1">IF(OR('56'!I43="",'56'!D43="―"),
     "―",
     '56'!I43)</f>
        <v>46752</v>
      </c>
      <c r="J28" s="368" t="str">
        <f ca="1">IF('56'!I43="",
     "―",
     '56'!N43)</f>
        <v>1年</v>
      </c>
      <c r="K28" s="390">
        <f>SUMIF(H8:H22,
         F28,
          K8:K22)</f>
        <v>0</v>
      </c>
      <c r="L28" s="390">
        <f ca="1">IF(OR(G28="―",
         G28="エラー",
         I28="―",
        I28="エラー"),
     "―",
     IF(G28&gt;=I28,
        "―",
        IF('56'!I43="",
           0,
           10000000*3/2*QUOTIENT('56'!I43-'56'!D43,30)/12)))</f>
        <v>15000000</v>
      </c>
      <c r="M28" s="391"/>
      <c r="N28" s="396"/>
    </row>
    <row r="29" spans="1:17" ht="21" customHeight="1" x14ac:dyDescent="0.2"/>
    <row r="30" spans="1:17" ht="22.5" customHeight="1" x14ac:dyDescent="0.2">
      <c r="P30" s="1490" t="s">
        <v>543</v>
      </c>
      <c r="Q30" s="1490"/>
    </row>
    <row r="31" spans="1:17" ht="22" customHeight="1" x14ac:dyDescent="0.2">
      <c r="P31" s="380" t="s">
        <v>544</v>
      </c>
      <c r="Q31" s="380" t="s">
        <v>545</v>
      </c>
    </row>
    <row r="32" spans="1:17" ht="22" customHeight="1" x14ac:dyDescent="0.2">
      <c r="P32" s="380" t="s">
        <v>546</v>
      </c>
      <c r="Q32" s="382">
        <v>1030</v>
      </c>
    </row>
    <row r="33" spans="16:17" ht="22" customHeight="1" x14ac:dyDescent="0.2">
      <c r="P33" s="380" t="s">
        <v>547</v>
      </c>
      <c r="Q33" s="381">
        <v>1090</v>
      </c>
    </row>
    <row r="34" spans="16:17" ht="22" customHeight="1" x14ac:dyDescent="0.2">
      <c r="P34" s="380" t="s">
        <v>548</v>
      </c>
      <c r="Q34" s="381">
        <v>1160</v>
      </c>
    </row>
    <row r="35" spans="16:17" ht="22" customHeight="1" x14ac:dyDescent="0.2">
      <c r="P35" s="380" t="s">
        <v>549</v>
      </c>
      <c r="Q35" s="381">
        <v>1220</v>
      </c>
    </row>
    <row r="36" spans="16:17" ht="22" customHeight="1" x14ac:dyDescent="0.2">
      <c r="P36" s="380" t="s">
        <v>550</v>
      </c>
      <c r="Q36" s="381">
        <v>1310</v>
      </c>
    </row>
    <row r="37" spans="16:17" ht="22" customHeight="1" x14ac:dyDescent="0.2">
      <c r="P37" s="380" t="s">
        <v>551</v>
      </c>
      <c r="Q37" s="381">
        <v>1390</v>
      </c>
    </row>
    <row r="38" spans="16:17" ht="22" customHeight="1" x14ac:dyDescent="0.2">
      <c r="P38" s="380" t="s">
        <v>552</v>
      </c>
      <c r="Q38" s="381">
        <v>1470</v>
      </c>
    </row>
    <row r="39" spans="16:17" ht="22" customHeight="1" x14ac:dyDescent="0.2">
      <c r="P39" s="380" t="s">
        <v>553</v>
      </c>
      <c r="Q39" s="381">
        <v>1550</v>
      </c>
    </row>
    <row r="40" spans="16:17" ht="22" customHeight="1" x14ac:dyDescent="0.2">
      <c r="P40" s="380" t="s">
        <v>554</v>
      </c>
      <c r="Q40" s="381">
        <v>1630</v>
      </c>
    </row>
    <row r="41" spans="16:17" ht="22" customHeight="1" x14ac:dyDescent="0.2">
      <c r="P41" s="380" t="s">
        <v>555</v>
      </c>
      <c r="Q41" s="381">
        <v>1800</v>
      </c>
    </row>
    <row r="42" spans="16:17" ht="22" customHeight="1" x14ac:dyDescent="0.2">
      <c r="P42" s="380" t="s">
        <v>556</v>
      </c>
      <c r="Q42" s="381">
        <v>1960</v>
      </c>
    </row>
    <row r="43" spans="16:17" ht="22" customHeight="1" x14ac:dyDescent="0.2">
      <c r="P43" s="380" t="s">
        <v>557</v>
      </c>
      <c r="Q43" s="381">
        <v>2130</v>
      </c>
    </row>
    <row r="44" spans="16:17" ht="22" customHeight="1" x14ac:dyDescent="0.2">
      <c r="P44" s="380" t="s">
        <v>558</v>
      </c>
      <c r="Q44" s="381">
        <v>2290</v>
      </c>
    </row>
    <row r="45" spans="16:17" ht="22" customHeight="1" x14ac:dyDescent="0.2">
      <c r="P45" s="380" t="s">
        <v>559</v>
      </c>
      <c r="Q45" s="381">
        <v>2450</v>
      </c>
    </row>
    <row r="46" spans="16:17" ht="22" customHeight="1" x14ac:dyDescent="0.2">
      <c r="P46" s="380" t="s">
        <v>560</v>
      </c>
      <c r="Q46" s="381">
        <v>2620</v>
      </c>
    </row>
    <row r="47" spans="16:17" ht="22" customHeight="1" x14ac:dyDescent="0.2">
      <c r="P47" s="380" t="s">
        <v>561</v>
      </c>
      <c r="Q47" s="381">
        <v>2780</v>
      </c>
    </row>
    <row r="48" spans="16:17" ht="22" customHeight="1" x14ac:dyDescent="0.2">
      <c r="P48" s="380" t="s">
        <v>562</v>
      </c>
      <c r="Q48" s="381">
        <v>2950</v>
      </c>
    </row>
    <row r="49" spans="16:17" ht="22" customHeight="1" x14ac:dyDescent="0.2">
      <c r="P49" s="380" t="s">
        <v>563</v>
      </c>
      <c r="Q49" s="381">
        <v>3110</v>
      </c>
    </row>
    <row r="50" spans="16:17" ht="22" customHeight="1" x14ac:dyDescent="0.2">
      <c r="P50" s="380" t="s">
        <v>564</v>
      </c>
      <c r="Q50" s="381">
        <v>3360</v>
      </c>
    </row>
    <row r="51" spans="16:17" ht="22" customHeight="1" x14ac:dyDescent="0.2">
      <c r="P51" s="380" t="s">
        <v>565</v>
      </c>
      <c r="Q51" s="381">
        <v>3600</v>
      </c>
    </row>
    <row r="52" spans="16:17" ht="22" customHeight="1" x14ac:dyDescent="0.2">
      <c r="P52" s="380" t="s">
        <v>566</v>
      </c>
      <c r="Q52" s="381">
        <v>3850</v>
      </c>
    </row>
    <row r="53" spans="16:17" ht="22" customHeight="1" x14ac:dyDescent="0.2">
      <c r="P53" s="380" t="s">
        <v>567</v>
      </c>
      <c r="Q53" s="381">
        <v>4090</v>
      </c>
    </row>
    <row r="54" spans="16:17" ht="22" customHeight="1" x14ac:dyDescent="0.2">
      <c r="P54" s="380" t="s">
        <v>568</v>
      </c>
      <c r="Q54" s="381">
        <v>4340</v>
      </c>
    </row>
    <row r="55" spans="16:17" ht="22" customHeight="1" x14ac:dyDescent="0.2">
      <c r="P55" s="380" t="s">
        <v>569</v>
      </c>
      <c r="Q55" s="381">
        <v>4580</v>
      </c>
    </row>
    <row r="56" spans="16:17" ht="22" customHeight="1" x14ac:dyDescent="0.2">
      <c r="P56" s="380" t="s">
        <v>570</v>
      </c>
      <c r="Q56" s="381">
        <v>4830</v>
      </c>
    </row>
    <row r="57" spans="16:17" ht="22" customHeight="1" x14ac:dyDescent="0.2">
      <c r="P57" s="380" t="s">
        <v>713</v>
      </c>
      <c r="Q57" s="381">
        <v>5080</v>
      </c>
    </row>
  </sheetData>
  <sheetProtection algorithmName="SHA-512" hashValue="7abnYRUMGYPOSZoRmrXLSx3mSGCVZwb9p4Ie/plbF3d6bvaDS649RoIt/L0ed4Iu4eemSQsS2LczZG7vnamNow==" saltValue="CONL52hTaNd+A4eMWXKHbw==" spinCount="100000" sheet="1" formatRows="0" insertRows="0" selectLockedCells="1"/>
  <mergeCells count="28">
    <mergeCell ref="E16:G16"/>
    <mergeCell ref="E17:G17"/>
    <mergeCell ref="E19:G19"/>
    <mergeCell ref="E20:G20"/>
    <mergeCell ref="E21:G21"/>
    <mergeCell ref="E22:G22"/>
    <mergeCell ref="G25:H25"/>
    <mergeCell ref="G26:H26"/>
    <mergeCell ref="G27:H27"/>
    <mergeCell ref="G28:H28"/>
    <mergeCell ref="A25:E25"/>
    <mergeCell ref="A26:E28"/>
    <mergeCell ref="P30:Q30"/>
    <mergeCell ref="A1:L1"/>
    <mergeCell ref="B2:L2"/>
    <mergeCell ref="B3:L3"/>
    <mergeCell ref="B4:L4"/>
    <mergeCell ref="B5:L5"/>
    <mergeCell ref="E18:G18"/>
    <mergeCell ref="E7:G7"/>
    <mergeCell ref="E8:G8"/>
    <mergeCell ref="E9:G9"/>
    <mergeCell ref="E10:G10"/>
    <mergeCell ref="E11:G11"/>
    <mergeCell ref="E12:G12"/>
    <mergeCell ref="E13:G13"/>
    <mergeCell ref="E14:G14"/>
    <mergeCell ref="E15:G15"/>
  </mergeCells>
  <phoneticPr fontId="1"/>
  <conditionalFormatting sqref="K26">
    <cfRule type="cellIs" dxfId="135" priority="3" operator="greaterThan">
      <formula>$L$26</formula>
    </cfRule>
  </conditionalFormatting>
  <conditionalFormatting sqref="K27">
    <cfRule type="cellIs" dxfId="134" priority="2" operator="greaterThan">
      <formula>$L$27</formula>
    </cfRule>
  </conditionalFormatting>
  <conditionalFormatting sqref="K28">
    <cfRule type="cellIs" dxfId="133" priority="1" operator="greaterThan">
      <formula>$L$28</formula>
    </cfRule>
  </conditionalFormatting>
  <dataValidations xWindow="849" yWindow="769" count="5">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H8:H22">
      <formula1>"1,2,3"</formula1>
    </dataValidation>
    <dataValidation type="whole" imeMode="halfAlpha" operator="lessThanOrEqual" allowBlank="1" showInputMessage="1" showErrorMessage="1" promptTitle="数値を記入してください" prompt="　従事時間の限度は、一人につき1日8時間、年間1,800時間です。" sqref="J8:J22">
      <formula1>5400</formula1>
    </dataValidation>
    <dataValidation type="list" allowBlank="1" showInputMessage="1" showErrorMessage="1" sqref="C8:C22">
      <formula1>"●, －"</formula1>
    </dataValidation>
    <dataValidation type="list" imeMode="halfAlpha" operator="lessThanOrEqual" allowBlank="1" showInputMessage="1" showErrorMessage="1" errorTitle="入力エラー" error="上限額以上、または、数値以外を入力しています。" promptTitle="数値を記入してください" prompt="　時間単価は募集要項の「人件費単価一覧表」を参照の上ご記入ください。_x000a_　なお、上限額は5,080円です。" sqref="I22">
      <formula1>$Q$32:$Q$57</formula1>
    </dataValidation>
    <dataValidation type="list" imeMode="halfAlpha" operator="lessThanOrEqual" allowBlank="1" showInputMessage="1" showErrorMessage="1" errorTitle="入力エラー" error="上限額以上、または、数値以外を入力しています。" promptTitle="数値を記入してください" prompt="　時間単価は募集要項の「人件費単価一覧表」を参照の上ご記入ください。_x000a_　なお、上限額は5,080円です。" sqref="I8:I21">
      <formula1>$Q$32:$Q$57</formula1>
    </dataValidation>
  </dataValidations>
  <printOptions horizontalCentered="1"/>
  <pageMargins left="0.59055118110236227" right="0.59055118110236227" top="0.39370078740157483" bottom="0.78740157480314965" header="0.31496062992125984" footer="0.39370078740157483"/>
  <pageSetup paperSize="9" scale="95" orientation="portrait" r:id="rId1"/>
  <headerFooter>
    <oddFooter>&amp;C&amp;A</oddFooter>
  </headerFooter>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sheetPr>
  <dimension ref="A1:J18"/>
  <sheetViews>
    <sheetView view="pageBreakPreview" zoomScaleNormal="100" zoomScaleSheetLayoutView="100" workbookViewId="0">
      <selection activeCell="B8" sqref="B8"/>
    </sheetView>
  </sheetViews>
  <sheetFormatPr defaultColWidth="2.08984375" defaultRowHeight="12" x14ac:dyDescent="0.2"/>
  <cols>
    <col min="1" max="1" width="5" style="4" customWidth="1"/>
    <col min="2" max="2" width="29.36328125" style="4" customWidth="1"/>
    <col min="3" max="3" width="2.453125" style="4" customWidth="1"/>
    <col min="4" max="5" width="5" style="4" customWidth="1"/>
    <col min="6" max="8" width="9.36328125" style="4" customWidth="1"/>
    <col min="9" max="9" width="12.453125" style="4" customWidth="1"/>
    <col min="10" max="217" width="2.08984375" style="4" customWidth="1"/>
    <col min="218" max="16384" width="2.08984375" style="4"/>
  </cols>
  <sheetData>
    <row r="1" spans="1:10" ht="15" customHeight="1" x14ac:dyDescent="0.2">
      <c r="A1" s="1643" t="s">
        <v>437</v>
      </c>
      <c r="B1" s="1643"/>
      <c r="C1" s="1643"/>
      <c r="D1" s="1643"/>
      <c r="E1" s="1643"/>
      <c r="F1" s="1643"/>
      <c r="G1" s="1643"/>
      <c r="H1" s="1643"/>
      <c r="I1" s="1643"/>
    </row>
    <row r="2" spans="1:10" ht="15" customHeight="1" x14ac:dyDescent="0.2">
      <c r="A2" s="154" t="s">
        <v>226</v>
      </c>
      <c r="B2" s="1644" t="s">
        <v>228</v>
      </c>
      <c r="C2" s="1644"/>
      <c r="D2" s="1644"/>
      <c r="E2" s="1644"/>
      <c r="F2" s="1644"/>
      <c r="G2" s="1644"/>
      <c r="H2" s="1644"/>
      <c r="I2" s="1644"/>
    </row>
    <row r="3" spans="1:10" ht="15" customHeight="1" x14ac:dyDescent="0.2">
      <c r="A3" s="154" t="s">
        <v>223</v>
      </c>
      <c r="B3" s="1590" t="s">
        <v>482</v>
      </c>
      <c r="C3" s="1589"/>
      <c r="D3" s="1589"/>
      <c r="E3" s="1589"/>
      <c r="F3" s="1589"/>
      <c r="G3" s="1589"/>
      <c r="H3" s="1589"/>
      <c r="I3" s="1589"/>
    </row>
    <row r="4" spans="1:10" ht="15" customHeight="1" x14ac:dyDescent="0.2">
      <c r="A4" s="154" t="s">
        <v>223</v>
      </c>
      <c r="B4" s="177" t="s">
        <v>456</v>
      </c>
      <c r="C4" s="177"/>
      <c r="D4" s="177"/>
      <c r="E4" s="177"/>
      <c r="F4" s="177"/>
      <c r="G4" s="177"/>
      <c r="H4" s="177"/>
      <c r="I4" s="177"/>
    </row>
    <row r="5" spans="1:10" ht="15" customHeight="1" x14ac:dyDescent="0.2">
      <c r="A5" s="154"/>
      <c r="B5" s="177" t="s">
        <v>457</v>
      </c>
      <c r="C5" s="177"/>
      <c r="D5" s="177"/>
      <c r="E5" s="177"/>
      <c r="F5" s="177"/>
      <c r="G5" s="177"/>
      <c r="H5" s="177"/>
      <c r="I5" s="177"/>
    </row>
    <row r="6" spans="1:10" ht="15" customHeight="1" x14ac:dyDescent="0.2">
      <c r="A6" s="12"/>
      <c r="B6" s="12"/>
      <c r="C6" s="12"/>
      <c r="D6" s="12"/>
      <c r="E6" s="12"/>
      <c r="F6" s="12"/>
      <c r="G6" s="12"/>
      <c r="H6" s="12"/>
      <c r="I6" s="93" t="s">
        <v>31</v>
      </c>
    </row>
    <row r="7" spans="1:10" ht="60" customHeight="1" x14ac:dyDescent="0.2">
      <c r="A7" s="157" t="s">
        <v>32</v>
      </c>
      <c r="B7" s="157" t="s">
        <v>67</v>
      </c>
      <c r="C7" s="158" t="s">
        <v>63</v>
      </c>
      <c r="D7" s="160" t="s">
        <v>266</v>
      </c>
      <c r="E7" s="161" t="s">
        <v>36</v>
      </c>
      <c r="F7" s="157" t="s">
        <v>64</v>
      </c>
      <c r="G7" s="157" t="s">
        <v>37</v>
      </c>
      <c r="H7" s="157" t="s">
        <v>257</v>
      </c>
      <c r="I7" s="159" t="s">
        <v>65</v>
      </c>
      <c r="J7" s="45" t="s">
        <v>22</v>
      </c>
    </row>
    <row r="8" spans="1:10" s="21" customFormat="1" ht="31.5" customHeight="1" x14ac:dyDescent="0.2">
      <c r="A8" s="50">
        <f>ROW()-ROW(規格等認証・登録費6[[#Headers],[費用
番号]])</f>
        <v>1</v>
      </c>
      <c r="B8" s="17"/>
      <c r="C8" s="18"/>
      <c r="D8" s="47"/>
      <c r="E8" s="20"/>
      <c r="F8" s="179"/>
      <c r="G8" s="180">
        <f>ROUNDDOWN(規格等認証・登録費6[[#This Row],[助成
対象経費
(A)×(B)]]*1.1,0)</f>
        <v>0</v>
      </c>
      <c r="H8" s="180">
        <f>規格等認証・登録費6[[#This Row],[数量
(A)]]*規格等認証・登録費6[[#This Row],[単価
（税抜、B）]]</f>
        <v>0</v>
      </c>
      <c r="I8" s="17"/>
      <c r="J8"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9" spans="1:10" s="21" customFormat="1" ht="31.5" customHeight="1" x14ac:dyDescent="0.2">
      <c r="A9" s="50">
        <f>ROW()-ROW(規格等認証・登録費6[[#Headers],[費用
番号]])</f>
        <v>2</v>
      </c>
      <c r="B9" s="17"/>
      <c r="C9" s="18"/>
      <c r="D9" s="47"/>
      <c r="E9" s="20"/>
      <c r="F9" s="179"/>
      <c r="G9" s="180">
        <f>ROUNDDOWN(規格等認証・登録費6[[#This Row],[助成
対象経費
(A)×(B)]]*1.1,0)</f>
        <v>0</v>
      </c>
      <c r="H9" s="180">
        <f>規格等認証・登録費6[[#This Row],[数量
(A)]]*規格等認証・登録費6[[#This Row],[単価
（税抜、B）]]</f>
        <v>0</v>
      </c>
      <c r="I9" s="17"/>
      <c r="J9"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0" spans="1:10" s="21" customFormat="1" ht="31.5" customHeight="1" x14ac:dyDescent="0.2">
      <c r="A10" s="50">
        <f>ROW()-ROW(規格等認証・登録費6[[#Headers],[費用
番号]])</f>
        <v>3</v>
      </c>
      <c r="B10" s="17"/>
      <c r="C10" s="18"/>
      <c r="D10" s="47"/>
      <c r="E10" s="20"/>
      <c r="F10" s="179"/>
      <c r="G10" s="180">
        <f>ROUNDDOWN(規格等認証・登録費6[[#This Row],[助成
対象経費
(A)×(B)]]*1.1,0)</f>
        <v>0</v>
      </c>
      <c r="H10" s="180">
        <f>規格等認証・登録費6[[#This Row],[数量
(A)]]*規格等認証・登録費6[[#This Row],[単価
（税抜、B）]]</f>
        <v>0</v>
      </c>
      <c r="I10" s="17"/>
      <c r="J10"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1" spans="1:10" s="21" customFormat="1" ht="31.5" customHeight="1" x14ac:dyDescent="0.2">
      <c r="A11" s="50">
        <f>ROW()-ROW(規格等認証・登録費6[[#Headers],[費用
番号]])</f>
        <v>4</v>
      </c>
      <c r="B11" s="17"/>
      <c r="C11" s="18"/>
      <c r="D11" s="47"/>
      <c r="E11" s="20"/>
      <c r="F11" s="179"/>
      <c r="G11" s="180">
        <f>ROUNDDOWN(規格等認証・登録費6[[#This Row],[助成
対象経費
(A)×(B)]]*1.1,0)</f>
        <v>0</v>
      </c>
      <c r="H11" s="180">
        <f>規格等認証・登録費6[[#This Row],[数量
(A)]]*規格等認証・登録費6[[#This Row],[単価
（税抜、B）]]</f>
        <v>0</v>
      </c>
      <c r="I11" s="17"/>
      <c r="J11"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2" spans="1:10" s="21" customFormat="1" ht="31.5" customHeight="1" x14ac:dyDescent="0.2">
      <c r="A12" s="50">
        <f>ROW()-ROW(規格等認証・登録費6[[#Headers],[費用
番号]])</f>
        <v>5</v>
      </c>
      <c r="B12" s="17"/>
      <c r="C12" s="18"/>
      <c r="D12" s="47"/>
      <c r="E12" s="20"/>
      <c r="F12" s="179"/>
      <c r="G12" s="180">
        <f>ROUNDDOWN(規格等認証・登録費6[[#This Row],[助成
対象経費
(A)×(B)]]*1.1,0)</f>
        <v>0</v>
      </c>
      <c r="H12" s="180">
        <f>規格等認証・登録費6[[#This Row],[数量
(A)]]*規格等認証・登録費6[[#This Row],[単価
（税抜、B）]]</f>
        <v>0</v>
      </c>
      <c r="I12" s="17"/>
      <c r="J12"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3" spans="1:10" s="21" customFormat="1" ht="31.5" customHeight="1" x14ac:dyDescent="0.2">
      <c r="A13" s="348">
        <f>ROW()-ROW(規格等認証・登録費6[[#Headers],[費用
番号]])</f>
        <v>6</v>
      </c>
      <c r="B13" s="243"/>
      <c r="C13" s="241"/>
      <c r="D13" s="242"/>
      <c r="E13" s="20"/>
      <c r="F13" s="179"/>
      <c r="G13" s="180">
        <f>ROUNDDOWN(規格等認証・登録費6[[#This Row],[助成
対象経費
(A)×(B)]]*1.1,0)</f>
        <v>0</v>
      </c>
      <c r="H13" s="180">
        <f>規格等認証・登録費6[[#This Row],[数量
(A)]]*規格等認証・登録費6[[#This Row],[単価
（税抜、B）]]</f>
        <v>0</v>
      </c>
      <c r="I13" s="243"/>
      <c r="J13" s="290"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4" spans="1:10" s="21" customFormat="1" ht="31.5" customHeight="1" x14ac:dyDescent="0.2">
      <c r="A14" s="50">
        <f>ROW()-ROW(規格等認証・登録費6[[#Headers],[費用
番号]])</f>
        <v>7</v>
      </c>
      <c r="B14" s="17"/>
      <c r="C14" s="18"/>
      <c r="D14" s="47"/>
      <c r="E14" s="20"/>
      <c r="F14" s="179"/>
      <c r="G14" s="180">
        <f>ROUNDDOWN(規格等認証・登録費6[[#This Row],[助成
対象経費
(A)×(B)]]*1.1,0)</f>
        <v>0</v>
      </c>
      <c r="H14" s="180">
        <f>規格等認証・登録費6[[#This Row],[数量
(A)]]*規格等認証・登録費6[[#This Row],[単価
（税抜、B）]]</f>
        <v>0</v>
      </c>
      <c r="I14" s="17"/>
      <c r="J14"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5" spans="1:10" s="21" customFormat="1" ht="31.5" customHeight="1" x14ac:dyDescent="0.2">
      <c r="A15" s="50">
        <f>ROW()-ROW(規格等認証・登録費6[[#Headers],[費用
番号]])</f>
        <v>8</v>
      </c>
      <c r="B15" s="17"/>
      <c r="C15" s="18"/>
      <c r="D15" s="47"/>
      <c r="E15" s="20"/>
      <c r="F15" s="179"/>
      <c r="G15" s="180">
        <f>ROUNDDOWN(規格等認証・登録費6[[#This Row],[助成
対象経費
(A)×(B)]]*1.1,0)</f>
        <v>0</v>
      </c>
      <c r="H15" s="180">
        <f>規格等認証・登録費6[[#This Row],[数量
(A)]]*規格等認証・登録費6[[#This Row],[単価
（税抜、B）]]</f>
        <v>0</v>
      </c>
      <c r="I15" s="17"/>
      <c r="J15"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6" spans="1:10" s="21" customFormat="1" ht="31.5" customHeight="1" x14ac:dyDescent="0.2">
      <c r="A16" s="50">
        <f>ROW()-ROW(規格等認証・登録費6[[#Headers],[費用
番号]])</f>
        <v>9</v>
      </c>
      <c r="B16" s="17"/>
      <c r="C16" s="18"/>
      <c r="D16" s="47"/>
      <c r="E16" s="20"/>
      <c r="F16" s="179"/>
      <c r="G16" s="180">
        <f>ROUNDDOWN(規格等認証・登録費6[[#This Row],[助成
対象経費
(A)×(B)]]*1.1,0)</f>
        <v>0</v>
      </c>
      <c r="H16" s="180">
        <f>規格等認証・登録費6[[#This Row],[数量
(A)]]*規格等認証・登録費6[[#This Row],[単価
（税抜、B）]]</f>
        <v>0</v>
      </c>
      <c r="I16" s="17"/>
      <c r="J16"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7" spans="1:10" s="21" customFormat="1" ht="31.5" customHeight="1" x14ac:dyDescent="0.2">
      <c r="A17" s="50">
        <f>ROW()-ROW(規格等認証・登録費6[[#Headers],[費用
番号]])</f>
        <v>10</v>
      </c>
      <c r="B17" s="17"/>
      <c r="C17" s="18"/>
      <c r="D17" s="47"/>
      <c r="E17" s="20"/>
      <c r="F17" s="181"/>
      <c r="G17" s="180">
        <f>ROUNDDOWN(規格等認証・登録費6[[#This Row],[助成
対象経費
(A)×(B)]]*1.1,0)</f>
        <v>0</v>
      </c>
      <c r="H17" s="180">
        <f>規格等認証・登録費6[[#This Row],[数量
(A)]]*規格等認証・登録費6[[#This Row],[単価
（税抜、B）]]</f>
        <v>0</v>
      </c>
      <c r="I17" s="17"/>
      <c r="J17" s="287" t="str">
        <f>IF(OR(AND(規格等認証・登録費6[[#This Row],[内容]]="",規格等認証・登録費6[[#This Row],[実施予定期]]="",規格等認証・登録費6[[#This Row],[数量
(A)]]="",規格等認証・登録費6[[#This Row],[単位]]="",規格等認証・登録費6[[#This Row],[単価
（税抜、B）]]="",規格等認証・登録費6[[#This Row],[委託・外注先]]=""),
          AND(規格等認証・登録費6[[#This Row],[内容]]&lt;&gt;"",規格等認証・登録費6[[#This Row],[実施予定期]]&lt;&gt;"",規格等認証・登録費6[[#This Row],[数量
(A)]]&lt;&gt;"",規格等認証・登録費6[[#This Row],[単位]]&lt;&gt;"",規格等認証・登録費6[[#This Row],[単価
（税抜、B）]]&lt;&gt;"",規格等認証・登録費6[[#This Row],[委託・外注先]]&lt;&gt;"")),
    "",
    "←全ての項目を入力してください。")</f>
        <v/>
      </c>
    </row>
    <row r="18" spans="1:10" ht="30" customHeight="1" x14ac:dyDescent="0.2">
      <c r="A18" s="52" t="s">
        <v>28</v>
      </c>
      <c r="B18" s="51"/>
      <c r="C18" s="48"/>
      <c r="D18" s="48"/>
      <c r="E18" s="48"/>
      <c r="F18" s="53"/>
      <c r="G18" s="54">
        <f>SUBTOTAL(109,規格等認証・登録費6[助成事業に
要する経費
（税込）])</f>
        <v>0</v>
      </c>
      <c r="H18" s="54">
        <f>SUBTOTAL(109,規格等認証・登録費6[助成
対象経費
(A)×(B)])</f>
        <v>0</v>
      </c>
      <c r="I18" s="55"/>
      <c r="J18" s="276"/>
    </row>
  </sheetData>
  <sheetProtection algorithmName="SHA-512" hashValue="6XPBHb4PkENX7aadZLLMOz7kqd4FTd2uV8RqIq4XOSEaOs84jXoZCZmv/FlB2d5Ttm4UhFCnWvRRgRUQFdfRxg==" saltValue="rhncSHsviQspgEJmqErhGw==" spinCount="100000" sheet="1" formatRows="0" insertRows="0" deleteRows="0" selectLockedCells="1"/>
  <mergeCells count="3">
    <mergeCell ref="B3:I3"/>
    <mergeCell ref="A1:I1"/>
    <mergeCell ref="B2:I2"/>
  </mergeCells>
  <phoneticPr fontId="1"/>
  <conditionalFormatting sqref="B8:F17 I8:I17">
    <cfRule type="expression" dxfId="128" priority="1">
      <formula>AND(OR($B8&lt;&gt;"",$C8&lt;&gt;"",$D8&lt;&gt;"",$E8&lt;&gt;"",$F8&lt;&gt;"",$I8&lt;&gt;""),B8="")</formula>
    </cfRule>
  </conditionalFormatting>
  <dataValidations count="3">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経費を使用する期と同じ番号を選択してください。" sqref="C8:C17">
      <formula1>"1,2,3"</formula1>
    </dataValidation>
    <dataValidation imeMode="halfAlpha" allowBlank="1" showInputMessage="1" showErrorMessage="1" sqref="F8:H17 D8:D17"/>
    <dataValidation imeMode="hiragana" allowBlank="1" showInputMessage="1" showErrorMessage="1" sqref="I8:I17 B8:B17 E8:E17"/>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8"/>
  </sheetPr>
  <dimension ref="A1:AD17"/>
  <sheetViews>
    <sheetView view="pageBreakPreview" topLeftCell="A19" zoomScaleNormal="100" zoomScaleSheetLayoutView="100" workbookViewId="0">
      <selection activeCell="B3" sqref="B3"/>
    </sheetView>
  </sheetViews>
  <sheetFormatPr defaultColWidth="9" defaultRowHeight="13.5" customHeight="1" x14ac:dyDescent="0.2"/>
  <cols>
    <col min="1" max="1" width="12.453125" style="207" customWidth="1"/>
    <col min="2" max="2" width="6.1796875" style="207" customWidth="1"/>
    <col min="3" max="3" width="5" style="207" customWidth="1"/>
    <col min="4" max="5" width="1.1796875" style="207" customWidth="1"/>
    <col min="6" max="6" width="3.81640625" style="207" customWidth="1"/>
    <col min="7" max="7" width="2.453125" style="207" customWidth="1"/>
    <col min="8" max="8" width="3.81640625" style="207" customWidth="1"/>
    <col min="9" max="9" width="1.1796875" style="207" customWidth="1"/>
    <col min="10" max="10" width="3.81640625" style="207" customWidth="1"/>
    <col min="11" max="11" width="2.453125" style="207" customWidth="1"/>
    <col min="12" max="12" width="3.81640625" style="207" customWidth="1"/>
    <col min="13" max="13" width="2.453125" style="207" customWidth="1"/>
    <col min="14" max="17" width="6.1796875" style="207" customWidth="1"/>
    <col min="18" max="18" width="10" style="207" customWidth="1"/>
    <col min="19" max="19" width="2.453125" style="207" customWidth="1"/>
    <col min="20" max="20" width="9" style="207"/>
    <col min="21" max="21" width="6.1796875" style="207" customWidth="1"/>
    <col min="22" max="22" width="5" style="207" customWidth="1"/>
    <col min="23" max="23" width="2.453125" style="207" customWidth="1"/>
    <col min="24" max="24" width="3.81640625" style="207" customWidth="1"/>
    <col min="25" max="25" width="2.453125" style="207" customWidth="1"/>
    <col min="26" max="26" width="3.81640625" style="207" customWidth="1"/>
    <col min="27" max="27" width="5.453125" style="207" customWidth="1"/>
    <col min="28" max="28" width="2.453125" style="207" customWidth="1"/>
    <col min="29" max="29" width="3.81640625" style="207" customWidth="1"/>
    <col min="30" max="30" width="2.453125" style="207" customWidth="1"/>
    <col min="31" max="31" width="3.81640625" style="207" customWidth="1"/>
    <col min="32" max="16384" width="9" style="207"/>
  </cols>
  <sheetData>
    <row r="1" spans="1:30" s="43" customFormat="1" ht="15" customHeight="1" x14ac:dyDescent="0.2">
      <c r="A1" s="1616" t="s">
        <v>483</v>
      </c>
      <c r="B1" s="1616"/>
      <c r="C1" s="1616"/>
      <c r="D1" s="1616"/>
      <c r="E1" s="1616"/>
      <c r="F1" s="1616"/>
      <c r="G1" s="1616"/>
      <c r="H1" s="1616"/>
      <c r="I1" s="1616"/>
      <c r="J1" s="1616"/>
      <c r="K1" s="1616"/>
      <c r="L1" s="1616"/>
      <c r="M1" s="1616"/>
      <c r="N1" s="1616"/>
      <c r="O1" s="1616"/>
      <c r="P1" s="1616"/>
      <c r="Q1" s="1616"/>
      <c r="R1" s="1616"/>
      <c r="S1" s="1616"/>
    </row>
    <row r="2" spans="1:30" s="44" customFormat="1" ht="49" customHeight="1" x14ac:dyDescent="0.2">
      <c r="A2" s="1617" t="s">
        <v>942</v>
      </c>
      <c r="B2" s="1617"/>
      <c r="C2" s="1617"/>
      <c r="D2" s="1617"/>
      <c r="E2" s="1617"/>
      <c r="F2" s="1617"/>
      <c r="G2" s="1617"/>
      <c r="H2" s="1617"/>
      <c r="I2" s="1617"/>
      <c r="J2" s="1617"/>
      <c r="K2" s="1617"/>
      <c r="L2" s="1617"/>
      <c r="M2" s="1617"/>
      <c r="N2" s="1617"/>
      <c r="O2" s="1617"/>
      <c r="P2" s="1617"/>
      <c r="Q2" s="1617"/>
      <c r="R2" s="1617"/>
      <c r="S2" s="1617"/>
    </row>
    <row r="3" spans="1:30" s="208" customFormat="1" ht="22.5" customHeight="1" x14ac:dyDescent="0.2">
      <c r="A3" s="209" t="s">
        <v>45</v>
      </c>
      <c r="B3" s="97" t="s">
        <v>453</v>
      </c>
      <c r="C3" s="1605"/>
      <c r="D3" s="1606"/>
      <c r="E3" s="1618" t="s">
        <v>69</v>
      </c>
      <c r="F3" s="1618"/>
      <c r="G3" s="1618"/>
      <c r="H3" s="1618"/>
      <c r="I3" s="1618"/>
      <c r="J3" s="1573"/>
      <c r="K3" s="1574"/>
      <c r="L3" s="1574"/>
      <c r="M3" s="1574"/>
      <c r="N3" s="1574"/>
      <c r="O3" s="1574"/>
      <c r="P3" s="1574"/>
      <c r="Q3" s="1574"/>
      <c r="R3" s="1574"/>
      <c r="S3" s="1575"/>
    </row>
    <row r="4" spans="1:30" ht="22.5" customHeight="1" x14ac:dyDescent="0.2">
      <c r="A4" s="1603" t="s">
        <v>385</v>
      </c>
      <c r="B4" s="1596" t="s">
        <v>47</v>
      </c>
      <c r="C4" s="1597"/>
      <c r="D4" s="1598"/>
      <c r="E4" s="1573"/>
      <c r="F4" s="1574"/>
      <c r="G4" s="1574"/>
      <c r="H4" s="1574"/>
      <c r="I4" s="1574"/>
      <c r="J4" s="1574"/>
      <c r="K4" s="1574"/>
      <c r="L4" s="1574"/>
      <c r="M4" s="1574"/>
      <c r="N4" s="1574"/>
      <c r="O4" s="1574"/>
      <c r="P4" s="1574"/>
      <c r="Q4" s="1574"/>
      <c r="R4" s="1574"/>
      <c r="S4" s="1575"/>
    </row>
    <row r="5" spans="1:30" ht="22.5" customHeight="1" x14ac:dyDescent="0.2">
      <c r="A5" s="1604"/>
      <c r="B5" s="1596" t="s">
        <v>48</v>
      </c>
      <c r="C5" s="1597"/>
      <c r="D5" s="1598"/>
      <c r="E5" s="1614"/>
      <c r="F5" s="1599"/>
      <c r="G5" s="1599"/>
      <c r="H5" s="1599"/>
      <c r="I5" s="1599"/>
      <c r="J5" s="1599"/>
      <c r="K5" s="1599"/>
      <c r="L5" s="1599"/>
      <c r="M5" s="1615"/>
      <c r="N5" s="1596" t="s">
        <v>49</v>
      </c>
      <c r="O5" s="1598"/>
      <c r="P5" s="1576"/>
      <c r="Q5" s="1576"/>
      <c r="R5" s="1576"/>
      <c r="S5" s="1576"/>
    </row>
    <row r="6" spans="1:30" ht="22.5" customHeight="1" x14ac:dyDescent="0.2">
      <c r="A6" s="1604"/>
      <c r="B6" s="1596" t="s">
        <v>50</v>
      </c>
      <c r="C6" s="1597"/>
      <c r="D6" s="1598"/>
      <c r="E6" s="1576"/>
      <c r="F6" s="1576"/>
      <c r="G6" s="1576"/>
      <c r="H6" s="1576"/>
      <c r="I6" s="1576"/>
      <c r="J6" s="1576"/>
      <c r="K6" s="1576"/>
      <c r="L6" s="1576"/>
      <c r="M6" s="1576"/>
      <c r="N6" s="1576"/>
      <c r="O6" s="1576"/>
      <c r="P6" s="1576"/>
      <c r="Q6" s="1576"/>
      <c r="R6" s="1576"/>
      <c r="S6" s="1576"/>
    </row>
    <row r="7" spans="1:30" ht="22.5" customHeight="1" x14ac:dyDescent="0.2">
      <c r="A7" s="1604"/>
      <c r="B7" s="1596" t="s">
        <v>51</v>
      </c>
      <c r="C7" s="1597"/>
      <c r="D7" s="1598"/>
      <c r="E7" s="1614"/>
      <c r="F7" s="1599"/>
      <c r="G7" s="1599"/>
      <c r="H7" s="1599"/>
      <c r="I7" s="1599"/>
      <c r="J7" s="1599"/>
      <c r="K7" s="1599"/>
      <c r="L7" s="1599"/>
      <c r="M7" s="1615"/>
      <c r="N7" s="1591" t="s">
        <v>52</v>
      </c>
      <c r="O7" s="1592"/>
      <c r="P7" s="1576"/>
      <c r="Q7" s="1576"/>
      <c r="R7" s="1576"/>
      <c r="S7" s="1576"/>
    </row>
    <row r="8" spans="1:30" ht="22.5" customHeight="1" x14ac:dyDescent="0.2">
      <c r="A8" s="1604"/>
      <c r="B8" s="1596" t="s">
        <v>83</v>
      </c>
      <c r="C8" s="1597"/>
      <c r="D8" s="1598"/>
      <c r="E8" s="1576"/>
      <c r="F8" s="1576"/>
      <c r="G8" s="1576"/>
      <c r="H8" s="1576"/>
      <c r="I8" s="1576"/>
      <c r="J8" s="1576"/>
      <c r="K8" s="1576"/>
      <c r="L8" s="1576"/>
      <c r="M8" s="1576"/>
      <c r="N8" s="1576"/>
      <c r="O8" s="1576"/>
      <c r="P8" s="1576"/>
      <c r="Q8" s="1576"/>
      <c r="R8" s="1576"/>
      <c r="S8" s="1576"/>
    </row>
    <row r="9" spans="1:30" ht="22.5" customHeight="1" x14ac:dyDescent="0.2">
      <c r="A9" s="1604"/>
      <c r="B9" s="1596" t="s">
        <v>196</v>
      </c>
      <c r="C9" s="1597"/>
      <c r="D9" s="1598"/>
      <c r="E9" s="1595"/>
      <c r="F9" s="1595"/>
      <c r="G9" s="1595"/>
      <c r="H9" s="1595"/>
      <c r="I9" s="1595"/>
      <c r="J9" s="1595"/>
      <c r="K9" s="1595"/>
      <c r="L9" s="1595"/>
      <c r="M9" s="1595"/>
      <c r="N9" s="1595"/>
      <c r="O9" s="1595"/>
      <c r="P9" s="1595"/>
      <c r="Q9" s="1595"/>
      <c r="R9" s="1595"/>
      <c r="S9" s="1595"/>
    </row>
    <row r="10" spans="1:30" ht="45" customHeight="1" x14ac:dyDescent="0.2">
      <c r="A10" s="1604"/>
      <c r="B10" s="1596" t="s">
        <v>81</v>
      </c>
      <c r="C10" s="1597"/>
      <c r="D10" s="1598"/>
      <c r="E10" s="1595"/>
      <c r="F10" s="1595"/>
      <c r="G10" s="1595"/>
      <c r="H10" s="1595"/>
      <c r="I10" s="1595"/>
      <c r="J10" s="1595"/>
      <c r="K10" s="1595"/>
      <c r="L10" s="1595"/>
      <c r="M10" s="1595"/>
      <c r="N10" s="1595"/>
      <c r="O10" s="1595"/>
      <c r="P10" s="1595"/>
      <c r="Q10" s="1595"/>
      <c r="R10" s="1595"/>
      <c r="S10" s="1595"/>
    </row>
    <row r="11" spans="1:30" ht="22.5" customHeight="1" x14ac:dyDescent="0.2">
      <c r="A11" s="210" t="s">
        <v>77</v>
      </c>
      <c r="B11" s="356" t="s">
        <v>55</v>
      </c>
      <c r="C11" s="214"/>
      <c r="D11" s="1645" t="s">
        <v>82</v>
      </c>
      <c r="E11" s="1645"/>
      <c r="F11" s="64"/>
      <c r="G11" s="64" t="s">
        <v>57</v>
      </c>
      <c r="H11" s="357" t="s">
        <v>78</v>
      </c>
      <c r="I11" s="1646"/>
      <c r="J11" s="1646"/>
      <c r="K11" s="64" t="s">
        <v>56</v>
      </c>
      <c r="L11" s="64"/>
      <c r="M11" s="64" t="s">
        <v>57</v>
      </c>
      <c r="N11" s="1647" t="s">
        <v>466</v>
      </c>
      <c r="O11" s="1648"/>
      <c r="P11" s="1649"/>
      <c r="Q11" s="1650"/>
      <c r="R11" s="1650"/>
      <c r="S11" s="358" t="s">
        <v>58</v>
      </c>
      <c r="U11" s="216"/>
      <c r="V11" s="216"/>
      <c r="W11" s="216"/>
      <c r="X11" s="216"/>
      <c r="Y11" s="216"/>
      <c r="Z11" s="214"/>
      <c r="AA11" s="216"/>
      <c r="AB11" s="216"/>
      <c r="AC11" s="216"/>
      <c r="AD11" s="216"/>
    </row>
    <row r="12" spans="1:30" ht="90" customHeight="1" x14ac:dyDescent="0.2">
      <c r="A12" s="213" t="s">
        <v>484</v>
      </c>
      <c r="B12" s="1569"/>
      <c r="C12" s="1570"/>
      <c r="D12" s="1570"/>
      <c r="E12" s="1570"/>
      <c r="F12" s="1570"/>
      <c r="G12" s="1570"/>
      <c r="H12" s="1570"/>
      <c r="I12" s="1570"/>
      <c r="J12" s="1570"/>
      <c r="K12" s="1570"/>
      <c r="L12" s="1570"/>
      <c r="M12" s="1570"/>
      <c r="N12" s="1570"/>
      <c r="O12" s="1570"/>
      <c r="P12" s="1570"/>
      <c r="Q12" s="1570"/>
      <c r="R12" s="1570"/>
      <c r="S12" s="1571"/>
    </row>
    <row r="13" spans="1:30" ht="22.5" customHeight="1" x14ac:dyDescent="0.2">
      <c r="A13" s="217" t="s">
        <v>79</v>
      </c>
      <c r="B13" s="1569"/>
      <c r="C13" s="1570"/>
      <c r="D13" s="1570"/>
      <c r="E13" s="1570"/>
      <c r="F13" s="1570"/>
      <c r="G13" s="1570"/>
      <c r="H13" s="1570"/>
      <c r="I13" s="1570"/>
      <c r="J13" s="1570"/>
      <c r="K13" s="1570"/>
      <c r="L13" s="1570"/>
      <c r="M13" s="1570"/>
      <c r="N13" s="1570"/>
      <c r="O13" s="1570"/>
      <c r="P13" s="1570"/>
      <c r="Q13" s="1570"/>
      <c r="R13" s="1570"/>
      <c r="S13" s="1571"/>
    </row>
    <row r="14" spans="1:30" ht="90" customHeight="1" x14ac:dyDescent="0.2">
      <c r="A14" s="217" t="s">
        <v>80</v>
      </c>
      <c r="B14" s="1569"/>
      <c r="C14" s="1570"/>
      <c r="D14" s="1570"/>
      <c r="E14" s="1570"/>
      <c r="F14" s="1570"/>
      <c r="G14" s="1570"/>
      <c r="H14" s="1570"/>
      <c r="I14" s="1570"/>
      <c r="J14" s="1570"/>
      <c r="K14" s="1570"/>
      <c r="L14" s="1570"/>
      <c r="M14" s="1570"/>
      <c r="N14" s="1570"/>
      <c r="O14" s="1570"/>
      <c r="P14" s="1570"/>
      <c r="Q14" s="1570"/>
      <c r="R14" s="1570"/>
      <c r="S14" s="1571"/>
    </row>
    <row r="15" spans="1:30" ht="22.5" customHeight="1" x14ac:dyDescent="0.2">
      <c r="A15" s="1607" t="s">
        <v>493</v>
      </c>
      <c r="B15" s="1591" t="s">
        <v>59</v>
      </c>
      <c r="C15" s="1610"/>
      <c r="D15" s="1592"/>
      <c r="E15" s="1601"/>
      <c r="F15" s="1602"/>
      <c r="G15" s="1602"/>
      <c r="H15" s="1602"/>
      <c r="I15" s="1602"/>
      <c r="J15" s="1602"/>
      <c r="K15" s="1602"/>
      <c r="L15" s="1602"/>
      <c r="M15" s="176" t="s">
        <v>58</v>
      </c>
      <c r="N15" s="1591" t="s">
        <v>60</v>
      </c>
      <c r="O15" s="1592"/>
      <c r="P15" s="1601"/>
      <c r="Q15" s="1602"/>
      <c r="R15" s="1602"/>
      <c r="S15" s="212" t="s">
        <v>58</v>
      </c>
    </row>
    <row r="16" spans="1:30" ht="45" customHeight="1" x14ac:dyDescent="0.2">
      <c r="A16" s="1651"/>
      <c r="B16" s="1652" t="s">
        <v>61</v>
      </c>
      <c r="C16" s="1652"/>
      <c r="D16" s="1652"/>
      <c r="E16" s="1652"/>
      <c r="F16" s="1652"/>
      <c r="G16" s="1652"/>
      <c r="H16" s="1652"/>
      <c r="I16" s="1652"/>
      <c r="J16" s="1653"/>
      <c r="K16" s="1654"/>
      <c r="L16" s="1654"/>
      <c r="M16" s="1654"/>
      <c r="N16" s="1654"/>
      <c r="O16" s="1654"/>
      <c r="P16" s="1654"/>
      <c r="Q16" s="1654"/>
      <c r="R16" s="1654"/>
      <c r="S16" s="1655"/>
    </row>
    <row r="17" spans="1:19" ht="24" customHeight="1" x14ac:dyDescent="0.2">
      <c r="A17" s="1611" t="s">
        <v>526</v>
      </c>
      <c r="B17" s="1612"/>
      <c r="C17" s="1612"/>
      <c r="D17" s="1612"/>
      <c r="E17" s="1612"/>
      <c r="F17" s="1612"/>
      <c r="G17" s="1612"/>
      <c r="H17" s="1612"/>
      <c r="I17" s="1612"/>
      <c r="J17" s="1612"/>
      <c r="K17" s="1612"/>
      <c r="L17" s="1612"/>
      <c r="M17" s="1612"/>
      <c r="N17" s="1612"/>
      <c r="O17" s="1612"/>
      <c r="P17" s="1613"/>
      <c r="Q17" s="1614" t="s">
        <v>530</v>
      </c>
      <c r="R17" s="1599"/>
      <c r="S17" s="1615"/>
    </row>
  </sheetData>
  <sheetProtection algorithmName="SHA-512" hashValue="XUinuy7hjIGi6hQQXyd7I9KzlDFMJXrRFBS+2LC1ZzfHo1+WqvAt0zjYnAnqFphrYnwJhkMOFHQO50lsuh1VaA==" saltValue="6bbs4Dob62oX2Zaa+MSFhA==" spinCount="100000" sheet="1" formatRows="0" insertRows="0" deleteRows="0" selectLockedCells="1"/>
  <mergeCells count="40">
    <mergeCell ref="B6:D6"/>
    <mergeCell ref="E6:S6"/>
    <mergeCell ref="B9:D9"/>
    <mergeCell ref="E9:S9"/>
    <mergeCell ref="Q17:S17"/>
    <mergeCell ref="A17:P17"/>
    <mergeCell ref="A4:A10"/>
    <mergeCell ref="B14:S14"/>
    <mergeCell ref="A15:A16"/>
    <mergeCell ref="B15:D15"/>
    <mergeCell ref="E15:L15"/>
    <mergeCell ref="N15:O15"/>
    <mergeCell ref="P15:R15"/>
    <mergeCell ref="B16:I16"/>
    <mergeCell ref="J16:S16"/>
    <mergeCell ref="B13:S13"/>
    <mergeCell ref="B8:D8"/>
    <mergeCell ref="E8:S8"/>
    <mergeCell ref="B10:D10"/>
    <mergeCell ref="E10:S10"/>
    <mergeCell ref="D11:E11"/>
    <mergeCell ref="I11:J11"/>
    <mergeCell ref="N11:O11"/>
    <mergeCell ref="P11:R11"/>
    <mergeCell ref="B12:S12"/>
    <mergeCell ref="A1:S1"/>
    <mergeCell ref="A2:S2"/>
    <mergeCell ref="C3:D3"/>
    <mergeCell ref="E3:I3"/>
    <mergeCell ref="J3:S3"/>
    <mergeCell ref="N7:O7"/>
    <mergeCell ref="P7:S7"/>
    <mergeCell ref="B4:D4"/>
    <mergeCell ref="E4:S4"/>
    <mergeCell ref="B5:D5"/>
    <mergeCell ref="E5:M5"/>
    <mergeCell ref="N5:O5"/>
    <mergeCell ref="P5:S5"/>
    <mergeCell ref="B7:D7"/>
    <mergeCell ref="E7:M7"/>
  </mergeCells>
  <phoneticPr fontId="1"/>
  <dataValidations count="14">
    <dataValidation type="whole" imeMode="halfAlpha" allowBlank="1" showInputMessage="1" showErrorMessage="1" sqref="F11 L11">
      <formula1>1</formula1>
      <formula2>12</formula2>
    </dataValidation>
    <dataValidation type="whole" imeMode="halfAlpha" allowBlank="1" showInputMessage="1" showErrorMessage="1" sqref="I11:J11">
      <formula1>2025</formula1>
      <formula2>2027</formula2>
    </dataValidation>
    <dataValidation imeMode="hiragana" allowBlank="1" showInputMessage="1" showErrorMessage="1" promptTitle="経歴・実績を記入してください" prompt="　委託・外注（または専門家指導）が可能であることが分かる経歴や実績を記入してください。" sqref="E10:S10"/>
    <dataValidation imeMode="hiragana" allowBlank="1" showInputMessage="1" showErrorMessage="1" promptTitle="選定理由を記入してください" prompt="　審査員が見て、委託・外注先（または技術指導者）への依頼が適切であると分かる理由を、「良く知っている」や「長年やっている」等の曖昧な表現は避けて、明確かつ具体的に記入してください。" sqref="B14:S14"/>
    <dataValidation imeMode="hiragana" allowBlank="1" showErrorMessage="1" sqref="B12:S13"/>
    <dataValidation type="whole" imeMode="halfAlpha" operator="greaterThanOrEqual" allowBlank="1" showInputMessage="1" showErrorMessage="1" promptTitle="費用番号の数値を入力してください" prompt="　本計画書が該当する費用の一覧表左端の番号（規-1など）の数値部分を記入してください。" sqref="C3:D3">
      <formula1>1</formula1>
    </dataValidation>
    <dataValidation imeMode="hiragana" allowBlank="1" showInputMessage="1" showErrorMessage="1" promptTitle="2社見積が入手困難な理由を記入してください" prompt="　2社から見積書の入手が困難な場合は、その理由を記載してください。なお、「付き合いのある会社以外に見積情報を出したくない。」、「申請前から研究を行っている。」等の困難理由に唯一性の無いものは見積をとらない理由として認められません。" sqref="J16:S16"/>
    <dataValidation imeMode="halfAlpha" allowBlank="1" showInputMessage="1" showErrorMessage="1" sqref="E8:S8 P5:S5"/>
    <dataValidation imeMode="hiragana" allowBlank="1" showInputMessage="1" showErrorMessage="1" sqref="J3:S3 E4:S4 E5:M5 E6:S6 E7:M7 P7:S7 E9:S9"/>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type="whole" imeMode="halfAlpha" operator="greaterThan" allowBlank="1" showInputMessage="1" showErrorMessage="1" sqref="E15 P15 P11">
      <formula1>0</formula1>
    </dataValidation>
    <dataValidation imeMode="hiragana" operator="greaterThanOrEqual" allowBlank="1" showErrorMessage="1" promptTitle="費用を選択してください" prompt="委 ： 委託外注費_x000a_専 ： 専門家指導費_x000a_規 ： 規格等認証・登録費" sqref="B3"/>
    <dataValidation type="list" allowBlank="1" showInputMessage="1" showErrorMessage="1" sqref="Q17:S17">
      <formula1>"選択してください,関連あり,関連なし"</formula1>
    </dataValidation>
    <dataValidation type="whole" imeMode="halfAlpha" allowBlank="1" showInputMessage="1" showErrorMessage="1" sqref="C11">
      <formula1>2025</formula1>
      <formula2>2027</formula2>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N36"/>
  <sheetViews>
    <sheetView view="pageBreakPreview" topLeftCell="A19" zoomScaleNormal="100" zoomScaleSheetLayoutView="100" workbookViewId="0">
      <selection activeCell="K21" sqref="K21"/>
    </sheetView>
  </sheetViews>
  <sheetFormatPr defaultColWidth="2.08984375" defaultRowHeight="12" x14ac:dyDescent="0.2"/>
  <cols>
    <col min="1" max="1" width="5" style="4" customWidth="1"/>
    <col min="2" max="3" width="11.1796875" style="4" customWidth="1"/>
    <col min="4" max="4" width="10" style="4" customWidth="1"/>
    <col min="5" max="5" width="2.453125" style="4" customWidth="1"/>
    <col min="6" max="7" width="5" style="4" customWidth="1"/>
    <col min="8" max="11" width="9.36328125" style="4" customWidth="1"/>
    <col min="12" max="220" width="2.08984375" style="4" customWidth="1"/>
    <col min="221" max="16384" width="2.08984375" style="4"/>
  </cols>
  <sheetData>
    <row r="1" spans="1:12" ht="15" customHeight="1" x14ac:dyDescent="0.2">
      <c r="A1" s="1490" t="s">
        <v>260</v>
      </c>
      <c r="B1" s="1490"/>
      <c r="C1" s="1490"/>
      <c r="D1" s="1490"/>
      <c r="E1" s="1490"/>
      <c r="F1" s="1490"/>
      <c r="G1" s="1490"/>
      <c r="H1" s="1490"/>
      <c r="I1" s="1490"/>
      <c r="J1" s="1490"/>
      <c r="K1" s="1490"/>
    </row>
    <row r="2" spans="1:12" ht="15" customHeight="1" x14ac:dyDescent="0.2">
      <c r="A2" s="154" t="s">
        <v>226</v>
      </c>
      <c r="B2" s="1557" t="s">
        <v>229</v>
      </c>
      <c r="C2" s="1557"/>
      <c r="D2" s="1557"/>
      <c r="E2" s="1557"/>
      <c r="F2" s="1557"/>
      <c r="G2" s="1557"/>
      <c r="H2" s="1557"/>
      <c r="I2" s="1557"/>
      <c r="J2" s="1557"/>
      <c r="K2" s="1557"/>
    </row>
    <row r="3" spans="1:12" ht="15" customHeight="1" x14ac:dyDescent="0.2">
      <c r="A3" s="154" t="s">
        <v>226</v>
      </c>
      <c r="B3" s="1557" t="s">
        <v>271</v>
      </c>
      <c r="C3" s="1557"/>
      <c r="D3" s="1557"/>
      <c r="E3" s="1557"/>
      <c r="F3" s="1557"/>
      <c r="G3" s="1557"/>
      <c r="H3" s="1557"/>
      <c r="I3" s="1557"/>
      <c r="J3" s="1557"/>
      <c r="K3" s="1557"/>
    </row>
    <row r="4" spans="1:12" ht="15" customHeight="1" x14ac:dyDescent="0.2">
      <c r="A4" s="154" t="s">
        <v>223</v>
      </c>
      <c r="B4" s="177" t="s">
        <v>458</v>
      </c>
      <c r="C4" s="315"/>
      <c r="D4" s="315"/>
      <c r="E4" s="315"/>
      <c r="F4" s="315"/>
      <c r="G4" s="315"/>
      <c r="H4" s="315"/>
      <c r="I4" s="315"/>
      <c r="J4" s="315"/>
      <c r="K4" s="315"/>
    </row>
    <row r="5" spans="1:12" ht="15" customHeight="1" x14ac:dyDescent="0.2">
      <c r="A5" s="154"/>
      <c r="B5" s="177" t="s">
        <v>457</v>
      </c>
      <c r="C5" s="315"/>
      <c r="D5" s="315"/>
      <c r="E5" s="315"/>
      <c r="F5" s="315"/>
      <c r="G5" s="315"/>
      <c r="H5" s="315"/>
      <c r="I5" s="315"/>
      <c r="J5" s="315"/>
      <c r="K5" s="315"/>
    </row>
    <row r="6" spans="1:12" ht="15" customHeight="1" x14ac:dyDescent="0.2">
      <c r="A6" s="12"/>
      <c r="B6" s="12"/>
      <c r="C6" s="12"/>
      <c r="D6" s="12"/>
      <c r="E6" s="12"/>
      <c r="F6" s="12"/>
      <c r="G6" s="12"/>
      <c r="H6" s="12"/>
      <c r="K6" s="93" t="s">
        <v>31</v>
      </c>
    </row>
    <row r="7" spans="1:12" ht="60" customHeight="1" x14ac:dyDescent="0.2">
      <c r="A7" s="130" t="s">
        <v>32</v>
      </c>
      <c r="B7" s="130" t="s">
        <v>76</v>
      </c>
      <c r="C7" s="146" t="s">
        <v>68</v>
      </c>
      <c r="D7" s="130" t="s">
        <v>69</v>
      </c>
      <c r="E7" s="131" t="s">
        <v>63</v>
      </c>
      <c r="F7" s="372" t="s">
        <v>266</v>
      </c>
      <c r="G7" s="132" t="s">
        <v>36</v>
      </c>
      <c r="H7" s="130" t="s">
        <v>64</v>
      </c>
      <c r="I7" s="130" t="s">
        <v>37</v>
      </c>
      <c r="J7" s="130" t="s">
        <v>270</v>
      </c>
      <c r="K7" s="130" t="s">
        <v>70</v>
      </c>
      <c r="L7" s="79" t="s">
        <v>22</v>
      </c>
    </row>
    <row r="8" spans="1:12" s="21" customFormat="1" ht="44.25" customHeight="1" x14ac:dyDescent="0.2">
      <c r="A8" s="147">
        <f>ROW()-ROW(産業財産権出願・導入費[[#Headers],[費用
番号]])</f>
        <v>1</v>
      </c>
      <c r="B8" s="134"/>
      <c r="C8" s="134"/>
      <c r="D8" s="134"/>
      <c r="E8" s="135"/>
      <c r="F8" s="136"/>
      <c r="G8" s="137"/>
      <c r="H8" s="195"/>
      <c r="I8" s="853">
        <f>ROUNDDOWN(産業財産権出願・導入費[[#This Row],[助成
対象経費
(A)×(B)]]*1.1,0)</f>
        <v>0</v>
      </c>
      <c r="J8" s="853">
        <f>産業財産権出願・導入費[[#This Row],[数量
(A)]]*産業財産権出願・導入費[[#This Row],[単価
（税抜、B）]]</f>
        <v>0</v>
      </c>
      <c r="K8" s="134"/>
      <c r="L8"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9" spans="1:12" s="21" customFormat="1" ht="44.25" customHeight="1" x14ac:dyDescent="0.2">
      <c r="A9" s="147">
        <f>ROW()-ROW(産業財産権出願・導入費[[#Headers],[費用
番号]])</f>
        <v>2</v>
      </c>
      <c r="B9" s="134"/>
      <c r="C9" s="134"/>
      <c r="D9" s="134"/>
      <c r="E9" s="135"/>
      <c r="F9" s="136"/>
      <c r="G9" s="137"/>
      <c r="H9" s="195"/>
      <c r="I9" s="853">
        <f>ROUNDDOWN(産業財産権出願・導入費[[#This Row],[助成
対象経費
(A)×(B)]]*1.1,0)</f>
        <v>0</v>
      </c>
      <c r="J9" s="853">
        <f>産業財産権出願・導入費[[#This Row],[数量
(A)]]*産業財産権出願・導入費[[#This Row],[単価
（税抜、B）]]</f>
        <v>0</v>
      </c>
      <c r="K9" s="134"/>
      <c r="L9"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10" spans="1:12" s="21" customFormat="1" ht="44.25" customHeight="1" x14ac:dyDescent="0.2">
      <c r="A10" s="147">
        <f>ROW()-ROW(産業財産権出願・導入費[[#Headers],[費用
番号]])</f>
        <v>3</v>
      </c>
      <c r="B10" s="134"/>
      <c r="C10" s="134"/>
      <c r="D10" s="134"/>
      <c r="E10" s="135"/>
      <c r="F10" s="136"/>
      <c r="G10" s="137"/>
      <c r="H10" s="195"/>
      <c r="I10" s="853">
        <f>ROUNDDOWN(産業財産権出願・導入費[[#This Row],[助成
対象経費
(A)×(B)]]*1.1,0)</f>
        <v>0</v>
      </c>
      <c r="J10" s="853">
        <f>産業財産権出願・導入費[[#This Row],[数量
(A)]]*産業財産権出願・導入費[[#This Row],[単価
（税抜、B）]]</f>
        <v>0</v>
      </c>
      <c r="K10" s="134"/>
      <c r="L10" s="291" t="str">
        <f>IF(OR(AND(産業財産権出願・導入費[[#This Row],[対象の
技術・製品]]="",産業財産権出願・導入費[[#This Row],[実施予定期]]="",産業財産権出願・導入費[[#This Row],[数量
(A)]]="",産業財産権出願・導入費[[#This Row],[単位]]="",産業財産権出願・導入費[[#This Row],[単価
（税抜、B）]]="",産業財産権出願・導入費[[#This Row],[弁理士
事務所名
又は
権利所有
企業名      ]]=""),
         AND(産業財産権出願・導入費[[#This Row],[対象の
技術・製品]]&lt;&gt;"",産業財産権出願・導入費[[#This Row],[実施予定期]]&lt;&gt;"",産業財産権出願・導入費[[#This Row],[数量
(A)]]&lt;&gt;"",産業財産権出願・導入費[[#This Row],[単位]]&lt;&gt;"",産業財産権出願・導入費[[#This Row],[単価
（税抜、B）]]&lt;&gt;"",産業財産権出願・導入費[[#This Row],[弁理士
事務所名
又は
権利所有
企業名      ]]&lt;&gt;"")),
    "",
     "←全ての項目を記入してください。")</f>
        <v/>
      </c>
    </row>
    <row r="11" spans="1:12" ht="30" customHeight="1" x14ac:dyDescent="0.2">
      <c r="A11" s="140" t="s">
        <v>28</v>
      </c>
      <c r="B11" s="141"/>
      <c r="C11" s="141"/>
      <c r="D11" s="141"/>
      <c r="E11" s="142"/>
      <c r="F11" s="143"/>
      <c r="G11" s="143"/>
      <c r="H11" s="144"/>
      <c r="I11" s="196">
        <f>SUBTOTAL(109,産業財産権出願・導入費[助成事業に
要する経費
（税込）])</f>
        <v>0</v>
      </c>
      <c r="J11" s="196">
        <f>SUBTOTAL(109,産業財産権出願・導入費[助成
対象経費
(A)×(B)])</f>
        <v>0</v>
      </c>
      <c r="K11" s="148"/>
      <c r="L11" s="276"/>
    </row>
    <row r="12" spans="1:12" ht="15" customHeight="1" x14ac:dyDescent="0.2"/>
    <row r="13" spans="1:12" s="57" customFormat="1" ht="15" customHeight="1" x14ac:dyDescent="0.2">
      <c r="A13" s="1490" t="s">
        <v>259</v>
      </c>
      <c r="B13" s="1490"/>
      <c r="C13" s="1490"/>
      <c r="D13" s="1490"/>
      <c r="E13" s="1490"/>
      <c r="F13" s="1490"/>
      <c r="G13" s="1490"/>
      <c r="H13" s="1490"/>
      <c r="I13" s="1490"/>
      <c r="J13" s="1490"/>
      <c r="K13" s="1490"/>
      <c r="L13" s="62"/>
    </row>
    <row r="14" spans="1:12" s="62" customFormat="1" ht="15" customHeight="1" x14ac:dyDescent="0.2">
      <c r="A14" s="154" t="s">
        <v>226</v>
      </c>
      <c r="B14" s="1557" t="s">
        <v>230</v>
      </c>
      <c r="C14" s="1557"/>
      <c r="D14" s="1557"/>
      <c r="E14" s="1557"/>
      <c r="F14" s="1557"/>
      <c r="G14" s="1557"/>
      <c r="H14" s="1557"/>
      <c r="I14" s="1557"/>
      <c r="J14" s="1557"/>
      <c r="K14" s="1557"/>
    </row>
    <row r="15" spans="1:12" s="62" customFormat="1" ht="15" customHeight="1" x14ac:dyDescent="0.2">
      <c r="A15" s="154" t="s">
        <v>226</v>
      </c>
      <c r="B15" s="1557" t="s">
        <v>231</v>
      </c>
      <c r="C15" s="1557"/>
      <c r="D15" s="1557"/>
      <c r="E15" s="1557"/>
      <c r="F15" s="1557"/>
      <c r="G15" s="1557"/>
      <c r="H15" s="1557"/>
      <c r="I15" s="1557"/>
      <c r="J15" s="1557"/>
      <c r="K15" s="1557"/>
    </row>
    <row r="16" spans="1:12" s="62" customFormat="1" ht="15" customHeight="1" x14ac:dyDescent="0.2">
      <c r="A16" s="154" t="s">
        <v>223</v>
      </c>
      <c r="B16" s="177" t="s">
        <v>459</v>
      </c>
      <c r="C16" s="315"/>
      <c r="D16" s="315"/>
      <c r="E16" s="315"/>
      <c r="F16" s="315"/>
      <c r="G16" s="315"/>
      <c r="H16" s="315"/>
      <c r="I16" s="315"/>
      <c r="J16" s="315"/>
      <c r="K16" s="315"/>
    </row>
    <row r="17" spans="1:14" s="62" customFormat="1" ht="15" customHeight="1" x14ac:dyDescent="0.2">
      <c r="A17" s="154"/>
      <c r="B17" s="177" t="s">
        <v>457</v>
      </c>
      <c r="C17" s="315"/>
      <c r="D17" s="315"/>
      <c r="E17" s="315"/>
      <c r="F17" s="315"/>
      <c r="G17" s="315"/>
      <c r="H17" s="315"/>
      <c r="I17" s="315"/>
      <c r="J17" s="315"/>
      <c r="K17" s="315"/>
    </row>
    <row r="18" spans="1:14" s="62" customFormat="1" ht="15" customHeight="1" x14ac:dyDescent="0.2">
      <c r="A18" s="154" t="s">
        <v>223</v>
      </c>
      <c r="B18" s="177" t="s">
        <v>940</v>
      </c>
      <c r="C18" s="315"/>
      <c r="D18" s="315"/>
      <c r="E18" s="315"/>
      <c r="F18" s="315"/>
      <c r="G18" s="315"/>
      <c r="H18" s="315"/>
      <c r="I18" s="315"/>
      <c r="J18" s="315"/>
      <c r="K18" s="315"/>
    </row>
    <row r="19" spans="1:14" x14ac:dyDescent="0.2">
      <c r="A19" s="154" t="s">
        <v>223</v>
      </c>
      <c r="B19" s="12" t="s">
        <v>939</v>
      </c>
      <c r="C19" s="12"/>
      <c r="D19" s="12"/>
      <c r="E19" s="12"/>
      <c r="F19" s="12"/>
      <c r="G19" s="12"/>
      <c r="H19" s="12"/>
      <c r="K19" s="93" t="s">
        <v>31</v>
      </c>
    </row>
    <row r="20" spans="1:14" ht="60" customHeight="1" x14ac:dyDescent="0.2">
      <c r="A20" s="686" t="s">
        <v>32</v>
      </c>
      <c r="B20" s="130" t="s">
        <v>163</v>
      </c>
      <c r="C20" s="130" t="s">
        <v>71</v>
      </c>
      <c r="D20" s="130" t="s">
        <v>162</v>
      </c>
      <c r="E20" s="131" t="s">
        <v>63</v>
      </c>
      <c r="F20" s="372" t="s">
        <v>266</v>
      </c>
      <c r="G20" s="132" t="s">
        <v>36</v>
      </c>
      <c r="H20" s="130" t="s">
        <v>64</v>
      </c>
      <c r="I20" s="130" t="s">
        <v>37</v>
      </c>
      <c r="J20" s="130" t="s">
        <v>272</v>
      </c>
      <c r="K20" s="133" t="s">
        <v>72</v>
      </c>
      <c r="L20" s="79" t="s">
        <v>22</v>
      </c>
    </row>
    <row r="21" spans="1:14" s="21" customFormat="1" ht="44.25" customHeight="1" x14ac:dyDescent="0.2">
      <c r="A21" s="149">
        <f>ROW()-ROW(展示会等参加費[[#Headers],[費用
番号]])</f>
        <v>1</v>
      </c>
      <c r="B21" s="134"/>
      <c r="C21" s="134"/>
      <c r="D21" s="134"/>
      <c r="E21" s="135"/>
      <c r="F21" s="136"/>
      <c r="G21" s="137"/>
      <c r="H21" s="195"/>
      <c r="I21" s="853">
        <f>ROUNDDOWN(展示会等参加費[[#This Row],[助成
対象経費
(A)×(B)]]*1.1,0)</f>
        <v>0</v>
      </c>
      <c r="J21" s="853">
        <f>展示会等参加費[[#This Row],[数量
(A)]]*展示会等参加費[[#This Row],[単価
（税抜、B）]]</f>
        <v>0</v>
      </c>
      <c r="K21" s="134"/>
      <c r="L21"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2" spans="1:14" s="21" customFormat="1" ht="44.25" customHeight="1" x14ac:dyDescent="0.2">
      <c r="A22" s="149">
        <f>ROW()-ROW(展示会等参加費[[#Headers],[費用
番号]])</f>
        <v>2</v>
      </c>
      <c r="B22" s="134"/>
      <c r="C22" s="134"/>
      <c r="D22" s="134"/>
      <c r="E22" s="135"/>
      <c r="F22" s="136"/>
      <c r="G22" s="137"/>
      <c r="H22" s="195"/>
      <c r="I22" s="853">
        <f>ROUNDDOWN(展示会等参加費[[#This Row],[助成
対象経費
(A)×(B)]]*1.1,0)</f>
        <v>0</v>
      </c>
      <c r="J22" s="853">
        <f>展示会等参加費[[#This Row],[数量
(A)]]*展示会等参加費[[#This Row],[単価
（税抜、B）]]</f>
        <v>0</v>
      </c>
      <c r="K22" s="134"/>
      <c r="L22"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3" spans="1:14" s="21" customFormat="1" ht="44.25" customHeight="1" x14ac:dyDescent="0.2">
      <c r="A23" s="149">
        <f>ROW()-ROW(展示会等参加費[[#Headers],[費用
番号]])</f>
        <v>3</v>
      </c>
      <c r="B23" s="134"/>
      <c r="C23" s="134"/>
      <c r="D23" s="134"/>
      <c r="E23" s="135"/>
      <c r="F23" s="136"/>
      <c r="G23" s="137"/>
      <c r="H23" s="195"/>
      <c r="I23" s="853">
        <f>ROUNDDOWN(展示会等参加費[[#This Row],[助成
対象経費
(A)×(B)]]*1.1,0)</f>
        <v>0</v>
      </c>
      <c r="J23" s="853">
        <f>展示会等参加費[[#This Row],[数量
(A)]]*展示会等参加費[[#This Row],[単価
（税抜、B）]]</f>
        <v>0</v>
      </c>
      <c r="K23" s="134"/>
      <c r="L23"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4" spans="1:14" s="21" customFormat="1" ht="44.25" customHeight="1" x14ac:dyDescent="0.2">
      <c r="A24" s="149">
        <f>ROW()-ROW(展示会等参加費[[#Headers],[費用
番号]])</f>
        <v>4</v>
      </c>
      <c r="B24" s="134"/>
      <c r="C24" s="134"/>
      <c r="D24" s="134"/>
      <c r="E24" s="135"/>
      <c r="F24" s="136"/>
      <c r="G24" s="137"/>
      <c r="H24" s="195"/>
      <c r="I24" s="853">
        <f>ROUNDDOWN(展示会等参加費[[#This Row],[助成
対象経費
(A)×(B)]]*1.1,0)</f>
        <v>0</v>
      </c>
      <c r="J24" s="853">
        <f>展示会等参加費[[#This Row],[数量
(A)]]*展示会等参加費[[#This Row],[単価
（税抜、B）]]</f>
        <v>0</v>
      </c>
      <c r="K24" s="134"/>
      <c r="L24"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5" spans="1:14" s="21" customFormat="1" ht="44.25" customHeight="1" x14ac:dyDescent="0.2">
      <c r="A25" s="149">
        <f>ROW()-ROW(展示会等参加費[[#Headers],[費用
番号]])</f>
        <v>5</v>
      </c>
      <c r="B25" s="134"/>
      <c r="C25" s="134"/>
      <c r="D25" s="134"/>
      <c r="E25" s="135"/>
      <c r="F25" s="136"/>
      <c r="G25" s="137"/>
      <c r="H25" s="195"/>
      <c r="I25" s="853">
        <f>ROUNDDOWN(展示会等参加費[[#This Row],[助成
対象経費
(A)×(B)]]*1.1,0)</f>
        <v>0</v>
      </c>
      <c r="J25" s="853">
        <f>展示会等参加費[[#This Row],[数量
(A)]]*展示会等参加費[[#This Row],[単価
（税抜、B）]]</f>
        <v>0</v>
      </c>
      <c r="K25" s="134"/>
      <c r="L25" s="291" t="str">
        <f>IF(OR(AND(展示会等参加費[[#This Row],[展示会名]]="",展示会等参加費[[#This Row],[経費名]]="",展示会等参加費[[#This Row],[実施予定期]]="",展示会等参加費[[#This Row],[数量
(A)]]="",展示会等参加費[[#This Row],[単位]]="",展示会等参加費[[#This Row],[単価
（税抜、B）]]="",展示会等参加費[[#This Row],[支払予定先     ]]=""),
         AND(展示会等参加費[[#This Row],[展示会名]]&lt;&gt;"",展示会等参加費[[#This Row],[経費名]]&lt;&gt;"",展示会等参加費[[#This Row],[実施予定期]]&lt;&gt;"",展示会等参加費[[#This Row],[数量
(A)]]&lt;&gt;"",展示会等参加費[[#This Row],[単位]]&lt;&gt;"",展示会等参加費[[#This Row],[単価
（税抜、B）]]&lt;&gt;"",展示会等参加費[[#This Row],[支払予定先     ]]&lt;&gt;"")),
    "",
     "←全ての項目を記入してください。")</f>
        <v/>
      </c>
    </row>
    <row r="26" spans="1:14" ht="30" customHeight="1" x14ac:dyDescent="0.2">
      <c r="A26" s="140" t="s">
        <v>28</v>
      </c>
      <c r="B26" s="141"/>
      <c r="C26" s="141"/>
      <c r="D26" s="143"/>
      <c r="E26" s="143"/>
      <c r="F26" s="143"/>
      <c r="G26" s="143"/>
      <c r="H26" s="144"/>
      <c r="I26" s="145">
        <f>SUBTOTAL(109,展示会等参加費[助成事業に
要する経費
（税込）])</f>
        <v>0</v>
      </c>
      <c r="J26" s="145">
        <f>SUBTOTAL(109,展示会等参加費[助成
対象経費
(A)×(B)])</f>
        <v>0</v>
      </c>
      <c r="K26" s="148"/>
      <c r="L26" s="276"/>
      <c r="M26" s="27"/>
      <c r="N26" s="25"/>
    </row>
    <row r="27" spans="1:14" ht="15" customHeight="1" x14ac:dyDescent="0.2"/>
    <row r="28" spans="1:14" ht="15" customHeight="1" x14ac:dyDescent="0.2"/>
    <row r="29" spans="1:14" ht="15" customHeight="1" x14ac:dyDescent="0.2"/>
    <row r="30" spans="1:14" ht="15" customHeight="1" x14ac:dyDescent="0.2"/>
    <row r="31" spans="1:14" ht="15" customHeight="1" x14ac:dyDescent="0.2"/>
    <row r="32" spans="1:14" ht="60" customHeight="1" x14ac:dyDescent="0.2"/>
    <row r="33" ht="30" customHeight="1" x14ac:dyDescent="0.2"/>
    <row r="34" ht="30" customHeight="1" x14ac:dyDescent="0.2"/>
    <row r="35" ht="30" customHeight="1" x14ac:dyDescent="0.2"/>
    <row r="36" ht="30" customHeight="1" x14ac:dyDescent="0.2"/>
  </sheetData>
  <sheetProtection algorithmName="SHA-512" hashValue="CHUXU96agnZgpjlST4pOja2seeqhINMJrnTaAhQOqxsR0TvTp68ZfIHpyqlaLF+V5zc5crY0UfBSzvLnEj+GLg==" saltValue="brzkj5SBqPH/llY+F0rYog==" spinCount="100000" sheet="1" formatRows="0" insertRows="0" deleteRows="0"/>
  <mergeCells count="6">
    <mergeCell ref="A13:K13"/>
    <mergeCell ref="A1:K1"/>
    <mergeCell ref="B14:K14"/>
    <mergeCell ref="B15:K15"/>
    <mergeCell ref="B2:K2"/>
    <mergeCell ref="B3:K3"/>
  </mergeCells>
  <phoneticPr fontId="1"/>
  <conditionalFormatting sqref="K21:K25 B21:H25 B8:H10 K8:K10">
    <cfRule type="expression" dxfId="104" priority="12">
      <formula>AND(OR($B8&lt;&gt;"",$C8&lt;&gt;"",$D8&lt;&gt;"",$E8&lt;&gt;"",$F8&lt;&gt;"",$G8&lt;&gt;"",$H8&lt;&gt;"",$K8&lt;&gt;""),B8="")</formula>
    </cfRule>
  </conditionalFormatting>
  <dataValidations xWindow="469" yWindow="710" count="4">
    <dataValidation imeMode="halfAlpha" allowBlank="1" showInputMessage="1" showErrorMessage="1" sqref="F21:J25 F8:J10"/>
    <dataValidation imeMode="hiragana" allowBlank="1" showInputMessage="1" showErrorMessage="1" sqref="K21:K25 B21:C25 K8:K10 B8:D10"/>
    <dataValidation type="list" imeMode="halfAlpha"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E21:E25 E8:E10">
      <formula1>"1,2,3"</formula1>
    </dataValidation>
    <dataValidation type="list" imeMode="hiragana" allowBlank="1" showInputMessage="1" showErrorMessage="1" sqref="D21:D25">
      <formula1>"　,出展小間料,資材費,輸送費,通訳・翻訳費"</formula1>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2">
    <tablePart r:id="rId2"/>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sheetPr>
  <dimension ref="A1:P20"/>
  <sheetViews>
    <sheetView view="pageBreakPreview" zoomScaleNormal="100" zoomScaleSheetLayoutView="100" workbookViewId="0">
      <selection activeCell="B8" sqref="B8"/>
    </sheetView>
  </sheetViews>
  <sheetFormatPr defaultColWidth="2.08984375" defaultRowHeight="12" x14ac:dyDescent="0.2"/>
  <cols>
    <col min="1" max="1" width="5" style="4" customWidth="1"/>
    <col min="2" max="3" width="16.1796875" style="4" customWidth="1"/>
    <col min="4" max="4" width="2.453125" style="4" customWidth="1"/>
    <col min="5" max="6" width="5" style="4" customWidth="1"/>
    <col min="7" max="10" width="9.36328125" style="4" customWidth="1"/>
    <col min="11" max="220" width="2.08984375" style="4" customWidth="1"/>
    <col min="221" max="16384" width="2.08984375" style="4"/>
  </cols>
  <sheetData>
    <row r="1" spans="1:11" ht="15" customHeight="1" x14ac:dyDescent="0.2">
      <c r="A1" s="1490" t="s">
        <v>262</v>
      </c>
      <c r="B1" s="1490"/>
      <c r="C1" s="1490"/>
      <c r="D1" s="1490"/>
      <c r="E1" s="1490"/>
      <c r="F1" s="1490"/>
      <c r="G1" s="1490"/>
      <c r="H1" s="1490"/>
      <c r="I1" s="1490"/>
      <c r="J1" s="1490"/>
      <c r="K1" s="178"/>
    </row>
    <row r="2" spans="1:11" ht="15" customHeight="1" x14ac:dyDescent="0.2">
      <c r="A2" s="154" t="s">
        <v>226</v>
      </c>
      <c r="B2" s="1589" t="s">
        <v>230</v>
      </c>
      <c r="C2" s="1589"/>
      <c r="D2" s="1589"/>
      <c r="E2" s="1589"/>
      <c r="F2" s="1589"/>
      <c r="G2" s="1589"/>
      <c r="H2" s="1589"/>
      <c r="I2" s="1589"/>
      <c r="J2" s="1589"/>
      <c r="K2" s="177"/>
    </row>
    <row r="3" spans="1:11" ht="15" customHeight="1" x14ac:dyDescent="0.2">
      <c r="A3" s="154" t="s">
        <v>226</v>
      </c>
      <c r="B3" s="1589" t="s">
        <v>800</v>
      </c>
      <c r="C3" s="1589"/>
      <c r="D3" s="1589"/>
      <c r="E3" s="1589"/>
      <c r="F3" s="1589"/>
      <c r="G3" s="1589"/>
      <c r="H3" s="1589"/>
      <c r="I3" s="1589"/>
      <c r="J3" s="1589"/>
      <c r="K3" s="177"/>
    </row>
    <row r="4" spans="1:11" ht="15" customHeight="1" x14ac:dyDescent="0.2">
      <c r="A4" s="154" t="s">
        <v>223</v>
      </c>
      <c r="B4" s="177" t="s">
        <v>460</v>
      </c>
      <c r="C4" s="177"/>
      <c r="D4" s="177"/>
      <c r="E4" s="177"/>
      <c r="F4" s="177"/>
      <c r="G4" s="177"/>
      <c r="H4" s="177"/>
      <c r="I4" s="177"/>
      <c r="J4" s="177"/>
      <c r="K4" s="177"/>
    </row>
    <row r="5" spans="1:11" ht="15" customHeight="1" x14ac:dyDescent="0.2">
      <c r="A5" s="154"/>
      <c r="B5" s="177" t="s">
        <v>457</v>
      </c>
      <c r="C5" s="177"/>
      <c r="D5" s="177"/>
      <c r="E5" s="177"/>
      <c r="F5" s="177"/>
      <c r="G5" s="177"/>
      <c r="H5" s="177"/>
      <c r="I5" s="177"/>
      <c r="J5" s="177"/>
      <c r="K5" s="177"/>
    </row>
    <row r="6" spans="1:11" ht="15" customHeight="1" x14ac:dyDescent="0.2">
      <c r="A6" s="12"/>
      <c r="B6" s="12"/>
      <c r="C6" s="12"/>
      <c r="D6" s="12"/>
      <c r="E6" s="12"/>
      <c r="F6" s="12"/>
      <c r="G6" s="12"/>
      <c r="H6" s="12"/>
      <c r="J6" s="93" t="s">
        <v>31</v>
      </c>
    </row>
    <row r="7" spans="1:11" ht="60" customHeight="1" x14ac:dyDescent="0.2">
      <c r="A7" s="130" t="s">
        <v>32</v>
      </c>
      <c r="B7" s="130" t="s">
        <v>248</v>
      </c>
      <c r="C7" s="130" t="s">
        <v>249</v>
      </c>
      <c r="D7" s="131" t="s">
        <v>63</v>
      </c>
      <c r="E7" s="372" t="s">
        <v>266</v>
      </c>
      <c r="F7" s="132" t="s">
        <v>36</v>
      </c>
      <c r="G7" s="130" t="s">
        <v>64</v>
      </c>
      <c r="H7" s="130" t="s">
        <v>37</v>
      </c>
      <c r="I7" s="130" t="s">
        <v>273</v>
      </c>
      <c r="J7" s="133" t="s">
        <v>72</v>
      </c>
      <c r="K7" s="79" t="s">
        <v>22</v>
      </c>
    </row>
    <row r="8" spans="1:11" s="21" customFormat="1" ht="45" customHeight="1" x14ac:dyDescent="0.2">
      <c r="A8" s="150">
        <f>ROW()-ROW(広告費[[#Headers],[費用
番号]])</f>
        <v>1</v>
      </c>
      <c r="B8" s="134"/>
      <c r="C8" s="134"/>
      <c r="D8" s="135"/>
      <c r="E8" s="136"/>
      <c r="F8" s="137"/>
      <c r="G8" s="138"/>
      <c r="H8" s="139">
        <f>ROUNDDOWN(広告費[[#This Row],[助成
対象経費
(A)×(B)]]*1.1,0)</f>
        <v>0</v>
      </c>
      <c r="I8" s="139">
        <f>広告費[[#This Row],[数量
(A)]]*広告費[[#This Row],[単価
（税抜、B）]]</f>
        <v>0</v>
      </c>
      <c r="J8" s="134"/>
      <c r="K8"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9" spans="1:11" s="21" customFormat="1" ht="45" customHeight="1" x14ac:dyDescent="0.2">
      <c r="A9" s="150">
        <f>ROW()-ROW(広告費[[#Headers],[費用
番号]])</f>
        <v>2</v>
      </c>
      <c r="B9" s="134"/>
      <c r="C9" s="134"/>
      <c r="D9" s="135"/>
      <c r="E9" s="136"/>
      <c r="F9" s="137"/>
      <c r="G9" s="138"/>
      <c r="H9" s="139">
        <f>ROUNDDOWN(広告費[[#This Row],[助成
対象経費
(A)×(B)]]*1.1,0)</f>
        <v>0</v>
      </c>
      <c r="I9" s="139">
        <f>広告費[[#This Row],[数量
(A)]]*広告費[[#This Row],[単価
（税抜、B）]]</f>
        <v>0</v>
      </c>
      <c r="J9" s="134"/>
      <c r="K9"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10" spans="1:11" s="21" customFormat="1" ht="45" customHeight="1" x14ac:dyDescent="0.2">
      <c r="A10" s="150">
        <f>ROW()-ROW(広告費[[#Headers],[費用
番号]])</f>
        <v>3</v>
      </c>
      <c r="B10" s="134"/>
      <c r="C10" s="134"/>
      <c r="D10" s="135"/>
      <c r="E10" s="136"/>
      <c r="F10" s="137"/>
      <c r="G10" s="138"/>
      <c r="H10" s="139">
        <f>ROUNDDOWN(広告費[[#This Row],[助成
対象経費
(A)×(B)]]*1.1,0)</f>
        <v>0</v>
      </c>
      <c r="I10" s="139">
        <f>広告費[[#This Row],[数量
(A)]]*広告費[[#This Row],[単価
（税抜、B）]]</f>
        <v>0</v>
      </c>
      <c r="J10" s="134"/>
      <c r="K10" s="291" t="str">
        <f>IF(OR(AND(広告費[[#This Row],[製作物
または
掲載先]]="",広告費[[#This Row],[実施予定期]]="",広告費[[#This Row],[数量
(A)]]="",広告費[[#This Row],[単価
（税抜、B）]]="",広告費[[#This Row],[単位]]="",広告費[[#This Row],[支払予定先     ]]=""),
         AND(広告費[[#This Row],[製作物
または
掲載先]]&lt;&gt;"",広告費[[#This Row],[実施予定期]]&lt;&gt;"",広告費[[#This Row],[数量
(A)]]&lt;&gt;"",広告費[[#This Row],[単価
（税抜、B）]]&lt;&gt;"",広告費[[#This Row],[単位]]&lt;&gt;"",広告費[[#This Row],[支払予定先     ]]&lt;&gt;"")),
    "",
     "←全ての項目を記入してください。")</f>
        <v/>
      </c>
    </row>
    <row r="11" spans="1:11" ht="30" customHeight="1" x14ac:dyDescent="0.2">
      <c r="A11" s="140" t="s">
        <v>28</v>
      </c>
      <c r="B11" s="141"/>
      <c r="C11" s="141"/>
      <c r="D11" s="143"/>
      <c r="E11" s="143"/>
      <c r="F11" s="143"/>
      <c r="G11" s="144"/>
      <c r="H11" s="145">
        <f>SUBTOTAL(109,広告費[助成事業に
要する経費
（税込）])</f>
        <v>0</v>
      </c>
      <c r="I11" s="145">
        <f>SUBTOTAL(109,広告費[助成
対象経費
(A)×(B)])</f>
        <v>0</v>
      </c>
      <c r="J11" s="148"/>
      <c r="K11" s="276"/>
    </row>
    <row r="12" spans="1:11" ht="15" customHeight="1" x14ac:dyDescent="0.2"/>
    <row r="13" spans="1:11" ht="15" customHeight="1" x14ac:dyDescent="0.2">
      <c r="A13" s="1490" t="s">
        <v>261</v>
      </c>
      <c r="B13" s="1490"/>
      <c r="C13" s="1490"/>
      <c r="D13" s="1490"/>
      <c r="E13" s="1490"/>
      <c r="F13" s="1490"/>
      <c r="G13" s="1490"/>
      <c r="H13" s="1490"/>
      <c r="I13" s="1490"/>
      <c r="J13" s="1490"/>
    </row>
    <row r="14" spans="1:11" ht="15" customHeight="1" x14ac:dyDescent="0.2">
      <c r="A14" s="12"/>
      <c r="B14" s="12"/>
      <c r="C14" s="12"/>
      <c r="D14" s="12"/>
      <c r="E14" s="12"/>
      <c r="F14" s="12"/>
      <c r="G14" s="12"/>
      <c r="H14" s="12"/>
      <c r="I14" s="93" t="s">
        <v>31</v>
      </c>
    </row>
    <row r="15" spans="1:11" ht="60" customHeight="1" x14ac:dyDescent="0.2">
      <c r="A15" s="130" t="s">
        <v>32</v>
      </c>
      <c r="B15" s="130" t="s">
        <v>73</v>
      </c>
      <c r="C15" s="130" t="s">
        <v>69</v>
      </c>
      <c r="D15" s="131" t="s">
        <v>63</v>
      </c>
      <c r="E15" s="372" t="s">
        <v>266</v>
      </c>
      <c r="F15" s="132" t="s">
        <v>36</v>
      </c>
      <c r="G15" s="130" t="s">
        <v>74</v>
      </c>
      <c r="H15" s="130" t="s">
        <v>37</v>
      </c>
      <c r="I15" s="133" t="s">
        <v>75</v>
      </c>
      <c r="J15" s="61" t="s">
        <v>22</v>
      </c>
    </row>
    <row r="16" spans="1:11" s="21" customFormat="1" ht="45" customHeight="1" x14ac:dyDescent="0.2">
      <c r="A16" s="373">
        <f>ROW()-ROW('69'!$A$15)</f>
        <v>1</v>
      </c>
      <c r="B16" s="134"/>
      <c r="C16" s="134"/>
      <c r="D16" s="135"/>
      <c r="E16" s="136"/>
      <c r="F16" s="137"/>
      <c r="G16" s="138"/>
      <c r="H16" s="139">
        <f>その他助成対象外経費[[#This Row],[数量
(A)]]*その他助成対象外経費[[#This Row],[単価
（税込、B）]]</f>
        <v>0</v>
      </c>
      <c r="I16" s="134"/>
      <c r="J16"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row>
    <row r="17" spans="1:16" s="21" customFormat="1" ht="45" customHeight="1" x14ac:dyDescent="0.2">
      <c r="A17" s="373">
        <f>ROW()-ROW('69'!$A$15)</f>
        <v>2</v>
      </c>
      <c r="B17" s="134"/>
      <c r="C17" s="134"/>
      <c r="D17" s="135"/>
      <c r="E17" s="136"/>
      <c r="F17" s="137"/>
      <c r="G17" s="138"/>
      <c r="H17" s="139">
        <f>その他助成対象外経費[[#This Row],[数量
(A)]]*その他助成対象外経費[[#This Row],[単価
（税込、B）]]</f>
        <v>0</v>
      </c>
      <c r="I17" s="134"/>
      <c r="J17"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row>
    <row r="18" spans="1:16" s="21" customFormat="1" ht="45" customHeight="1" x14ac:dyDescent="0.2">
      <c r="A18" s="373">
        <f>ROW()-ROW('69'!$A$15)</f>
        <v>3</v>
      </c>
      <c r="B18" s="134"/>
      <c r="C18" s="134"/>
      <c r="D18" s="135"/>
      <c r="E18" s="136"/>
      <c r="F18" s="137"/>
      <c r="G18" s="138"/>
      <c r="H18" s="139">
        <f>その他助成対象外経費[[#This Row],[数量
(A)]]*その他助成対象外経費[[#This Row],[単価
（税込、B）]]</f>
        <v>0</v>
      </c>
      <c r="I18" s="134"/>
      <c r="J18" s="292" t="str">
        <f>IF(OR(AND(その他助成対象外経費[[#This Row],[経費項目]]="",その他助成対象外経費[[#This Row],[内容]]="",その他助成対象外経費[[#This Row],[実施予定期]]="",その他助成対象外経費[[#This Row],[数量
(A)]]="",その他助成対象外経費[[#This Row],[単位]]="",その他助成対象外経費[[#This Row],[単価
（税込、B）]]=""),
         AND(その他助成対象外経費[[#This Row],[経費項目]]&lt;&gt;"",その他助成対象外経費[[#This Row],[内容]]&lt;&gt;"",その他助成対象外経費[[#This Row],[実施予定期]]&lt;&gt;"",その他助成対象外経費[[#This Row],[数量
(A)]]&lt;&gt;"",その他助成対象外経費[[#This Row],[単位]]&lt;&gt;"",その他助成対象外経費[[#This Row],[単価
（税込、B）]]&lt;&gt;"")),
    "",
     "←全ての項目を記入してください。")</f>
        <v/>
      </c>
      <c r="O18" s="22"/>
      <c r="P18" s="22"/>
    </row>
    <row r="19" spans="1:16" ht="30" customHeight="1" x14ac:dyDescent="0.2">
      <c r="A19" s="140" t="s">
        <v>28</v>
      </c>
      <c r="B19" s="141"/>
      <c r="C19" s="142"/>
      <c r="D19" s="143"/>
      <c r="E19" s="143"/>
      <c r="F19" s="143"/>
      <c r="G19" s="144"/>
      <c r="H19" s="145">
        <f>SUBTOTAL(109,その他助成対象外経費[助成事業に
要する経費
（税込）])</f>
        <v>0</v>
      </c>
      <c r="I19" s="374"/>
      <c r="J19" s="293"/>
    </row>
    <row r="20" spans="1:16" ht="14" x14ac:dyDescent="0.2">
      <c r="B20" s="58"/>
      <c r="C20" s="58"/>
      <c r="D20" s="58"/>
      <c r="E20" s="58"/>
      <c r="F20" s="58"/>
      <c r="G20" s="58"/>
      <c r="H20" s="59"/>
      <c r="I20" s="60"/>
    </row>
  </sheetData>
  <sheetProtection algorithmName="SHA-512" hashValue="4nbgcBBB+yuEIO08BCEoO8u1iUn0bfvIzoHDAb94H5gspnS4CI5H4BZs8CRrTEIJpl/h7l3dVc2q0ZvRhRiRMA==" saltValue="iJncI9cxmJUuQq3J8upxHw==" spinCount="100000" sheet="1" formatRows="0" insertRows="0" deleteRows="0" selectLockedCells="1"/>
  <mergeCells count="4">
    <mergeCell ref="A1:J1"/>
    <mergeCell ref="B2:J2"/>
    <mergeCell ref="B3:J3"/>
    <mergeCell ref="A13:J13"/>
  </mergeCells>
  <phoneticPr fontId="1"/>
  <conditionalFormatting sqref="B16:G18">
    <cfRule type="expression" dxfId="49" priority="15">
      <formula>AND(OR($B16&lt;&gt;"",$C16&lt;&gt;"",$D16&lt;&gt;"",$E16&lt;&gt;"",$F16&lt;&gt;"",$G16&lt;&gt;""),B16="")</formula>
    </cfRule>
  </conditionalFormatting>
  <conditionalFormatting sqref="B8:G10 J8:J10">
    <cfRule type="expression" dxfId="48" priority="16">
      <formula>AND(OR($B8&lt;&gt;"",$C8&lt;&gt;"",$D8&lt;&gt;"",$E8&lt;&gt;"",$F8&lt;&gt;"",$G8&lt;&gt;"",$J8&lt;&gt;""),B8="")</formula>
    </cfRule>
  </conditionalFormatting>
  <dataValidations count="3">
    <dataValidation imeMode="halfAlpha" allowBlank="1" showInputMessage="1" showErrorMessage="1" sqref="E8:F10 H8:I10 H16:H18 E16:F18"/>
    <dataValidation imeMode="hiragana" allowBlank="1" showInputMessage="1" showErrorMessage="1" sqref="B8:C10 J8:J10 B16:C18 I16:I18"/>
    <dataValidation type="list" allowBlank="1" showInputMessage="1" showErrorMessage="1" errorTitle="無効なデータが入力されています。" error="経費を使用する期と同じ番号（1～3の数値）を入力してください。" promptTitle="プルダウンメニューから選択してください" prompt="　経費を支出する期と同じ番号を選択してください。" sqref="D8:D10 D16:D18">
      <formula1>"1,2,3"</formula1>
    </dataValidation>
  </dataValidations>
  <printOptions horizontalCentered="1"/>
  <pageMargins left="0.59055118110236227" right="0.59055118110236227" top="0.39370078740157483" bottom="0.78740157480314965" header="0.31496062992125984" footer="0.39370078740157483"/>
  <pageSetup paperSize="9" orientation="portrait" r:id="rId1"/>
  <headerFooter>
    <oddFooter>&amp;C&amp;"ＭＳ Ｐゴシック,標準"&amp;10&amp;A</oddFooter>
  </headerFooter>
  <tableParts count="2">
    <tablePart r:id="rId2"/>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sheetPr>
  <dimension ref="A1:P27"/>
  <sheetViews>
    <sheetView view="pageBreakPreview" zoomScaleNormal="100" zoomScaleSheetLayoutView="100" workbookViewId="0">
      <selection activeCell="D3" sqref="D3:H3"/>
    </sheetView>
  </sheetViews>
  <sheetFormatPr defaultColWidth="9" defaultRowHeight="13" x14ac:dyDescent="0.2"/>
  <cols>
    <col min="1" max="2" width="3.08984375" style="86" customWidth="1"/>
    <col min="3" max="3" width="10" style="86" customWidth="1"/>
    <col min="4" max="4" width="10.6328125" style="86" customWidth="1"/>
    <col min="5" max="5" width="7.08984375" style="86" customWidth="1"/>
    <col min="6" max="6" width="3.81640625" style="86" customWidth="1"/>
    <col min="7" max="7" width="7.08984375" style="86" customWidth="1"/>
    <col min="8" max="8" width="3.81640625" style="86" customWidth="1"/>
    <col min="9" max="9" width="7.08984375" style="86" customWidth="1"/>
    <col min="10" max="10" width="3.81640625" style="86" customWidth="1"/>
    <col min="11" max="11" width="7.08984375" style="86" customWidth="1"/>
    <col min="12" max="12" width="3.81640625" style="86" customWidth="1"/>
    <col min="13" max="13" width="7.08984375" style="86" customWidth="1"/>
    <col min="14" max="14" width="3.81640625" style="86" customWidth="1"/>
    <col min="15" max="15" width="7.08984375" style="86" customWidth="1"/>
    <col min="16" max="16" width="3.81640625" style="86" customWidth="1"/>
    <col min="17" max="16384" width="9" style="86"/>
  </cols>
  <sheetData>
    <row r="1" spans="1:16" customFormat="1" ht="22.5" customHeight="1" x14ac:dyDescent="0.2">
      <c r="A1" s="1672" t="s">
        <v>778</v>
      </c>
      <c r="B1" s="1672"/>
      <c r="C1" s="1672"/>
      <c r="D1" s="1672"/>
      <c r="E1" s="1672"/>
      <c r="F1" s="1672"/>
      <c r="G1" s="1672"/>
      <c r="H1" s="1672"/>
      <c r="I1" s="1672"/>
      <c r="J1" s="1672"/>
      <c r="K1" s="1672"/>
      <c r="L1" s="1672"/>
      <c r="M1" s="1672"/>
      <c r="N1" s="1672"/>
      <c r="O1" s="1672"/>
      <c r="P1" s="1672"/>
    </row>
    <row r="2" spans="1:16" customFormat="1" ht="15" customHeight="1" x14ac:dyDescent="0.2">
      <c r="B2" s="1673" t="s">
        <v>284</v>
      </c>
      <c r="C2" s="1673"/>
      <c r="D2" s="1673"/>
      <c r="E2" s="1673"/>
      <c r="F2" s="1673"/>
      <c r="G2" s="1673"/>
      <c r="H2" s="1673"/>
      <c r="I2" s="1673"/>
      <c r="J2" s="1673"/>
      <c r="K2" s="1673"/>
      <c r="L2" s="1673"/>
      <c r="M2" s="1673"/>
      <c r="N2" s="1673"/>
      <c r="O2" s="1673"/>
      <c r="P2" s="1673"/>
    </row>
    <row r="3" spans="1:16" ht="30" customHeight="1" x14ac:dyDescent="0.2">
      <c r="A3" s="1659" t="s">
        <v>164</v>
      </c>
      <c r="B3" s="1659" t="s">
        <v>165</v>
      </c>
      <c r="C3" s="218" t="s">
        <v>166</v>
      </c>
      <c r="D3" s="1658"/>
      <c r="E3" s="1658"/>
      <c r="F3" s="1658"/>
      <c r="G3" s="1658"/>
      <c r="H3" s="1658"/>
      <c r="I3" s="1660" t="s">
        <v>167</v>
      </c>
      <c r="J3" s="1660"/>
      <c r="K3" s="1660"/>
      <c r="L3" s="1660"/>
      <c r="M3" s="1661"/>
      <c r="N3" s="1661"/>
      <c r="O3" s="1661"/>
      <c r="P3" s="1661"/>
    </row>
    <row r="4" spans="1:16" ht="30" customHeight="1" x14ac:dyDescent="0.2">
      <c r="A4" s="1659"/>
      <c r="B4" s="1659"/>
      <c r="C4" s="1660" t="s">
        <v>168</v>
      </c>
      <c r="D4" s="1658"/>
      <c r="E4" s="1658"/>
      <c r="F4" s="1658"/>
      <c r="G4" s="1658"/>
      <c r="H4" s="1658"/>
      <c r="I4" s="1660" t="s">
        <v>941</v>
      </c>
      <c r="J4" s="1660"/>
      <c r="K4" s="1660"/>
      <c r="L4" s="1660"/>
      <c r="M4" s="1662"/>
      <c r="N4" s="1663"/>
      <c r="O4" s="1663"/>
      <c r="P4" s="219" t="s">
        <v>170</v>
      </c>
    </row>
    <row r="5" spans="1:16" ht="30" customHeight="1" x14ac:dyDescent="0.2">
      <c r="A5" s="1659"/>
      <c r="B5" s="1659"/>
      <c r="C5" s="1660"/>
      <c r="D5" s="1658"/>
      <c r="E5" s="1658"/>
      <c r="F5" s="1658"/>
      <c r="G5" s="1658"/>
      <c r="H5" s="1658"/>
      <c r="I5" s="1660" t="s">
        <v>171</v>
      </c>
      <c r="J5" s="1660"/>
      <c r="K5" s="1660"/>
      <c r="L5" s="1660"/>
      <c r="M5" s="220" t="s">
        <v>172</v>
      </c>
      <c r="N5" s="1664"/>
      <c r="O5" s="1664"/>
      <c r="P5" s="221" t="s">
        <v>173</v>
      </c>
    </row>
    <row r="6" spans="1:16" ht="30" customHeight="1" x14ac:dyDescent="0.2">
      <c r="A6" s="1659"/>
      <c r="B6" s="1659"/>
      <c r="C6" s="1660"/>
      <c r="D6" s="1658"/>
      <c r="E6" s="1658"/>
      <c r="F6" s="1658"/>
      <c r="G6" s="1658"/>
      <c r="H6" s="1658"/>
      <c r="I6" s="1660"/>
      <c r="J6" s="1660"/>
      <c r="K6" s="1660"/>
      <c r="L6" s="1660"/>
      <c r="M6" s="222" t="s">
        <v>174</v>
      </c>
      <c r="N6" s="1665"/>
      <c r="O6" s="1665"/>
      <c r="P6" s="223" t="s">
        <v>173</v>
      </c>
    </row>
    <row r="7" spans="1:16" ht="30" customHeight="1" x14ac:dyDescent="0.2">
      <c r="A7" s="1659"/>
      <c r="B7" s="1659" t="s">
        <v>175</v>
      </c>
      <c r="C7" s="218" t="s">
        <v>166</v>
      </c>
      <c r="D7" s="1658"/>
      <c r="E7" s="1658"/>
      <c r="F7" s="1658"/>
      <c r="G7" s="1658"/>
      <c r="H7" s="1658"/>
      <c r="I7" s="1660" t="s">
        <v>167</v>
      </c>
      <c r="J7" s="1660"/>
      <c r="K7" s="1660"/>
      <c r="L7" s="1660"/>
      <c r="M7" s="1666"/>
      <c r="N7" s="1667"/>
      <c r="O7" s="1667"/>
      <c r="P7" s="1668"/>
    </row>
    <row r="8" spans="1:16" ht="30" customHeight="1" x14ac:dyDescent="0.2">
      <c r="A8" s="1659"/>
      <c r="B8" s="1659"/>
      <c r="C8" s="1660" t="s">
        <v>168</v>
      </c>
      <c r="D8" s="1658"/>
      <c r="E8" s="1658"/>
      <c r="F8" s="1658"/>
      <c r="G8" s="1658"/>
      <c r="H8" s="1658"/>
      <c r="I8" s="1660" t="s">
        <v>169</v>
      </c>
      <c r="J8" s="1660"/>
      <c r="K8" s="1660"/>
      <c r="L8" s="1660"/>
      <c r="M8" s="1662"/>
      <c r="N8" s="1663"/>
      <c r="O8" s="1663"/>
      <c r="P8" s="219" t="s">
        <v>170</v>
      </c>
    </row>
    <row r="9" spans="1:16" ht="30" customHeight="1" x14ac:dyDescent="0.2">
      <c r="A9" s="1659"/>
      <c r="B9" s="1659"/>
      <c r="C9" s="1660"/>
      <c r="D9" s="1658"/>
      <c r="E9" s="1658"/>
      <c r="F9" s="1658"/>
      <c r="G9" s="1658"/>
      <c r="H9" s="1658"/>
      <c r="I9" s="1660" t="s">
        <v>171</v>
      </c>
      <c r="J9" s="1660"/>
      <c r="K9" s="1660"/>
      <c r="L9" s="1660"/>
      <c r="M9" s="220" t="s">
        <v>172</v>
      </c>
      <c r="N9" s="1664"/>
      <c r="O9" s="1664"/>
      <c r="P9" s="221" t="s">
        <v>173</v>
      </c>
    </row>
    <row r="10" spans="1:16" ht="30" customHeight="1" x14ac:dyDescent="0.2">
      <c r="A10" s="1659"/>
      <c r="B10" s="1659"/>
      <c r="C10" s="1660"/>
      <c r="D10" s="1658"/>
      <c r="E10" s="1658"/>
      <c r="F10" s="1658"/>
      <c r="G10" s="1658"/>
      <c r="H10" s="1658"/>
      <c r="I10" s="1660"/>
      <c r="J10" s="1660"/>
      <c r="K10" s="1660"/>
      <c r="L10" s="1660"/>
      <c r="M10" s="222" t="s">
        <v>174</v>
      </c>
      <c r="N10" s="1665"/>
      <c r="O10" s="1665"/>
      <c r="P10" s="223" t="s">
        <v>173</v>
      </c>
    </row>
    <row r="11" spans="1:16" ht="30" customHeight="1" x14ac:dyDescent="0.2">
      <c r="A11" s="1659"/>
      <c r="B11" s="1659"/>
      <c r="C11" s="1660" t="s">
        <v>176</v>
      </c>
      <c r="D11" s="218" t="s">
        <v>177</v>
      </c>
      <c r="E11" s="1656">
        <v>2024</v>
      </c>
      <c r="F11" s="1657"/>
      <c r="G11" s="1656">
        <v>2023</v>
      </c>
      <c r="H11" s="1657"/>
      <c r="I11" s="1656">
        <v>2022</v>
      </c>
      <c r="J11" s="1657"/>
      <c r="K11" s="1656">
        <v>2021</v>
      </c>
      <c r="L11" s="1657"/>
      <c r="M11" s="1656">
        <v>2020</v>
      </c>
      <c r="N11" s="1657"/>
      <c r="O11" s="1660">
        <v>2019</v>
      </c>
      <c r="P11" s="1660"/>
    </row>
    <row r="12" spans="1:16" ht="30" customHeight="1" x14ac:dyDescent="0.2">
      <c r="A12" s="1659"/>
      <c r="B12" s="1659"/>
      <c r="C12" s="1660"/>
      <c r="D12" s="218" t="s">
        <v>541</v>
      </c>
      <c r="E12" s="1658"/>
      <c r="F12" s="1658"/>
      <c r="G12" s="1658"/>
      <c r="H12" s="1658"/>
      <c r="I12" s="1658"/>
      <c r="J12" s="1658"/>
      <c r="K12" s="1658"/>
      <c r="L12" s="1658"/>
      <c r="M12" s="1658"/>
      <c r="N12" s="1658"/>
      <c r="O12" s="1658"/>
      <c r="P12" s="1658"/>
    </row>
    <row r="13" spans="1:16" ht="30" customHeight="1" x14ac:dyDescent="0.2">
      <c r="A13" s="1659"/>
      <c r="B13" s="1659"/>
      <c r="C13" s="1660"/>
      <c r="D13" s="218" t="s">
        <v>179</v>
      </c>
      <c r="E13" s="224"/>
      <c r="F13" s="219" t="s">
        <v>173</v>
      </c>
      <c r="G13" s="224"/>
      <c r="H13" s="219" t="s">
        <v>173</v>
      </c>
      <c r="I13" s="224"/>
      <c r="J13" s="219" t="s">
        <v>173</v>
      </c>
      <c r="K13" s="225"/>
      <c r="L13" s="226" t="s">
        <v>173</v>
      </c>
      <c r="M13" s="224"/>
      <c r="N13" s="219" t="s">
        <v>173</v>
      </c>
      <c r="O13" s="224"/>
      <c r="P13" s="219" t="s">
        <v>173</v>
      </c>
    </row>
    <row r="14" spans="1:16" ht="30" customHeight="1" x14ac:dyDescent="0.2">
      <c r="A14" s="1659"/>
      <c r="B14" s="1659" t="s">
        <v>175</v>
      </c>
      <c r="C14" s="218" t="s">
        <v>166</v>
      </c>
      <c r="D14" s="1661"/>
      <c r="E14" s="1661"/>
      <c r="F14" s="1661"/>
      <c r="G14" s="1661"/>
      <c r="H14" s="1661"/>
      <c r="I14" s="1660" t="s">
        <v>167</v>
      </c>
      <c r="J14" s="1660"/>
      <c r="K14" s="1660"/>
      <c r="L14" s="1660"/>
      <c r="M14" s="1669"/>
      <c r="N14" s="1670"/>
      <c r="O14" s="1670"/>
      <c r="P14" s="1671"/>
    </row>
    <row r="15" spans="1:16" ht="30" customHeight="1" x14ac:dyDescent="0.2">
      <c r="A15" s="1659"/>
      <c r="B15" s="1659"/>
      <c r="C15" s="1660" t="s">
        <v>168</v>
      </c>
      <c r="D15" s="1661"/>
      <c r="E15" s="1661"/>
      <c r="F15" s="1661"/>
      <c r="G15" s="1661"/>
      <c r="H15" s="1661"/>
      <c r="I15" s="1660" t="s">
        <v>169</v>
      </c>
      <c r="J15" s="1660"/>
      <c r="K15" s="1660"/>
      <c r="L15" s="1660"/>
      <c r="M15" s="1662"/>
      <c r="N15" s="1663"/>
      <c r="O15" s="1663"/>
      <c r="P15" s="219" t="s">
        <v>170</v>
      </c>
    </row>
    <row r="16" spans="1:16" ht="30" customHeight="1" x14ac:dyDescent="0.2">
      <c r="A16" s="1659"/>
      <c r="B16" s="1659"/>
      <c r="C16" s="1660"/>
      <c r="D16" s="1661"/>
      <c r="E16" s="1661"/>
      <c r="F16" s="1661"/>
      <c r="G16" s="1661"/>
      <c r="H16" s="1661"/>
      <c r="I16" s="1660" t="s">
        <v>171</v>
      </c>
      <c r="J16" s="1660"/>
      <c r="K16" s="1660"/>
      <c r="L16" s="1660"/>
      <c r="M16" s="227" t="s">
        <v>172</v>
      </c>
      <c r="N16" s="1674"/>
      <c r="O16" s="1674"/>
      <c r="P16" s="228" t="s">
        <v>173</v>
      </c>
    </row>
    <row r="17" spans="1:16" ht="30" customHeight="1" x14ac:dyDescent="0.2">
      <c r="A17" s="1659"/>
      <c r="B17" s="1659"/>
      <c r="C17" s="1660"/>
      <c r="D17" s="1661"/>
      <c r="E17" s="1661"/>
      <c r="F17" s="1661"/>
      <c r="G17" s="1661"/>
      <c r="H17" s="1661"/>
      <c r="I17" s="1660"/>
      <c r="J17" s="1660"/>
      <c r="K17" s="1660"/>
      <c r="L17" s="1660"/>
      <c r="M17" s="222" t="s">
        <v>174</v>
      </c>
      <c r="N17" s="1665"/>
      <c r="O17" s="1665"/>
      <c r="P17" s="223" t="s">
        <v>173</v>
      </c>
    </row>
    <row r="18" spans="1:16" ht="30" customHeight="1" x14ac:dyDescent="0.2">
      <c r="A18" s="1659"/>
      <c r="B18" s="1659"/>
      <c r="C18" s="1660" t="s">
        <v>176</v>
      </c>
      <c r="D18" s="218" t="s">
        <v>177</v>
      </c>
      <c r="E18" s="1656">
        <v>2024</v>
      </c>
      <c r="F18" s="1657"/>
      <c r="G18" s="1656">
        <v>2023</v>
      </c>
      <c r="H18" s="1657"/>
      <c r="I18" s="1656">
        <v>2022</v>
      </c>
      <c r="J18" s="1657"/>
      <c r="K18" s="1656">
        <v>2021</v>
      </c>
      <c r="L18" s="1657"/>
      <c r="M18" s="1656">
        <v>2020</v>
      </c>
      <c r="N18" s="1657"/>
      <c r="O18" s="1660">
        <v>2019</v>
      </c>
      <c r="P18" s="1660"/>
    </row>
    <row r="19" spans="1:16" ht="30" customHeight="1" x14ac:dyDescent="0.2">
      <c r="A19" s="1659"/>
      <c r="B19" s="1659"/>
      <c r="C19" s="1660"/>
      <c r="D19" s="218" t="s">
        <v>541</v>
      </c>
      <c r="E19" s="1658"/>
      <c r="F19" s="1658"/>
      <c r="G19" s="1658"/>
      <c r="H19" s="1658"/>
      <c r="I19" s="1658"/>
      <c r="J19" s="1658"/>
      <c r="K19" s="1658"/>
      <c r="L19" s="1658"/>
      <c r="M19" s="1658"/>
      <c r="N19" s="1658"/>
      <c r="O19" s="1658"/>
      <c r="P19" s="1658"/>
    </row>
    <row r="20" spans="1:16" ht="30" customHeight="1" x14ac:dyDescent="0.2">
      <c r="A20" s="1659"/>
      <c r="B20" s="1659"/>
      <c r="C20" s="1660"/>
      <c r="D20" s="218" t="s">
        <v>179</v>
      </c>
      <c r="E20" s="224"/>
      <c r="F20" s="219" t="s">
        <v>173</v>
      </c>
      <c r="G20" s="224"/>
      <c r="H20" s="219" t="s">
        <v>173</v>
      </c>
      <c r="I20" s="224"/>
      <c r="J20" s="219" t="s">
        <v>173</v>
      </c>
      <c r="K20" s="225"/>
      <c r="L20" s="226" t="s">
        <v>173</v>
      </c>
      <c r="M20" s="224"/>
      <c r="N20" s="219" t="s">
        <v>173</v>
      </c>
      <c r="O20" s="224"/>
      <c r="P20" s="219" t="s">
        <v>173</v>
      </c>
    </row>
    <row r="21" spans="1:16" ht="30" customHeight="1" x14ac:dyDescent="0.2">
      <c r="A21" s="1659"/>
      <c r="B21" s="1659" t="s">
        <v>175</v>
      </c>
      <c r="C21" s="218" t="s">
        <v>166</v>
      </c>
      <c r="D21" s="1661"/>
      <c r="E21" s="1661"/>
      <c r="F21" s="1661"/>
      <c r="G21" s="1661"/>
      <c r="H21" s="1661"/>
      <c r="I21" s="1660" t="s">
        <v>167</v>
      </c>
      <c r="J21" s="1660"/>
      <c r="K21" s="1660"/>
      <c r="L21" s="1660"/>
      <c r="M21" s="1669"/>
      <c r="N21" s="1670"/>
      <c r="O21" s="1670"/>
      <c r="P21" s="1671"/>
    </row>
    <row r="22" spans="1:16" ht="30" customHeight="1" x14ac:dyDescent="0.2">
      <c r="A22" s="1659"/>
      <c r="B22" s="1659"/>
      <c r="C22" s="1660" t="s">
        <v>168</v>
      </c>
      <c r="D22" s="1661"/>
      <c r="E22" s="1661"/>
      <c r="F22" s="1661"/>
      <c r="G22" s="1661"/>
      <c r="H22" s="1661"/>
      <c r="I22" s="1660" t="s">
        <v>169</v>
      </c>
      <c r="J22" s="1660"/>
      <c r="K22" s="1660"/>
      <c r="L22" s="1660"/>
      <c r="M22" s="1662"/>
      <c r="N22" s="1663"/>
      <c r="O22" s="1663"/>
      <c r="P22" s="219" t="s">
        <v>170</v>
      </c>
    </row>
    <row r="23" spans="1:16" ht="30" customHeight="1" x14ac:dyDescent="0.2">
      <c r="A23" s="1659"/>
      <c r="B23" s="1659"/>
      <c r="C23" s="1660"/>
      <c r="D23" s="1661"/>
      <c r="E23" s="1661"/>
      <c r="F23" s="1661"/>
      <c r="G23" s="1661"/>
      <c r="H23" s="1661"/>
      <c r="I23" s="1660" t="s">
        <v>171</v>
      </c>
      <c r="J23" s="1660"/>
      <c r="K23" s="1660"/>
      <c r="L23" s="1660"/>
      <c r="M23" s="227" t="s">
        <v>172</v>
      </c>
      <c r="N23" s="1674"/>
      <c r="O23" s="1674"/>
      <c r="P23" s="228" t="s">
        <v>173</v>
      </c>
    </row>
    <row r="24" spans="1:16" ht="30" customHeight="1" x14ac:dyDescent="0.2">
      <c r="A24" s="1659"/>
      <c r="B24" s="1659"/>
      <c r="C24" s="1660"/>
      <c r="D24" s="1661"/>
      <c r="E24" s="1661"/>
      <c r="F24" s="1661"/>
      <c r="G24" s="1661"/>
      <c r="H24" s="1661"/>
      <c r="I24" s="1660"/>
      <c r="J24" s="1660"/>
      <c r="K24" s="1660"/>
      <c r="L24" s="1660"/>
      <c r="M24" s="222" t="s">
        <v>174</v>
      </c>
      <c r="N24" s="1665"/>
      <c r="O24" s="1665"/>
      <c r="P24" s="223" t="s">
        <v>173</v>
      </c>
    </row>
    <row r="25" spans="1:16" ht="30" customHeight="1" x14ac:dyDescent="0.2">
      <c r="A25" s="1659"/>
      <c r="B25" s="1659"/>
      <c r="C25" s="1660" t="s">
        <v>176</v>
      </c>
      <c r="D25" s="218" t="s">
        <v>177</v>
      </c>
      <c r="E25" s="1656">
        <v>2024</v>
      </c>
      <c r="F25" s="1657"/>
      <c r="G25" s="1656">
        <v>2023</v>
      </c>
      <c r="H25" s="1657"/>
      <c r="I25" s="1656">
        <v>2022</v>
      </c>
      <c r="J25" s="1657"/>
      <c r="K25" s="1656">
        <v>2021</v>
      </c>
      <c r="L25" s="1657"/>
      <c r="M25" s="1656">
        <v>2020</v>
      </c>
      <c r="N25" s="1657"/>
      <c r="O25" s="1660">
        <v>2019</v>
      </c>
      <c r="P25" s="1660"/>
    </row>
    <row r="26" spans="1:16" ht="30" customHeight="1" x14ac:dyDescent="0.2">
      <c r="A26" s="1659"/>
      <c r="B26" s="1659"/>
      <c r="C26" s="1660"/>
      <c r="D26" s="218" t="s">
        <v>541</v>
      </c>
      <c r="E26" s="1658"/>
      <c r="F26" s="1658"/>
      <c r="G26" s="1658"/>
      <c r="H26" s="1658"/>
      <c r="I26" s="1658"/>
      <c r="J26" s="1658"/>
      <c r="K26" s="1658"/>
      <c r="L26" s="1658"/>
      <c r="M26" s="1658"/>
      <c r="N26" s="1658"/>
      <c r="O26" s="1658"/>
      <c r="P26" s="1658"/>
    </row>
    <row r="27" spans="1:16" ht="30" customHeight="1" x14ac:dyDescent="0.2">
      <c r="A27" s="1659"/>
      <c r="B27" s="1659"/>
      <c r="C27" s="1660"/>
      <c r="D27" s="218" t="s">
        <v>179</v>
      </c>
      <c r="E27" s="224"/>
      <c r="F27" s="219" t="s">
        <v>173</v>
      </c>
      <c r="G27" s="224"/>
      <c r="H27" s="219" t="s">
        <v>173</v>
      </c>
      <c r="I27" s="224"/>
      <c r="J27" s="219" t="s">
        <v>173</v>
      </c>
      <c r="K27" s="224"/>
      <c r="L27" s="219" t="s">
        <v>173</v>
      </c>
      <c r="M27" s="224"/>
      <c r="N27" s="219" t="s">
        <v>173</v>
      </c>
      <c r="O27" s="224"/>
      <c r="P27" s="219" t="s">
        <v>173</v>
      </c>
    </row>
  </sheetData>
  <sheetProtection algorithmName="SHA-512" hashValue="ylS9lb7VCxdN71FdMa1CpXsGFruaQwnRkY1KCYdZ/Lsgc5KbymHpKaYPKR7hozoJWzyXkd/0sLd5ozqqnaj6xA==" saltValue="vVd4CmD95adA2zvqNaUxLQ==" spinCount="100000" sheet="1" formatRows="0" insertRows="0" deleteRows="0" selectLockedCells="1"/>
  <mergeCells count="86">
    <mergeCell ref="O18:P18"/>
    <mergeCell ref="G19:H19"/>
    <mergeCell ref="I19:J19"/>
    <mergeCell ref="K19:L19"/>
    <mergeCell ref="M19:N19"/>
    <mergeCell ref="O19:P19"/>
    <mergeCell ref="I18:J18"/>
    <mergeCell ref="K18:L18"/>
    <mergeCell ref="M18:N18"/>
    <mergeCell ref="I14:L14"/>
    <mergeCell ref="M14:P14"/>
    <mergeCell ref="C15:C17"/>
    <mergeCell ref="D15:H17"/>
    <mergeCell ref="I15:L15"/>
    <mergeCell ref="M15:O15"/>
    <mergeCell ref="I16:L17"/>
    <mergeCell ref="N16:O16"/>
    <mergeCell ref="N17:O17"/>
    <mergeCell ref="A1:P1"/>
    <mergeCell ref="B2:P2"/>
    <mergeCell ref="O25:P25"/>
    <mergeCell ref="G26:H26"/>
    <mergeCell ref="I26:J26"/>
    <mergeCell ref="K26:L26"/>
    <mergeCell ref="M26:N26"/>
    <mergeCell ref="O26:P26"/>
    <mergeCell ref="I22:L22"/>
    <mergeCell ref="M22:O22"/>
    <mergeCell ref="I23:L24"/>
    <mergeCell ref="N23:O23"/>
    <mergeCell ref="N24:O24"/>
    <mergeCell ref="C25:C27"/>
    <mergeCell ref="G25:H25"/>
    <mergeCell ref="I25:J25"/>
    <mergeCell ref="O11:P11"/>
    <mergeCell ref="G12:H12"/>
    <mergeCell ref="O12:P12"/>
    <mergeCell ref="B21:B27"/>
    <mergeCell ref="D21:H21"/>
    <mergeCell ref="I21:L21"/>
    <mergeCell ref="M21:P21"/>
    <mergeCell ref="C22:C24"/>
    <mergeCell ref="D22:H24"/>
    <mergeCell ref="K25:L25"/>
    <mergeCell ref="M25:N25"/>
    <mergeCell ref="I12:J12"/>
    <mergeCell ref="K12:L12"/>
    <mergeCell ref="M12:N12"/>
    <mergeCell ref="B14:B20"/>
    <mergeCell ref="D14:H14"/>
    <mergeCell ref="I11:J11"/>
    <mergeCell ref="K11:L11"/>
    <mergeCell ref="M11:N11"/>
    <mergeCell ref="E11:F11"/>
    <mergeCell ref="E12:F12"/>
    <mergeCell ref="I7:L7"/>
    <mergeCell ref="M7:P7"/>
    <mergeCell ref="C8:C10"/>
    <mergeCell ref="D8:H10"/>
    <mergeCell ref="I8:L8"/>
    <mergeCell ref="M8:O8"/>
    <mergeCell ref="I9:L10"/>
    <mergeCell ref="N9:O9"/>
    <mergeCell ref="N10:O10"/>
    <mergeCell ref="I3:L3"/>
    <mergeCell ref="M3:P3"/>
    <mergeCell ref="C4:C6"/>
    <mergeCell ref="D4:H6"/>
    <mergeCell ref="I4:L4"/>
    <mergeCell ref="M4:O4"/>
    <mergeCell ref="I5:L6"/>
    <mergeCell ref="N5:O5"/>
    <mergeCell ref="N6:O6"/>
    <mergeCell ref="E25:F25"/>
    <mergeCell ref="E26:F26"/>
    <mergeCell ref="A3:A27"/>
    <mergeCell ref="B3:B6"/>
    <mergeCell ref="D3:H3"/>
    <mergeCell ref="B7:B13"/>
    <mergeCell ref="D7:H7"/>
    <mergeCell ref="C11:C13"/>
    <mergeCell ref="G11:H11"/>
    <mergeCell ref="C18:C20"/>
    <mergeCell ref="G18:H18"/>
    <mergeCell ref="E18:F18"/>
    <mergeCell ref="E19:F19"/>
  </mergeCells>
  <phoneticPr fontId="1"/>
  <dataValidations count="2">
    <dataValidation imeMode="hiragana" allowBlank="1" showInputMessage="1" showErrorMessage="1" sqref="D3:H10 M3:P3 M7:P7 E12:P12 M14:P14 D14:H17 E19:P19 D21:H24 M21:P21 E26:P26"/>
    <dataValidation imeMode="halfAlpha" allowBlank="1" showInputMessage="1" showErrorMessage="1" sqref="O20 M20 K20 I20 G20 M22:O22 N23:O24 N9:O10 M8:O8 N5:O6 M4:O4 E13 N16:O17 M15:O15 O13 M13 K13 I13 G13 E20 E27 O27 M27 K27 I27 G27"/>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9"/>
  <sheetViews>
    <sheetView view="pageBreakPreview" zoomScaleNormal="100" zoomScaleSheetLayoutView="100" workbookViewId="0">
      <selection sqref="A1:K1"/>
    </sheetView>
  </sheetViews>
  <sheetFormatPr defaultColWidth="23.1796875" defaultRowHeight="15.5" x14ac:dyDescent="0.2"/>
  <cols>
    <col min="1" max="1" width="6" style="445" customWidth="1"/>
    <col min="2" max="2" width="4.453125" style="440" customWidth="1"/>
    <col min="3" max="3" width="19.36328125" style="464" customWidth="1"/>
    <col min="4" max="4" width="4.90625" style="465" bestFit="1" customWidth="1"/>
    <col min="5" max="5" width="19.36328125" style="464" customWidth="1"/>
    <col min="6" max="6" width="4.90625" style="465" customWidth="1"/>
    <col min="7" max="7" width="19.36328125" style="464" customWidth="1"/>
    <col min="8" max="8" width="6.453125" style="465" customWidth="1"/>
    <col min="9" max="9" width="19.36328125" style="464" customWidth="1"/>
    <col min="10" max="10" width="4.90625" style="465" bestFit="1" customWidth="1"/>
    <col min="11" max="11" width="19.36328125" style="464" customWidth="1"/>
    <col min="12" max="16384" width="23.1796875" style="440"/>
  </cols>
  <sheetData>
    <row r="1" spans="1:11" s="861" customFormat="1" ht="30" customHeight="1" x14ac:dyDescent="0.2">
      <c r="A1" s="1677" t="s">
        <v>629</v>
      </c>
      <c r="B1" s="1677"/>
      <c r="C1" s="1677"/>
      <c r="D1" s="1677"/>
      <c r="E1" s="1677"/>
      <c r="F1" s="1677"/>
      <c r="G1" s="1677"/>
      <c r="H1" s="1677"/>
      <c r="I1" s="1677"/>
      <c r="J1" s="1677"/>
      <c r="K1" s="1677"/>
    </row>
    <row r="2" spans="1:11" s="861" customFormat="1" ht="11.25" customHeight="1" x14ac:dyDescent="0.2">
      <c r="A2" s="436"/>
      <c r="B2" s="513"/>
      <c r="C2" s="513"/>
      <c r="D2" s="513"/>
      <c r="E2" s="513"/>
      <c r="F2" s="513"/>
      <c r="G2" s="513"/>
      <c r="H2" s="513"/>
      <c r="I2" s="513"/>
      <c r="J2" s="513"/>
      <c r="K2" s="513"/>
    </row>
    <row r="3" spans="1:11" s="508" customFormat="1" ht="24.75" customHeight="1" x14ac:dyDescent="0.2">
      <c r="A3" s="884" t="s">
        <v>938</v>
      </c>
      <c r="B3" s="514"/>
      <c r="C3" s="507"/>
      <c r="D3" s="506"/>
      <c r="E3" s="507"/>
      <c r="F3" s="506"/>
      <c r="G3" s="507"/>
      <c r="H3" s="506"/>
      <c r="I3" s="507"/>
      <c r="J3" s="506"/>
      <c r="K3" s="507"/>
    </row>
    <row r="4" spans="1:11" s="508" customFormat="1" ht="24.75" customHeight="1" x14ac:dyDescent="0.2">
      <c r="A4" s="884" t="s">
        <v>937</v>
      </c>
      <c r="B4" s="505"/>
      <c r="C4" s="507"/>
      <c r="D4" s="506"/>
      <c r="E4" s="507"/>
      <c r="F4" s="506"/>
      <c r="G4" s="507"/>
      <c r="H4" s="506"/>
      <c r="I4" s="507"/>
      <c r="J4" s="506"/>
      <c r="K4" s="507"/>
    </row>
    <row r="5" spans="1:11" s="508" customFormat="1" ht="24.75" customHeight="1" x14ac:dyDescent="0.2">
      <c r="A5" s="1678" t="s">
        <v>936</v>
      </c>
      <c r="B5" s="1679"/>
      <c r="C5" s="1679"/>
      <c r="D5" s="1679"/>
      <c r="E5" s="1679"/>
      <c r="F5" s="1679"/>
      <c r="G5" s="1679"/>
      <c r="H5" s="1679"/>
      <c r="I5" s="1679"/>
      <c r="J5" s="1679"/>
      <c r="K5" s="1679"/>
    </row>
    <row r="6" spans="1:11" s="508" customFormat="1" ht="12.75" customHeight="1" x14ac:dyDescent="0.2">
      <c r="A6" s="884"/>
      <c r="B6" s="505"/>
      <c r="C6" s="507"/>
      <c r="D6" s="506"/>
      <c r="E6" s="507"/>
      <c r="F6" s="506"/>
      <c r="G6" s="507"/>
      <c r="H6" s="506"/>
      <c r="I6" s="507"/>
      <c r="J6" s="506"/>
      <c r="K6" s="507"/>
    </row>
    <row r="7" spans="1:11" ht="9" customHeight="1" x14ac:dyDescent="0.2">
      <c r="A7" s="436"/>
      <c r="B7" s="437"/>
      <c r="C7" s="438"/>
      <c r="D7" s="439"/>
      <c r="E7" s="438"/>
      <c r="F7" s="439"/>
      <c r="G7" s="438"/>
      <c r="H7" s="439"/>
      <c r="I7" s="438"/>
      <c r="J7" s="439"/>
      <c r="K7" s="438"/>
    </row>
    <row r="8" spans="1:11" ht="30.5" customHeight="1" x14ac:dyDescent="0.2">
      <c r="A8" s="893">
        <v>1</v>
      </c>
      <c r="B8" s="1680" t="s">
        <v>948</v>
      </c>
      <c r="C8" s="1680"/>
      <c r="D8" s="1680"/>
      <c r="E8" s="1680"/>
      <c r="F8" s="1680"/>
      <c r="G8" s="1680"/>
      <c r="H8" s="1680"/>
      <c r="I8" s="1680"/>
      <c r="J8" s="1680"/>
      <c r="K8" s="1680"/>
    </row>
    <row r="9" spans="1:11" ht="30.5" customHeight="1" x14ac:dyDescent="0.2">
      <c r="A9" s="894"/>
      <c r="B9" s="895">
        <v>1</v>
      </c>
      <c r="C9" s="896" t="s">
        <v>949</v>
      </c>
      <c r="D9" s="895">
        <v>2</v>
      </c>
      <c r="E9" s="896" t="s">
        <v>950</v>
      </c>
      <c r="F9" s="897">
        <v>3</v>
      </c>
      <c r="G9" s="896" t="s">
        <v>951</v>
      </c>
      <c r="H9" s="897">
        <v>4</v>
      </c>
      <c r="I9" s="896" t="s">
        <v>952</v>
      </c>
      <c r="J9" s="897">
        <v>5</v>
      </c>
      <c r="K9" s="896" t="s">
        <v>953</v>
      </c>
    </row>
    <row r="10" spans="1:11" ht="30.5" customHeight="1" x14ac:dyDescent="0.2">
      <c r="A10" s="894"/>
      <c r="B10" s="895">
        <v>6</v>
      </c>
      <c r="C10" s="896" t="s">
        <v>954</v>
      </c>
      <c r="D10" s="895">
        <v>7</v>
      </c>
      <c r="E10" s="896" t="s">
        <v>955</v>
      </c>
      <c r="F10" s="897">
        <v>8</v>
      </c>
      <c r="G10" s="896" t="s">
        <v>956</v>
      </c>
      <c r="H10" s="897">
        <v>9</v>
      </c>
      <c r="I10" s="1681" t="s">
        <v>957</v>
      </c>
      <c r="J10" s="1682"/>
      <c r="K10" s="1683"/>
    </row>
    <row r="11" spans="1:11" ht="16" customHeight="1" x14ac:dyDescent="0.2">
      <c r="A11" s="898"/>
      <c r="B11" s="1684"/>
      <c r="C11" s="1684"/>
      <c r="D11" s="1684"/>
      <c r="E11" s="1684"/>
      <c r="F11" s="1684"/>
      <c r="G11" s="1684"/>
      <c r="H11" s="1684"/>
      <c r="I11" s="1684"/>
      <c r="J11" s="1684"/>
      <c r="K11" s="1684"/>
    </row>
    <row r="12" spans="1:11" ht="23" customHeight="1" x14ac:dyDescent="0.2">
      <c r="A12" s="899" t="s">
        <v>958</v>
      </c>
      <c r="B12" s="1685" t="s">
        <v>959</v>
      </c>
      <c r="C12" s="1685"/>
      <c r="D12" s="1685"/>
      <c r="E12" s="1685"/>
      <c r="F12" s="1685"/>
      <c r="G12" s="1685"/>
      <c r="H12" s="1685"/>
      <c r="I12" s="1685"/>
      <c r="J12" s="1685"/>
      <c r="K12" s="1685"/>
    </row>
    <row r="13" spans="1:11" ht="23" customHeight="1" x14ac:dyDescent="0.2">
      <c r="A13" s="899"/>
      <c r="B13" s="895">
        <v>1</v>
      </c>
      <c r="C13" s="900" t="s">
        <v>960</v>
      </c>
      <c r="D13" s="895">
        <v>2</v>
      </c>
      <c r="E13" s="896" t="s">
        <v>961</v>
      </c>
      <c r="F13" s="897">
        <v>3</v>
      </c>
      <c r="G13" s="896" t="s">
        <v>962</v>
      </c>
      <c r="H13" s="897">
        <v>4</v>
      </c>
      <c r="I13" s="896" t="s">
        <v>963</v>
      </c>
      <c r="J13" s="897">
        <v>5</v>
      </c>
      <c r="K13" s="896" t="s">
        <v>964</v>
      </c>
    </row>
    <row r="14" spans="1:11" ht="23" customHeight="1" x14ac:dyDescent="0.2">
      <c r="A14" s="899"/>
      <c r="B14" s="895">
        <v>6</v>
      </c>
      <c r="C14" s="896" t="s">
        <v>965</v>
      </c>
      <c r="D14" s="1686"/>
      <c r="E14" s="1687"/>
      <c r="F14" s="1687"/>
      <c r="G14" s="1687"/>
      <c r="H14" s="1687"/>
      <c r="I14" s="1687"/>
      <c r="J14" s="1687"/>
      <c r="K14" s="1687"/>
    </row>
    <row r="15" spans="1:11" ht="17.5" customHeight="1" x14ac:dyDescent="0.2">
      <c r="A15" s="899"/>
      <c r="B15" s="901"/>
      <c r="C15" s="902"/>
      <c r="D15" s="901"/>
      <c r="E15" s="903"/>
      <c r="F15" s="903"/>
      <c r="G15" s="903"/>
      <c r="H15" s="903"/>
      <c r="I15" s="903"/>
      <c r="J15" s="903"/>
      <c r="K15" s="903"/>
    </row>
    <row r="16" spans="1:11" ht="17.5" customHeight="1" x14ac:dyDescent="0.2">
      <c r="A16" s="899" t="s">
        <v>966</v>
      </c>
      <c r="B16" s="904" t="s">
        <v>967</v>
      </c>
      <c r="C16" s="905"/>
      <c r="D16" s="905"/>
      <c r="E16" s="905"/>
      <c r="F16" s="905"/>
      <c r="G16" s="905"/>
      <c r="H16" s="905"/>
      <c r="I16" s="905"/>
      <c r="J16" s="905"/>
      <c r="K16" s="905"/>
    </row>
    <row r="17" spans="1:11" ht="32.5" customHeight="1" x14ac:dyDescent="0.2">
      <c r="A17" s="893"/>
      <c r="B17" s="895">
        <v>1</v>
      </c>
      <c r="C17" s="896" t="s">
        <v>968</v>
      </c>
      <c r="D17" s="895">
        <v>2</v>
      </c>
      <c r="E17" s="896" t="s">
        <v>969</v>
      </c>
      <c r="F17" s="897">
        <v>3</v>
      </c>
      <c r="G17" s="896" t="s">
        <v>970</v>
      </c>
      <c r="H17" s="897">
        <v>4</v>
      </c>
      <c r="I17" s="896" t="s">
        <v>971</v>
      </c>
      <c r="J17" s="897">
        <v>5</v>
      </c>
      <c r="K17" s="896" t="s">
        <v>972</v>
      </c>
    </row>
    <row r="18" spans="1:11" ht="27.5" customHeight="1" x14ac:dyDescent="0.2">
      <c r="A18" s="893"/>
      <c r="B18" s="895">
        <v>6</v>
      </c>
      <c r="C18" s="896" t="s">
        <v>973</v>
      </c>
      <c r="D18" s="895">
        <v>7</v>
      </c>
      <c r="E18" s="896" t="s">
        <v>974</v>
      </c>
      <c r="F18" s="1688"/>
      <c r="G18" s="1687"/>
      <c r="H18" s="1687"/>
      <c r="I18" s="1687"/>
      <c r="J18" s="1687"/>
      <c r="K18" s="1687"/>
    </row>
    <row r="19" spans="1:11" ht="17.5" customHeight="1" x14ac:dyDescent="0.2">
      <c r="A19" s="899"/>
      <c r="B19" s="901"/>
      <c r="C19" s="902"/>
      <c r="D19" s="901"/>
      <c r="E19" s="903"/>
      <c r="F19" s="903"/>
      <c r="G19" s="903"/>
      <c r="H19" s="903"/>
      <c r="I19" s="903"/>
      <c r="J19" s="903"/>
      <c r="K19" s="903"/>
    </row>
    <row r="20" spans="1:11" ht="30" customHeight="1" x14ac:dyDescent="0.2">
      <c r="A20" s="449" t="s">
        <v>975</v>
      </c>
      <c r="B20" s="450" t="s">
        <v>717</v>
      </c>
      <c r="C20" s="888"/>
      <c r="D20" s="888"/>
      <c r="E20" s="888"/>
      <c r="F20" s="888"/>
      <c r="G20" s="888"/>
      <c r="H20" s="888"/>
      <c r="I20" s="888"/>
      <c r="J20" s="888"/>
      <c r="K20" s="888"/>
    </row>
    <row r="21" spans="1:11" ht="30" customHeight="1" x14ac:dyDescent="0.2">
      <c r="A21" s="436"/>
      <c r="B21" s="817">
        <v>1</v>
      </c>
      <c r="C21" s="447" t="s">
        <v>718</v>
      </c>
      <c r="D21" s="817">
        <v>2</v>
      </c>
      <c r="E21" s="447" t="s">
        <v>719</v>
      </c>
      <c r="F21" s="817">
        <v>3</v>
      </c>
      <c r="G21" s="447" t="s">
        <v>720</v>
      </c>
      <c r="H21" s="817">
        <v>4</v>
      </c>
      <c r="I21" s="447" t="s">
        <v>721</v>
      </c>
      <c r="J21" s="817">
        <v>5</v>
      </c>
      <c r="K21" s="447" t="s">
        <v>722</v>
      </c>
    </row>
    <row r="22" spans="1:11" ht="30" customHeight="1" x14ac:dyDescent="0.2">
      <c r="A22" s="436"/>
      <c r="B22" s="817">
        <v>6</v>
      </c>
      <c r="C22" s="447" t="s">
        <v>732</v>
      </c>
      <c r="D22" s="1689"/>
      <c r="E22" s="1690"/>
      <c r="F22" s="1690"/>
      <c r="G22" s="1690"/>
      <c r="H22" s="1690"/>
      <c r="I22" s="1690"/>
      <c r="J22" s="1690"/>
      <c r="K22" s="1690"/>
    </row>
    <row r="23" spans="1:11" ht="30" customHeight="1" x14ac:dyDescent="0.2">
      <c r="A23" s="436"/>
      <c r="B23" s="1675" t="s">
        <v>723</v>
      </c>
      <c r="C23" s="1675"/>
      <c r="D23" s="885" t="s">
        <v>724</v>
      </c>
      <c r="E23" s="1676" t="s">
        <v>725</v>
      </c>
      <c r="F23" s="1676"/>
      <c r="G23" s="1676"/>
      <c r="H23" s="1676"/>
      <c r="I23" s="1676"/>
      <c r="J23" s="1676"/>
      <c r="K23" s="1676"/>
    </row>
    <row r="24" spans="1:11" ht="30" customHeight="1" x14ac:dyDescent="0.2">
      <c r="A24" s="436"/>
      <c r="B24" s="1675" t="s">
        <v>726</v>
      </c>
      <c r="C24" s="1675"/>
      <c r="D24" s="885" t="s">
        <v>724</v>
      </c>
      <c r="E24" s="1676" t="s">
        <v>727</v>
      </c>
      <c r="F24" s="1676"/>
      <c r="G24" s="1676"/>
      <c r="H24" s="1676"/>
      <c r="I24" s="1676"/>
      <c r="J24" s="1676"/>
      <c r="K24" s="1676"/>
    </row>
    <row r="25" spans="1:11" ht="30" customHeight="1" x14ac:dyDescent="0.2">
      <c r="A25" s="436"/>
      <c r="B25" s="1675" t="s">
        <v>729</v>
      </c>
      <c r="C25" s="1675"/>
      <c r="D25" s="885" t="s">
        <v>724</v>
      </c>
      <c r="E25" s="1676" t="s">
        <v>728</v>
      </c>
      <c r="F25" s="1676"/>
      <c r="G25" s="1676"/>
      <c r="H25" s="1676"/>
      <c r="I25" s="1676"/>
      <c r="J25" s="1676"/>
      <c r="K25" s="1676"/>
    </row>
    <row r="26" spans="1:11" ht="30" customHeight="1" x14ac:dyDescent="0.2">
      <c r="A26" s="436"/>
      <c r="B26" s="1675" t="s">
        <v>721</v>
      </c>
      <c r="C26" s="1675"/>
      <c r="D26" s="885" t="s">
        <v>724</v>
      </c>
      <c r="E26" s="1676" t="s">
        <v>730</v>
      </c>
      <c r="F26" s="1676"/>
      <c r="G26" s="1676"/>
      <c r="H26" s="1676"/>
      <c r="I26" s="1676"/>
      <c r="J26" s="1676"/>
      <c r="K26" s="1676"/>
    </row>
    <row r="27" spans="1:11" ht="30" customHeight="1" x14ac:dyDescent="0.2">
      <c r="A27" s="436"/>
      <c r="B27" s="1675" t="s">
        <v>722</v>
      </c>
      <c r="C27" s="1675"/>
      <c r="D27" s="885" t="s">
        <v>724</v>
      </c>
      <c r="E27" s="1676" t="s">
        <v>731</v>
      </c>
      <c r="F27" s="1676"/>
      <c r="G27" s="1676"/>
      <c r="H27" s="1676"/>
      <c r="I27" s="1676"/>
      <c r="J27" s="1676"/>
      <c r="K27" s="1676"/>
    </row>
    <row r="28" spans="1:11" ht="17.5" customHeight="1" x14ac:dyDescent="0.2">
      <c r="A28" s="436"/>
      <c r="B28" s="1675"/>
      <c r="C28" s="1675"/>
      <c r="D28" s="885"/>
      <c r="E28" s="455"/>
      <c r="F28" s="885"/>
      <c r="G28" s="455"/>
      <c r="H28" s="885"/>
      <c r="I28" s="887"/>
      <c r="J28" s="887"/>
      <c r="K28" s="887"/>
    </row>
    <row r="29" spans="1:11" ht="30" customHeight="1" x14ac:dyDescent="0.2">
      <c r="A29" s="436">
        <v>5</v>
      </c>
      <c r="B29" s="450" t="s">
        <v>630</v>
      </c>
      <c r="C29" s="888"/>
      <c r="D29" s="888"/>
      <c r="E29" s="888"/>
      <c r="F29" s="888"/>
      <c r="G29" s="888"/>
      <c r="H29" s="888"/>
      <c r="I29" s="888"/>
      <c r="J29" s="888"/>
      <c r="K29" s="888"/>
    </row>
    <row r="30" spans="1:11" ht="35" customHeight="1" x14ac:dyDescent="0.2">
      <c r="A30" s="436"/>
      <c r="B30" s="817">
        <v>1</v>
      </c>
      <c r="C30" s="447" t="s">
        <v>901</v>
      </c>
      <c r="D30" s="817">
        <v>2</v>
      </c>
      <c r="E30" s="447" t="s">
        <v>899</v>
      </c>
      <c r="F30" s="817">
        <v>3</v>
      </c>
      <c r="G30" s="447" t="s">
        <v>903</v>
      </c>
      <c r="H30" s="817">
        <v>4</v>
      </c>
      <c r="I30" s="690" t="s">
        <v>902</v>
      </c>
      <c r="J30" s="817">
        <v>5</v>
      </c>
      <c r="K30" s="447" t="s">
        <v>916</v>
      </c>
    </row>
    <row r="31" spans="1:11" ht="43" customHeight="1" x14ac:dyDescent="0.2">
      <c r="A31" s="436"/>
      <c r="B31" s="817">
        <v>6</v>
      </c>
      <c r="C31" s="447" t="s">
        <v>904</v>
      </c>
      <c r="D31" s="817">
        <v>7</v>
      </c>
      <c r="E31" s="447" t="s">
        <v>905</v>
      </c>
      <c r="F31" s="817">
        <v>8</v>
      </c>
      <c r="G31" s="447" t="s">
        <v>900</v>
      </c>
      <c r="H31" s="817">
        <v>9</v>
      </c>
      <c r="I31" s="814" t="s">
        <v>906</v>
      </c>
      <c r="J31" s="818">
        <v>10</v>
      </c>
      <c r="K31" s="668" t="s">
        <v>907</v>
      </c>
    </row>
    <row r="32" spans="1:11" ht="42.5" customHeight="1" x14ac:dyDescent="0.2">
      <c r="A32" s="436"/>
      <c r="B32" s="817">
        <v>11</v>
      </c>
      <c r="C32" s="447" t="s">
        <v>919</v>
      </c>
      <c r="D32" s="817">
        <v>12</v>
      </c>
      <c r="E32" s="447" t="s">
        <v>864</v>
      </c>
      <c r="F32" s="817">
        <v>13</v>
      </c>
      <c r="G32" s="447" t="s">
        <v>865</v>
      </c>
      <c r="H32" s="817">
        <v>14</v>
      </c>
      <c r="I32" s="814" t="s">
        <v>908</v>
      </c>
      <c r="J32" s="889">
        <v>15</v>
      </c>
      <c r="K32" s="447" t="s">
        <v>909</v>
      </c>
    </row>
    <row r="33" spans="1:11" ht="42" customHeight="1" x14ac:dyDescent="0.2">
      <c r="A33" s="436"/>
      <c r="B33" s="817">
        <v>16</v>
      </c>
      <c r="C33" s="447" t="s">
        <v>910</v>
      </c>
      <c r="D33" s="817">
        <v>17</v>
      </c>
      <c r="E33" s="835" t="s">
        <v>918</v>
      </c>
      <c r="F33" s="866">
        <v>18</v>
      </c>
      <c r="G33" s="1694" t="s">
        <v>917</v>
      </c>
      <c r="H33" s="1695"/>
      <c r="I33" s="1695"/>
      <c r="J33" s="1695"/>
      <c r="K33" s="1696"/>
    </row>
    <row r="34" spans="1:11" s="457" customFormat="1" ht="30" customHeight="1" x14ac:dyDescent="0.2">
      <c r="A34" s="436"/>
      <c r="B34" s="547"/>
      <c r="C34" s="891"/>
      <c r="D34" s="546"/>
      <c r="E34" s="891"/>
      <c r="F34" s="546"/>
      <c r="G34" s="891"/>
      <c r="H34" s="546"/>
      <c r="I34" s="891"/>
      <c r="J34" s="546"/>
      <c r="K34" s="891"/>
    </row>
    <row r="35" spans="1:11" ht="30" customHeight="1" x14ac:dyDescent="0.2">
      <c r="A35" s="436">
        <v>6</v>
      </c>
      <c r="B35" s="450" t="s">
        <v>882</v>
      </c>
      <c r="C35" s="454"/>
      <c r="D35" s="885"/>
      <c r="E35" s="454"/>
      <c r="F35" s="885"/>
      <c r="G35" s="455"/>
      <c r="H35" s="885"/>
      <c r="I35" s="454"/>
      <c r="J35" s="885"/>
      <c r="K35" s="454"/>
    </row>
    <row r="36" spans="1:11" ht="30" customHeight="1" x14ac:dyDescent="0.2">
      <c r="A36" s="436"/>
      <c r="B36" s="865" t="s">
        <v>631</v>
      </c>
      <c r="C36" s="456"/>
      <c r="D36" s="446"/>
      <c r="E36" s="447"/>
      <c r="F36" s="446"/>
      <c r="G36" s="814"/>
      <c r="H36" s="545"/>
      <c r="I36" s="1697" t="s">
        <v>632</v>
      </c>
      <c r="J36" s="1698"/>
      <c r="K36" s="1699"/>
    </row>
    <row r="37" spans="1:11" ht="30" customHeight="1" x14ac:dyDescent="0.2">
      <c r="A37" s="436"/>
      <c r="B37" s="865" t="s">
        <v>633</v>
      </c>
      <c r="C37" s="456"/>
      <c r="D37" s="446"/>
      <c r="E37" s="447"/>
      <c r="F37" s="446"/>
      <c r="G37" s="814"/>
      <c r="H37" s="545"/>
      <c r="I37" s="1691" t="s">
        <v>632</v>
      </c>
      <c r="J37" s="1692"/>
      <c r="K37" s="1693"/>
    </row>
    <row r="38" spans="1:11" s="457" customFormat="1" ht="30" customHeight="1" x14ac:dyDescent="0.2">
      <c r="A38" s="436"/>
      <c r="B38" s="865" t="s">
        <v>634</v>
      </c>
      <c r="C38" s="456"/>
      <c r="D38" s="446"/>
      <c r="E38" s="447"/>
      <c r="F38" s="446"/>
      <c r="G38" s="814"/>
      <c r="H38" s="545"/>
      <c r="I38" s="1697" t="s">
        <v>632</v>
      </c>
      <c r="J38" s="1698"/>
      <c r="K38" s="1699"/>
    </row>
    <row r="39" spans="1:11" ht="30" customHeight="1" x14ac:dyDescent="0.2">
      <c r="A39" s="436"/>
      <c r="B39" s="865" t="s">
        <v>863</v>
      </c>
      <c r="C39" s="456"/>
      <c r="D39" s="446"/>
      <c r="E39" s="447"/>
      <c r="F39" s="446"/>
      <c r="G39" s="814"/>
      <c r="H39" s="545"/>
      <c r="I39" s="1691" t="s">
        <v>632</v>
      </c>
      <c r="J39" s="1692"/>
      <c r="K39" s="1693"/>
    </row>
    <row r="40" spans="1:11" ht="27.75" customHeight="1" x14ac:dyDescent="0.2">
      <c r="A40" s="436"/>
      <c r="B40" s="885"/>
      <c r="C40" s="455"/>
      <c r="D40" s="885"/>
      <c r="E40" s="455"/>
      <c r="F40" s="885"/>
      <c r="G40" s="455"/>
      <c r="H40" s="885"/>
      <c r="I40" s="455"/>
      <c r="J40" s="885"/>
      <c r="K40" s="455"/>
    </row>
    <row r="41" spans="1:11" ht="30" customHeight="1" x14ac:dyDescent="0.2">
      <c r="A41" s="436">
        <v>7</v>
      </c>
      <c r="B41" s="548" t="s">
        <v>635</v>
      </c>
      <c r="C41" s="549"/>
      <c r="D41" s="550"/>
      <c r="E41" s="551"/>
      <c r="F41" s="550"/>
      <c r="G41" s="815"/>
      <c r="H41" s="550"/>
      <c r="I41" s="552"/>
      <c r="J41" s="859"/>
      <c r="K41" s="860"/>
    </row>
    <row r="42" spans="1:11" ht="30" customHeight="1" x14ac:dyDescent="0.2">
      <c r="A42" s="436"/>
      <c r="B42" s="817">
        <v>1</v>
      </c>
      <c r="C42" s="447" t="s">
        <v>928</v>
      </c>
      <c r="D42" s="817">
        <v>2</v>
      </c>
      <c r="E42" s="447" t="s">
        <v>929</v>
      </c>
      <c r="F42" s="817">
        <v>3</v>
      </c>
      <c r="G42" s="447" t="s">
        <v>930</v>
      </c>
      <c r="H42" s="817">
        <v>4</v>
      </c>
      <c r="I42" s="447" t="s">
        <v>923</v>
      </c>
      <c r="J42" s="862"/>
      <c r="K42" s="862"/>
    </row>
    <row r="43" spans="1:11" ht="17" customHeight="1" x14ac:dyDescent="0.2">
      <c r="A43" s="436"/>
      <c r="B43" s="885"/>
      <c r="C43" s="454"/>
      <c r="D43" s="885"/>
      <c r="E43" s="455"/>
      <c r="F43" s="885"/>
      <c r="G43" s="455"/>
      <c r="H43" s="885"/>
      <c r="I43" s="458"/>
      <c r="J43" s="885"/>
      <c r="K43" s="459"/>
    </row>
    <row r="44" spans="1:11" ht="30" customHeight="1" x14ac:dyDescent="0.2">
      <c r="A44" s="436">
        <v>8</v>
      </c>
      <c r="B44" s="1701" t="s">
        <v>636</v>
      </c>
      <c r="C44" s="1701"/>
      <c r="D44" s="1701"/>
      <c r="E44" s="1701"/>
      <c r="F44" s="1701"/>
      <c r="G44" s="1701"/>
      <c r="H44" s="1701"/>
      <c r="I44" s="1701"/>
      <c r="J44" s="1701"/>
      <c r="K44" s="1701"/>
    </row>
    <row r="45" spans="1:11" s="461" customFormat="1" ht="30" customHeight="1" x14ac:dyDescent="0.2">
      <c r="A45" s="460"/>
      <c r="B45" s="817">
        <v>1</v>
      </c>
      <c r="C45" s="447" t="s">
        <v>637</v>
      </c>
      <c r="D45" s="817">
        <v>2</v>
      </c>
      <c r="E45" s="447" t="s">
        <v>638</v>
      </c>
      <c r="F45" s="817">
        <v>3</v>
      </c>
      <c r="G45" s="447" t="s">
        <v>639</v>
      </c>
      <c r="H45" s="817">
        <v>4</v>
      </c>
      <c r="I45" s="447" t="s">
        <v>640</v>
      </c>
      <c r="J45" s="817">
        <v>5</v>
      </c>
      <c r="K45" s="447" t="s">
        <v>641</v>
      </c>
    </row>
    <row r="46" spans="1:11" s="461" customFormat="1" ht="30" customHeight="1" x14ac:dyDescent="0.2">
      <c r="A46" s="460"/>
      <c r="B46" s="817">
        <v>6</v>
      </c>
      <c r="C46" s="447" t="s">
        <v>642</v>
      </c>
      <c r="D46" s="1689"/>
      <c r="E46" s="1690"/>
      <c r="F46" s="1690"/>
      <c r="G46" s="1690"/>
      <c r="H46" s="1690"/>
      <c r="I46" s="1690"/>
      <c r="J46" s="1690"/>
      <c r="K46" s="1690"/>
    </row>
    <row r="47" spans="1:11" ht="27.75" customHeight="1" x14ac:dyDescent="0.2">
      <c r="A47" s="436"/>
      <c r="B47" s="885"/>
      <c r="C47" s="455"/>
      <c r="D47" s="885"/>
      <c r="E47" s="455"/>
      <c r="F47" s="885"/>
      <c r="G47" s="455"/>
      <c r="H47" s="885"/>
      <c r="I47" s="1702"/>
      <c r="J47" s="1702"/>
      <c r="K47" s="1702"/>
    </row>
    <row r="48" spans="1:11" ht="27.75" customHeight="1" x14ac:dyDescent="0.2">
      <c r="A48" s="436"/>
      <c r="B48" s="885"/>
      <c r="C48" s="454"/>
      <c r="D48" s="885"/>
      <c r="E48" s="455"/>
      <c r="F48" s="885"/>
      <c r="G48" s="455"/>
      <c r="H48" s="885"/>
      <c r="I48" s="458"/>
      <c r="J48" s="885"/>
      <c r="K48" s="459"/>
    </row>
    <row r="49" spans="1:11" ht="15.65" customHeight="1" x14ac:dyDescent="0.2">
      <c r="A49" s="436"/>
      <c r="B49" s="1701"/>
      <c r="C49" s="1701"/>
      <c r="D49" s="1701"/>
      <c r="E49" s="1701"/>
      <c r="F49" s="1701"/>
      <c r="G49" s="1701"/>
      <c r="H49" s="1701"/>
      <c r="I49" s="1701"/>
      <c r="J49" s="1701"/>
      <c r="K49" s="1701"/>
    </row>
    <row r="50" spans="1:11" s="461" customFormat="1" ht="27.75" customHeight="1" x14ac:dyDescent="0.2">
      <c r="A50" s="460"/>
      <c r="B50" s="885"/>
      <c r="C50" s="455"/>
      <c r="D50" s="885"/>
      <c r="E50" s="455"/>
      <c r="F50" s="885"/>
      <c r="G50" s="455"/>
      <c r="H50" s="885"/>
      <c r="I50" s="455"/>
      <c r="J50" s="885"/>
      <c r="K50" s="455"/>
    </row>
    <row r="51" spans="1:11" s="461" customFormat="1" ht="27.75" customHeight="1" x14ac:dyDescent="0.2">
      <c r="A51" s="460"/>
      <c r="B51" s="885"/>
      <c r="C51" s="455"/>
      <c r="D51" s="885"/>
      <c r="E51" s="455"/>
      <c r="F51" s="885"/>
      <c r="G51" s="455"/>
      <c r="H51" s="885"/>
      <c r="I51" s="1702"/>
      <c r="J51" s="1702"/>
      <c r="K51" s="1702"/>
    </row>
    <row r="52" spans="1:11" ht="28.5" customHeight="1" x14ac:dyDescent="0.2">
      <c r="A52" s="460"/>
      <c r="B52" s="885"/>
      <c r="C52" s="455"/>
      <c r="D52" s="885"/>
      <c r="E52" s="455"/>
      <c r="F52" s="885"/>
      <c r="G52" s="455"/>
      <c r="H52" s="885"/>
      <c r="I52" s="479"/>
      <c r="J52" s="885"/>
      <c r="K52" s="455"/>
    </row>
    <row r="53" spans="1:11" x14ac:dyDescent="0.2">
      <c r="A53" s="436"/>
      <c r="B53" s="450"/>
      <c r="C53" s="455"/>
      <c r="D53" s="885"/>
      <c r="E53" s="480"/>
      <c r="F53" s="885"/>
      <c r="G53" s="455"/>
      <c r="H53" s="439"/>
      <c r="I53" s="438"/>
      <c r="J53" s="439"/>
      <c r="K53" s="481"/>
    </row>
    <row r="54" spans="1:11" x14ac:dyDescent="0.2">
      <c r="A54" s="460"/>
      <c r="B54" s="462"/>
      <c r="C54" s="455"/>
      <c r="D54" s="462"/>
      <c r="E54" s="887"/>
      <c r="F54" s="462"/>
      <c r="G54" s="887"/>
      <c r="H54" s="462"/>
      <c r="I54" s="887"/>
      <c r="J54" s="462"/>
      <c r="K54" s="887"/>
    </row>
    <row r="55" spans="1:11" x14ac:dyDescent="0.2">
      <c r="A55" s="436"/>
      <c r="B55" s="462"/>
      <c r="C55" s="887"/>
      <c r="D55" s="455"/>
      <c r="E55" s="886"/>
      <c r="F55" s="462"/>
      <c r="G55" s="887"/>
      <c r="H55" s="455"/>
      <c r="I55" s="455"/>
      <c r="J55" s="452"/>
      <c r="K55" s="452"/>
    </row>
    <row r="56" spans="1:11" x14ac:dyDescent="0.2">
      <c r="A56" s="436"/>
      <c r="B56" s="885"/>
      <c r="C56" s="459"/>
      <c r="D56" s="452"/>
      <c r="E56" s="454"/>
      <c r="F56" s="885"/>
      <c r="G56" s="438"/>
      <c r="H56" s="439"/>
      <c r="I56" s="438"/>
      <c r="J56" s="439"/>
      <c r="K56" s="481"/>
    </row>
    <row r="57" spans="1:11" x14ac:dyDescent="0.2">
      <c r="A57" s="436"/>
      <c r="B57" s="463"/>
      <c r="C57" s="463"/>
      <c r="D57" s="463"/>
      <c r="E57" s="463"/>
      <c r="F57" s="463"/>
      <c r="G57" s="463"/>
      <c r="H57" s="463"/>
      <c r="I57" s="463"/>
      <c r="J57" s="463"/>
      <c r="K57" s="463"/>
    </row>
    <row r="58" spans="1:11" x14ac:dyDescent="0.2">
      <c r="B58" s="1701"/>
      <c r="C58" s="1701"/>
      <c r="D58" s="1701"/>
      <c r="E58" s="1701"/>
      <c r="F58" s="1701"/>
      <c r="G58" s="1701"/>
      <c r="H58" s="1701"/>
      <c r="I58" s="1701"/>
      <c r="J58" s="1701"/>
      <c r="K58" s="1701"/>
    </row>
    <row r="59" spans="1:11" x14ac:dyDescent="0.2">
      <c r="B59" s="437"/>
      <c r="C59" s="1700"/>
      <c r="D59" s="1700"/>
      <c r="E59" s="1700"/>
      <c r="F59" s="1700"/>
      <c r="G59" s="1700"/>
      <c r="H59" s="439"/>
      <c r="I59" s="438"/>
      <c r="J59" s="439"/>
      <c r="K59" s="438"/>
    </row>
  </sheetData>
  <mergeCells count="32">
    <mergeCell ref="C59:G59"/>
    <mergeCell ref="B44:K44"/>
    <mergeCell ref="D46:K46"/>
    <mergeCell ref="I47:K47"/>
    <mergeCell ref="B49:K49"/>
    <mergeCell ref="I51:K51"/>
    <mergeCell ref="B58:K58"/>
    <mergeCell ref="I39:K39"/>
    <mergeCell ref="B25:C25"/>
    <mergeCell ref="E25:K25"/>
    <mergeCell ref="B26:C26"/>
    <mergeCell ref="E26:K26"/>
    <mergeCell ref="B27:C27"/>
    <mergeCell ref="E27:K27"/>
    <mergeCell ref="B28:C28"/>
    <mergeCell ref="G33:K33"/>
    <mergeCell ref="I36:K36"/>
    <mergeCell ref="I37:K37"/>
    <mergeCell ref="I38:K38"/>
    <mergeCell ref="B24:C24"/>
    <mergeCell ref="E24:K24"/>
    <mergeCell ref="A1:K1"/>
    <mergeCell ref="A5:K5"/>
    <mergeCell ref="B8:K8"/>
    <mergeCell ref="I10:K10"/>
    <mergeCell ref="B11:K11"/>
    <mergeCell ref="B12:K12"/>
    <mergeCell ref="D14:K14"/>
    <mergeCell ref="F18:K18"/>
    <mergeCell ref="D22:K22"/>
    <mergeCell ref="B23:C23"/>
    <mergeCell ref="E23:K23"/>
  </mergeCells>
  <phoneticPr fontId="1"/>
  <pageMargins left="0.19685039370078741" right="0.19685039370078741" top="0.37" bottom="0.19685039370078741" header="0.19685039370078741" footer="0.19685039370078741"/>
  <pageSetup paperSize="9" scale="67"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4"/>
  <sheetViews>
    <sheetView view="pageBreakPreview" zoomScaleNormal="100" zoomScaleSheetLayoutView="100" workbookViewId="0"/>
  </sheetViews>
  <sheetFormatPr defaultColWidth="23.1796875" defaultRowHeight="15.5" x14ac:dyDescent="0.2"/>
  <cols>
    <col min="1" max="1" width="5.90625" style="445" bestFit="1" customWidth="1"/>
    <col min="2" max="2" width="6.36328125" style="440" customWidth="1"/>
    <col min="3" max="3" width="19.36328125" style="464" customWidth="1"/>
    <col min="4" max="4" width="4.90625" style="465" bestFit="1" customWidth="1"/>
    <col min="5" max="5" width="19.36328125" style="464" customWidth="1"/>
    <col min="6" max="6" width="4.90625" style="465" bestFit="1" customWidth="1"/>
    <col min="7" max="7" width="19.36328125" style="464" customWidth="1"/>
    <col min="8" max="8" width="4.90625" style="465" bestFit="1" customWidth="1"/>
    <col min="9" max="9" width="19.36328125" style="464" customWidth="1"/>
    <col min="10" max="10" width="5.453125" style="465" bestFit="1" customWidth="1"/>
    <col min="11" max="11" width="19.36328125" style="464" customWidth="1"/>
    <col min="12" max="16384" width="23.1796875" style="440"/>
  </cols>
  <sheetData>
    <row r="1" spans="1:11" ht="30" customHeight="1" x14ac:dyDescent="0.2">
      <c r="A1" s="436">
        <v>9</v>
      </c>
      <c r="B1" s="548" t="s">
        <v>643</v>
      </c>
      <c r="C1" s="551"/>
      <c r="D1" s="550"/>
      <c r="E1" s="556"/>
      <c r="F1" s="554"/>
      <c r="G1" s="815"/>
      <c r="H1" s="557"/>
      <c r="I1" s="511"/>
      <c r="J1" s="512"/>
      <c r="K1" s="565"/>
    </row>
    <row r="2" spans="1:11" ht="30" customHeight="1" x14ac:dyDescent="0.2">
      <c r="A2" s="460"/>
      <c r="B2" s="819">
        <v>1</v>
      </c>
      <c r="C2" s="455" t="s">
        <v>714</v>
      </c>
      <c r="D2" s="819">
        <v>2</v>
      </c>
      <c r="E2" s="509" t="s">
        <v>644</v>
      </c>
      <c r="F2" s="819">
        <v>3</v>
      </c>
      <c r="G2" s="509" t="s">
        <v>645</v>
      </c>
      <c r="H2" s="819">
        <v>4</v>
      </c>
      <c r="I2" s="509" t="s">
        <v>646</v>
      </c>
      <c r="J2" s="819">
        <v>5</v>
      </c>
      <c r="K2" s="509" t="s">
        <v>647</v>
      </c>
    </row>
    <row r="3" spans="1:11" ht="30" customHeight="1" x14ac:dyDescent="0.2">
      <c r="A3" s="436"/>
      <c r="B3" s="819">
        <v>6</v>
      </c>
      <c r="C3" s="656" t="s">
        <v>648</v>
      </c>
      <c r="D3" s="889">
        <v>7</v>
      </c>
      <c r="E3" s="510" t="s">
        <v>883</v>
      </c>
      <c r="F3" s="819">
        <v>8</v>
      </c>
      <c r="G3" s="509" t="s">
        <v>649</v>
      </c>
      <c r="H3" s="890">
        <v>9</v>
      </c>
      <c r="I3" s="447" t="s">
        <v>650</v>
      </c>
      <c r="J3" s="651"/>
      <c r="K3" s="553"/>
    </row>
    <row r="4" spans="1:11" ht="30" customHeight="1" x14ac:dyDescent="0.2">
      <c r="A4" s="436"/>
      <c r="B4" s="546"/>
      <c r="C4" s="563"/>
      <c r="D4" s="553"/>
      <c r="E4" s="561"/>
      <c r="F4" s="546"/>
      <c r="G4" s="560"/>
      <c r="H4" s="439"/>
      <c r="I4" s="438"/>
      <c r="J4" s="439"/>
      <c r="K4" s="481"/>
    </row>
    <row r="5" spans="1:11" s="444" customFormat="1" ht="30" customHeight="1" x14ac:dyDescent="0.2">
      <c r="A5" s="436">
        <v>10</v>
      </c>
      <c r="B5" s="441" t="s">
        <v>932</v>
      </c>
      <c r="C5" s="562"/>
      <c r="D5" s="442"/>
      <c r="E5" s="558"/>
      <c r="F5" s="559"/>
      <c r="G5" s="558"/>
      <c r="H5" s="559"/>
      <c r="I5" s="558"/>
      <c r="J5" s="442"/>
      <c r="K5" s="443"/>
    </row>
    <row r="6" spans="1:11" ht="30" customHeight="1" x14ac:dyDescent="0.2">
      <c r="B6" s="817">
        <v>1</v>
      </c>
      <c r="C6" s="466">
        <v>0</v>
      </c>
      <c r="D6" s="817">
        <v>2</v>
      </c>
      <c r="E6" s="447" t="s">
        <v>651</v>
      </c>
      <c r="F6" s="817">
        <v>3</v>
      </c>
      <c r="G6" s="447" t="s">
        <v>652</v>
      </c>
      <c r="H6" s="817">
        <v>4</v>
      </c>
      <c r="I6" s="447" t="s">
        <v>653</v>
      </c>
      <c r="J6" s="817">
        <v>5</v>
      </c>
      <c r="K6" s="447" t="s">
        <v>654</v>
      </c>
    </row>
    <row r="7" spans="1:11" ht="30" customHeight="1" x14ac:dyDescent="0.2">
      <c r="B7" s="817">
        <v>6</v>
      </c>
      <c r="C7" s="447" t="s">
        <v>655</v>
      </c>
      <c r="D7" s="1689"/>
      <c r="E7" s="1690"/>
      <c r="F7" s="1690"/>
      <c r="G7" s="1690"/>
      <c r="H7" s="1690"/>
      <c r="I7" s="1690"/>
      <c r="J7" s="1690"/>
      <c r="K7" s="1690"/>
    </row>
    <row r="8" spans="1:11" ht="30" customHeight="1" x14ac:dyDescent="0.2">
      <c r="A8" s="448"/>
      <c r="B8" s="1704"/>
      <c r="C8" s="1704"/>
      <c r="D8" s="1705"/>
      <c r="E8" s="1705"/>
      <c r="F8" s="1705"/>
      <c r="G8" s="1705"/>
      <c r="H8" s="1705"/>
      <c r="I8" s="1705"/>
      <c r="J8" s="1705"/>
      <c r="K8" s="1705"/>
    </row>
    <row r="9" spans="1:11" ht="30" customHeight="1" x14ac:dyDescent="0.2">
      <c r="A9" s="449" t="s">
        <v>976</v>
      </c>
      <c r="B9" s="1701" t="s">
        <v>656</v>
      </c>
      <c r="C9" s="1701"/>
      <c r="D9" s="1701"/>
      <c r="E9" s="1701"/>
      <c r="F9" s="1701"/>
      <c r="G9" s="1701"/>
      <c r="H9" s="1701"/>
      <c r="I9" s="1701"/>
      <c r="J9" s="1701"/>
      <c r="K9" s="1701"/>
    </row>
    <row r="10" spans="1:11" ht="30" customHeight="1" x14ac:dyDescent="0.2">
      <c r="A10" s="449"/>
      <c r="B10" s="817">
        <v>1</v>
      </c>
      <c r="C10" s="447" t="s">
        <v>657</v>
      </c>
      <c r="D10" s="817">
        <v>2</v>
      </c>
      <c r="E10" s="447" t="s">
        <v>658</v>
      </c>
      <c r="F10" s="817">
        <v>3</v>
      </c>
      <c r="G10" s="447" t="s">
        <v>659</v>
      </c>
      <c r="H10" s="817">
        <v>4</v>
      </c>
      <c r="I10" s="447" t="s">
        <v>660</v>
      </c>
      <c r="J10" s="817">
        <v>5</v>
      </c>
      <c r="K10" s="447" t="s">
        <v>661</v>
      </c>
    </row>
    <row r="11" spans="1:11" ht="30" customHeight="1" x14ac:dyDescent="0.2">
      <c r="A11" s="449"/>
      <c r="B11" s="817">
        <v>6</v>
      </c>
      <c r="C11" s="447" t="s">
        <v>662</v>
      </c>
      <c r="D11" s="1689"/>
      <c r="E11" s="1690"/>
      <c r="F11" s="1690"/>
      <c r="G11" s="1690"/>
      <c r="H11" s="1690"/>
      <c r="I11" s="1690"/>
      <c r="J11" s="1690"/>
      <c r="K11" s="1690"/>
    </row>
    <row r="12" spans="1:11" ht="30" customHeight="1" x14ac:dyDescent="0.2">
      <c r="A12" s="449"/>
      <c r="B12" s="888"/>
      <c r="C12" s="888"/>
      <c r="D12" s="888"/>
      <c r="E12" s="888"/>
      <c r="F12" s="888"/>
      <c r="G12" s="669"/>
      <c r="H12" s="888"/>
      <c r="I12" s="888"/>
      <c r="J12" s="888"/>
      <c r="K12" s="888"/>
    </row>
    <row r="13" spans="1:11" ht="30" customHeight="1" x14ac:dyDescent="0.2">
      <c r="A13" s="449" t="s">
        <v>977</v>
      </c>
      <c r="B13" s="450" t="s">
        <v>663</v>
      </c>
      <c r="C13" s="888"/>
      <c r="D13" s="888"/>
      <c r="E13" s="888"/>
      <c r="F13" s="888"/>
      <c r="G13" s="888"/>
      <c r="H13" s="888"/>
      <c r="I13" s="888"/>
      <c r="J13" s="888"/>
      <c r="K13" s="888"/>
    </row>
    <row r="14" spans="1:11" ht="30" customHeight="1" x14ac:dyDescent="0.2">
      <c r="A14" s="436"/>
      <c r="B14" s="820">
        <v>1</v>
      </c>
      <c r="C14" s="466">
        <v>0</v>
      </c>
      <c r="D14" s="820">
        <v>2</v>
      </c>
      <c r="E14" s="447" t="s">
        <v>651</v>
      </c>
      <c r="F14" s="820">
        <v>3</v>
      </c>
      <c r="G14" s="447" t="s">
        <v>652</v>
      </c>
      <c r="H14" s="820">
        <v>4</v>
      </c>
      <c r="I14" s="447" t="s">
        <v>653</v>
      </c>
      <c r="J14" s="820">
        <v>5</v>
      </c>
      <c r="K14" s="447" t="s">
        <v>654</v>
      </c>
    </row>
    <row r="15" spans="1:11" ht="30" customHeight="1" x14ac:dyDescent="0.2">
      <c r="A15" s="436"/>
      <c r="B15" s="817">
        <v>6</v>
      </c>
      <c r="C15" s="447" t="s">
        <v>655</v>
      </c>
      <c r="D15" s="1689"/>
      <c r="E15" s="1690"/>
      <c r="F15" s="1690"/>
      <c r="G15" s="1690"/>
      <c r="H15" s="1690"/>
      <c r="I15" s="1690"/>
      <c r="J15" s="1690"/>
      <c r="K15" s="1690"/>
    </row>
    <row r="16" spans="1:11" ht="30" customHeight="1" x14ac:dyDescent="0.2">
      <c r="A16" s="436"/>
      <c r="B16" s="546"/>
      <c r="C16" s="891"/>
      <c r="D16" s="885"/>
      <c r="E16" s="455"/>
      <c r="F16" s="885"/>
      <c r="G16" s="455"/>
      <c r="H16" s="885"/>
      <c r="I16" s="455"/>
      <c r="J16" s="885"/>
      <c r="K16" s="455"/>
    </row>
    <row r="17" spans="1:12" ht="30" customHeight="1" x14ac:dyDescent="0.2">
      <c r="A17" s="436">
        <v>13</v>
      </c>
      <c r="B17" s="548" t="s">
        <v>664</v>
      </c>
      <c r="C17" s="551"/>
      <c r="D17" s="550"/>
      <c r="E17" s="551"/>
      <c r="F17" s="550"/>
      <c r="G17" s="815"/>
      <c r="H17" s="555"/>
      <c r="I17" s="1703"/>
      <c r="J17" s="1703"/>
      <c r="K17" s="1703"/>
    </row>
    <row r="18" spans="1:12" ht="30" customHeight="1" x14ac:dyDescent="0.2">
      <c r="A18" s="436"/>
      <c r="B18" s="820">
        <v>1</v>
      </c>
      <c r="C18" s="447" t="s">
        <v>665</v>
      </c>
      <c r="D18" s="820">
        <v>2</v>
      </c>
      <c r="E18" s="642" t="s">
        <v>666</v>
      </c>
      <c r="F18" s="820">
        <v>3</v>
      </c>
      <c r="G18" s="447" t="s">
        <v>667</v>
      </c>
      <c r="H18" s="820">
        <v>4</v>
      </c>
      <c r="I18" s="447" t="s">
        <v>668</v>
      </c>
      <c r="J18" s="820">
        <v>5</v>
      </c>
      <c r="K18" s="447" t="s">
        <v>669</v>
      </c>
    </row>
    <row r="19" spans="1:12" ht="30" customHeight="1" x14ac:dyDescent="0.2">
      <c r="A19" s="436"/>
      <c r="B19" s="820">
        <v>6</v>
      </c>
      <c r="C19" s="447" t="s">
        <v>670</v>
      </c>
      <c r="D19" s="820">
        <v>7</v>
      </c>
      <c r="E19" s="1706" t="s">
        <v>934</v>
      </c>
      <c r="F19" s="1707"/>
      <c r="G19" s="1707"/>
      <c r="H19" s="1707"/>
      <c r="I19" s="1707"/>
      <c r="J19" s="1707"/>
      <c r="K19" s="1708"/>
    </row>
    <row r="20" spans="1:12" ht="30" customHeight="1" x14ac:dyDescent="0.2">
      <c r="A20" s="436"/>
      <c r="B20" s="546"/>
      <c r="C20" s="891"/>
      <c r="D20" s="546"/>
      <c r="E20" s="891"/>
      <c r="F20" s="546"/>
      <c r="G20" s="891"/>
      <c r="H20" s="546"/>
      <c r="I20" s="891"/>
      <c r="J20" s="546"/>
      <c r="K20" s="891"/>
    </row>
    <row r="21" spans="1:12" ht="30" customHeight="1" x14ac:dyDescent="0.2">
      <c r="A21" s="436">
        <v>14</v>
      </c>
      <c r="B21" s="548" t="s">
        <v>671</v>
      </c>
      <c r="C21" s="551"/>
      <c r="D21" s="550"/>
      <c r="E21" s="551"/>
      <c r="F21" s="550"/>
      <c r="G21" s="815"/>
      <c r="H21" s="555"/>
      <c r="I21" s="816"/>
      <c r="J21" s="467"/>
      <c r="K21" s="467"/>
    </row>
    <row r="22" spans="1:12" ht="30" customHeight="1" x14ac:dyDescent="0.2">
      <c r="A22" s="436"/>
      <c r="B22" s="820">
        <v>1</v>
      </c>
      <c r="C22" s="447" t="s">
        <v>665</v>
      </c>
      <c r="D22" s="820">
        <v>2</v>
      </c>
      <c r="E22" s="447" t="s">
        <v>866</v>
      </c>
      <c r="F22" s="820">
        <v>3</v>
      </c>
      <c r="G22" s="447" t="s">
        <v>667</v>
      </c>
      <c r="H22" s="820">
        <v>4</v>
      </c>
      <c r="I22" s="447" t="s">
        <v>668</v>
      </c>
      <c r="J22" s="820">
        <v>5</v>
      </c>
      <c r="K22" s="447" t="s">
        <v>672</v>
      </c>
    </row>
    <row r="23" spans="1:12" ht="30" customHeight="1" x14ac:dyDescent="0.2">
      <c r="A23" s="436"/>
      <c r="B23" s="820">
        <v>6</v>
      </c>
      <c r="C23" s="447" t="s">
        <v>670</v>
      </c>
      <c r="D23" s="820">
        <v>7</v>
      </c>
      <c r="E23" s="447" t="s">
        <v>673</v>
      </c>
      <c r="F23" s="820">
        <v>8</v>
      </c>
      <c r="G23" s="1706" t="s">
        <v>933</v>
      </c>
      <c r="H23" s="1707"/>
      <c r="I23" s="1707"/>
      <c r="J23" s="1707"/>
      <c r="K23" s="1708"/>
    </row>
    <row r="24" spans="1:12" s="457" customFormat="1" ht="30" customHeight="1" x14ac:dyDescent="0.2">
      <c r="A24" s="436"/>
      <c r="B24" s="451"/>
      <c r="C24" s="452"/>
      <c r="D24" s="564"/>
      <c r="E24" s="452"/>
      <c r="F24" s="453"/>
      <c r="G24" s="553"/>
      <c r="H24" s="564"/>
      <c r="I24" s="1709"/>
      <c r="J24" s="1709"/>
      <c r="K24" s="1709"/>
    </row>
    <row r="25" spans="1:12" ht="30" customHeight="1" x14ac:dyDescent="0.2">
      <c r="A25" s="436">
        <v>15</v>
      </c>
      <c r="B25" s="548" t="s">
        <v>674</v>
      </c>
      <c r="C25" s="551"/>
      <c r="D25" s="550"/>
      <c r="E25" s="551"/>
      <c r="F25" s="550"/>
      <c r="G25" s="551"/>
      <c r="H25" s="550"/>
      <c r="I25" s="551"/>
      <c r="J25" s="550"/>
      <c r="K25" s="815"/>
    </row>
    <row r="26" spans="1:12" ht="30" customHeight="1" x14ac:dyDescent="0.2">
      <c r="A26" s="436"/>
      <c r="B26" s="820">
        <v>1</v>
      </c>
      <c r="C26" s="447" t="s">
        <v>675</v>
      </c>
      <c r="D26" s="820">
        <v>2</v>
      </c>
      <c r="E26" s="447" t="s">
        <v>676</v>
      </c>
      <c r="F26" s="820">
        <v>3</v>
      </c>
      <c r="G26" s="447" t="s">
        <v>677</v>
      </c>
      <c r="H26" s="820">
        <v>4</v>
      </c>
      <c r="I26" s="447" t="s">
        <v>678</v>
      </c>
      <c r="J26" s="820">
        <v>5</v>
      </c>
      <c r="K26" s="447" t="s">
        <v>869</v>
      </c>
    </row>
    <row r="27" spans="1:12" s="457" customFormat="1" ht="30" customHeight="1" x14ac:dyDescent="0.2">
      <c r="A27" s="436"/>
      <c r="B27" s="821">
        <v>6</v>
      </c>
      <c r="C27" s="456" t="s">
        <v>867</v>
      </c>
      <c r="D27" s="817">
        <v>7</v>
      </c>
      <c r="E27" s="447" t="s">
        <v>679</v>
      </c>
      <c r="F27" s="817">
        <v>8</v>
      </c>
      <c r="G27" s="814" t="s">
        <v>868</v>
      </c>
      <c r="H27" s="817">
        <v>9</v>
      </c>
      <c r="I27" s="670" t="s">
        <v>870</v>
      </c>
      <c r="J27" s="467"/>
      <c r="K27" s="467"/>
      <c r="L27" s="652"/>
    </row>
    <row r="28" spans="1:12" ht="30" customHeight="1" x14ac:dyDescent="0.2">
      <c r="A28" s="436"/>
      <c r="B28" s="821">
        <v>10</v>
      </c>
      <c r="C28" s="1710" t="s">
        <v>680</v>
      </c>
      <c r="D28" s="1711"/>
      <c r="E28" s="1711"/>
      <c r="F28" s="1711"/>
      <c r="G28" s="1711"/>
      <c r="H28" s="1711"/>
      <c r="I28" s="1711"/>
      <c r="J28" s="1711"/>
      <c r="K28" s="1712"/>
    </row>
    <row r="29" spans="1:12" ht="15.65" customHeight="1" x14ac:dyDescent="0.2">
      <c r="A29" s="436"/>
      <c r="B29" s="441"/>
      <c r="C29" s="443"/>
      <c r="D29" s="453"/>
      <c r="E29" s="452"/>
      <c r="F29" s="453"/>
      <c r="G29" s="452"/>
      <c r="H29" s="453"/>
      <c r="I29" s="452"/>
      <c r="J29" s="453"/>
      <c r="K29" s="452"/>
    </row>
    <row r="30" spans="1:12" ht="27.75" customHeight="1" x14ac:dyDescent="0.2">
      <c r="A30" s="436"/>
      <c r="B30" s="450"/>
      <c r="C30" s="459"/>
      <c r="D30" s="885"/>
      <c r="E30" s="455"/>
      <c r="F30" s="885"/>
      <c r="G30" s="455"/>
      <c r="H30" s="885"/>
      <c r="I30" s="458"/>
      <c r="J30" s="885"/>
      <c r="K30" s="459"/>
    </row>
    <row r="31" spans="1:12" ht="27.75" customHeight="1" x14ac:dyDescent="0.2">
      <c r="A31" s="460"/>
      <c r="B31" s="885"/>
      <c r="C31" s="455"/>
      <c r="D31" s="885"/>
      <c r="E31" s="455"/>
      <c r="F31" s="885"/>
      <c r="G31" s="455"/>
      <c r="H31" s="885"/>
      <c r="I31" s="455"/>
      <c r="J31" s="885"/>
      <c r="K31" s="455"/>
    </row>
    <row r="32" spans="1:12" ht="27.75" customHeight="1" x14ac:dyDescent="0.2">
      <c r="A32" s="460"/>
      <c r="B32" s="885"/>
      <c r="C32" s="455"/>
      <c r="D32" s="885"/>
      <c r="E32" s="455"/>
      <c r="F32" s="885"/>
      <c r="G32" s="455"/>
      <c r="H32" s="885"/>
      <c r="I32" s="1702"/>
      <c r="J32" s="1702"/>
      <c r="K32" s="1702"/>
    </row>
    <row r="33" spans="1:11" ht="15.65" customHeight="1" x14ac:dyDescent="0.2">
      <c r="A33" s="460"/>
      <c r="B33" s="885"/>
      <c r="C33" s="454"/>
      <c r="D33" s="885"/>
      <c r="E33" s="455"/>
      <c r="F33" s="885"/>
      <c r="G33" s="455"/>
      <c r="H33" s="885"/>
      <c r="I33" s="458"/>
      <c r="J33" s="885"/>
      <c r="K33" s="459"/>
    </row>
    <row r="34" spans="1:11" s="461" customFormat="1" ht="27.75" customHeight="1" x14ac:dyDescent="0.2">
      <c r="A34" s="460"/>
      <c r="B34" s="1701"/>
      <c r="C34" s="1701"/>
      <c r="D34" s="1701"/>
      <c r="E34" s="1701"/>
      <c r="F34" s="1701"/>
      <c r="G34" s="1701"/>
      <c r="H34" s="1701"/>
      <c r="I34" s="1701"/>
      <c r="J34" s="1701"/>
      <c r="K34" s="1701"/>
    </row>
    <row r="35" spans="1:11" s="461" customFormat="1" ht="27.75" customHeight="1" x14ac:dyDescent="0.2">
      <c r="A35" s="460"/>
      <c r="B35" s="885"/>
      <c r="C35" s="455"/>
      <c r="D35" s="885"/>
      <c r="E35" s="455"/>
      <c r="F35" s="885"/>
      <c r="G35" s="455"/>
      <c r="H35" s="885"/>
      <c r="I35" s="455"/>
      <c r="J35" s="885"/>
      <c r="K35" s="455"/>
    </row>
    <row r="36" spans="1:11" ht="28.5" customHeight="1" x14ac:dyDescent="0.2">
      <c r="A36" s="436"/>
      <c r="B36" s="885"/>
      <c r="C36" s="455"/>
      <c r="D36" s="885"/>
      <c r="E36" s="455"/>
      <c r="F36" s="885"/>
      <c r="G36" s="455"/>
      <c r="H36" s="885"/>
      <c r="I36" s="1702"/>
      <c r="J36" s="1702"/>
      <c r="K36" s="1702"/>
    </row>
    <row r="37" spans="1:11" x14ac:dyDescent="0.2">
      <c r="A37" s="436"/>
      <c r="B37" s="885"/>
      <c r="C37" s="455"/>
      <c r="D37" s="885"/>
      <c r="E37" s="455"/>
      <c r="F37" s="885"/>
      <c r="G37" s="455"/>
      <c r="H37" s="885"/>
      <c r="I37" s="479"/>
      <c r="J37" s="885"/>
      <c r="K37" s="455"/>
    </row>
    <row r="38" spans="1:11" x14ac:dyDescent="0.2">
      <c r="A38" s="436"/>
      <c r="B38" s="450"/>
      <c r="C38" s="455"/>
      <c r="D38" s="885"/>
      <c r="E38" s="480"/>
      <c r="F38" s="885"/>
      <c r="G38" s="455"/>
      <c r="H38" s="439"/>
      <c r="I38" s="438"/>
      <c r="J38" s="439"/>
      <c r="K38" s="481"/>
    </row>
    <row r="39" spans="1:11" x14ac:dyDescent="0.2">
      <c r="B39" s="462"/>
      <c r="C39" s="455"/>
      <c r="D39" s="462"/>
      <c r="E39" s="887"/>
      <c r="F39" s="462"/>
      <c r="G39" s="887"/>
      <c r="H39" s="462"/>
      <c r="I39" s="887"/>
      <c r="J39" s="462"/>
      <c r="K39" s="887"/>
    </row>
    <row r="40" spans="1:11" x14ac:dyDescent="0.2">
      <c r="B40" s="462"/>
      <c r="C40" s="887"/>
      <c r="D40" s="455"/>
      <c r="E40" s="886"/>
      <c r="F40" s="462"/>
      <c r="G40" s="887"/>
      <c r="H40" s="455"/>
      <c r="I40" s="455"/>
      <c r="J40" s="452"/>
      <c r="K40" s="452"/>
    </row>
    <row r="41" spans="1:11" x14ac:dyDescent="0.2">
      <c r="B41" s="885"/>
      <c r="C41" s="459"/>
      <c r="D41" s="452"/>
      <c r="E41" s="454"/>
      <c r="F41" s="885"/>
      <c r="G41" s="438"/>
      <c r="H41" s="439"/>
      <c r="I41" s="438"/>
      <c r="J41" s="439"/>
      <c r="K41" s="481"/>
    </row>
    <row r="42" spans="1:11" x14ac:dyDescent="0.2">
      <c r="B42" s="463"/>
      <c r="C42" s="463"/>
      <c r="D42" s="463"/>
      <c r="E42" s="463"/>
      <c r="F42" s="463"/>
      <c r="G42" s="463"/>
      <c r="H42" s="463"/>
      <c r="I42" s="463"/>
      <c r="J42" s="463"/>
      <c r="K42" s="463"/>
    </row>
    <row r="43" spans="1:11" x14ac:dyDescent="0.2">
      <c r="B43" s="1701"/>
      <c r="C43" s="1701"/>
      <c r="D43" s="1701"/>
      <c r="E43" s="1701"/>
      <c r="F43" s="1701"/>
      <c r="G43" s="1701"/>
      <c r="H43" s="1701"/>
      <c r="I43" s="1701"/>
      <c r="J43" s="1701"/>
      <c r="K43" s="1701"/>
    </row>
    <row r="44" spans="1:11" x14ac:dyDescent="0.2">
      <c r="B44" s="437"/>
      <c r="C44" s="1700"/>
      <c r="D44" s="1700"/>
      <c r="E44" s="1700"/>
      <c r="F44" s="1700"/>
      <c r="G44" s="1700"/>
      <c r="H44" s="439"/>
      <c r="I44" s="438"/>
      <c r="J44" s="439"/>
      <c r="K44" s="438"/>
    </row>
  </sheetData>
  <mergeCells count="15">
    <mergeCell ref="I36:K36"/>
    <mergeCell ref="B43:K43"/>
    <mergeCell ref="C44:G44"/>
    <mergeCell ref="E19:K19"/>
    <mergeCell ref="G23:K23"/>
    <mergeCell ref="I24:K24"/>
    <mergeCell ref="C28:K28"/>
    <mergeCell ref="I32:K32"/>
    <mergeCell ref="B34:K34"/>
    <mergeCell ref="I17:K17"/>
    <mergeCell ref="D7:K7"/>
    <mergeCell ref="B8:K8"/>
    <mergeCell ref="B9:K9"/>
    <mergeCell ref="D11:K11"/>
    <mergeCell ref="D15:K15"/>
  </mergeCells>
  <phoneticPr fontId="1"/>
  <pageMargins left="0.19685039370078741" right="0.19685039370078741" top="0.37" bottom="0.19685039370078741" header="0.19685039370078741" footer="0.19685039370078741"/>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pageSetUpPr fitToPage="1"/>
  </sheetPr>
  <dimension ref="A1:M62"/>
  <sheetViews>
    <sheetView view="pageBreakPreview" zoomScaleNormal="100" zoomScaleSheetLayoutView="100" workbookViewId="0">
      <selection activeCell="C4" sqref="C4:D4"/>
    </sheetView>
  </sheetViews>
  <sheetFormatPr defaultColWidth="9" defaultRowHeight="11" x14ac:dyDescent="0.2"/>
  <cols>
    <col min="1" max="1" width="2.90625" style="66" customWidth="1"/>
    <col min="2" max="2" width="8.81640625" style="66" customWidth="1"/>
    <col min="3" max="10" width="11.453125" style="66" customWidth="1"/>
    <col min="11" max="11" width="9" style="66" customWidth="1"/>
    <col min="12" max="16384" width="9" style="66"/>
  </cols>
  <sheetData>
    <row r="1" spans="1:13" s="76" customFormat="1" ht="17.25" customHeight="1" x14ac:dyDescent="0.2">
      <c r="A1" s="1036" t="s">
        <v>750</v>
      </c>
      <c r="B1" s="1037"/>
      <c r="C1" s="1037"/>
      <c r="D1" s="1037"/>
      <c r="E1" s="1037"/>
      <c r="F1" s="1037"/>
      <c r="G1" s="1037"/>
      <c r="H1" s="1037"/>
      <c r="I1" s="1037"/>
      <c r="J1" s="1038"/>
      <c r="K1" s="66"/>
      <c r="L1" s="66"/>
      <c r="M1" s="66"/>
    </row>
    <row r="2" spans="1:13" s="76" customFormat="1" ht="35.25" customHeight="1" x14ac:dyDescent="0.2">
      <c r="A2" s="482"/>
      <c r="B2" s="1006" t="s">
        <v>689</v>
      </c>
      <c r="C2" s="1006"/>
      <c r="D2" s="1006"/>
      <c r="E2" s="1006"/>
      <c r="F2" s="1006"/>
      <c r="G2" s="1006"/>
      <c r="H2" s="1006"/>
      <c r="I2" s="1006"/>
      <c r="J2" s="1039"/>
      <c r="K2" s="66"/>
      <c r="L2" s="66"/>
      <c r="M2" s="66"/>
    </row>
    <row r="3" spans="1:13" s="76" customFormat="1" ht="27" customHeight="1" x14ac:dyDescent="0.2">
      <c r="A3" s="482"/>
      <c r="B3" s="1042" t="s">
        <v>707</v>
      </c>
      <c r="C3" s="1043"/>
      <c r="D3" s="1043"/>
      <c r="E3" s="1043"/>
      <c r="F3" s="1043"/>
      <c r="G3" s="1043"/>
      <c r="H3" s="1043"/>
      <c r="I3" s="1043"/>
      <c r="J3" s="1044"/>
      <c r="K3" s="66"/>
      <c r="L3" s="66"/>
      <c r="M3" s="66"/>
    </row>
    <row r="4" spans="1:13" s="76" customFormat="1" ht="40" customHeight="1" x14ac:dyDescent="0.2">
      <c r="A4" s="483"/>
      <c r="B4" s="478" t="s">
        <v>608</v>
      </c>
      <c r="C4" s="1028"/>
      <c r="D4" s="1028"/>
      <c r="E4" s="1028"/>
      <c r="F4" s="1028"/>
      <c r="G4" s="1028"/>
      <c r="H4" s="1028"/>
      <c r="I4" s="1040"/>
      <c r="J4" s="1041"/>
      <c r="K4" s="66"/>
      <c r="L4" s="66"/>
      <c r="M4" s="66"/>
    </row>
    <row r="5" spans="1:13" s="76" customFormat="1" ht="27" customHeight="1" x14ac:dyDescent="0.2">
      <c r="A5" s="483"/>
      <c r="B5" s="427" t="s">
        <v>615</v>
      </c>
      <c r="C5" s="1045"/>
      <c r="D5" s="1045"/>
      <c r="E5" s="1045"/>
      <c r="F5" s="1045"/>
      <c r="G5" s="1045"/>
      <c r="H5" s="1045"/>
      <c r="I5" s="1045"/>
      <c r="J5" s="1049"/>
      <c r="K5" s="66"/>
      <c r="L5" s="66"/>
      <c r="M5" s="66"/>
    </row>
    <row r="6" spans="1:13" s="76" customFormat="1" ht="27" customHeight="1" x14ac:dyDescent="0.2">
      <c r="A6" s="483"/>
      <c r="B6" s="428" t="s">
        <v>609</v>
      </c>
      <c r="C6" s="1028"/>
      <c r="D6" s="1028"/>
      <c r="E6" s="1028"/>
      <c r="F6" s="1028"/>
      <c r="G6" s="1028"/>
      <c r="H6" s="1028"/>
      <c r="I6" s="1029"/>
      <c r="J6" s="1030"/>
    </row>
    <row r="7" spans="1:13" ht="27" customHeight="1" x14ac:dyDescent="0.2">
      <c r="A7" s="483"/>
      <c r="B7" s="427" t="s">
        <v>610</v>
      </c>
      <c r="C7" s="1045"/>
      <c r="D7" s="1045"/>
      <c r="E7" s="1031"/>
      <c r="F7" s="1031"/>
      <c r="G7" s="1031"/>
      <c r="H7" s="1031"/>
      <c r="I7" s="1034"/>
      <c r="J7" s="1035"/>
      <c r="K7" s="76"/>
      <c r="L7" s="76"/>
      <c r="M7" s="76"/>
    </row>
    <row r="8" spans="1:13" ht="46.5" customHeight="1" x14ac:dyDescent="0.2">
      <c r="A8" s="483"/>
      <c r="B8" s="621" t="s">
        <v>824</v>
      </c>
      <c r="C8" s="1045"/>
      <c r="D8" s="1045"/>
      <c r="E8" s="1031"/>
      <c r="F8" s="1031"/>
      <c r="G8" s="1031"/>
      <c r="H8" s="1031"/>
      <c r="I8" s="1034"/>
      <c r="J8" s="1035"/>
      <c r="K8" s="76"/>
      <c r="L8" s="76"/>
      <c r="M8" s="76"/>
    </row>
    <row r="9" spans="1:13" ht="102.65" customHeight="1" x14ac:dyDescent="0.2">
      <c r="A9" s="483"/>
      <c r="B9" s="428" t="s">
        <v>611</v>
      </c>
      <c r="C9" s="1028"/>
      <c r="D9" s="1028"/>
      <c r="E9" s="1028"/>
      <c r="F9" s="1028"/>
      <c r="G9" s="1028"/>
      <c r="H9" s="1028"/>
      <c r="I9" s="1029"/>
      <c r="J9" s="1030"/>
      <c r="K9" s="76"/>
      <c r="L9" s="76"/>
      <c r="M9" s="76"/>
    </row>
    <row r="10" spans="1:13" ht="102.65" customHeight="1" x14ac:dyDescent="0.2">
      <c r="A10" s="483"/>
      <c r="B10" s="427" t="s">
        <v>612</v>
      </c>
      <c r="C10" s="1031"/>
      <c r="D10" s="1031"/>
      <c r="E10" s="1031"/>
      <c r="F10" s="1031"/>
      <c r="G10" s="1031"/>
      <c r="H10" s="1031"/>
      <c r="I10" s="1034"/>
      <c r="J10" s="1035"/>
    </row>
    <row r="11" spans="1:13" ht="27" customHeight="1" x14ac:dyDescent="0.2">
      <c r="A11" s="483"/>
      <c r="B11" s="428" t="s">
        <v>613</v>
      </c>
      <c r="C11" s="1028"/>
      <c r="D11" s="1028"/>
      <c r="E11" s="1028"/>
      <c r="F11" s="1028"/>
      <c r="G11" s="1028"/>
      <c r="H11" s="1028"/>
      <c r="I11" s="1040"/>
      <c r="J11" s="1041"/>
    </row>
    <row r="12" spans="1:13" s="76" customFormat="1" ht="27" customHeight="1" x14ac:dyDescent="0.2">
      <c r="A12" s="838"/>
      <c r="B12" s="1046" t="s">
        <v>607</v>
      </c>
      <c r="C12" s="1047"/>
      <c r="D12" s="1047"/>
      <c r="E12" s="1047"/>
      <c r="F12" s="1047"/>
      <c r="G12" s="1047"/>
      <c r="H12" s="1047"/>
      <c r="I12" s="1047"/>
      <c r="J12" s="1048"/>
    </row>
    <row r="13" spans="1:13" s="76" customFormat="1" ht="40" customHeight="1" x14ac:dyDescent="0.2">
      <c r="A13" s="839"/>
      <c r="B13" s="840" t="s">
        <v>608</v>
      </c>
      <c r="C13" s="1028"/>
      <c r="D13" s="1028"/>
      <c r="E13" s="1028"/>
      <c r="F13" s="1028"/>
      <c r="G13" s="1028"/>
      <c r="H13" s="1028"/>
      <c r="I13" s="1040"/>
      <c r="J13" s="1041"/>
    </row>
    <row r="14" spans="1:13" s="76" customFormat="1" ht="27" customHeight="1" x14ac:dyDescent="0.2">
      <c r="A14" s="839"/>
      <c r="B14" s="841" t="s">
        <v>615</v>
      </c>
      <c r="C14" s="1045"/>
      <c r="D14" s="1045"/>
      <c r="E14" s="1045"/>
      <c r="F14" s="1045"/>
      <c r="G14" s="1045"/>
      <c r="H14" s="1045"/>
      <c r="I14" s="1045"/>
      <c r="J14" s="1049"/>
    </row>
    <row r="15" spans="1:13" s="76" customFormat="1" ht="27" customHeight="1" x14ac:dyDescent="0.2">
      <c r="A15" s="839"/>
      <c r="B15" s="842" t="s">
        <v>609</v>
      </c>
      <c r="C15" s="1028"/>
      <c r="D15" s="1028"/>
      <c r="E15" s="1028"/>
      <c r="F15" s="1028"/>
      <c r="G15" s="1028"/>
      <c r="H15" s="1028"/>
      <c r="I15" s="1040"/>
      <c r="J15" s="1041"/>
    </row>
    <row r="16" spans="1:13" s="76" customFormat="1" ht="27" customHeight="1" x14ac:dyDescent="0.2">
      <c r="A16" s="839"/>
      <c r="B16" s="841" t="s">
        <v>610</v>
      </c>
      <c r="C16" s="1045"/>
      <c r="D16" s="1045"/>
      <c r="E16" s="1031"/>
      <c r="F16" s="1031"/>
      <c r="G16" s="1031"/>
      <c r="H16" s="1031"/>
      <c r="I16" s="1034"/>
      <c r="J16" s="1035"/>
    </row>
    <row r="17" spans="1:10" s="76" customFormat="1" ht="27" customHeight="1" x14ac:dyDescent="0.2">
      <c r="A17" s="839"/>
      <c r="B17" s="843" t="s">
        <v>824</v>
      </c>
      <c r="C17" s="1045"/>
      <c r="D17" s="1045"/>
      <c r="E17" s="1031"/>
      <c r="F17" s="1031"/>
      <c r="G17" s="1031"/>
      <c r="H17" s="1031"/>
      <c r="I17" s="1034"/>
      <c r="J17" s="1035"/>
    </row>
    <row r="18" spans="1:10" s="76" customFormat="1" ht="102.65" customHeight="1" x14ac:dyDescent="0.2">
      <c r="A18" s="839"/>
      <c r="B18" s="842" t="s">
        <v>611</v>
      </c>
      <c r="C18" s="1028"/>
      <c r="D18" s="1028"/>
      <c r="E18" s="1028"/>
      <c r="F18" s="1028"/>
      <c r="G18" s="1028"/>
      <c r="H18" s="1028"/>
      <c r="I18" s="1029"/>
      <c r="J18" s="1030"/>
    </row>
    <row r="19" spans="1:10" s="76" customFormat="1" ht="102.65" customHeight="1" x14ac:dyDescent="0.2">
      <c r="A19" s="839"/>
      <c r="B19" s="841" t="s">
        <v>612</v>
      </c>
      <c r="C19" s="1031"/>
      <c r="D19" s="1031"/>
      <c r="E19" s="1031"/>
      <c r="F19" s="1031"/>
      <c r="G19" s="1031"/>
      <c r="H19" s="1031"/>
      <c r="I19" s="1032"/>
      <c r="J19" s="1033"/>
    </row>
    <row r="20" spans="1:10" s="76" customFormat="1" ht="27" customHeight="1" x14ac:dyDescent="0.2">
      <c r="A20" s="839"/>
      <c r="B20" s="842" t="s">
        <v>613</v>
      </c>
      <c r="C20" s="1028"/>
      <c r="D20" s="1028"/>
      <c r="E20" s="1028"/>
      <c r="F20" s="1028"/>
      <c r="G20" s="1028"/>
      <c r="H20" s="1028"/>
      <c r="I20" s="1029"/>
      <c r="J20" s="1030"/>
    </row>
    <row r="21" spans="1:10" ht="27" customHeight="1" thickBot="1" x14ac:dyDescent="0.25">
      <c r="A21" s="484"/>
      <c r="B21" s="1050" t="s">
        <v>614</v>
      </c>
      <c r="C21" s="1050"/>
      <c r="D21" s="1050"/>
      <c r="E21" s="1050"/>
      <c r="F21" s="1050"/>
      <c r="G21" s="1050"/>
      <c r="H21" s="1050"/>
      <c r="I21" s="1050"/>
      <c r="J21" s="1051"/>
    </row>
    <row r="22" spans="1:10" ht="34.5" customHeight="1" x14ac:dyDescent="0.2"/>
    <row r="29" spans="1:10" ht="12" customHeight="1" x14ac:dyDescent="0.2"/>
    <row r="30" spans="1:10" ht="12" customHeight="1" x14ac:dyDescent="0.2"/>
    <row r="31" spans="1:10" ht="12" customHeight="1" x14ac:dyDescent="0.2"/>
    <row r="32" spans="1:10"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sheetData>
  <sheetProtection algorithmName="SHA-512" hashValue="RsBmecHEg0U1zdFjazdpcIdCrcLgmo1N4eSOlyOL84cngf7oJkIEQ0fI3jCJXx3VL/wh8JUzZ/4CyMKv6Q2tmQ==" saltValue="C37AQRjJKQLYNGuZnq5yEg==" spinCount="100000" sheet="1" formatRows="0" insertColumns="0" insertRows="0" deleteColumns="0" deleteRows="0"/>
  <mergeCells count="69">
    <mergeCell ref="C17:D17"/>
    <mergeCell ref="E17:F17"/>
    <mergeCell ref="G17:H17"/>
    <mergeCell ref="I17:J17"/>
    <mergeCell ref="C8:D8"/>
    <mergeCell ref="E8:F8"/>
    <mergeCell ref="G8:H8"/>
    <mergeCell ref="I8:J8"/>
    <mergeCell ref="E16:F16"/>
    <mergeCell ref="G16:H16"/>
    <mergeCell ref="I16:J16"/>
    <mergeCell ref="B21:J21"/>
    <mergeCell ref="C11:D11"/>
    <mergeCell ref="E11:F11"/>
    <mergeCell ref="G11:H11"/>
    <mergeCell ref="I11:J11"/>
    <mergeCell ref="C13:D13"/>
    <mergeCell ref="E13:F13"/>
    <mergeCell ref="G13:H13"/>
    <mergeCell ref="I13:J13"/>
    <mergeCell ref="C14:D14"/>
    <mergeCell ref="E14:F14"/>
    <mergeCell ref="G14:H14"/>
    <mergeCell ref="I14:J14"/>
    <mergeCell ref="C15:D15"/>
    <mergeCell ref="E15:F15"/>
    <mergeCell ref="C16:D16"/>
    <mergeCell ref="C5:D5"/>
    <mergeCell ref="E5:F5"/>
    <mergeCell ref="G5:H5"/>
    <mergeCell ref="B12:J12"/>
    <mergeCell ref="G15:H15"/>
    <mergeCell ref="I15:J15"/>
    <mergeCell ref="E9:F9"/>
    <mergeCell ref="G9:H9"/>
    <mergeCell ref="I9:J9"/>
    <mergeCell ref="I5:J5"/>
    <mergeCell ref="C6:D6"/>
    <mergeCell ref="C10:D10"/>
    <mergeCell ref="C7:D7"/>
    <mergeCell ref="C9:D9"/>
    <mergeCell ref="E6:F6"/>
    <mergeCell ref="G6:H6"/>
    <mergeCell ref="A1:J1"/>
    <mergeCell ref="B2:J2"/>
    <mergeCell ref="C4:D4"/>
    <mergeCell ref="E4:F4"/>
    <mergeCell ref="G4:H4"/>
    <mergeCell ref="I4:J4"/>
    <mergeCell ref="B3:J3"/>
    <mergeCell ref="I6:J6"/>
    <mergeCell ref="I7:J7"/>
    <mergeCell ref="E10:F10"/>
    <mergeCell ref="G10:H10"/>
    <mergeCell ref="I10:J10"/>
    <mergeCell ref="E7:F7"/>
    <mergeCell ref="G7:H7"/>
    <mergeCell ref="C20:D20"/>
    <mergeCell ref="E20:F20"/>
    <mergeCell ref="G20:H20"/>
    <mergeCell ref="I20:J20"/>
    <mergeCell ref="C18:D18"/>
    <mergeCell ref="E18:F18"/>
    <mergeCell ref="G18:H18"/>
    <mergeCell ref="I18:J18"/>
    <mergeCell ref="C19:D19"/>
    <mergeCell ref="E19:F19"/>
    <mergeCell ref="G19:H19"/>
    <mergeCell ref="I19:J19"/>
  </mergeCells>
  <phoneticPr fontId="1"/>
  <dataValidations count="4">
    <dataValidation imeMode="halfAlpha" allowBlank="1" showInputMessage="1" showErrorMessage="1" sqref="D22:D39 C13 B22:C22 C4 C6:C11 A6:A11 A15:A22 C15:C20"/>
    <dataValidation type="list" allowBlank="1" showInputMessage="1" showErrorMessage="1" sqref="B23:B27">
      <formula1>"'16,'17,'18,'19,'20,'21"</formula1>
    </dataValidation>
    <dataValidation imeMode="hiragana" allowBlank="1" showInputMessage="1" showErrorMessage="1" sqref="E4 G4 E13 G13 G6:G11 E6:E11 E15:E20 G15:G20"/>
    <dataValidation type="list" imeMode="halfAlpha" allowBlank="1" showInputMessage="1" showErrorMessage="1" sqref="C5:J5 C14:J14">
      <formula1>"実施中,申請中,申請予定"</formula1>
    </dataValidation>
  </dataValidations>
  <printOptions horizontalCentered="1"/>
  <pageMargins left="0.59055118110236227" right="0.59055118110236227" top="0.39370078740157483" bottom="0.78740157480314965" header="0.31496062992125984" footer="0.39370078740157483"/>
  <pageSetup paperSize="9" scale="88" orientation="portrait" r:id="rId1"/>
  <headerFooter>
    <oddFooter>&amp;C&amp;"ＭＳ Ｐゴシック,標準"&amp;10&amp;A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M28"/>
  <sheetViews>
    <sheetView showZeros="0" view="pageBreakPreview" zoomScaleNormal="100" zoomScaleSheetLayoutView="100" workbookViewId="0">
      <selection activeCell="F4" sqref="F4:G4"/>
    </sheetView>
  </sheetViews>
  <sheetFormatPr defaultColWidth="9" defaultRowHeight="11" x14ac:dyDescent="0.2"/>
  <cols>
    <col min="1" max="1" width="5" style="66" customWidth="1"/>
    <col min="2" max="2" width="25" style="66" customWidth="1"/>
    <col min="3" max="4" width="6.1796875" style="66" customWidth="1"/>
    <col min="5" max="5" width="25" style="66" customWidth="1"/>
    <col min="6" max="7" width="10" style="66" customWidth="1"/>
    <col min="8" max="16384" width="9" style="66"/>
  </cols>
  <sheetData>
    <row r="1" spans="1:13" ht="22.5" customHeight="1" x14ac:dyDescent="0.2">
      <c r="A1" s="1052" t="s">
        <v>751</v>
      </c>
      <c r="B1" s="1052"/>
      <c r="C1" s="1052"/>
      <c r="D1" s="1052"/>
      <c r="E1" s="1052"/>
      <c r="F1" s="1052"/>
      <c r="G1" s="1052"/>
    </row>
    <row r="2" spans="1:13" ht="48.75" customHeight="1" x14ac:dyDescent="0.2">
      <c r="A2" s="1060" t="s">
        <v>534</v>
      </c>
      <c r="B2" s="1060"/>
      <c r="C2" s="1060"/>
      <c r="D2" s="1060"/>
      <c r="E2" s="1060"/>
      <c r="F2" s="1060"/>
      <c r="G2" s="1060"/>
      <c r="H2" s="261"/>
      <c r="I2" s="261"/>
      <c r="J2" s="261"/>
      <c r="K2" s="261"/>
      <c r="L2" s="261"/>
      <c r="M2" s="261"/>
    </row>
    <row r="3" spans="1:13" ht="10.75" customHeight="1" thickBot="1" x14ac:dyDescent="0.25">
      <c r="A3" s="1060"/>
      <c r="B3" s="1060"/>
      <c r="C3" s="1060"/>
      <c r="D3" s="1060"/>
      <c r="E3" s="1060"/>
      <c r="F3" s="1060"/>
      <c r="G3" s="1060"/>
      <c r="H3" s="261"/>
      <c r="I3" s="261"/>
      <c r="J3" s="261"/>
      <c r="K3" s="261"/>
      <c r="L3" s="261"/>
      <c r="M3" s="261"/>
    </row>
    <row r="4" spans="1:13" ht="22.5" customHeight="1" thickBot="1" x14ac:dyDescent="0.25">
      <c r="A4" s="485"/>
      <c r="B4" s="485"/>
      <c r="C4" s="485"/>
      <c r="D4" s="485"/>
      <c r="E4" s="485"/>
      <c r="F4" s="1058"/>
      <c r="G4" s="1059"/>
    </row>
    <row r="5" spans="1:13" ht="30" customHeight="1" x14ac:dyDescent="0.2">
      <c r="A5" s="104" t="s">
        <v>148</v>
      </c>
      <c r="B5" s="104" t="s">
        <v>535</v>
      </c>
      <c r="C5" s="104" t="s">
        <v>149</v>
      </c>
      <c r="D5" s="104" t="s">
        <v>150</v>
      </c>
      <c r="E5" s="104" t="s">
        <v>151</v>
      </c>
      <c r="F5" s="104" t="s">
        <v>152</v>
      </c>
      <c r="G5" s="487" t="s">
        <v>153</v>
      </c>
    </row>
    <row r="6" spans="1:13" s="76" customFormat="1" ht="30" customHeight="1" x14ac:dyDescent="0.2">
      <c r="A6" s="105">
        <f>ROW()-ROW(役員・株主名簿[[#Headers],[No.]])</f>
        <v>1</v>
      </c>
      <c r="B6" s="567"/>
      <c r="C6" s="567"/>
      <c r="D6" s="567"/>
      <c r="E6" s="567"/>
      <c r="F6" s="568"/>
      <c r="G6" s="733" t="str">
        <f>IFERROR(役員・株主名簿[[#This Row],[持ち株数]]/役員・株主名簿[[#Totals],[持ち株数]],"")</f>
        <v/>
      </c>
    </row>
    <row r="7" spans="1:13" s="76" customFormat="1" ht="30" customHeight="1" x14ac:dyDescent="0.2">
      <c r="A7" s="105">
        <f>ROW()-ROW(役員・株主名簿[[#Headers],[No.]])</f>
        <v>2</v>
      </c>
      <c r="B7" s="567"/>
      <c r="C7" s="567"/>
      <c r="D7" s="567"/>
      <c r="E7" s="567"/>
      <c r="F7" s="568"/>
      <c r="G7" s="733" t="str">
        <f>IFERROR(役員・株主名簿[[#This Row],[持ち株数]]/役員・株主名簿[[#Totals],[持ち株数]],"")</f>
        <v/>
      </c>
    </row>
    <row r="8" spans="1:13" s="76" customFormat="1" ht="30" customHeight="1" x14ac:dyDescent="0.2">
      <c r="A8" s="105">
        <f>ROW()-ROW(役員・株主名簿[[#Headers],[No.]])</f>
        <v>3</v>
      </c>
      <c r="B8" s="567"/>
      <c r="C8" s="567"/>
      <c r="D8" s="567"/>
      <c r="E8" s="567"/>
      <c r="F8" s="568"/>
      <c r="G8" s="733" t="str">
        <f>IFERROR(役員・株主名簿[[#This Row],[持ち株数]]/役員・株主名簿[[#Totals],[持ち株数]],"")</f>
        <v/>
      </c>
    </row>
    <row r="9" spans="1:13" s="76" customFormat="1" ht="30" customHeight="1" x14ac:dyDescent="0.2">
      <c r="A9" s="105">
        <f>ROW()-ROW(役員・株主名簿[[#Headers],[No.]])</f>
        <v>4</v>
      </c>
      <c r="B9" s="567"/>
      <c r="C9" s="567"/>
      <c r="D9" s="567"/>
      <c r="E9" s="567"/>
      <c r="F9" s="568"/>
      <c r="G9" s="733" t="str">
        <f>IFERROR(役員・株主名簿[[#This Row],[持ち株数]]/役員・株主名簿[[#Totals],[持ち株数]],"")</f>
        <v/>
      </c>
    </row>
    <row r="10" spans="1:13" s="76" customFormat="1" ht="30" customHeight="1" x14ac:dyDescent="0.2">
      <c r="A10" s="105">
        <f>ROW()-ROW(役員・株主名簿[[#Headers],[No.]])</f>
        <v>5</v>
      </c>
      <c r="B10" s="567"/>
      <c r="C10" s="567"/>
      <c r="D10" s="567"/>
      <c r="E10" s="567"/>
      <c r="F10" s="568"/>
      <c r="G10" s="733" t="str">
        <f>IFERROR(役員・株主名簿[[#This Row],[持ち株数]]/役員・株主名簿[[#Totals],[持ち株数]],"")</f>
        <v/>
      </c>
    </row>
    <row r="11" spans="1:13" s="76" customFormat="1" ht="30" customHeight="1" x14ac:dyDescent="0.2">
      <c r="A11" s="105">
        <f>ROW()-ROW(役員・株主名簿[[#Headers],[No.]])</f>
        <v>6</v>
      </c>
      <c r="B11" s="567"/>
      <c r="C11" s="567"/>
      <c r="D11" s="567"/>
      <c r="E11" s="567"/>
      <c r="F11" s="568"/>
      <c r="G11" s="733" t="str">
        <f>IFERROR(役員・株主名簿[[#This Row],[持ち株数]]/役員・株主名簿[[#Totals],[持ち株数]],"")</f>
        <v/>
      </c>
    </row>
    <row r="12" spans="1:13" s="76" customFormat="1" ht="30" customHeight="1" x14ac:dyDescent="0.2">
      <c r="A12" s="105">
        <f>ROW()-ROW(役員・株主名簿[[#Headers],[No.]])</f>
        <v>7</v>
      </c>
      <c r="B12" s="567"/>
      <c r="C12" s="567"/>
      <c r="D12" s="567"/>
      <c r="E12" s="567"/>
      <c r="F12" s="568"/>
      <c r="G12" s="733" t="str">
        <f>IFERROR(役員・株主名簿[[#This Row],[持ち株数]]/役員・株主名簿[[#Totals],[持ち株数]],"")</f>
        <v/>
      </c>
    </row>
    <row r="13" spans="1:13" s="76" customFormat="1" ht="30" customHeight="1" x14ac:dyDescent="0.2">
      <c r="A13" s="105">
        <f>ROW()-ROW(役員・株主名簿[[#Headers],[No.]])</f>
        <v>8</v>
      </c>
      <c r="B13" s="567"/>
      <c r="C13" s="567"/>
      <c r="D13" s="567"/>
      <c r="E13" s="567"/>
      <c r="F13" s="568"/>
      <c r="G13" s="733" t="str">
        <f>IFERROR(役員・株主名簿[[#This Row],[持ち株数]]/役員・株主名簿[[#Totals],[持ち株数]],"")</f>
        <v/>
      </c>
    </row>
    <row r="14" spans="1:13" s="76" customFormat="1" ht="30" customHeight="1" x14ac:dyDescent="0.2">
      <c r="A14" s="105">
        <f>ROW()-ROW(役員・株主名簿[[#Headers],[No.]])</f>
        <v>9</v>
      </c>
      <c r="B14" s="567"/>
      <c r="C14" s="567"/>
      <c r="D14" s="567"/>
      <c r="E14" s="567"/>
      <c r="F14" s="568"/>
      <c r="G14" s="733" t="str">
        <f>IFERROR(役員・株主名簿[[#This Row],[持ち株数]]/役員・株主名簿[[#Totals],[持ち株数]],"")</f>
        <v/>
      </c>
    </row>
    <row r="15" spans="1:13" s="76" customFormat="1" ht="30" customHeight="1" thickBot="1" x14ac:dyDescent="0.25">
      <c r="A15" s="105">
        <f>ROW()-ROW(役員・株主名簿[[#Headers],[No.]])</f>
        <v>10</v>
      </c>
      <c r="B15" s="567" t="s">
        <v>154</v>
      </c>
      <c r="C15" s="707"/>
      <c r="D15" s="708"/>
      <c r="E15" s="709"/>
      <c r="F15" s="568"/>
      <c r="G15" s="867" t="str">
        <f>IFERROR(役員・株主名簿[[#This Row],[持ち株数]]/役員・株主名簿[[#Totals],[持ち株数]],"")</f>
        <v/>
      </c>
    </row>
    <row r="16" spans="1:13" ht="30" customHeight="1" thickTop="1" x14ac:dyDescent="0.2">
      <c r="A16" s="106"/>
      <c r="B16" s="107"/>
      <c r="C16" s="107" t="s">
        <v>155</v>
      </c>
      <c r="D16" s="107" t="s">
        <v>156</v>
      </c>
      <c r="E16" s="108"/>
      <c r="F16" s="167">
        <f>SUBTOTAL(109,役員・株主名簿[持ち株数])</f>
        <v>0</v>
      </c>
      <c r="G16" s="868">
        <f>SUBTOTAL(109,役員・株主名簿[持ち株比率])</f>
        <v>0</v>
      </c>
    </row>
    <row r="17" spans="1:8" ht="40.5" customHeight="1" x14ac:dyDescent="0.2">
      <c r="A17" s="1056" t="s">
        <v>400</v>
      </c>
      <c r="B17" s="1056"/>
      <c r="C17" s="1056"/>
      <c r="D17" s="1056"/>
      <c r="E17" s="1056"/>
      <c r="F17" s="1056"/>
      <c r="G17" s="1057"/>
    </row>
    <row r="18" spans="1:8" ht="22.5" customHeight="1" x14ac:dyDescent="0.2">
      <c r="A18" s="1053" t="s">
        <v>157</v>
      </c>
      <c r="B18" s="1054"/>
      <c r="C18" s="1054"/>
      <c r="D18" s="1054"/>
      <c r="E18" s="1054"/>
      <c r="F18" s="1054"/>
      <c r="G18" s="1055"/>
    </row>
    <row r="19" spans="1:8" ht="45" customHeight="1" x14ac:dyDescent="0.2">
      <c r="A19" s="990"/>
      <c r="B19" s="988"/>
      <c r="C19" s="988"/>
      <c r="D19" s="988"/>
      <c r="E19" s="988"/>
      <c r="F19" s="988"/>
      <c r="G19" s="991"/>
    </row>
    <row r="20" spans="1:8" ht="15" customHeight="1" x14ac:dyDescent="0.2">
      <c r="A20" s="77"/>
      <c r="B20" s="77"/>
      <c r="C20" s="77"/>
      <c r="D20" s="77"/>
      <c r="E20" s="77"/>
      <c r="F20" s="77"/>
      <c r="G20" s="77"/>
    </row>
    <row r="21" spans="1:8" ht="22.5" customHeight="1" x14ac:dyDescent="0.2">
      <c r="A21" s="1069" t="s">
        <v>536</v>
      </c>
      <c r="B21" s="1069"/>
      <c r="C21" s="1069"/>
      <c r="D21" s="1069"/>
      <c r="E21" s="1069"/>
      <c r="F21" s="1069"/>
      <c r="G21" s="1069"/>
      <c r="H21" s="78"/>
    </row>
    <row r="22" spans="1:8" ht="30" customHeight="1" x14ac:dyDescent="0.2">
      <c r="A22" s="109" t="s">
        <v>158</v>
      </c>
      <c r="B22" s="109" t="s">
        <v>159</v>
      </c>
      <c r="C22" s="1070" t="s">
        <v>281</v>
      </c>
      <c r="D22" s="1071"/>
      <c r="E22" s="503" t="s">
        <v>160</v>
      </c>
      <c r="F22" s="933" t="s">
        <v>161</v>
      </c>
      <c r="G22" s="1072"/>
    </row>
    <row r="23" spans="1:8" s="76" customFormat="1" ht="30" customHeight="1" x14ac:dyDescent="0.2">
      <c r="A23" s="110">
        <v>1</v>
      </c>
      <c r="B23" s="569"/>
      <c r="C23" s="1061"/>
      <c r="D23" s="1062"/>
      <c r="E23" s="570"/>
      <c r="F23" s="1063"/>
      <c r="G23" s="1064"/>
    </row>
    <row r="24" spans="1:8" s="76" customFormat="1" ht="30" customHeight="1" x14ac:dyDescent="0.2">
      <c r="A24" s="110">
        <v>2</v>
      </c>
      <c r="B24" s="571"/>
      <c r="C24" s="1065"/>
      <c r="D24" s="1066"/>
      <c r="E24" s="572"/>
      <c r="F24" s="1067"/>
      <c r="G24" s="1068"/>
    </row>
    <row r="25" spans="1:8" s="76" customFormat="1" ht="30" customHeight="1" x14ac:dyDescent="0.2">
      <c r="A25" s="110">
        <v>3</v>
      </c>
      <c r="B25" s="569"/>
      <c r="C25" s="1061"/>
      <c r="D25" s="1062"/>
      <c r="E25" s="573"/>
      <c r="F25" s="1063"/>
      <c r="G25" s="1064"/>
    </row>
    <row r="26" spans="1:8" s="76" customFormat="1" ht="30" customHeight="1" x14ac:dyDescent="0.2">
      <c r="A26" s="110">
        <v>4</v>
      </c>
      <c r="B26" s="571"/>
      <c r="C26" s="1065"/>
      <c r="D26" s="1066"/>
      <c r="E26" s="572"/>
      <c r="F26" s="1067"/>
      <c r="G26" s="1068"/>
    </row>
    <row r="27" spans="1:8" s="76" customFormat="1" ht="30" customHeight="1" x14ac:dyDescent="0.2">
      <c r="A27" s="110">
        <v>5</v>
      </c>
      <c r="B27" s="569"/>
      <c r="C27" s="1061"/>
      <c r="D27" s="1062"/>
      <c r="E27" s="574"/>
      <c r="F27" s="1063"/>
      <c r="G27" s="1064"/>
    </row>
    <row r="28" spans="1:8" ht="22.5" customHeight="1" x14ac:dyDescent="0.2">
      <c r="A28" s="369" t="s">
        <v>537</v>
      </c>
      <c r="B28" s="111"/>
      <c r="C28" s="111"/>
      <c r="D28" s="111"/>
      <c r="E28" s="111"/>
      <c r="F28" s="111"/>
      <c r="G28" s="111"/>
    </row>
  </sheetData>
  <sheetProtection algorithmName="SHA-512" hashValue="ClgyZ3VnqzfTHZBw8AAxovUDlTr8rX/kfTLhY6xf3IjtCWhM1vRIMR4CFW2UKlvlTUWDLZvkg2VtCovZBICOKg==" saltValue="xzef5V5c2jontDKR/khWNQ==" spinCount="100000" sheet="1" formatCells="0" formatRows="0" insertRows="0" deleteRows="0" selectLockedCells="1"/>
  <mergeCells count="19">
    <mergeCell ref="A19:G19"/>
    <mergeCell ref="C27:D27"/>
    <mergeCell ref="F27:G27"/>
    <mergeCell ref="C24:D24"/>
    <mergeCell ref="F24:G24"/>
    <mergeCell ref="C25:D25"/>
    <mergeCell ref="F25:G25"/>
    <mergeCell ref="C26:D26"/>
    <mergeCell ref="F26:G26"/>
    <mergeCell ref="A21:G21"/>
    <mergeCell ref="C22:D22"/>
    <mergeCell ref="F22:G22"/>
    <mergeCell ref="C23:D23"/>
    <mergeCell ref="F23:G23"/>
    <mergeCell ref="A1:G1"/>
    <mergeCell ref="A18:G18"/>
    <mergeCell ref="A17:G17"/>
    <mergeCell ref="F4:G4"/>
    <mergeCell ref="A2:G3"/>
  </mergeCells>
  <phoneticPr fontId="1"/>
  <conditionalFormatting sqref="F4:G4">
    <cfRule type="cellIs" dxfId="415" priority="1" operator="equal">
      <formula>""</formula>
    </cfRule>
  </conditionalFormatting>
  <dataValidations xWindow="389" yWindow="617" count="5">
    <dataValidation allowBlank="1" showInputMessage="1" showErrorMessage="1" prompt="　役員に該当する場合は「○」を選択してください。なお、監査役も役員に含めます。" sqref="C15"/>
    <dataValidation imeMode="halfAlpha" allowBlank="1" showInputMessage="1" showErrorMessage="1" sqref="A23:A27 C23:E27 A6:A15 F6:G15"/>
    <dataValidation imeMode="hiragana" allowBlank="1" showInputMessage="1" showErrorMessage="1" sqref="A19:G19 B23:B27 F23:G27 B6:B15 E6:E15"/>
    <dataValidation type="list" imeMode="hiragana" allowBlank="1" showInputMessage="1" showErrorMessage="1" prompt="　株主に該当する場合は「○」を選択してください。" sqref="D6:D15">
      <formula1>"○"</formula1>
    </dataValidation>
    <dataValidation type="list" allowBlank="1" showInputMessage="1" showErrorMessage="1" prompt="　役員に該当する場合は「○」を選択してください。なお、監査役も役員に含めます。" sqref="C6:C14">
      <formula1>"○"</formula1>
    </dataValidation>
  </dataValidations>
  <printOptions horizontalCentered="1"/>
  <pageMargins left="0.59055118110236227" right="0.59055118110236227" top="0.39370078740157483" bottom="0.78740157480314965" header="0.31496062992125984" footer="0.39370078740157483"/>
  <pageSetup paperSize="9" scale="98" fitToWidth="0" fitToHeight="0" orientation="portrait" r:id="rId1"/>
  <headerFooter>
    <oddFooter>&amp;C&amp;"ＭＳ Ｐゴシック,標準"&amp;10&amp;A</oddFooter>
  </headerFooter>
  <rowBreaks count="1" manualBreakCount="1">
    <brk id="28" max="6" man="1"/>
  </row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X34"/>
  <sheetViews>
    <sheetView view="pageBreakPreview" zoomScaleNormal="100" zoomScaleSheetLayoutView="100" workbookViewId="0">
      <selection activeCell="B16" sqref="B16:U18"/>
    </sheetView>
  </sheetViews>
  <sheetFormatPr defaultColWidth="9" defaultRowHeight="11" x14ac:dyDescent="0.2"/>
  <cols>
    <col min="1" max="1" width="7.1796875" style="66" customWidth="1"/>
    <col min="2" max="2" width="1.90625" style="66" customWidth="1"/>
    <col min="3" max="5" width="5.36328125" style="66" customWidth="1"/>
    <col min="6" max="6" width="6.36328125" style="66" customWidth="1"/>
    <col min="7" max="7" width="2.453125" style="66" customWidth="1"/>
    <col min="8" max="8" width="6.81640625" style="66" customWidth="1"/>
    <col min="9" max="9" width="3.1796875" style="66" customWidth="1"/>
    <col min="10" max="10" width="6.81640625" style="66" customWidth="1"/>
    <col min="11" max="11" width="2.1796875" style="66" customWidth="1"/>
    <col min="12" max="12" width="2.36328125" style="66" customWidth="1"/>
    <col min="13" max="13" width="4.90625" style="66" customWidth="1"/>
    <col min="14" max="15" width="6.81640625" style="66" customWidth="1"/>
    <col min="16" max="16" width="3.81640625" style="66" customWidth="1"/>
    <col min="17" max="17" width="6.08984375" style="66" customWidth="1"/>
    <col min="18" max="18" width="5.36328125" style="66" customWidth="1"/>
    <col min="19" max="19" width="4" style="66" customWidth="1"/>
    <col min="20" max="20" width="2" style="66" customWidth="1"/>
    <col min="21" max="21" width="5.54296875" style="66" customWidth="1"/>
    <col min="22" max="22" width="9" style="66"/>
    <col min="23" max="23" width="25" style="66" customWidth="1"/>
    <col min="24" max="16384" width="9" style="66"/>
  </cols>
  <sheetData>
    <row r="1" spans="1:24" s="72" customFormat="1" ht="20" customHeight="1" x14ac:dyDescent="0.2">
      <c r="A1" s="1073" t="s">
        <v>752</v>
      </c>
      <c r="B1" s="1073"/>
      <c r="C1" s="1073"/>
      <c r="D1" s="1073"/>
      <c r="E1" s="1073"/>
      <c r="F1" s="1073"/>
      <c r="G1" s="1073"/>
      <c r="H1" s="1073"/>
      <c r="I1" s="1073"/>
      <c r="J1" s="1073"/>
      <c r="K1" s="1073"/>
      <c r="L1" s="1073"/>
      <c r="M1" s="1073"/>
      <c r="N1" s="1073"/>
      <c r="O1" s="1073"/>
      <c r="P1" s="1073"/>
      <c r="Q1" s="1073"/>
      <c r="R1" s="1073"/>
      <c r="S1" s="1073"/>
      <c r="T1" s="1073"/>
      <c r="U1" s="1073"/>
    </row>
    <row r="2" spans="1:24" ht="16.5" customHeight="1" x14ac:dyDescent="0.2">
      <c r="A2" s="1074" t="s">
        <v>753</v>
      </c>
      <c r="B2" s="1074"/>
      <c r="C2" s="1074"/>
      <c r="D2" s="1074"/>
      <c r="E2" s="1074"/>
      <c r="F2" s="1074"/>
      <c r="G2" s="1074"/>
      <c r="H2" s="1074"/>
      <c r="I2" s="1074"/>
      <c r="J2" s="1074"/>
      <c r="K2" s="1074"/>
      <c r="L2" s="1074"/>
      <c r="M2" s="1074"/>
      <c r="N2" s="1074"/>
      <c r="O2" s="1074"/>
      <c r="P2" s="1074"/>
      <c r="Q2" s="1074"/>
      <c r="R2" s="1074"/>
      <c r="S2" s="1074"/>
      <c r="T2" s="1074"/>
      <c r="U2" s="1074"/>
      <c r="W2" s="594" t="s">
        <v>411</v>
      </c>
    </row>
    <row r="3" spans="1:24" ht="19.5" customHeight="1" x14ac:dyDescent="0.2">
      <c r="A3" s="1075" t="s">
        <v>415</v>
      </c>
      <c r="B3" s="1076"/>
      <c r="C3" s="1076"/>
      <c r="D3" s="1076"/>
      <c r="E3" s="1076"/>
      <c r="F3" s="1076"/>
      <c r="G3" s="1076"/>
      <c r="H3" s="1076"/>
      <c r="I3" s="1076"/>
      <c r="J3" s="1076"/>
      <c r="K3" s="1076"/>
      <c r="L3" s="1076"/>
      <c r="M3" s="1076"/>
      <c r="N3" s="1076"/>
      <c r="O3" s="1076"/>
      <c r="P3" s="1076"/>
      <c r="Q3" s="1076"/>
      <c r="R3" s="1076"/>
      <c r="S3" s="1076"/>
      <c r="T3" s="1076"/>
      <c r="U3" s="1077"/>
      <c r="W3" s="595" t="s">
        <v>386</v>
      </c>
    </row>
    <row r="4" spans="1:24" ht="24" customHeight="1" x14ac:dyDescent="0.2">
      <c r="A4" s="869"/>
      <c r="B4" s="1078" t="s">
        <v>444</v>
      </c>
      <c r="C4" s="1079"/>
      <c r="D4" s="1079"/>
      <c r="E4" s="1079"/>
      <c r="F4" s="1079"/>
      <c r="G4" s="1079"/>
      <c r="H4" s="1079"/>
      <c r="I4" s="1079"/>
      <c r="J4" s="1079"/>
      <c r="K4" s="1080"/>
      <c r="L4" s="870"/>
      <c r="M4" s="871"/>
      <c r="N4" s="1081" t="s">
        <v>416</v>
      </c>
      <c r="O4" s="1079"/>
      <c r="P4" s="1079"/>
      <c r="Q4" s="1079"/>
      <c r="R4" s="1079"/>
      <c r="S4" s="1079"/>
      <c r="T4" s="1079"/>
      <c r="U4" s="1080"/>
      <c r="V4" s="596"/>
      <c r="W4" s="597"/>
    </row>
    <row r="5" spans="1:24" ht="30" customHeight="1" x14ac:dyDescent="0.2">
      <c r="A5" s="869"/>
      <c r="B5" s="872"/>
      <c r="C5" s="1085" t="str">
        <f>IF('35'!D22="","",'35'!D22)</f>
        <v/>
      </c>
      <c r="D5" s="1085"/>
      <c r="E5" s="1085"/>
      <c r="F5" s="1085"/>
      <c r="G5" s="1085"/>
      <c r="H5" s="1085"/>
      <c r="I5" s="1085"/>
      <c r="J5" s="1085"/>
      <c r="K5" s="873"/>
      <c r="L5" s="874"/>
      <c r="M5" s="871"/>
      <c r="N5" s="872"/>
      <c r="O5" s="1086" t="str">
        <f>IF('44'!E5="","",'44'!E5)</f>
        <v/>
      </c>
      <c r="P5" s="1086"/>
      <c r="Q5" s="1086"/>
      <c r="R5" s="1086"/>
      <c r="S5" s="1086"/>
      <c r="T5" s="1086"/>
      <c r="U5" s="873"/>
      <c r="V5" s="596"/>
      <c r="W5" s="597"/>
    </row>
    <row r="6" spans="1:24" ht="41" customHeight="1" x14ac:dyDescent="0.2">
      <c r="A6" s="869"/>
      <c r="B6" s="872"/>
      <c r="C6" s="1085"/>
      <c r="D6" s="1085"/>
      <c r="E6" s="1085"/>
      <c r="F6" s="1085"/>
      <c r="G6" s="1085"/>
      <c r="H6" s="1085"/>
      <c r="I6" s="1085"/>
      <c r="J6" s="1085"/>
      <c r="K6" s="875"/>
      <c r="L6" s="876"/>
      <c r="M6" s="871"/>
      <c r="N6" s="872"/>
      <c r="O6" s="1086"/>
      <c r="P6" s="1086"/>
      <c r="Q6" s="1086"/>
      <c r="R6" s="1086"/>
      <c r="S6" s="1086"/>
      <c r="T6" s="1086"/>
      <c r="U6" s="875"/>
      <c r="V6" s="596"/>
      <c r="W6" s="597"/>
    </row>
    <row r="7" spans="1:24" ht="16.5" customHeight="1" x14ac:dyDescent="0.2">
      <c r="A7" s="869"/>
      <c r="B7" s="872"/>
      <c r="C7" s="877" t="s">
        <v>245</v>
      </c>
      <c r="D7" s="877"/>
      <c r="E7" s="877"/>
      <c r="F7" s="877"/>
      <c r="G7" s="878"/>
      <c r="H7" s="879" t="s">
        <v>213</v>
      </c>
      <c r="I7" s="879"/>
      <c r="J7" s="879"/>
      <c r="K7" s="875"/>
      <c r="L7" s="876"/>
      <c r="M7" s="871"/>
      <c r="N7" s="872"/>
      <c r="O7" s="877" t="s">
        <v>445</v>
      </c>
      <c r="P7" s="877"/>
      <c r="Q7" s="877"/>
      <c r="R7" s="877"/>
      <c r="S7" s="877"/>
      <c r="T7" s="877"/>
      <c r="U7" s="875"/>
      <c r="V7" s="596"/>
      <c r="W7" s="597"/>
    </row>
    <row r="8" spans="1:24" ht="47" customHeight="1" x14ac:dyDescent="0.2">
      <c r="A8" s="869"/>
      <c r="B8" s="872"/>
      <c r="C8" s="1086" t="str">
        <f>IF('53'!B3="","",'53'!B3)</f>
        <v/>
      </c>
      <c r="D8" s="1086"/>
      <c r="E8" s="1086"/>
      <c r="F8" s="1086"/>
      <c r="G8" s="878"/>
      <c r="H8" s="1086" t="str">
        <f>IF('47'!C6="",
     "",
     '47'!C6)</f>
        <v/>
      </c>
      <c r="I8" s="1086"/>
      <c r="J8" s="1086"/>
      <c r="K8" s="875"/>
      <c r="L8" s="876"/>
      <c r="M8" s="871"/>
      <c r="N8" s="872"/>
      <c r="O8" s="1086" t="str">
        <f>IF('44'!E7="","",'44'!E7)</f>
        <v/>
      </c>
      <c r="P8" s="1086"/>
      <c r="Q8" s="1086"/>
      <c r="R8" s="1086"/>
      <c r="S8" s="1086"/>
      <c r="T8" s="1086"/>
      <c r="U8" s="875"/>
      <c r="V8" s="596"/>
      <c r="W8" s="597"/>
    </row>
    <row r="9" spans="1:24" ht="47" customHeight="1" x14ac:dyDescent="0.2">
      <c r="A9" s="869"/>
      <c r="B9" s="872"/>
      <c r="C9" s="1086"/>
      <c r="D9" s="1086"/>
      <c r="E9" s="1086"/>
      <c r="F9" s="1086"/>
      <c r="G9" s="878"/>
      <c r="H9" s="1086" t="str">
        <f>IF('47'!C7="",
     "",
     '47'!C7)</f>
        <v/>
      </c>
      <c r="I9" s="1086"/>
      <c r="J9" s="1086"/>
      <c r="K9" s="875"/>
      <c r="L9" s="876"/>
      <c r="M9" s="871"/>
      <c r="N9" s="872"/>
      <c r="O9" s="1086"/>
      <c r="P9" s="1086"/>
      <c r="Q9" s="1086"/>
      <c r="R9" s="1086"/>
      <c r="S9" s="1086"/>
      <c r="T9" s="1086"/>
      <c r="U9" s="875"/>
      <c r="V9" s="596"/>
      <c r="W9" s="597"/>
    </row>
    <row r="10" spans="1:24" ht="18" customHeight="1" x14ac:dyDescent="0.2">
      <c r="A10" s="869"/>
      <c r="B10" s="872"/>
      <c r="C10" s="879" t="s">
        <v>244</v>
      </c>
      <c r="D10" s="879"/>
      <c r="E10" s="879"/>
      <c r="F10" s="879"/>
      <c r="G10" s="878"/>
      <c r="H10" s="877" t="s">
        <v>214</v>
      </c>
      <c r="I10" s="877"/>
      <c r="J10" s="877"/>
      <c r="K10" s="875"/>
      <c r="L10" s="876"/>
      <c r="M10" s="871"/>
      <c r="N10" s="872"/>
      <c r="O10" s="877" t="s">
        <v>446</v>
      </c>
      <c r="P10" s="877"/>
      <c r="Q10" s="877"/>
      <c r="R10" s="877"/>
      <c r="S10" s="877"/>
      <c r="T10" s="877"/>
      <c r="U10" s="875"/>
      <c r="V10" s="596"/>
      <c r="W10" s="597"/>
    </row>
    <row r="11" spans="1:24" ht="47" customHeight="1" x14ac:dyDescent="0.2">
      <c r="A11" s="869"/>
      <c r="B11" s="872"/>
      <c r="C11" s="1086" t="str">
        <f>IF('53'!D16="","",'53'!D16)</f>
        <v/>
      </c>
      <c r="D11" s="1086"/>
      <c r="E11" s="1086"/>
      <c r="F11" s="1086"/>
      <c r="G11" s="878"/>
      <c r="H11" s="1086" t="str">
        <f>IF('47'!C13="",
     "",
     '47'!C13)</f>
        <v/>
      </c>
      <c r="I11" s="1086"/>
      <c r="J11" s="1086"/>
      <c r="K11" s="875"/>
      <c r="L11" s="876"/>
      <c r="M11" s="871"/>
      <c r="N11" s="872"/>
      <c r="O11" s="1086" t="str">
        <f>IF('44'!E9="","",'44'!E9)</f>
        <v/>
      </c>
      <c r="P11" s="1086"/>
      <c r="Q11" s="1086"/>
      <c r="R11" s="1086"/>
      <c r="S11" s="1086"/>
      <c r="T11" s="1086"/>
      <c r="U11" s="875"/>
      <c r="V11" s="596"/>
      <c r="W11" s="597"/>
    </row>
    <row r="12" spans="1:24" ht="47" customHeight="1" x14ac:dyDescent="0.2">
      <c r="A12" s="869"/>
      <c r="B12" s="872"/>
      <c r="C12" s="1086"/>
      <c r="D12" s="1086"/>
      <c r="E12" s="1086"/>
      <c r="F12" s="1086"/>
      <c r="G12" s="878"/>
      <c r="H12" s="1086" t="str">
        <f>IF('47'!C14="",
     "",
     '47'!C14)</f>
        <v/>
      </c>
      <c r="I12" s="1086"/>
      <c r="J12" s="1086"/>
      <c r="K12" s="875"/>
      <c r="L12" s="876"/>
      <c r="M12" s="871"/>
      <c r="N12" s="872"/>
      <c r="O12" s="1086"/>
      <c r="P12" s="1086"/>
      <c r="Q12" s="1086"/>
      <c r="R12" s="1086"/>
      <c r="S12" s="1086"/>
      <c r="T12" s="1086"/>
      <c r="U12" s="875"/>
      <c r="V12" s="596"/>
      <c r="W12" s="597"/>
    </row>
    <row r="13" spans="1:24" ht="9.65" customHeight="1" x14ac:dyDescent="0.2">
      <c r="A13" s="869"/>
      <c r="B13" s="880"/>
      <c r="C13" s="881"/>
      <c r="D13" s="881"/>
      <c r="E13" s="881"/>
      <c r="F13" s="881"/>
      <c r="G13" s="882"/>
      <c r="H13" s="881"/>
      <c r="I13" s="881"/>
      <c r="J13" s="881"/>
      <c r="K13" s="883"/>
      <c r="L13" s="876"/>
      <c r="M13" s="871"/>
      <c r="N13" s="880"/>
      <c r="O13" s="881"/>
      <c r="P13" s="881"/>
      <c r="Q13" s="881"/>
      <c r="R13" s="881"/>
      <c r="S13" s="881"/>
      <c r="T13" s="881"/>
      <c r="U13" s="883"/>
      <c r="V13" s="596"/>
      <c r="W13" s="597"/>
    </row>
    <row r="14" spans="1:24" ht="20" customHeight="1" x14ac:dyDescent="0.2">
      <c r="A14" s="1087" t="s">
        <v>572</v>
      </c>
      <c r="B14" s="1088"/>
      <c r="C14" s="1088"/>
      <c r="D14" s="1088"/>
      <c r="E14" s="1088"/>
      <c r="F14" s="1088"/>
      <c r="G14" s="1088"/>
      <c r="H14" s="1088"/>
      <c r="I14" s="1088"/>
      <c r="J14" s="1088"/>
      <c r="K14" s="1088"/>
      <c r="L14" s="1088"/>
      <c r="M14" s="1088"/>
      <c r="N14" s="1088"/>
      <c r="O14" s="1088"/>
      <c r="P14" s="1088"/>
      <c r="Q14" s="1088"/>
      <c r="R14" s="1088"/>
      <c r="S14" s="1088"/>
      <c r="T14" s="1088"/>
      <c r="U14" s="1089"/>
      <c r="V14" s="598"/>
      <c r="W14" s="659"/>
      <c r="X14" s="660"/>
    </row>
    <row r="15" spans="1:24" ht="15" customHeight="1" x14ac:dyDescent="0.2">
      <c r="A15" s="599" t="s">
        <v>708</v>
      </c>
      <c r="B15" s="600"/>
      <c r="C15" s="600"/>
      <c r="D15" s="598"/>
      <c r="E15" s="598"/>
      <c r="F15" s="598"/>
      <c r="G15" s="598"/>
      <c r="H15" s="598"/>
      <c r="I15" s="598"/>
      <c r="J15" s="598"/>
      <c r="K15" s="598"/>
      <c r="L15" s="598"/>
      <c r="M15" s="600"/>
      <c r="N15" s="598"/>
      <c r="O15" s="598"/>
      <c r="P15" s="598"/>
      <c r="Q15" s="598"/>
      <c r="R15" s="598"/>
      <c r="S15" s="598"/>
      <c r="T15" s="598"/>
      <c r="U15" s="676"/>
      <c r="W15" s="601"/>
    </row>
    <row r="16" spans="1:24" ht="149.4" customHeight="1" x14ac:dyDescent="0.2">
      <c r="A16" s="1090"/>
      <c r="B16" s="1092"/>
      <c r="C16" s="1093"/>
      <c r="D16" s="1093"/>
      <c r="E16" s="1093"/>
      <c r="F16" s="1093"/>
      <c r="G16" s="1093"/>
      <c r="H16" s="1093"/>
      <c r="I16" s="1093"/>
      <c r="J16" s="1093"/>
      <c r="K16" s="1093"/>
      <c r="L16" s="1093"/>
      <c r="M16" s="1093"/>
      <c r="N16" s="1093"/>
      <c r="O16" s="1093"/>
      <c r="P16" s="1093"/>
      <c r="Q16" s="1093"/>
      <c r="R16" s="1093"/>
      <c r="S16" s="1093"/>
      <c r="T16" s="1093"/>
      <c r="U16" s="1094"/>
      <c r="V16" s="602"/>
      <c r="W16" s="603">
        <f>LEN(B16)</f>
        <v>0</v>
      </c>
    </row>
    <row r="17" spans="1:23" ht="16" customHeight="1" x14ac:dyDescent="0.2">
      <c r="A17" s="1090"/>
      <c r="B17" s="1095"/>
      <c r="C17" s="1096"/>
      <c r="D17" s="1096"/>
      <c r="E17" s="1096"/>
      <c r="F17" s="1096"/>
      <c r="G17" s="1096"/>
      <c r="H17" s="1096"/>
      <c r="I17" s="1096"/>
      <c r="J17" s="1096"/>
      <c r="K17" s="1096"/>
      <c r="L17" s="1096"/>
      <c r="M17" s="1096"/>
      <c r="N17" s="1096"/>
      <c r="O17" s="1096"/>
      <c r="P17" s="1096"/>
      <c r="Q17" s="1096"/>
      <c r="R17" s="1096"/>
      <c r="S17" s="1096"/>
      <c r="T17" s="1096"/>
      <c r="U17" s="1097"/>
      <c r="V17" s="604"/>
    </row>
    <row r="18" spans="1:23" ht="34.25" customHeight="1" x14ac:dyDescent="0.2">
      <c r="A18" s="1091"/>
      <c r="B18" s="1098"/>
      <c r="C18" s="1099"/>
      <c r="D18" s="1099"/>
      <c r="E18" s="1099"/>
      <c r="F18" s="1099"/>
      <c r="G18" s="1099"/>
      <c r="H18" s="1099"/>
      <c r="I18" s="1099"/>
      <c r="J18" s="1099"/>
      <c r="K18" s="1099"/>
      <c r="L18" s="1099"/>
      <c r="M18" s="1099"/>
      <c r="N18" s="1099"/>
      <c r="O18" s="1099"/>
      <c r="P18" s="1099"/>
      <c r="Q18" s="1099"/>
      <c r="R18" s="1099"/>
      <c r="S18" s="1099"/>
      <c r="T18" s="1099"/>
      <c r="U18" s="1100"/>
    </row>
    <row r="19" spans="1:23" s="229" customFormat="1" ht="20" customHeight="1" x14ac:dyDescent="0.2">
      <c r="A19" s="1082" t="s">
        <v>872</v>
      </c>
      <c r="B19" s="1083"/>
      <c r="C19" s="1083"/>
      <c r="D19" s="1083"/>
      <c r="E19" s="1083"/>
      <c r="F19" s="1083"/>
      <c r="G19" s="1083"/>
      <c r="H19" s="1083"/>
      <c r="I19" s="1083"/>
      <c r="J19" s="1083"/>
      <c r="K19" s="1083"/>
      <c r="L19" s="1083"/>
      <c r="M19" s="1083"/>
      <c r="N19" s="1083"/>
      <c r="O19" s="1083"/>
      <c r="P19" s="1083"/>
      <c r="Q19" s="1083"/>
      <c r="R19" s="1083"/>
      <c r="S19" s="1083"/>
      <c r="T19" s="1083"/>
      <c r="U19" s="1084"/>
      <c r="V19" s="605"/>
      <c r="W19" s="65"/>
    </row>
    <row r="20" spans="1:23" s="229" customFormat="1" ht="15" customHeight="1" x14ac:dyDescent="0.2">
      <c r="A20" s="1102" t="s">
        <v>842</v>
      </c>
      <c r="B20" s="1102"/>
      <c r="C20" s="1103" t="s">
        <v>843</v>
      </c>
      <c r="D20" s="1104"/>
      <c r="E20" s="1102" t="s">
        <v>891</v>
      </c>
      <c r="F20" s="1102"/>
      <c r="G20" s="1102" t="s">
        <v>945</v>
      </c>
      <c r="H20" s="1102"/>
      <c r="I20" s="1102"/>
      <c r="J20" s="1103" t="s">
        <v>892</v>
      </c>
      <c r="K20" s="1114"/>
      <c r="L20" s="1104"/>
      <c r="M20" s="1103" t="s">
        <v>946</v>
      </c>
      <c r="N20" s="1104"/>
      <c r="O20" s="1103" t="s">
        <v>844</v>
      </c>
      <c r="P20" s="1104"/>
      <c r="Q20" s="1103" t="s">
        <v>893</v>
      </c>
      <c r="R20" s="1104"/>
      <c r="S20" s="1103" t="s">
        <v>947</v>
      </c>
      <c r="T20" s="1114"/>
      <c r="U20" s="1104"/>
      <c r="V20"/>
      <c r="W20" s="65"/>
    </row>
    <row r="21" spans="1:23" s="229" customFormat="1" ht="35.5" customHeight="1" x14ac:dyDescent="0.2">
      <c r="A21" s="1101"/>
      <c r="B21" s="1101"/>
      <c r="C21" s="1101"/>
      <c r="D21" s="1101"/>
      <c r="E21" s="1101"/>
      <c r="F21" s="1101"/>
      <c r="G21" s="1101"/>
      <c r="H21" s="1101"/>
      <c r="I21" s="1101"/>
      <c r="J21" s="1105"/>
      <c r="K21" s="1106"/>
      <c r="L21" s="1107"/>
      <c r="M21" s="1105"/>
      <c r="N21" s="1107"/>
      <c r="O21" s="1105"/>
      <c r="P21" s="1107"/>
      <c r="Q21" s="1105"/>
      <c r="R21" s="1107"/>
      <c r="S21" s="1105"/>
      <c r="T21" s="1106"/>
      <c r="U21" s="1107"/>
      <c r="V21"/>
      <c r="W21" s="65"/>
    </row>
    <row r="22" spans="1:23" s="410" customFormat="1" ht="24" customHeight="1" x14ac:dyDescent="0.2">
      <c r="A22" s="1101"/>
      <c r="B22" s="1101"/>
      <c r="C22" s="1101"/>
      <c r="D22" s="1101"/>
      <c r="E22" s="1101"/>
      <c r="F22" s="1101"/>
      <c r="G22" s="1101"/>
      <c r="H22" s="1101"/>
      <c r="I22" s="1101"/>
      <c r="J22" s="1108"/>
      <c r="K22" s="1109"/>
      <c r="L22" s="1110"/>
      <c r="M22" s="1108"/>
      <c r="N22" s="1110"/>
      <c r="O22" s="1108"/>
      <c r="P22" s="1110"/>
      <c r="Q22" s="1108"/>
      <c r="R22" s="1110"/>
      <c r="S22" s="1108"/>
      <c r="T22" s="1109"/>
      <c r="U22" s="1110"/>
      <c r="V22"/>
    </row>
    <row r="23" spans="1:23" s="229" customFormat="1" ht="21.65" customHeight="1" x14ac:dyDescent="0.2">
      <c r="A23" s="1101"/>
      <c r="B23" s="1101"/>
      <c r="C23" s="1101"/>
      <c r="D23" s="1101"/>
      <c r="E23" s="1101"/>
      <c r="F23" s="1101"/>
      <c r="G23" s="1101"/>
      <c r="H23" s="1101"/>
      <c r="I23" s="1101"/>
      <c r="J23" s="1108"/>
      <c r="K23" s="1109"/>
      <c r="L23" s="1110"/>
      <c r="M23" s="1108"/>
      <c r="N23" s="1110"/>
      <c r="O23" s="1108"/>
      <c r="P23" s="1110"/>
      <c r="Q23" s="1108"/>
      <c r="R23" s="1110"/>
      <c r="S23" s="1108"/>
      <c r="T23" s="1109"/>
      <c r="U23" s="1110"/>
      <c r="V23"/>
    </row>
    <row r="24" spans="1:23" s="229" customFormat="1" ht="26.5" customHeight="1" x14ac:dyDescent="0.2">
      <c r="A24" s="1101"/>
      <c r="B24" s="1101"/>
      <c r="C24" s="1101"/>
      <c r="D24" s="1101"/>
      <c r="E24" s="1101"/>
      <c r="F24" s="1101"/>
      <c r="G24" s="1101"/>
      <c r="H24" s="1101"/>
      <c r="I24" s="1101"/>
      <c r="J24" s="1108"/>
      <c r="K24" s="1109"/>
      <c r="L24" s="1110"/>
      <c r="M24" s="1108"/>
      <c r="N24" s="1110"/>
      <c r="O24" s="1108"/>
      <c r="P24" s="1110"/>
      <c r="Q24" s="1108"/>
      <c r="R24" s="1110"/>
      <c r="S24" s="1108"/>
      <c r="T24" s="1109"/>
      <c r="U24" s="1110"/>
      <c r="V24"/>
    </row>
    <row r="25" spans="1:23" s="229" customFormat="1" ht="18" customHeight="1" x14ac:dyDescent="0.2">
      <c r="A25" s="1101"/>
      <c r="B25" s="1101"/>
      <c r="C25" s="1101"/>
      <c r="D25" s="1101"/>
      <c r="E25" s="1101"/>
      <c r="F25" s="1101"/>
      <c r="G25" s="1101"/>
      <c r="H25" s="1101"/>
      <c r="I25" s="1101"/>
      <c r="J25" s="1108"/>
      <c r="K25" s="1109"/>
      <c r="L25" s="1110"/>
      <c r="M25" s="1108"/>
      <c r="N25" s="1110"/>
      <c r="O25" s="1108"/>
      <c r="P25" s="1110"/>
      <c r="Q25" s="1108"/>
      <c r="R25" s="1110"/>
      <c r="S25" s="1108"/>
      <c r="T25" s="1109"/>
      <c r="U25" s="1110"/>
      <c r="V25"/>
    </row>
    <row r="26" spans="1:23" s="229" customFormat="1" ht="13" x14ac:dyDescent="0.2">
      <c r="A26" s="1101"/>
      <c r="B26" s="1101"/>
      <c r="C26" s="1101"/>
      <c r="D26" s="1101"/>
      <c r="E26" s="1101"/>
      <c r="F26" s="1101"/>
      <c r="G26" s="1101"/>
      <c r="H26" s="1101"/>
      <c r="I26" s="1101"/>
      <c r="J26" s="1108"/>
      <c r="K26" s="1109"/>
      <c r="L26" s="1110"/>
      <c r="M26" s="1108"/>
      <c r="N26" s="1110"/>
      <c r="O26" s="1108"/>
      <c r="P26" s="1110"/>
      <c r="Q26" s="1108"/>
      <c r="R26" s="1110"/>
      <c r="S26" s="1108"/>
      <c r="T26" s="1109"/>
      <c r="U26" s="1110"/>
      <c r="V26"/>
    </row>
    <row r="27" spans="1:23" s="229" customFormat="1" ht="16.25" customHeight="1" x14ac:dyDescent="0.2">
      <c r="A27" s="1101"/>
      <c r="B27" s="1101"/>
      <c r="C27" s="1101"/>
      <c r="D27" s="1101"/>
      <c r="E27" s="1101"/>
      <c r="F27" s="1101"/>
      <c r="G27" s="1101"/>
      <c r="H27" s="1101"/>
      <c r="I27" s="1101"/>
      <c r="J27" s="1108"/>
      <c r="K27" s="1109"/>
      <c r="L27" s="1110"/>
      <c r="M27" s="1108"/>
      <c r="N27" s="1110"/>
      <c r="O27" s="1108"/>
      <c r="P27" s="1110"/>
      <c r="Q27" s="1108"/>
      <c r="R27" s="1110"/>
      <c r="S27" s="1108"/>
      <c r="T27" s="1109"/>
      <c r="U27" s="1110"/>
      <c r="V27"/>
    </row>
    <row r="28" spans="1:23" s="229" customFormat="1" ht="18" customHeight="1" x14ac:dyDescent="0.2">
      <c r="A28" s="1101"/>
      <c r="B28" s="1101"/>
      <c r="C28" s="1101"/>
      <c r="D28" s="1101"/>
      <c r="E28" s="1101"/>
      <c r="F28" s="1101"/>
      <c r="G28" s="1101"/>
      <c r="H28" s="1101"/>
      <c r="I28" s="1101"/>
      <c r="J28" s="1108"/>
      <c r="K28" s="1109"/>
      <c r="L28" s="1110"/>
      <c r="M28" s="1108"/>
      <c r="N28" s="1110"/>
      <c r="O28" s="1108"/>
      <c r="P28" s="1110"/>
      <c r="Q28" s="1108"/>
      <c r="R28" s="1110"/>
      <c r="S28" s="1108"/>
      <c r="T28" s="1109"/>
      <c r="U28" s="1110"/>
      <c r="V28"/>
    </row>
    <row r="29" spans="1:23" s="229" customFormat="1" ht="17.399999999999999" customHeight="1" x14ac:dyDescent="0.2">
      <c r="A29" s="1101"/>
      <c r="B29" s="1101"/>
      <c r="C29" s="1101"/>
      <c r="D29" s="1101"/>
      <c r="E29" s="1101"/>
      <c r="F29" s="1101"/>
      <c r="G29" s="1101"/>
      <c r="H29" s="1101"/>
      <c r="I29" s="1101"/>
      <c r="J29" s="1108"/>
      <c r="K29" s="1109"/>
      <c r="L29" s="1110"/>
      <c r="M29" s="1108"/>
      <c r="N29" s="1110"/>
      <c r="O29" s="1108"/>
      <c r="P29" s="1110"/>
      <c r="Q29" s="1108"/>
      <c r="R29" s="1110"/>
      <c r="S29" s="1108"/>
      <c r="T29" s="1109"/>
      <c r="U29" s="1110"/>
      <c r="V29"/>
    </row>
    <row r="30" spans="1:23" x14ac:dyDescent="0.2">
      <c r="A30" s="1101"/>
      <c r="B30" s="1101"/>
      <c r="C30" s="1101"/>
      <c r="D30" s="1101"/>
      <c r="E30" s="1101"/>
      <c r="F30" s="1101"/>
      <c r="G30" s="1101"/>
      <c r="H30" s="1101"/>
      <c r="I30" s="1101"/>
      <c r="J30" s="1108"/>
      <c r="K30" s="1109"/>
      <c r="L30" s="1110"/>
      <c r="M30" s="1108"/>
      <c r="N30" s="1110"/>
      <c r="O30" s="1108"/>
      <c r="P30" s="1110"/>
      <c r="Q30" s="1108"/>
      <c r="R30" s="1110"/>
      <c r="S30" s="1108"/>
      <c r="T30" s="1109"/>
      <c r="U30" s="1110"/>
    </row>
    <row r="31" spans="1:23" x14ac:dyDescent="0.2">
      <c r="A31" s="1101"/>
      <c r="B31" s="1101"/>
      <c r="C31" s="1101"/>
      <c r="D31" s="1101"/>
      <c r="E31" s="1101"/>
      <c r="F31" s="1101"/>
      <c r="G31" s="1101"/>
      <c r="H31" s="1101"/>
      <c r="I31" s="1101"/>
      <c r="J31" s="1108"/>
      <c r="K31" s="1109"/>
      <c r="L31" s="1110"/>
      <c r="M31" s="1108"/>
      <c r="N31" s="1110"/>
      <c r="O31" s="1108"/>
      <c r="P31" s="1110"/>
      <c r="Q31" s="1108"/>
      <c r="R31" s="1110"/>
      <c r="S31" s="1108"/>
      <c r="T31" s="1109"/>
      <c r="U31" s="1110"/>
    </row>
    <row r="32" spans="1:23" x14ac:dyDescent="0.2">
      <c r="A32" s="1101"/>
      <c r="B32" s="1101"/>
      <c r="C32" s="1101"/>
      <c r="D32" s="1101"/>
      <c r="E32" s="1101"/>
      <c r="F32" s="1101"/>
      <c r="G32" s="1101"/>
      <c r="H32" s="1101"/>
      <c r="I32" s="1101"/>
      <c r="J32" s="1108"/>
      <c r="K32" s="1109"/>
      <c r="L32" s="1110"/>
      <c r="M32" s="1108"/>
      <c r="N32" s="1110"/>
      <c r="O32" s="1108"/>
      <c r="P32" s="1110"/>
      <c r="Q32" s="1108"/>
      <c r="R32" s="1110"/>
      <c r="S32" s="1108"/>
      <c r="T32" s="1109"/>
      <c r="U32" s="1110"/>
    </row>
    <row r="33" spans="1:21" ht="6" customHeight="1" x14ac:dyDescent="0.2">
      <c r="A33" s="1101"/>
      <c r="B33" s="1101"/>
      <c r="C33" s="1101"/>
      <c r="D33" s="1101"/>
      <c r="E33" s="1101"/>
      <c r="F33" s="1101"/>
      <c r="G33" s="1101"/>
      <c r="H33" s="1101"/>
      <c r="I33" s="1101"/>
      <c r="J33" s="1108"/>
      <c r="K33" s="1109"/>
      <c r="L33" s="1110"/>
      <c r="M33" s="1108"/>
      <c r="N33" s="1110"/>
      <c r="O33" s="1108"/>
      <c r="P33" s="1110"/>
      <c r="Q33" s="1108"/>
      <c r="R33" s="1110"/>
      <c r="S33" s="1108"/>
      <c r="T33" s="1109"/>
      <c r="U33" s="1110"/>
    </row>
    <row r="34" spans="1:21" x14ac:dyDescent="0.2">
      <c r="A34" s="1101"/>
      <c r="B34" s="1101"/>
      <c r="C34" s="1101"/>
      <c r="D34" s="1101"/>
      <c r="E34" s="1101"/>
      <c r="F34" s="1101"/>
      <c r="G34" s="1101"/>
      <c r="H34" s="1101"/>
      <c r="I34" s="1101"/>
      <c r="J34" s="1111"/>
      <c r="K34" s="1112"/>
      <c r="L34" s="1113"/>
      <c r="M34" s="1111"/>
      <c r="N34" s="1113"/>
      <c r="O34" s="1111"/>
      <c r="P34" s="1113"/>
      <c r="Q34" s="1111"/>
      <c r="R34" s="1113"/>
      <c r="S34" s="1111"/>
      <c r="T34" s="1112"/>
      <c r="U34" s="1113"/>
    </row>
  </sheetData>
  <sheetProtection algorithmName="SHA-512" hashValue="Q4OYEdl5/dgwh+lzKr0oDBjI3rYE0VbDpndYfLdAQ5XV1aidfBsOqzNwcvhH6T/gaFPw5kVGhLGGfFWziJVPSQ==" saltValue="S2UkpRmD6Gsv0UDNS0TY1Q==" spinCount="100000" sheet="1" formatCells="0" selectLockedCells="1"/>
  <mergeCells count="37">
    <mergeCell ref="J20:L20"/>
    <mergeCell ref="M20:N20"/>
    <mergeCell ref="O20:P20"/>
    <mergeCell ref="Q20:R20"/>
    <mergeCell ref="S20:U20"/>
    <mergeCell ref="J21:L34"/>
    <mergeCell ref="M21:N34"/>
    <mergeCell ref="O21:P34"/>
    <mergeCell ref="Q21:R34"/>
    <mergeCell ref="S21:U34"/>
    <mergeCell ref="A21:B34"/>
    <mergeCell ref="C21:D34"/>
    <mergeCell ref="E21:F34"/>
    <mergeCell ref="G21:I34"/>
    <mergeCell ref="A20:B20"/>
    <mergeCell ref="E20:F20"/>
    <mergeCell ref="G20:I20"/>
    <mergeCell ref="C20:D20"/>
    <mergeCell ref="A19:U19"/>
    <mergeCell ref="C5:J6"/>
    <mergeCell ref="C8:F9"/>
    <mergeCell ref="C11:F12"/>
    <mergeCell ref="H8:J8"/>
    <mergeCell ref="H11:J11"/>
    <mergeCell ref="H9:J9"/>
    <mergeCell ref="H12:J12"/>
    <mergeCell ref="O5:T6"/>
    <mergeCell ref="A14:U14"/>
    <mergeCell ref="A16:A18"/>
    <mergeCell ref="B16:U18"/>
    <mergeCell ref="O8:T9"/>
    <mergeCell ref="O11:T12"/>
    <mergeCell ref="A1:U1"/>
    <mergeCell ref="A2:U2"/>
    <mergeCell ref="A3:U3"/>
    <mergeCell ref="B4:K4"/>
    <mergeCell ref="N4:U4"/>
  </mergeCells>
  <phoneticPr fontId="1"/>
  <conditionalFormatting sqref="C5">
    <cfRule type="cellIs" dxfId="397" priority="7" operator="equal">
      <formula>""</formula>
    </cfRule>
  </conditionalFormatting>
  <conditionalFormatting sqref="C8">
    <cfRule type="cellIs" dxfId="396" priority="6" operator="equal">
      <formula>""</formula>
    </cfRule>
  </conditionalFormatting>
  <conditionalFormatting sqref="H8:H9">
    <cfRule type="cellIs" dxfId="395" priority="5" operator="equal">
      <formula>""</formula>
    </cfRule>
  </conditionalFormatting>
  <conditionalFormatting sqref="C11">
    <cfRule type="cellIs" dxfId="394" priority="4" operator="equal">
      <formula>""</formula>
    </cfRule>
  </conditionalFormatting>
  <conditionalFormatting sqref="H11:H12">
    <cfRule type="cellIs" dxfId="393" priority="3" operator="equal">
      <formula>""</formula>
    </cfRule>
  </conditionalFormatting>
  <conditionalFormatting sqref="O5">
    <cfRule type="cellIs" dxfId="392" priority="2" operator="equal">
      <formula>""</formula>
    </cfRule>
  </conditionalFormatting>
  <conditionalFormatting sqref="O8 O11">
    <cfRule type="cellIs" dxfId="391" priority="1" operator="equal">
      <formula>""</formula>
    </cfRule>
  </conditionalFormatting>
  <dataValidations count="1">
    <dataValidation allowBlank="1" showInputMessage="1" showErrorMessage="1" promptTitle="本シートからは入力できません" prompt="他シートの値が自動反映されます。" sqref="C5"/>
  </dataValidations>
  <printOptions horizontalCentered="1"/>
  <pageMargins left="0.55118110236220474" right="0.19685039370078741" top="0.39370078740157483" bottom="0.39370078740157483" header="0.31496062992125984" footer="0.19685039370078741"/>
  <pageSetup paperSize="9" scale="91" orientation="portrait" r:id="rId1"/>
  <headerFooter>
    <oddFooter>&amp;C&amp;"ＭＳ Ｐゴシック,標準"&amp;10&amp;A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1:I12"/>
  <sheetViews>
    <sheetView view="pageBreakPreview" zoomScaleNormal="100" zoomScaleSheetLayoutView="100" workbookViewId="0">
      <selection activeCell="B2" sqref="B2:G2"/>
    </sheetView>
  </sheetViews>
  <sheetFormatPr defaultColWidth="9" defaultRowHeight="32.5" x14ac:dyDescent="0.2"/>
  <cols>
    <col min="1" max="2" width="3.08984375" style="76" customWidth="1"/>
    <col min="3" max="3" width="18.81640625" style="76" customWidth="1"/>
    <col min="4" max="4" width="3.08984375" style="76" customWidth="1"/>
    <col min="5" max="6" width="18.81640625" style="76" customWidth="1"/>
    <col min="7" max="7" width="21.81640625" style="76" customWidth="1"/>
    <col min="8" max="8" width="23.08984375" style="76" customWidth="1"/>
    <col min="9" max="9" width="20.6328125" style="339" customWidth="1"/>
    <col min="10" max="16384" width="9" style="76"/>
  </cols>
  <sheetData>
    <row r="1" spans="1:9" s="66" customFormat="1" ht="15" customHeight="1" x14ac:dyDescent="0.2">
      <c r="A1" s="1129" t="s">
        <v>738</v>
      </c>
      <c r="B1" s="1130"/>
      <c r="C1" s="1130"/>
      <c r="D1" s="1130"/>
      <c r="E1" s="1130"/>
      <c r="F1" s="1130"/>
      <c r="G1" s="1131"/>
      <c r="I1" s="411" t="s">
        <v>411</v>
      </c>
    </row>
    <row r="2" spans="1:9" ht="275.14999999999998" customHeight="1" x14ac:dyDescent="0.2">
      <c r="A2" s="1132"/>
      <c r="B2" s="1136"/>
      <c r="C2" s="1137"/>
      <c r="D2" s="1137"/>
      <c r="E2" s="1137"/>
      <c r="F2" s="1137"/>
      <c r="G2" s="1138"/>
      <c r="H2" s="230"/>
      <c r="I2" s="336">
        <f>LEN(B2)</f>
        <v>0</v>
      </c>
    </row>
    <row r="3" spans="1:9" ht="21.25" customHeight="1" x14ac:dyDescent="0.2">
      <c r="A3" s="1132"/>
      <c r="B3" s="1140" t="s">
        <v>574</v>
      </c>
      <c r="C3" s="1141"/>
      <c r="D3" s="1141"/>
      <c r="E3" s="1141"/>
      <c r="F3" s="1141"/>
      <c r="G3" s="1142"/>
      <c r="H3" s="230"/>
      <c r="I3" s="336"/>
    </row>
    <row r="4" spans="1:9" ht="30" customHeight="1" x14ac:dyDescent="0.2">
      <c r="A4" s="1132"/>
      <c r="B4" s="1143"/>
      <c r="C4" s="1144"/>
      <c r="D4" s="1144"/>
      <c r="E4" s="1144"/>
      <c r="F4" s="1144"/>
      <c r="G4" s="1145"/>
      <c r="H4" s="230"/>
      <c r="I4" s="336">
        <f>LEN(B4)</f>
        <v>0</v>
      </c>
    </row>
    <row r="5" spans="1:9" ht="21.25" customHeight="1" x14ac:dyDescent="0.2">
      <c r="A5" s="1132"/>
      <c r="B5" s="1139" t="s">
        <v>573</v>
      </c>
      <c r="C5" s="1139"/>
      <c r="D5" s="1139"/>
      <c r="E5" s="1139"/>
      <c r="F5" s="1139"/>
      <c r="G5" s="575" t="s">
        <v>530</v>
      </c>
      <c r="H5" s="230"/>
      <c r="I5" s="336"/>
    </row>
    <row r="6" spans="1:9" ht="15" customHeight="1" x14ac:dyDescent="0.2">
      <c r="A6" s="1133" t="s">
        <v>739</v>
      </c>
      <c r="B6" s="1134"/>
      <c r="C6" s="1134"/>
      <c r="D6" s="1134"/>
      <c r="E6" s="1134"/>
      <c r="F6" s="1134"/>
      <c r="G6" s="1135"/>
      <c r="H6" s="66"/>
      <c r="I6" s="337"/>
    </row>
    <row r="7" spans="1:9" ht="18" customHeight="1" x14ac:dyDescent="0.2">
      <c r="A7" s="488"/>
      <c r="B7" s="1123" t="s">
        <v>875</v>
      </c>
      <c r="C7" s="1124"/>
      <c r="D7" s="1124"/>
      <c r="E7" s="1124"/>
      <c r="F7" s="1124"/>
      <c r="G7" s="1125"/>
      <c r="H7" s="66"/>
      <c r="I7" s="338"/>
    </row>
    <row r="8" spans="1:9" ht="50.15" customHeight="1" x14ac:dyDescent="0.2">
      <c r="A8" s="488"/>
      <c r="B8" s="1120"/>
      <c r="C8" s="1121"/>
      <c r="D8" s="1121"/>
      <c r="E8" s="1121"/>
      <c r="F8" s="1121"/>
      <c r="G8" s="1122"/>
      <c r="H8" s="66"/>
      <c r="I8" s="336">
        <f>LEN(B8)</f>
        <v>0</v>
      </c>
    </row>
    <row r="9" spans="1:9" ht="22.5" customHeight="1" x14ac:dyDescent="0.2">
      <c r="A9" s="488"/>
      <c r="B9" s="1123" t="s">
        <v>874</v>
      </c>
      <c r="C9" s="1124"/>
      <c r="D9" s="1124"/>
      <c r="E9" s="1124"/>
      <c r="F9" s="1124"/>
      <c r="G9" s="1125"/>
      <c r="H9" s="66"/>
      <c r="I9" s="336"/>
    </row>
    <row r="10" spans="1:9" ht="300" customHeight="1" x14ac:dyDescent="0.2">
      <c r="A10" s="1115"/>
      <c r="B10" s="1126"/>
      <c r="C10" s="1127"/>
      <c r="D10" s="1127"/>
      <c r="E10" s="1127"/>
      <c r="F10" s="1127"/>
      <c r="G10" s="1128"/>
      <c r="H10" s="67"/>
      <c r="I10" s="336">
        <f>LEN(B10)</f>
        <v>0</v>
      </c>
    </row>
    <row r="11" spans="1:9" ht="22.5" customHeight="1" thickBot="1" x14ac:dyDescent="0.25">
      <c r="A11" s="1115"/>
      <c r="B11" s="1116" t="s">
        <v>873</v>
      </c>
      <c r="C11" s="1117"/>
      <c r="D11" s="1117"/>
      <c r="E11" s="1117"/>
      <c r="F11" s="1118" t="s">
        <v>716</v>
      </c>
      <c r="G11" s="1119"/>
      <c r="H11" s="339"/>
      <c r="I11" s="76"/>
    </row>
    <row r="12" spans="1:9" s="409" customFormat="1" ht="15" customHeight="1" x14ac:dyDescent="0.2">
      <c r="A12" s="710" t="s">
        <v>709</v>
      </c>
      <c r="B12" s="710"/>
      <c r="C12" s="710"/>
      <c r="D12" s="710"/>
      <c r="E12" s="710"/>
      <c r="F12" s="710"/>
      <c r="G12" s="710"/>
    </row>
  </sheetData>
  <sheetProtection algorithmName="SHA-512" hashValue="uZhhxyZJNe6+E6vvVzqSgxYegP5jfWdUQ8pgmXjCYMmNkwyS4EGKN1F2LDRgdFyFqArKHkTAtzzOhrVmgnjScA==" saltValue="K7nDfQBCNXdSAtOTmiYdWQ==" spinCount="100000" sheet="1" formatCells="0" selectLockedCells="1"/>
  <mergeCells count="14">
    <mergeCell ref="A1:G1"/>
    <mergeCell ref="A2:A5"/>
    <mergeCell ref="A6:G6"/>
    <mergeCell ref="B7:G7"/>
    <mergeCell ref="B2:G2"/>
    <mergeCell ref="B5:F5"/>
    <mergeCell ref="B3:G3"/>
    <mergeCell ref="B4:G4"/>
    <mergeCell ref="A10:A11"/>
    <mergeCell ref="B11:E11"/>
    <mergeCell ref="F11:G11"/>
    <mergeCell ref="B8:G8"/>
    <mergeCell ref="B9:G9"/>
    <mergeCell ref="B10:G10"/>
  </mergeCells>
  <phoneticPr fontId="1"/>
  <dataValidations count="4">
    <dataValidation allowBlank="1" showInputMessage="1" sqref="B2:G2 B3 B5 B4:G4"/>
    <dataValidation type="list" allowBlank="1" showInputMessage="1" showErrorMessage="1" sqref="G5">
      <formula1>"選択してください,試作品あり,試作品なし"</formula1>
    </dataValidation>
    <dataValidation type="textLength" operator="lessThanOrEqual" allowBlank="1" showInputMessage="1" showErrorMessage="1" sqref="B8:G8">
      <formula1>200</formula1>
    </dataValidation>
    <dataValidation type="list" allowBlank="1" showInputMessage="1" showErrorMessage="1" sqref="F11:G11">
      <formula1>"選択して下さい,試作品,製品"</formula1>
    </dataValidation>
  </dataValidations>
  <printOptions horizontalCentered="1"/>
  <pageMargins left="0.59055118110236227" right="0.59055118110236227" top="0.39370078740157483" bottom="0.78740157480314965" header="0.31496062992125984" footer="0.39370078740157483"/>
  <pageSetup paperSize="9" scale="99" orientation="portrait" r:id="rId1"/>
  <headerFooter>
    <oddFooter>&amp;C&amp;"ＭＳ Ｐゴシック,標準"&amp;10&amp;A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A1:F22"/>
  <sheetViews>
    <sheetView view="pageBreakPreview" zoomScaleNormal="100" zoomScaleSheetLayoutView="100" workbookViewId="0">
      <selection activeCell="B2" sqref="B2:F7"/>
    </sheetView>
  </sheetViews>
  <sheetFormatPr defaultColWidth="9" defaultRowHeight="11" x14ac:dyDescent="0.2"/>
  <cols>
    <col min="1" max="2" width="3.08984375" style="66" customWidth="1"/>
    <col min="3" max="3" width="22.6328125" style="66" customWidth="1"/>
    <col min="4" max="4" width="8.1796875" style="66" customWidth="1"/>
    <col min="5" max="5" width="8.1796875" style="66" bestFit="1" customWidth="1"/>
    <col min="6" max="6" width="43.453125" style="66" customWidth="1"/>
    <col min="7" max="16384" width="9" style="66"/>
  </cols>
  <sheetData>
    <row r="1" spans="1:6" ht="16.5" customHeight="1" x14ac:dyDescent="0.2">
      <c r="A1" s="847"/>
      <c r="B1" s="1146" t="s">
        <v>801</v>
      </c>
      <c r="C1" s="1146"/>
      <c r="D1" s="1146"/>
      <c r="E1" s="1146"/>
      <c r="F1" s="1147"/>
    </row>
    <row r="2" spans="1:6" ht="112.5" customHeight="1" x14ac:dyDescent="0.2">
      <c r="A2" s="1132"/>
      <c r="B2" s="1095"/>
      <c r="C2" s="1096"/>
      <c r="D2" s="1096"/>
      <c r="E2" s="1096"/>
      <c r="F2" s="1152"/>
    </row>
    <row r="3" spans="1:6" s="76" customFormat="1" ht="112.5" customHeight="1" x14ac:dyDescent="0.2">
      <c r="A3" s="1132"/>
      <c r="B3" s="1095"/>
      <c r="C3" s="1096"/>
      <c r="D3" s="1096"/>
      <c r="E3" s="1096"/>
      <c r="F3" s="1152"/>
    </row>
    <row r="4" spans="1:6" s="76" customFormat="1" ht="75" customHeight="1" x14ac:dyDescent="0.2">
      <c r="A4" s="1132"/>
      <c r="B4" s="1095"/>
      <c r="C4" s="1096"/>
      <c r="D4" s="1096"/>
      <c r="E4" s="1096"/>
      <c r="F4" s="1152"/>
    </row>
    <row r="5" spans="1:6" s="76" customFormat="1" ht="58.5" customHeight="1" x14ac:dyDescent="0.2">
      <c r="A5" s="1132"/>
      <c r="B5" s="1095"/>
      <c r="C5" s="1096"/>
      <c r="D5" s="1096"/>
      <c r="E5" s="1096"/>
      <c r="F5" s="1152"/>
    </row>
    <row r="6" spans="1:6" s="76" customFormat="1" ht="66" customHeight="1" x14ac:dyDescent="0.2">
      <c r="A6" s="1132"/>
      <c r="B6" s="1095"/>
      <c r="C6" s="1096"/>
      <c r="D6" s="1096"/>
      <c r="E6" s="1096"/>
      <c r="F6" s="1152"/>
    </row>
    <row r="7" spans="1:6" s="76" customFormat="1" ht="85.5" customHeight="1" x14ac:dyDescent="0.2">
      <c r="A7" s="1150"/>
      <c r="B7" s="1098"/>
      <c r="C7" s="1099"/>
      <c r="D7" s="1099"/>
      <c r="E7" s="1099"/>
      <c r="F7" s="1153"/>
    </row>
    <row r="8" spans="1:6" ht="15" customHeight="1" x14ac:dyDescent="0.2">
      <c r="A8" s="1154" t="s">
        <v>694</v>
      </c>
      <c r="B8" s="1155"/>
      <c r="C8" s="1155"/>
      <c r="D8" s="1155"/>
      <c r="E8" s="1155"/>
      <c r="F8" s="1156"/>
    </row>
    <row r="9" spans="1:6" ht="26.15" customHeight="1" x14ac:dyDescent="0.2">
      <c r="A9" s="489"/>
      <c r="B9" s="354" t="s">
        <v>147</v>
      </c>
      <c r="C9" s="354" t="s">
        <v>533</v>
      </c>
      <c r="D9" s="354" t="s">
        <v>531</v>
      </c>
      <c r="E9" s="354" t="s">
        <v>532</v>
      </c>
      <c r="F9" s="490" t="s">
        <v>575</v>
      </c>
    </row>
    <row r="10" spans="1:6" ht="23.25" customHeight="1" x14ac:dyDescent="0.2">
      <c r="A10" s="1151"/>
      <c r="B10" s="354">
        <f>ROW()-ROW('42'!$B$9)</f>
        <v>1</v>
      </c>
      <c r="C10" s="576"/>
      <c r="D10" s="577"/>
      <c r="E10" s="578"/>
      <c r="F10" s="579"/>
    </row>
    <row r="11" spans="1:6" ht="23.25" customHeight="1" x14ac:dyDescent="0.2">
      <c r="A11" s="1151"/>
      <c r="B11" s="354">
        <f>ROW()-ROW('42'!$B$9)</f>
        <v>2</v>
      </c>
      <c r="C11" s="580"/>
      <c r="D11" s="581"/>
      <c r="E11" s="582"/>
      <c r="F11" s="583"/>
    </row>
    <row r="12" spans="1:6" ht="23.25" customHeight="1" x14ac:dyDescent="0.2">
      <c r="A12" s="1151"/>
      <c r="B12" s="354">
        <f>ROW()-ROW('42'!$B$9)</f>
        <v>3</v>
      </c>
      <c r="C12" s="576"/>
      <c r="D12" s="577"/>
      <c r="E12" s="578"/>
      <c r="F12" s="579"/>
    </row>
    <row r="13" spans="1:6" ht="23.25" customHeight="1" x14ac:dyDescent="0.2">
      <c r="A13" s="1151"/>
      <c r="B13" s="354">
        <f>ROW()-ROW('42'!$B$9)</f>
        <v>4</v>
      </c>
      <c r="C13" s="580"/>
      <c r="D13" s="581"/>
      <c r="E13" s="582"/>
      <c r="F13" s="583"/>
    </row>
    <row r="14" spans="1:6" ht="23.25" customHeight="1" x14ac:dyDescent="0.2">
      <c r="A14" s="1151"/>
      <c r="B14" s="354">
        <f>ROW()-ROW('42'!$B$9)</f>
        <v>5</v>
      </c>
      <c r="C14" s="576"/>
      <c r="D14" s="577"/>
      <c r="E14" s="578"/>
      <c r="F14" s="579"/>
    </row>
    <row r="15" spans="1:6" ht="23.25" customHeight="1" thickBot="1" x14ac:dyDescent="0.25">
      <c r="A15" s="1151"/>
      <c r="B15" s="355">
        <f>ROW()-ROW('42'!$B$9)</f>
        <v>6</v>
      </c>
      <c r="C15" s="580"/>
      <c r="D15" s="584"/>
      <c r="E15" s="582"/>
      <c r="F15" s="583"/>
    </row>
    <row r="16" spans="1:6" ht="23.25" customHeight="1" thickTop="1" thickBot="1" x14ac:dyDescent="0.25">
      <c r="A16" s="498"/>
      <c r="B16" s="499"/>
      <c r="C16" s="500"/>
      <c r="D16" s="501" t="s">
        <v>538</v>
      </c>
      <c r="E16" s="834">
        <f>SUM(E10:E15)</f>
        <v>0</v>
      </c>
      <c r="F16" s="502"/>
    </row>
    <row r="17" spans="1:6" ht="11.15" customHeight="1" x14ac:dyDescent="0.2">
      <c r="A17" s="1148" t="s">
        <v>494</v>
      </c>
      <c r="B17" s="1148"/>
      <c r="C17" s="1148"/>
      <c r="D17" s="1148"/>
      <c r="E17" s="1148"/>
      <c r="F17" s="1148"/>
    </row>
    <row r="18" spans="1:6" x14ac:dyDescent="0.2">
      <c r="A18" s="1149"/>
      <c r="B18" s="1149"/>
      <c r="C18" s="1149"/>
      <c r="D18" s="1149"/>
      <c r="E18" s="1149"/>
      <c r="F18" s="1149"/>
    </row>
    <row r="19" spans="1:6" ht="15" customHeight="1" x14ac:dyDescent="0.2">
      <c r="A19" s="1149" t="s">
        <v>529</v>
      </c>
      <c r="B19" s="1149"/>
      <c r="C19" s="1149"/>
      <c r="D19" s="1149"/>
      <c r="E19" s="1149"/>
      <c r="F19" s="1149"/>
    </row>
    <row r="20" spans="1:6" x14ac:dyDescent="0.2">
      <c r="A20" s="1149"/>
      <c r="B20" s="1149"/>
      <c r="C20" s="1149"/>
      <c r="D20" s="1149"/>
      <c r="E20" s="1149"/>
      <c r="F20" s="1149"/>
    </row>
    <row r="21" spans="1:6" ht="11.15" customHeight="1" x14ac:dyDescent="0.2">
      <c r="A21" s="1149" t="s">
        <v>693</v>
      </c>
      <c r="B21" s="1149"/>
      <c r="C21" s="1149"/>
      <c r="D21" s="1149"/>
      <c r="E21" s="1149"/>
      <c r="F21" s="1149"/>
    </row>
    <row r="22" spans="1:6" x14ac:dyDescent="0.2">
      <c r="A22" s="1149"/>
      <c r="B22" s="1149"/>
      <c r="C22" s="1149"/>
      <c r="D22" s="1149"/>
      <c r="E22" s="1149"/>
      <c r="F22" s="1149"/>
    </row>
  </sheetData>
  <sheetProtection algorithmName="SHA-512" hashValue="quWVnv8mzhklgLsDzXjauiqR25ynmBbp74qIplk0umTMpgkVTTQmAopy1A0n6KxN/xihMc2exuytjZPegwioog==" saltValue="rZ5Z4HVHvHMmDzP7mAOSpw==" spinCount="100000" sheet="1" formatCells="0" formatRows="0" insertRows="0" deleteRows="0" selectLockedCells="1"/>
  <mergeCells count="8">
    <mergeCell ref="B1:F1"/>
    <mergeCell ref="A17:F18"/>
    <mergeCell ref="A19:F20"/>
    <mergeCell ref="A21:F22"/>
    <mergeCell ref="A2:A7"/>
    <mergeCell ref="A10:A15"/>
    <mergeCell ref="B2:F7"/>
    <mergeCell ref="A8:F8"/>
  </mergeCells>
  <phoneticPr fontId="1"/>
  <dataValidations count="1">
    <dataValidation type="list" allowBlank="1" showInputMessage="1" showErrorMessage="1" sqref="D10:D15">
      <formula1>"1,2,3"</formula1>
    </dataValidation>
  </dataValidations>
  <printOptions horizontalCentered="1"/>
  <pageMargins left="0.59055118110236227" right="0.59055118110236227" top="0.39370078740157483" bottom="0.78740157480314965" header="0.31496062992125984" footer="0.39370078740157483"/>
  <pageSetup paperSize="9" scale="98" orientation="portrait" r:id="rId1"/>
  <headerFooter>
    <oddFooter>&amp;C&amp;"ＭＳ Ｐゴシック,標準"&amp;10&amp;A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20"/>
  <sheetViews>
    <sheetView view="pageBreakPreview" zoomScaleNormal="90" zoomScaleSheetLayoutView="100" workbookViewId="0">
      <selection activeCell="C4" sqref="C4:F8"/>
    </sheetView>
  </sheetViews>
  <sheetFormatPr defaultColWidth="9" defaultRowHeight="13" x14ac:dyDescent="0.2"/>
  <cols>
    <col min="1" max="2" width="3.08984375" style="229" customWidth="1"/>
    <col min="3" max="3" width="9.36328125" style="229" customWidth="1"/>
    <col min="4" max="4" width="12.453125" style="229" customWidth="1"/>
    <col min="5" max="10" width="11.90625" style="229" customWidth="1"/>
    <col min="11" max="16384" width="9" style="229"/>
  </cols>
  <sheetData>
    <row r="1" spans="1:11" ht="22.5" customHeight="1" x14ac:dyDescent="0.2">
      <c r="A1" s="1166" t="s">
        <v>802</v>
      </c>
      <c r="B1" s="1167"/>
      <c r="C1" s="1167"/>
      <c r="D1" s="1167"/>
      <c r="E1" s="1167"/>
      <c r="F1" s="1167"/>
      <c r="G1" s="1167"/>
      <c r="H1" s="1167"/>
      <c r="I1" s="1167"/>
      <c r="J1" s="1167"/>
    </row>
    <row r="2" spans="1:11" ht="20.5" customHeight="1" thickBot="1" x14ac:dyDescent="0.25">
      <c r="A2" s="1168" t="s">
        <v>876</v>
      </c>
      <c r="B2" s="1169"/>
      <c r="C2" s="1169"/>
      <c r="D2" s="1169"/>
      <c r="E2" s="1169"/>
      <c r="F2" s="1169"/>
      <c r="G2" s="1169"/>
      <c r="H2" s="1169"/>
      <c r="I2" s="1169"/>
      <c r="J2" s="1170"/>
      <c r="K2" s="230"/>
    </row>
    <row r="3" spans="1:11" customFormat="1" ht="20" customHeight="1" thickBot="1" x14ac:dyDescent="0.25">
      <c r="A3" s="1202" t="s">
        <v>803</v>
      </c>
      <c r="B3" s="1203"/>
      <c r="C3" s="1174" t="s">
        <v>804</v>
      </c>
      <c r="D3" s="1175"/>
      <c r="E3" s="1175"/>
      <c r="F3" s="1176"/>
      <c r="G3" s="1174" t="s">
        <v>805</v>
      </c>
      <c r="H3" s="1175"/>
      <c r="I3" s="1175"/>
      <c r="J3" s="1177"/>
    </row>
    <row r="4" spans="1:11" customFormat="1" ht="30" customHeight="1" x14ac:dyDescent="0.2">
      <c r="A4" s="1204"/>
      <c r="B4" s="1205"/>
      <c r="C4" s="1178"/>
      <c r="D4" s="1179"/>
      <c r="E4" s="1179"/>
      <c r="F4" s="1180"/>
      <c r="G4" s="1178"/>
      <c r="H4" s="1179"/>
      <c r="I4" s="1179"/>
      <c r="J4" s="1187"/>
    </row>
    <row r="5" spans="1:11" customFormat="1" ht="30" customHeight="1" x14ac:dyDescent="0.2">
      <c r="A5" s="1204"/>
      <c r="B5" s="1205"/>
      <c r="C5" s="1181"/>
      <c r="D5" s="1182"/>
      <c r="E5" s="1182"/>
      <c r="F5" s="1183"/>
      <c r="G5" s="1181"/>
      <c r="H5" s="1182"/>
      <c r="I5" s="1182"/>
      <c r="J5" s="1188"/>
    </row>
    <row r="6" spans="1:11" customFormat="1" ht="30" customHeight="1" x14ac:dyDescent="0.2">
      <c r="A6" s="1204"/>
      <c r="B6" s="1205"/>
      <c r="C6" s="1181"/>
      <c r="D6" s="1182"/>
      <c r="E6" s="1182"/>
      <c r="F6" s="1183"/>
      <c r="G6" s="1181"/>
      <c r="H6" s="1182"/>
      <c r="I6" s="1182"/>
      <c r="J6" s="1188"/>
    </row>
    <row r="7" spans="1:11" customFormat="1" ht="30" customHeight="1" x14ac:dyDescent="0.2">
      <c r="A7" s="1204"/>
      <c r="B7" s="1205"/>
      <c r="C7" s="1181"/>
      <c r="D7" s="1182"/>
      <c r="E7" s="1182"/>
      <c r="F7" s="1183"/>
      <c r="G7" s="1181"/>
      <c r="H7" s="1182"/>
      <c r="I7" s="1182"/>
      <c r="J7" s="1188"/>
    </row>
    <row r="8" spans="1:11" customFormat="1" ht="30" customHeight="1" thickBot="1" x14ac:dyDescent="0.25">
      <c r="A8" s="1206"/>
      <c r="B8" s="1207"/>
      <c r="C8" s="1184"/>
      <c r="D8" s="1185"/>
      <c r="E8" s="1185"/>
      <c r="F8" s="1186"/>
      <c r="G8" s="1184"/>
      <c r="H8" s="1185"/>
      <c r="I8" s="1185"/>
      <c r="J8" s="1189"/>
    </row>
    <row r="9" spans="1:11" customFormat="1" ht="20" customHeight="1" thickBot="1" x14ac:dyDescent="0.25">
      <c r="A9" s="1204" t="s">
        <v>806</v>
      </c>
      <c r="B9" s="1205"/>
      <c r="C9" s="1174" t="s">
        <v>807</v>
      </c>
      <c r="D9" s="1175"/>
      <c r="E9" s="1175"/>
      <c r="F9" s="1176"/>
      <c r="G9" s="1174" t="s">
        <v>808</v>
      </c>
      <c r="H9" s="1175"/>
      <c r="I9" s="1175"/>
      <c r="J9" s="1177"/>
    </row>
    <row r="10" spans="1:11" customFormat="1" ht="30" customHeight="1" x14ac:dyDescent="0.2">
      <c r="A10" s="1204"/>
      <c r="B10" s="1205"/>
      <c r="C10" s="1178"/>
      <c r="D10" s="1190"/>
      <c r="E10" s="1190"/>
      <c r="F10" s="1191"/>
      <c r="G10" s="1178"/>
      <c r="H10" s="1190"/>
      <c r="I10" s="1190"/>
      <c r="J10" s="1199"/>
    </row>
    <row r="11" spans="1:11" customFormat="1" ht="30" customHeight="1" x14ac:dyDescent="0.2">
      <c r="A11" s="1204"/>
      <c r="B11" s="1205"/>
      <c r="C11" s="1192"/>
      <c r="D11" s="1193"/>
      <c r="E11" s="1193"/>
      <c r="F11" s="1194"/>
      <c r="G11" s="1192"/>
      <c r="H11" s="1193"/>
      <c r="I11" s="1193"/>
      <c r="J11" s="1200"/>
    </row>
    <row r="12" spans="1:11" customFormat="1" ht="30" customHeight="1" x14ac:dyDescent="0.2">
      <c r="A12" s="1204"/>
      <c r="B12" s="1205"/>
      <c r="C12" s="1195"/>
      <c r="D12" s="1193"/>
      <c r="E12" s="1193"/>
      <c r="F12" s="1194"/>
      <c r="G12" s="1195"/>
      <c r="H12" s="1193"/>
      <c r="I12" s="1193"/>
      <c r="J12" s="1200"/>
    </row>
    <row r="13" spans="1:11" customFormat="1" ht="30" customHeight="1" x14ac:dyDescent="0.2">
      <c r="A13" s="1204"/>
      <c r="B13" s="1205"/>
      <c r="C13" s="1195"/>
      <c r="D13" s="1193"/>
      <c r="E13" s="1193"/>
      <c r="F13" s="1194"/>
      <c r="G13" s="1195"/>
      <c r="H13" s="1193"/>
      <c r="I13" s="1193"/>
      <c r="J13" s="1200"/>
    </row>
    <row r="14" spans="1:11" customFormat="1" ht="30" customHeight="1" thickBot="1" x14ac:dyDescent="0.25">
      <c r="A14" s="1204"/>
      <c r="B14" s="1205"/>
      <c r="C14" s="1196"/>
      <c r="D14" s="1197"/>
      <c r="E14" s="1197"/>
      <c r="F14" s="1198"/>
      <c r="G14" s="1196"/>
      <c r="H14" s="1197"/>
      <c r="I14" s="1197"/>
      <c r="J14" s="1201"/>
    </row>
    <row r="15" spans="1:11" ht="15" customHeight="1" x14ac:dyDescent="0.2">
      <c r="A15" s="1171" t="s">
        <v>877</v>
      </c>
      <c r="B15" s="1169"/>
      <c r="C15" s="1172"/>
      <c r="D15" s="1172"/>
      <c r="E15" s="1172"/>
      <c r="F15" s="1172"/>
      <c r="G15" s="1172"/>
      <c r="H15" s="1172"/>
      <c r="I15" s="1172"/>
      <c r="J15" s="1173"/>
      <c r="K15" s="230"/>
    </row>
    <row r="16" spans="1:11" ht="69.650000000000006" customHeight="1" x14ac:dyDescent="0.2">
      <c r="A16" s="231"/>
      <c r="B16" s="1157"/>
      <c r="C16" s="1158"/>
      <c r="D16" s="1158"/>
      <c r="E16" s="1158"/>
      <c r="F16" s="1158"/>
      <c r="G16" s="1158"/>
      <c r="H16" s="1158"/>
      <c r="I16" s="1158"/>
      <c r="J16" s="1159"/>
      <c r="K16" s="230"/>
    </row>
    <row r="17" spans="1:11" ht="93" customHeight="1" x14ac:dyDescent="0.2">
      <c r="A17" s="231"/>
      <c r="B17" s="1160"/>
      <c r="C17" s="1161"/>
      <c r="D17" s="1161"/>
      <c r="E17" s="1161"/>
      <c r="F17" s="1161"/>
      <c r="G17" s="1161"/>
      <c r="H17" s="1161"/>
      <c r="I17" s="1161"/>
      <c r="J17" s="1162"/>
      <c r="K17" s="230"/>
    </row>
    <row r="18" spans="1:11" ht="85.25" customHeight="1" x14ac:dyDescent="0.2">
      <c r="A18" s="231"/>
      <c r="B18" s="1160"/>
      <c r="C18" s="1161"/>
      <c r="D18" s="1161"/>
      <c r="E18" s="1161"/>
      <c r="F18" s="1161"/>
      <c r="G18" s="1161"/>
      <c r="H18" s="1161"/>
      <c r="I18" s="1161"/>
      <c r="J18" s="1162"/>
      <c r="K18" s="230"/>
    </row>
    <row r="19" spans="1:11" ht="81.650000000000006" customHeight="1" x14ac:dyDescent="0.2">
      <c r="A19" s="321"/>
      <c r="B19" s="1163"/>
      <c r="C19" s="1164"/>
      <c r="D19" s="1164"/>
      <c r="E19" s="1164"/>
      <c r="F19" s="1164"/>
      <c r="G19" s="1164"/>
      <c r="H19" s="1164"/>
      <c r="I19" s="1164"/>
      <c r="J19" s="1165"/>
      <c r="K19" s="230"/>
    </row>
    <row r="20" spans="1:11" s="410" customFormat="1" ht="27.65" customHeight="1" x14ac:dyDescent="0.2">
      <c r="A20" s="622" t="s">
        <v>710</v>
      </c>
      <c r="B20" s="622"/>
      <c r="C20" s="622"/>
      <c r="D20" s="622"/>
      <c r="E20" s="622"/>
      <c r="F20" s="622"/>
      <c r="G20" s="622"/>
      <c r="H20" s="622"/>
      <c r="I20" s="622"/>
      <c r="J20" s="622"/>
    </row>
  </sheetData>
  <sheetProtection password="CC7B" sheet="1" formatCells="0" selectLockedCells="1"/>
  <mergeCells count="14">
    <mergeCell ref="B16:J19"/>
    <mergeCell ref="A1:J1"/>
    <mergeCell ref="A2:J2"/>
    <mergeCell ref="A15:J15"/>
    <mergeCell ref="C3:F3"/>
    <mergeCell ref="G3:J3"/>
    <mergeCell ref="C4:F8"/>
    <mergeCell ref="G4:J8"/>
    <mergeCell ref="C9:F9"/>
    <mergeCell ref="G9:J9"/>
    <mergeCell ref="C10:F14"/>
    <mergeCell ref="G10:J14"/>
    <mergeCell ref="A3:B8"/>
    <mergeCell ref="A9:B14"/>
  </mergeCells>
  <phoneticPr fontId="1"/>
  <printOptions horizontalCentered="1"/>
  <pageMargins left="0.59055118110236227" right="0.59055118110236227" top="0.39370078740157483" bottom="0.78740157480314965" header="0.31496062992125984" footer="0.39370078740157483"/>
  <pageSetup paperSize="9" scale="89" orientation="portrait" r:id="rId1"/>
  <headerFooter>
    <oddFooter>&amp;C&amp;"ＭＳ Ｐゴシック,標準"&amp;12&amp;A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52</vt:i4>
      </vt:variant>
    </vt:vector>
  </HeadingPairs>
  <TitlesOfParts>
    <vt:vector size="90" baseType="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'59'!Print_Titles</vt:lpstr>
      <vt:lpstr>'60'!Print_Titles</vt:lpstr>
      <vt:lpstr>'62'!Print_Titles</vt:lpstr>
      <vt:lpstr>'63'!Print_Titles</vt:lpstr>
      <vt:lpstr>'57'!Z_78A06D35_997C_49BE_BF64_1932D8EC4307_.wvu.PrintArea</vt:lpstr>
      <vt:lpstr>'58'!Z_78A06D35_997C_49BE_BF64_1932D8EC4307_.wvu.PrintArea</vt:lpstr>
      <vt:lpstr>'59'!Z_78A06D35_997C_49BE_BF64_1932D8EC4307_.wvu.PrintArea</vt:lpstr>
      <vt:lpstr>'60'!Z_78A06D35_997C_49BE_BF64_1932D8EC4307_.wvu.PrintArea</vt:lpstr>
      <vt:lpstr>'62'!Z_78A06D35_997C_49BE_BF64_1932D8EC4307_.wvu.PrintArea</vt:lpstr>
      <vt:lpstr>'63'!Z_78A06D35_997C_49BE_BF64_1932D8EC4307_.wvu.PrintArea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2019-04-09T01:53:23Z</dcterms:created>
  <dcterms:modified xsi:type="dcterms:W3CDTF">2024-08-20T08:27:12Z</dcterms:modified>
</cp:coreProperties>
</file>