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28770" windowHeight="555" tabRatio="951"/>
  </bookViews>
  <sheets>
    <sheet name="助成金申請チェックリスト" sheetId="143" r:id="rId1"/>
    <sheet name="助成経費の計画（厨房機器等購入費）" sheetId="129" r:id="rId2"/>
    <sheet name="助成経費の計画 (その他の経費)" sheetId="141" r:id="rId3"/>
    <sheet name="助成金交付申請額" sheetId="131" r:id="rId4"/>
    <sheet name="その他申請者情報" sheetId="137" r:id="rId5"/>
    <sheet name="助成経費の計画 (記入例)" sheetId="138" r:id="rId6"/>
    <sheet name="助成金交付申請額 (記入例)" sheetId="139" r:id="rId7"/>
    <sheet name="その他申請者情報 (記入例)" sheetId="140" r:id="rId8"/>
  </sheets>
  <definedNames>
    <definedName name="_xlnm.Print_Area" localSheetId="4">その他申請者情報!$A$1:$I$24</definedName>
    <definedName name="_xlnm.Print_Area" localSheetId="7">'その他申請者情報 (記入例)'!$A$1:$I$24</definedName>
    <definedName name="_xlnm.Print_Area" localSheetId="3">助成金交付申請額!$A$1:$H$18</definedName>
    <definedName name="_xlnm.Print_Area" localSheetId="6">'助成金交付申請額 (記入例)'!$A$1:$K$26</definedName>
    <definedName name="_xlnm.Print_Area" localSheetId="2">'助成経費の計画 (その他の経費)'!$A$1:$F$68</definedName>
    <definedName name="_xlnm.Print_Area" localSheetId="5">'助成経費の計画 (記入例)'!$A$1:$O$123</definedName>
    <definedName name="_xlnm.Print_Area" localSheetId="1">'助成経費の計画（厨房機器等購入費）'!$A$1:$H$42</definedName>
    <definedName name="_xlnm.Print_Titles" localSheetId="2">'助成経費の計画 (その他の経費)'!$1:$6</definedName>
    <definedName name="_xlnm.Print_Titles" localSheetId="5">'助成経費の計画 (記入例)'!$2:$7</definedName>
    <definedName name="_xlnm.Print_Titles" localSheetId="1">'助成経費の計画（厨房機器等購入費）'!$1:$6</definedName>
    <definedName name="ｚ" localSheetId="0">#REF!</definedName>
    <definedName name="ｚ" localSheetId="2">#REF!</definedName>
    <definedName name="ｚ" localSheetId="5">#REF!</definedName>
    <definedName name="ｚ" localSheetId="1">#REF!</definedName>
    <definedName name="ｚ">#REF!</definedName>
    <definedName name="サービス業" localSheetId="0">#REF!</definedName>
    <definedName name="サービス業" localSheetId="2">#REF!</definedName>
    <definedName name="サービス業" localSheetId="5">#REF!</definedName>
    <definedName name="サービス業" localSheetId="1">#REF!</definedName>
    <definedName name="サービス業">#REF!</definedName>
    <definedName name="サンプル" localSheetId="0">#REF!</definedName>
    <definedName name="サンプル" localSheetId="2">#REF!</definedName>
    <definedName name="サンプル" localSheetId="5">#REF!</definedName>
    <definedName name="サンプル" localSheetId="1">#REF!</definedName>
    <definedName name="サンプル">#REF!</definedName>
    <definedName name="卸売業" localSheetId="0">#REF!</definedName>
    <definedName name="卸売業" localSheetId="2">#REF!</definedName>
    <definedName name="卸売業" localSheetId="5">#REF!</definedName>
    <definedName name="卸売業" localSheetId="1">#REF!</definedName>
    <definedName name="卸売業">#REF!</definedName>
    <definedName name="記載例" localSheetId="0">#REF!</definedName>
    <definedName name="記載例" localSheetId="2">#REF!</definedName>
    <definedName name="記載例">#REF!</definedName>
    <definedName name="広告費記載例" localSheetId="0">#REF!</definedName>
    <definedName name="広告費記載例" localSheetId="2">#REF!</definedName>
    <definedName name="広告費記載例">#REF!</definedName>
    <definedName name="助成事業に要する経費__税込" localSheetId="0">#REF!</definedName>
    <definedName name="助成事業に要する経費__税込" localSheetId="2">'助成経費の計画 (その他の経費)'!#REF!</definedName>
    <definedName name="助成事業に要する経費__税込" localSheetId="5">'助成経費の計画 (記入例)'!#REF!</definedName>
    <definedName name="助成事業に要する経費__税込" localSheetId="1">'助成経費の計画（厨房機器等購入費）'!#REF!</definedName>
    <definedName name="助成事業に要する経費__税込">#REF!</definedName>
    <definedName name="助成事業に要する経費_税込" localSheetId="0">#REF!</definedName>
    <definedName name="助成事業に要する経費_税込" localSheetId="2">#REF!</definedName>
    <definedName name="助成事業に要する経費_税込" localSheetId="5">#REF!</definedName>
    <definedName name="助成事業に要する経費_税込" localSheetId="1">#REF!</definedName>
    <definedName name="助成事業に要する経費_税込">#REF!</definedName>
    <definedName name="助成対象経費__税抜" localSheetId="0">#REF!</definedName>
    <definedName name="助成対象経費__税抜" localSheetId="2">#REF!</definedName>
    <definedName name="助成対象経費__税抜">#REF!</definedName>
    <definedName name="助成対象経費_税抜" localSheetId="0">#REF!</definedName>
    <definedName name="助成対象経費_税抜" localSheetId="2">'助成経費の計画 (その他の経費)'!#REF!</definedName>
    <definedName name="助成対象経費_税抜" localSheetId="5">'助成経費の計画 (記入例)'!$H$9:$H$18</definedName>
    <definedName name="助成対象経費_税抜" localSheetId="1">'助成経費の計画（厨房機器等購入費）'!$H$9:$H$28</definedName>
    <definedName name="助成対象経費_税抜">#REF!</definedName>
    <definedName name="小売業" localSheetId="0">#REF!</definedName>
    <definedName name="小売業" localSheetId="2">#REF!</definedName>
    <definedName name="小売業" localSheetId="5">#REF!</definedName>
    <definedName name="小売業" localSheetId="1">#REF!</definedName>
    <definedName name="小売業">#REF!</definedName>
    <definedName name="申請書３なし" localSheetId="0">#REF!</definedName>
    <definedName name="申請書３なし" localSheetId="2">#REF!</definedName>
    <definedName name="申請書３なし" localSheetId="5">#REF!</definedName>
    <definedName name="申請書３なし" localSheetId="1">#REF!</definedName>
    <definedName name="申請書３なし">#REF!</definedName>
    <definedName name="数量" localSheetId="0">#REF!</definedName>
    <definedName name="数量" localSheetId="2">'助成経費の計画 (その他の経費)'!#REF!</definedName>
    <definedName name="数量" localSheetId="5">'助成経費の計画 (記入例)'!$G$9:$G$18</definedName>
    <definedName name="数量" localSheetId="1">'助成経費の計画（厨房機器等購入費）'!$G$9:$G$28</definedName>
    <definedName name="数量">#REF!</definedName>
    <definedName name="数量_システム費" localSheetId="0">#REF!</definedName>
    <definedName name="数量_システム費" localSheetId="2">'助成経費の計画 (その他の経費)'!#REF!</definedName>
    <definedName name="数量_システム費" localSheetId="5">'助成経費の計画 (記入例)'!$F$70:$F$79</definedName>
    <definedName name="数量_システム費" localSheetId="1">'助成経費の計画（厨房機器等購入費）'!#REF!</definedName>
    <definedName name="数量_システム費">#REF!</definedName>
    <definedName name="数量_工事費" localSheetId="0">#REF!</definedName>
    <definedName name="数量_工事費" localSheetId="2">'助成経費の計画 (その他の経費)'!#REF!</definedName>
    <definedName name="数量_工事費" localSheetId="5">'助成経費の計画 (記入例)'!$F$82:$F$91</definedName>
    <definedName name="数量_工事費" localSheetId="1">'助成経費の計画（厨房機器等購入費）'!#REF!</definedName>
    <definedName name="数量_工事費">#REF!</definedName>
    <definedName name="数量_広告費" localSheetId="0">#REF!</definedName>
    <definedName name="数量_広告費" localSheetId="2">'助成経費の計画 (その他の経費)'!#REF!</definedName>
    <definedName name="数量_広告費" localSheetId="5">'助成経費の計画 (記入例)'!$F$34:$F$43</definedName>
    <definedName name="数量_広告費" localSheetId="1">'助成経費の計画（厨房機器等購入費）'!#REF!</definedName>
    <definedName name="数量_広告費">#REF!</definedName>
    <definedName name="数量_購入費" localSheetId="0">#REF!</definedName>
    <definedName name="数量_購入費" localSheetId="2">'助成経費の計画 (その他の経費)'!#REF!</definedName>
    <definedName name="数量_購入費" localSheetId="5">'助成経費の計画 (記入例)'!$G$9:$G$18</definedName>
    <definedName name="数量_購入費" localSheetId="1">'助成経費の計画（厨房機器等購入費）'!$G$9:$G$28</definedName>
    <definedName name="数量_購入費">#REF!</definedName>
    <definedName name="数量_調査費" localSheetId="0">#REF!</definedName>
    <definedName name="数量_調査費" localSheetId="2">'助成経費の計画 (その他の経費)'!#REF!</definedName>
    <definedName name="数量_調査費" localSheetId="5">'助成経費の計画 (記入例)'!$F$58:$F$67</definedName>
    <definedName name="数量_調査費" localSheetId="1">'助成経費の計画（厨房機器等購入費）'!#REF!</definedName>
    <definedName name="数量_調査費">#REF!</definedName>
    <definedName name="製造業その他" localSheetId="0">#REF!</definedName>
    <definedName name="製造業その他" localSheetId="2">#REF!</definedName>
    <definedName name="製造業その他" localSheetId="5">#REF!</definedName>
    <definedName name="製造業その他" localSheetId="1">#REF!</definedName>
    <definedName name="製造業その他">#REF!</definedName>
    <definedName name="対象経費_システム費" localSheetId="0">#REF!</definedName>
    <definedName name="対象経費_システム費" localSheetId="2">'助成経費の計画 (その他の経費)'!$F$46:$F$55</definedName>
    <definedName name="対象経費_システム費" localSheetId="5">'助成経費の計画 (記入例)'!$H$70:$H$79</definedName>
    <definedName name="対象経費_システム費" localSheetId="1">'助成経費の計画（厨房機器等購入費）'!#REF!</definedName>
    <definedName name="対象経費_システム費">#REF!</definedName>
    <definedName name="対象経費_工事費" localSheetId="0">#REF!</definedName>
    <definedName name="対象経費_工事費" localSheetId="2">'助成経費の計画 (その他の経費)'!$F$58:$F$67</definedName>
    <definedName name="対象経費_工事費" localSheetId="5">'助成経費の計画 (記入例)'!$H$82:$H$91</definedName>
    <definedName name="対象経費_工事費" localSheetId="1">'助成経費の計画（厨房機器等購入費）'!#REF!</definedName>
    <definedName name="対象経費_工事費">#REF!</definedName>
    <definedName name="対象経費_広告費" localSheetId="0">#REF!</definedName>
    <definedName name="対象経費_広告費" localSheetId="2">'助成経費の計画 (その他の経費)'!$F$9:$F$18</definedName>
    <definedName name="対象経費_広告費" localSheetId="5">'助成経費の計画 (記入例)'!$H$34:$H$43</definedName>
    <definedName name="対象経費_広告費" localSheetId="1">'助成経費の計画（厨房機器等購入費）'!#REF!</definedName>
    <definedName name="対象経費_広告費">#REF!</definedName>
    <definedName name="対象経費_購入費" localSheetId="0">#REF!</definedName>
    <definedName name="対象経費_購入費" localSheetId="2">'助成経費の計画 (その他の経費)'!#REF!</definedName>
    <definedName name="対象経費_購入費" localSheetId="5">'助成経費の計画 (記入例)'!$H$9:$H$18</definedName>
    <definedName name="対象経費_購入費" localSheetId="1">'助成経費の計画（厨房機器等購入費）'!$H$9:$H$28</definedName>
    <definedName name="対象経費_購入費">#REF!</definedName>
    <definedName name="対象経費_調査費" localSheetId="0">#REF!</definedName>
    <definedName name="対象経費_調査費" localSheetId="2">'助成経費の計画 (その他の経費)'!$F$34:$F$43</definedName>
    <definedName name="対象経費_調査費" localSheetId="5">'助成経費の計画 (記入例)'!$H$58:$H$67</definedName>
    <definedName name="対象経費_調査費" localSheetId="1">'助成経費の計画（厨房機器等購入費）'!#REF!</definedName>
    <definedName name="対象経費_調査費">#REF!</definedName>
    <definedName name="単価__税抜" localSheetId="0">#REF!</definedName>
    <definedName name="単価__税抜" localSheetId="2">'助成経費の計画 (その他の経費)'!#REF!</definedName>
    <definedName name="単価__税抜" localSheetId="5">'助成経費の計画 (記入例)'!$F$9:$F$18</definedName>
    <definedName name="単価__税抜" localSheetId="1">'助成経費の計画（厨房機器等購入費）'!$F$9:$F$28</definedName>
    <definedName name="単価__税抜">#REF!</definedName>
    <definedName name="単価税抜_システム費" localSheetId="0">#REF!</definedName>
    <definedName name="単価税抜_システム費" localSheetId="2">'助成経費の計画 (その他の経費)'!$E$46:$E$55</definedName>
    <definedName name="単価税抜_システム費" localSheetId="5">'助成経費の計画 (記入例)'!$E$70:$E$79</definedName>
    <definedName name="単価税抜_システム費" localSheetId="1">'助成経費の計画（厨房機器等購入費）'!#REF!</definedName>
    <definedName name="単価税抜_システム費">#REF!</definedName>
    <definedName name="単価税抜_工事費" localSheetId="0">#REF!</definedName>
    <definedName name="単価税抜_工事費" localSheetId="2">'助成経費の計画 (その他の経費)'!$E$58:$E$67</definedName>
    <definedName name="単価税抜_工事費" localSheetId="5">'助成経費の計画 (記入例)'!$E$82:$E$91</definedName>
    <definedName name="単価税抜_工事費" localSheetId="1">'助成経費の計画（厨房機器等購入費）'!#REF!</definedName>
    <definedName name="単価税抜_工事費">#REF!</definedName>
    <definedName name="単価税抜_広告費" localSheetId="0">#REF!</definedName>
    <definedName name="単価税抜_広告費" localSheetId="2">'助成経費の計画 (その他の経費)'!$E$9:$E$18</definedName>
    <definedName name="単価税抜_広告費" localSheetId="5">'助成経費の計画 (記入例)'!$E$34:$E$43</definedName>
    <definedName name="単価税抜_広告費" localSheetId="1">'助成経費の計画（厨房機器等購入費）'!#REF!</definedName>
    <definedName name="単価税抜_広告費">#REF!</definedName>
    <definedName name="単価税抜_購入費" localSheetId="0">#REF!</definedName>
    <definedName name="単価税抜_購入費" localSheetId="2">'助成経費の計画 (その他の経費)'!#REF!</definedName>
    <definedName name="単価税抜_購入費" localSheetId="5">'助成経費の計画 (記入例)'!$F$9:$F$18</definedName>
    <definedName name="単価税抜_購入費" localSheetId="1">'助成経費の計画（厨房機器等購入費）'!$F$9:$F$28</definedName>
    <definedName name="単価税抜_購入費">#REF!</definedName>
    <definedName name="単価税抜_調査費" localSheetId="0">#REF!</definedName>
    <definedName name="単価税抜_調査費" localSheetId="2">'助成経費の計画 (その他の経費)'!$E$34:$E$43</definedName>
    <definedName name="単価税抜_調査費" localSheetId="5">'助成経費の計画 (記入例)'!$E$58:$E$67</definedName>
    <definedName name="単価税抜_調査費" localSheetId="1">'助成経費の計画（厨房機器等購入費）'!#REF!</definedName>
    <definedName name="単価税抜_調査費">#REF!</definedName>
    <definedName name="調査費記載例" localSheetId="0">#REF!</definedName>
    <definedName name="調査費記載例" localSheetId="2">#REF!</definedName>
    <definedName name="調査費記載例">#REF!</definedName>
  </definedNames>
  <calcPr calcId="162913"/>
</workbook>
</file>

<file path=xl/calcChain.xml><?xml version="1.0" encoding="utf-8"?>
<calcChain xmlns="http://schemas.openxmlformats.org/spreadsheetml/2006/main">
  <c r="H58" i="141" l="1"/>
  <c r="H34" i="141"/>
  <c r="C59" i="141"/>
  <c r="C60" i="141"/>
  <c r="C61" i="141"/>
  <c r="C62" i="141"/>
  <c r="C63" i="141"/>
  <c r="C64" i="141"/>
  <c r="C65" i="141"/>
  <c r="C66" i="141"/>
  <c r="C67" i="141"/>
  <c r="C58" i="141"/>
  <c r="C47" i="141"/>
  <c r="C48" i="141"/>
  <c r="C49" i="141"/>
  <c r="C50" i="141"/>
  <c r="C51" i="141"/>
  <c r="C52" i="141"/>
  <c r="C53" i="141"/>
  <c r="C54" i="141"/>
  <c r="C55" i="141"/>
  <c r="C46" i="141"/>
  <c r="C35" i="141"/>
  <c r="C36" i="141"/>
  <c r="C37" i="141"/>
  <c r="C38" i="141"/>
  <c r="C39" i="141"/>
  <c r="C40" i="141"/>
  <c r="C41" i="141"/>
  <c r="C42" i="141"/>
  <c r="C43" i="141"/>
  <c r="C34" i="141"/>
  <c r="F56" i="141"/>
  <c r="C15" i="131" s="1"/>
  <c r="F68" i="141"/>
  <c r="C16" i="131" s="1"/>
  <c r="F44" i="141"/>
  <c r="C14" i="131" s="1"/>
  <c r="C22" i="141"/>
  <c r="C23" i="141"/>
  <c r="C24" i="141"/>
  <c r="C25" i="141"/>
  <c r="C26" i="141"/>
  <c r="C27" i="141"/>
  <c r="C28" i="141"/>
  <c r="C29" i="141"/>
  <c r="C30" i="141"/>
  <c r="C21" i="141"/>
  <c r="C10" i="141"/>
  <c r="C11" i="141"/>
  <c r="C12" i="141"/>
  <c r="C13" i="141"/>
  <c r="C14" i="141"/>
  <c r="C15" i="141"/>
  <c r="C16" i="141"/>
  <c r="C17" i="141"/>
  <c r="C18" i="141"/>
  <c r="C9" i="141"/>
  <c r="F31" i="141"/>
  <c r="C13" i="131" s="1"/>
  <c r="F19" i="141"/>
  <c r="C12" i="131" s="1"/>
  <c r="C13" i="129"/>
  <c r="C14" i="129"/>
  <c r="C15" i="129"/>
  <c r="C16" i="129"/>
  <c r="C17" i="129"/>
  <c r="C18" i="129"/>
  <c r="C19" i="129"/>
  <c r="C20" i="129"/>
  <c r="C21" i="129"/>
  <c r="C22" i="129"/>
  <c r="H13" i="129"/>
  <c r="H14" i="129"/>
  <c r="H15" i="129"/>
  <c r="H16" i="129"/>
  <c r="H17" i="129"/>
  <c r="I13" i="129"/>
  <c r="J13" i="129" s="1"/>
  <c r="I14" i="129"/>
  <c r="J14" i="129" s="1"/>
  <c r="I15" i="129"/>
  <c r="I16" i="129"/>
  <c r="I17" i="129"/>
  <c r="H18" i="129"/>
  <c r="H19" i="129"/>
  <c r="H20" i="129"/>
  <c r="H21" i="129"/>
  <c r="H22" i="129"/>
  <c r="I18" i="129"/>
  <c r="I19" i="129"/>
  <c r="I20" i="129"/>
  <c r="I21" i="129"/>
  <c r="I22" i="129"/>
  <c r="C32" i="129"/>
  <c r="C33" i="129"/>
  <c r="C34" i="129"/>
  <c r="C35" i="129"/>
  <c r="C36" i="129"/>
  <c r="C37" i="129"/>
  <c r="C38" i="129"/>
  <c r="C39" i="129"/>
  <c r="C40" i="129"/>
  <c r="C31" i="129"/>
  <c r="C28" i="129"/>
  <c r="C27" i="129"/>
  <c r="H27" i="129"/>
  <c r="I27" i="129"/>
  <c r="C10" i="129"/>
  <c r="C11" i="129"/>
  <c r="C12" i="129"/>
  <c r="C23" i="129"/>
  <c r="C24" i="129"/>
  <c r="C25" i="129"/>
  <c r="C26" i="129"/>
  <c r="C9" i="129"/>
  <c r="D4" i="141"/>
  <c r="C2" i="131"/>
  <c r="D5" i="141"/>
  <c r="C3" i="131"/>
  <c r="D3" i="137"/>
  <c r="D2" i="137"/>
  <c r="F32" i="141" l="1"/>
  <c r="J20" i="129"/>
  <c r="J17" i="129"/>
  <c r="J15" i="129"/>
  <c r="J22" i="129"/>
  <c r="J19" i="129"/>
  <c r="J16" i="129"/>
  <c r="J21" i="129"/>
  <c r="J18" i="129"/>
  <c r="J27" i="129"/>
  <c r="G67" i="141"/>
  <c r="H67" i="141" s="1"/>
  <c r="G66" i="141"/>
  <c r="H66" i="141" s="1"/>
  <c r="G65" i="141"/>
  <c r="H65" i="141" s="1"/>
  <c r="G64" i="141"/>
  <c r="H64" i="141" s="1"/>
  <c r="G63" i="141"/>
  <c r="H63" i="141" s="1"/>
  <c r="G62" i="141"/>
  <c r="H62" i="141" s="1"/>
  <c r="G61" i="141"/>
  <c r="H61" i="141" s="1"/>
  <c r="G60" i="141"/>
  <c r="H60" i="141" s="1"/>
  <c r="G59" i="141"/>
  <c r="H59" i="141" s="1"/>
  <c r="G58" i="141"/>
  <c r="G55" i="141"/>
  <c r="G54" i="141"/>
  <c r="G53" i="141"/>
  <c r="G52" i="141"/>
  <c r="G51" i="141"/>
  <c r="G50" i="141"/>
  <c r="G49" i="141"/>
  <c r="G48" i="141"/>
  <c r="G47" i="141"/>
  <c r="G46" i="141"/>
  <c r="G43" i="141"/>
  <c r="H43" i="141" s="1"/>
  <c r="G42" i="141"/>
  <c r="H42" i="141" s="1"/>
  <c r="G41" i="141"/>
  <c r="H41" i="141" s="1"/>
  <c r="G40" i="141"/>
  <c r="H40" i="141" s="1"/>
  <c r="G39" i="141"/>
  <c r="H39" i="141" s="1"/>
  <c r="G38" i="141"/>
  <c r="H38" i="141" s="1"/>
  <c r="G37" i="141"/>
  <c r="H37" i="141" s="1"/>
  <c r="G36" i="141"/>
  <c r="H36" i="141" s="1"/>
  <c r="G35" i="141"/>
  <c r="H35" i="141" s="1"/>
  <c r="G34" i="141"/>
  <c r="G30" i="141"/>
  <c r="G29" i="141"/>
  <c r="G28" i="141"/>
  <c r="G27" i="141"/>
  <c r="G26" i="141"/>
  <c r="G25" i="141"/>
  <c r="G24" i="141"/>
  <c r="G23" i="141"/>
  <c r="G22" i="141"/>
  <c r="G21" i="141"/>
  <c r="G18" i="141"/>
  <c r="G17" i="141"/>
  <c r="G16" i="141"/>
  <c r="G15" i="141"/>
  <c r="G14" i="141"/>
  <c r="G13" i="141"/>
  <c r="G12" i="141"/>
  <c r="G11" i="141"/>
  <c r="G10" i="141"/>
  <c r="G9" i="141"/>
  <c r="C11" i="131" l="1"/>
  <c r="D3" i="140"/>
  <c r="D2" i="140"/>
  <c r="I17" i="139"/>
  <c r="E17" i="139"/>
  <c r="C3" i="139"/>
  <c r="C2" i="139"/>
  <c r="I92" i="138"/>
  <c r="J92" i="138" s="1"/>
  <c r="H92" i="138"/>
  <c r="C16" i="139" s="1"/>
  <c r="D16" i="139" s="1"/>
  <c r="F16" i="139" s="1"/>
  <c r="I91" i="138"/>
  <c r="J91" i="138" s="1"/>
  <c r="I90" i="138"/>
  <c r="J90" i="138" s="1"/>
  <c r="I89" i="138"/>
  <c r="J89" i="138" s="1"/>
  <c r="I88" i="138"/>
  <c r="J88" i="138" s="1"/>
  <c r="I87" i="138"/>
  <c r="J87" i="138" s="1"/>
  <c r="I86" i="138"/>
  <c r="J86" i="138" s="1"/>
  <c r="J85" i="138"/>
  <c r="I85" i="138"/>
  <c r="J84" i="138"/>
  <c r="I84" i="138"/>
  <c r="J83" i="138"/>
  <c r="I83" i="138"/>
  <c r="J82" i="138"/>
  <c r="I82" i="138"/>
  <c r="H80" i="138"/>
  <c r="C15" i="139" s="1"/>
  <c r="D15" i="139" s="1"/>
  <c r="F15" i="139" s="1"/>
  <c r="I79" i="138"/>
  <c r="I78" i="138"/>
  <c r="I77" i="138"/>
  <c r="I76" i="138"/>
  <c r="I75" i="138"/>
  <c r="I74" i="138"/>
  <c r="I73" i="138"/>
  <c r="I72" i="138"/>
  <c r="I71" i="138"/>
  <c r="I70" i="138"/>
  <c r="I68" i="138"/>
  <c r="J68" i="138" s="1"/>
  <c r="H68" i="138"/>
  <c r="C14" i="139" s="1"/>
  <c r="D14" i="139" s="1"/>
  <c r="F14" i="139" s="1"/>
  <c r="I67" i="138"/>
  <c r="J67" i="138" s="1"/>
  <c r="I66" i="138"/>
  <c r="J66" i="138" s="1"/>
  <c r="I65" i="138"/>
  <c r="J65" i="138" s="1"/>
  <c r="I64" i="138"/>
  <c r="J64" i="138" s="1"/>
  <c r="I63" i="138"/>
  <c r="J63" i="138" s="1"/>
  <c r="I62" i="138"/>
  <c r="J62" i="138" s="1"/>
  <c r="J61" i="138"/>
  <c r="I61" i="138"/>
  <c r="J60" i="138"/>
  <c r="I60" i="138"/>
  <c r="J59" i="138"/>
  <c r="I59" i="138"/>
  <c r="J58" i="138"/>
  <c r="I58" i="138"/>
  <c r="H55" i="138"/>
  <c r="C13" i="139" s="1"/>
  <c r="E13" i="139" s="1"/>
  <c r="I54" i="138"/>
  <c r="I53" i="138"/>
  <c r="I52" i="138"/>
  <c r="I51" i="138"/>
  <c r="I50" i="138"/>
  <c r="I49" i="138"/>
  <c r="I48" i="138"/>
  <c r="I47" i="138"/>
  <c r="I46" i="138"/>
  <c r="I45" i="138"/>
  <c r="H44" i="138"/>
  <c r="H56" i="138" s="1"/>
  <c r="C11" i="139" s="1"/>
  <c r="I43" i="138"/>
  <c r="I42" i="138"/>
  <c r="I41" i="138"/>
  <c r="I40" i="138"/>
  <c r="I39" i="138"/>
  <c r="I38" i="138"/>
  <c r="I37" i="138"/>
  <c r="I36" i="138"/>
  <c r="I35" i="138"/>
  <c r="I34" i="138"/>
  <c r="J31" i="138"/>
  <c r="I31" i="138"/>
  <c r="H31" i="138"/>
  <c r="J30" i="138"/>
  <c r="I30" i="138"/>
  <c r="H30" i="138"/>
  <c r="J29" i="138"/>
  <c r="I29" i="138"/>
  <c r="H29" i="138"/>
  <c r="J28" i="138"/>
  <c r="I28" i="138"/>
  <c r="H28" i="138"/>
  <c r="J27" i="138"/>
  <c r="I27" i="138"/>
  <c r="H27" i="138"/>
  <c r="J26" i="138"/>
  <c r="I26" i="138"/>
  <c r="H26" i="138"/>
  <c r="J25" i="138"/>
  <c r="I25" i="138"/>
  <c r="H25" i="138"/>
  <c r="J24" i="138"/>
  <c r="I24" i="138"/>
  <c r="H24" i="138"/>
  <c r="J23" i="138"/>
  <c r="I23" i="138"/>
  <c r="H23" i="138"/>
  <c r="J22" i="138"/>
  <c r="I22" i="138"/>
  <c r="H22" i="138"/>
  <c r="J21" i="138"/>
  <c r="I21" i="138"/>
  <c r="H21" i="138"/>
  <c r="I19" i="138"/>
  <c r="J19" i="138" s="1"/>
  <c r="J18" i="138"/>
  <c r="I18" i="138"/>
  <c r="H18" i="138"/>
  <c r="J17" i="138"/>
  <c r="I17" i="138"/>
  <c r="H17" i="138"/>
  <c r="J16" i="138"/>
  <c r="I16" i="138"/>
  <c r="H16" i="138"/>
  <c r="J15" i="138"/>
  <c r="I15" i="138"/>
  <c r="H15" i="138"/>
  <c r="J14" i="138"/>
  <c r="I14" i="138"/>
  <c r="H14" i="138"/>
  <c r="J13" i="138"/>
  <c r="I13" i="138"/>
  <c r="H13" i="138"/>
  <c r="J12" i="138"/>
  <c r="I12" i="138"/>
  <c r="H12" i="138"/>
  <c r="J11" i="138"/>
  <c r="I11" i="138"/>
  <c r="H11" i="138"/>
  <c r="J10" i="138"/>
  <c r="I10" i="138"/>
  <c r="H10" i="138"/>
  <c r="I9" i="138"/>
  <c r="J9" i="138" s="1"/>
  <c r="H9" i="138"/>
  <c r="H19" i="138" s="1"/>
  <c r="H32" i="138" s="1"/>
  <c r="C10" i="139" s="1"/>
  <c r="C12" i="139" l="1"/>
  <c r="D10" i="139"/>
  <c r="C17" i="139"/>
  <c r="E12" i="139"/>
  <c r="D11" i="139" s="1"/>
  <c r="F11" i="139" s="1"/>
  <c r="D17" i="139" l="1"/>
  <c r="F10" i="139"/>
  <c r="F17" i="139" s="1"/>
  <c r="H9" i="129" l="1"/>
  <c r="I9" i="129" l="1"/>
  <c r="J9" i="129" s="1"/>
  <c r="I40" i="129"/>
  <c r="I39" i="129"/>
  <c r="I38" i="129"/>
  <c r="I37" i="129"/>
  <c r="I36" i="129"/>
  <c r="I35" i="129"/>
  <c r="I34" i="129"/>
  <c r="I33" i="129"/>
  <c r="I32" i="129"/>
  <c r="I31" i="129"/>
  <c r="I28" i="129"/>
  <c r="I26" i="129"/>
  <c r="I25" i="129"/>
  <c r="I24" i="129"/>
  <c r="I23" i="129"/>
  <c r="I12" i="129"/>
  <c r="I11" i="129"/>
  <c r="I10" i="129"/>
  <c r="I29" i="129" l="1"/>
  <c r="J29" i="129" s="1"/>
  <c r="I41" i="129"/>
  <c r="J41" i="129" s="1"/>
  <c r="I17" i="131"/>
  <c r="E17" i="131" l="1"/>
  <c r="H40" i="129" l="1"/>
  <c r="J40" i="129" s="1"/>
  <c r="H39" i="129"/>
  <c r="J39" i="129" s="1"/>
  <c r="H38" i="129"/>
  <c r="J38" i="129" s="1"/>
  <c r="H37" i="129"/>
  <c r="J37" i="129" s="1"/>
  <c r="H36" i="129"/>
  <c r="J36" i="129" s="1"/>
  <c r="H35" i="129"/>
  <c r="J35" i="129" s="1"/>
  <c r="H34" i="129"/>
  <c r="J34" i="129" s="1"/>
  <c r="H33" i="129"/>
  <c r="J33" i="129" s="1"/>
  <c r="H32" i="129"/>
  <c r="J32" i="129" s="1"/>
  <c r="H31" i="129"/>
  <c r="J31" i="129" s="1"/>
  <c r="H10" i="129"/>
  <c r="H11" i="129"/>
  <c r="J11" i="129" s="1"/>
  <c r="H12" i="129"/>
  <c r="J12" i="129" s="1"/>
  <c r="H23" i="129"/>
  <c r="J23" i="129" s="1"/>
  <c r="H24" i="129"/>
  <c r="J24" i="129" s="1"/>
  <c r="H25" i="129"/>
  <c r="J25" i="129" s="1"/>
  <c r="H26" i="129"/>
  <c r="J26" i="129" s="1"/>
  <c r="H28" i="129"/>
  <c r="J28" i="129" s="1"/>
  <c r="D14" i="131"/>
  <c r="F14" i="131" s="1"/>
  <c r="D15" i="131"/>
  <c r="F15" i="131" s="1"/>
  <c r="H41" i="129" l="1"/>
  <c r="J10" i="129"/>
  <c r="H29" i="129"/>
  <c r="D16" i="131"/>
  <c r="H42" i="129" l="1"/>
  <c r="C10" i="131" s="1"/>
  <c r="F16" i="131"/>
  <c r="D10" i="131" l="1"/>
  <c r="F10" i="131" s="1"/>
  <c r="C17" i="131"/>
  <c r="E13" i="131"/>
  <c r="E12" i="131" s="1"/>
  <c r="D11" i="131" s="1"/>
  <c r="F11" i="131" l="1"/>
  <c r="F17" i="131" s="1"/>
  <c r="D17" i="131"/>
</calcChain>
</file>

<file path=xl/sharedStrings.xml><?xml version="1.0" encoding="utf-8"?>
<sst xmlns="http://schemas.openxmlformats.org/spreadsheetml/2006/main" count="371" uniqueCount="164">
  <si>
    <t>数量</t>
    <rPh sb="0" eb="2">
      <t>スウリョウ</t>
    </rPh>
    <phoneticPr fontId="2"/>
  </si>
  <si>
    <t>厨房機器等購入費</t>
    <rPh sb="0" eb="5">
      <t>チュウボウキキトウ</t>
    </rPh>
    <rPh sb="5" eb="8">
      <t>コウニュウヒ</t>
    </rPh>
    <phoneticPr fontId="2"/>
  </si>
  <si>
    <t>広告宣伝費</t>
    <phoneticPr fontId="2"/>
  </si>
  <si>
    <t>マーケティング調査費</t>
    <rPh sb="7" eb="10">
      <t>チョウサヒ</t>
    </rPh>
    <phoneticPr fontId="2"/>
  </si>
  <si>
    <t>システム導入費</t>
    <rPh sb="4" eb="7">
      <t>ドウニュウヒ</t>
    </rPh>
    <phoneticPr fontId="2"/>
  </si>
  <si>
    <t>厨房等工事費</t>
    <rPh sb="0" eb="3">
      <t>チュウボウトウ</t>
    </rPh>
    <rPh sb="3" eb="6">
      <t>コウジヒ</t>
    </rPh>
    <phoneticPr fontId="2"/>
  </si>
  <si>
    <t>経費項目</t>
    <rPh sb="0" eb="2">
      <t>ケイヒ</t>
    </rPh>
    <rPh sb="2" eb="4">
      <t>コウモク</t>
    </rPh>
    <phoneticPr fontId="2"/>
  </si>
  <si>
    <t>（単位：円）</t>
    <rPh sb="1" eb="3">
      <t>タンイ</t>
    </rPh>
    <rPh sb="4" eb="5">
      <t>エン</t>
    </rPh>
    <phoneticPr fontId="2"/>
  </si>
  <si>
    <t>合計</t>
    <rPh sb="0" eb="2">
      <t>ゴウケイ</t>
    </rPh>
    <phoneticPr fontId="2"/>
  </si>
  <si>
    <t>厨房機器等購入費</t>
    <rPh sb="0" eb="8">
      <t>チュウボウキキトウコウニュウヒ</t>
    </rPh>
    <phoneticPr fontId="2"/>
  </si>
  <si>
    <t>経費</t>
    <rPh sb="0" eb="2">
      <t>ケイヒ</t>
    </rPh>
    <phoneticPr fontId="2"/>
  </si>
  <si>
    <t>広告宣伝費</t>
    <rPh sb="0" eb="5">
      <t>コウコクセンデンヒ</t>
    </rPh>
    <phoneticPr fontId="2"/>
  </si>
  <si>
    <t>厨房等工事費</t>
    <rPh sb="0" eb="6">
      <t>チュウボウトウコウジヒ</t>
    </rPh>
    <phoneticPr fontId="2"/>
  </si>
  <si>
    <t>代表者名</t>
    <rPh sb="0" eb="4">
      <t>ダイヒョウシャメイ</t>
    </rPh>
    <phoneticPr fontId="2"/>
  </si>
  <si>
    <t>店舗所在地</t>
    <rPh sb="0" eb="5">
      <t>テンポショザイチ</t>
    </rPh>
    <phoneticPr fontId="2"/>
  </si>
  <si>
    <t>店舗名称
（屋号）</t>
    <rPh sb="0" eb="4">
      <t>テンポメイショウ</t>
    </rPh>
    <rPh sb="6" eb="8">
      <t>ヤゴウ</t>
    </rPh>
    <phoneticPr fontId="2"/>
  </si>
  <si>
    <t>会社名（屋号）</t>
    <rPh sb="0" eb="3">
      <t>カイシャメイ</t>
    </rPh>
    <rPh sb="4" eb="6">
      <t>ヤゴウ</t>
    </rPh>
    <phoneticPr fontId="2"/>
  </si>
  <si>
    <t>経費
番号</t>
    <rPh sb="0" eb="2">
      <t>ケイヒ</t>
    </rPh>
    <rPh sb="3" eb="5">
      <t>バンゴウ</t>
    </rPh>
    <phoneticPr fontId="2"/>
  </si>
  <si>
    <t>申請額の可否</t>
    <rPh sb="0" eb="3">
      <t>シンセイガク</t>
    </rPh>
    <rPh sb="4" eb="6">
      <t>カヒ</t>
    </rPh>
    <phoneticPr fontId="2"/>
  </si>
  <si>
    <t>金額（税抜）</t>
    <rPh sb="0" eb="2">
      <t>キンガク</t>
    </rPh>
    <rPh sb="3" eb="5">
      <t>ゼイヌキ</t>
    </rPh>
    <phoneticPr fontId="2"/>
  </si>
  <si>
    <t>求人目的</t>
    <rPh sb="0" eb="2">
      <t>キュウジン</t>
    </rPh>
    <rPh sb="2" eb="4">
      <t>モクテキ</t>
    </rPh>
    <phoneticPr fontId="2"/>
  </si>
  <si>
    <t>販路開拓・顧客獲得目的</t>
    <rPh sb="0" eb="2">
      <t>ハンロ</t>
    </rPh>
    <rPh sb="2" eb="4">
      <t>カイタク</t>
    </rPh>
    <rPh sb="5" eb="7">
      <t>コキャク</t>
    </rPh>
    <rPh sb="7" eb="9">
      <t>カクトク</t>
    </rPh>
    <rPh sb="9" eb="11">
      <t>モクテキ</t>
    </rPh>
    <phoneticPr fontId="2"/>
  </si>
  <si>
    <t>1　助成経費の計画</t>
    <rPh sb="2" eb="6">
      <t>ジョセイケイヒ</t>
    </rPh>
    <rPh sb="7" eb="9">
      <t>ケイカク</t>
    </rPh>
    <phoneticPr fontId="2"/>
  </si>
  <si>
    <t>2　資金計画</t>
    <rPh sb="2" eb="4">
      <t>シキン</t>
    </rPh>
    <rPh sb="4" eb="6">
      <t>ケイカク</t>
    </rPh>
    <phoneticPr fontId="2"/>
  </si>
  <si>
    <t>内容</t>
    <rPh sb="0" eb="2">
      <t>ナイヨウ</t>
    </rPh>
    <phoneticPr fontId="2"/>
  </si>
  <si>
    <t>内容</t>
    <phoneticPr fontId="2"/>
  </si>
  <si>
    <t>単価（税抜）</t>
    <rPh sb="0" eb="2">
      <t>タンカ</t>
    </rPh>
    <rPh sb="3" eb="5">
      <t>ゼイヌキ</t>
    </rPh>
    <phoneticPr fontId="2"/>
  </si>
  <si>
    <t>導入店舗</t>
    <rPh sb="0" eb="2">
      <t>ドウニュウ</t>
    </rPh>
    <rPh sb="2" eb="4">
      <t>テンポ</t>
    </rPh>
    <phoneticPr fontId="2"/>
  </si>
  <si>
    <t>助成金交付申請額</t>
    <rPh sb="0" eb="3">
      <t>ジョセイキン</t>
    </rPh>
    <rPh sb="3" eb="5">
      <t>コウフ</t>
    </rPh>
    <rPh sb="5" eb="8">
      <t>シンセイガク</t>
    </rPh>
    <phoneticPr fontId="2"/>
  </si>
  <si>
    <t>単価（税抜）
×数量</t>
    <rPh sb="0" eb="2">
      <t>タンカ</t>
    </rPh>
    <rPh sb="3" eb="5">
      <t>ゼイヌキ</t>
    </rPh>
    <rPh sb="8" eb="10">
      <t>スウリョウ</t>
    </rPh>
    <phoneticPr fontId="2"/>
  </si>
  <si>
    <t>販路開拓・顧客獲得目的</t>
  </si>
  <si>
    <t>千円未満切捨て</t>
    <rPh sb="0" eb="4">
      <t>センエンミマン</t>
    </rPh>
    <rPh sb="4" eb="6">
      <t>キリス</t>
    </rPh>
    <phoneticPr fontId="2"/>
  </si>
  <si>
    <t>厨房等工事費計</t>
    <rPh sb="0" eb="3">
      <t>チュウボウトウ</t>
    </rPh>
    <rPh sb="3" eb="6">
      <t>コウジヒ</t>
    </rPh>
    <rPh sb="6" eb="7">
      <t>ケイ</t>
    </rPh>
    <phoneticPr fontId="2"/>
  </si>
  <si>
    <t>マーケティング調査費計</t>
    <rPh sb="7" eb="10">
      <t>チョウサヒ</t>
    </rPh>
    <rPh sb="10" eb="11">
      <t>ケイ</t>
    </rPh>
    <phoneticPr fontId="2"/>
  </si>
  <si>
    <t>システム導入費計</t>
    <rPh sb="4" eb="7">
      <t>ドウニュウヒ</t>
    </rPh>
    <rPh sb="7" eb="8">
      <t>ケイ</t>
    </rPh>
    <phoneticPr fontId="2"/>
  </si>
  <si>
    <t>購入費</t>
    <rPh sb="0" eb="3">
      <t>コウニュウヒ</t>
    </rPh>
    <phoneticPr fontId="2"/>
  </si>
  <si>
    <t>リース・レンタル費</t>
    <rPh sb="8" eb="9">
      <t>ヒ</t>
    </rPh>
    <phoneticPr fontId="2"/>
  </si>
  <si>
    <t>月数</t>
    <rPh sb="0" eb="2">
      <t>ツキスウ</t>
    </rPh>
    <phoneticPr fontId="2"/>
  </si>
  <si>
    <t>単価（税抜）
×月数</t>
    <rPh sb="0" eb="2">
      <t>タンカ</t>
    </rPh>
    <rPh sb="3" eb="5">
      <t>ゼイヌキ</t>
    </rPh>
    <rPh sb="8" eb="10">
      <t>ツキスウ</t>
    </rPh>
    <phoneticPr fontId="2"/>
  </si>
  <si>
    <t>厨房機器等購入費（購入費）計</t>
    <rPh sb="0" eb="4">
      <t>チュウボウキキ</t>
    </rPh>
    <rPh sb="4" eb="5">
      <t>トウ</t>
    </rPh>
    <rPh sb="5" eb="8">
      <t>コウニュウヒ</t>
    </rPh>
    <rPh sb="9" eb="12">
      <t>コウニュウヒ</t>
    </rPh>
    <rPh sb="13" eb="14">
      <t>ケイ</t>
    </rPh>
    <phoneticPr fontId="2"/>
  </si>
  <si>
    <t>厨房機器等購入費（リース・レンタル費）計</t>
    <rPh sb="0" eb="2">
      <t>チュウボウ</t>
    </rPh>
    <rPh sb="2" eb="4">
      <t>キキ</t>
    </rPh>
    <rPh sb="4" eb="5">
      <t>トウ</t>
    </rPh>
    <rPh sb="5" eb="8">
      <t>コウニュウヒ</t>
    </rPh>
    <rPh sb="17" eb="18">
      <t>ヒ</t>
    </rPh>
    <rPh sb="19" eb="20">
      <t>ケイ</t>
    </rPh>
    <phoneticPr fontId="2"/>
  </si>
  <si>
    <t>厨房機器等購入費（購入費＋リース・レンタル費）計</t>
    <rPh sb="0" eb="2">
      <t>チュウボウ</t>
    </rPh>
    <rPh sb="2" eb="4">
      <t>キキ</t>
    </rPh>
    <rPh sb="4" eb="5">
      <t>トウ</t>
    </rPh>
    <rPh sb="5" eb="8">
      <t>コウニュウヒ</t>
    </rPh>
    <rPh sb="9" eb="12">
      <t>コウニュウヒ</t>
    </rPh>
    <rPh sb="21" eb="22">
      <t>ヒ</t>
    </rPh>
    <rPh sb="23" eb="24">
      <t>ケイ</t>
    </rPh>
    <phoneticPr fontId="2"/>
  </si>
  <si>
    <t>販路開拓・顧客獲得目的計</t>
    <rPh sb="0" eb="2">
      <t>ハンロ</t>
    </rPh>
    <rPh sb="2" eb="4">
      <t>カイタク</t>
    </rPh>
    <rPh sb="5" eb="7">
      <t>コキャク</t>
    </rPh>
    <rPh sb="7" eb="9">
      <t>カクトク</t>
    </rPh>
    <rPh sb="9" eb="11">
      <t>モクテキ</t>
    </rPh>
    <rPh sb="11" eb="12">
      <t>ケイ</t>
    </rPh>
    <phoneticPr fontId="2"/>
  </si>
  <si>
    <t>求人目的計</t>
    <rPh sb="0" eb="2">
      <t>キュウジン</t>
    </rPh>
    <rPh sb="2" eb="4">
      <t>モクテキ</t>
    </rPh>
    <rPh sb="4" eb="5">
      <t>ケイ</t>
    </rPh>
    <phoneticPr fontId="2"/>
  </si>
  <si>
    <t>広告宣伝費（販路開拓・顧客目的計＋求人目的計）計</t>
    <rPh sb="0" eb="5">
      <t>コウコクセンデンヒ</t>
    </rPh>
    <rPh sb="6" eb="10">
      <t>ハンロカイタク</t>
    </rPh>
    <rPh sb="11" eb="15">
      <t>コキャクモクテキ</t>
    </rPh>
    <rPh sb="15" eb="16">
      <t>ハカ</t>
    </rPh>
    <rPh sb="17" eb="21">
      <t>キュウジンモクテキ</t>
    </rPh>
    <rPh sb="21" eb="22">
      <t>ケイ</t>
    </rPh>
    <rPh sb="23" eb="24">
      <t>ケイ</t>
    </rPh>
    <phoneticPr fontId="2"/>
  </si>
  <si>
    <t>申請先</t>
    <rPh sb="0" eb="3">
      <t>シンセイサキ</t>
    </rPh>
    <phoneticPr fontId="2"/>
  </si>
  <si>
    <t>助成事業名</t>
    <rPh sb="0" eb="5">
      <t>ジョセイジギョウメイ</t>
    </rPh>
    <phoneticPr fontId="2"/>
  </si>
  <si>
    <t>経費の重複</t>
    <rPh sb="0" eb="2">
      <t>ケイヒ</t>
    </rPh>
    <rPh sb="3" eb="5">
      <t>ジュウフク</t>
    </rPh>
    <phoneticPr fontId="2"/>
  </si>
  <si>
    <t>※　広告費は販路開拓・顧客獲得目的、求人目的を合わせて１５０万円が経費上限です。</t>
    <rPh sb="2" eb="5">
      <t>コウコクヒ</t>
    </rPh>
    <rPh sb="6" eb="10">
      <t>ハンロカイタク</t>
    </rPh>
    <rPh sb="11" eb="17">
      <t>コキャクカクトクモクテキ</t>
    </rPh>
    <rPh sb="18" eb="22">
      <t>キュウジンモクテキ</t>
    </rPh>
    <rPh sb="23" eb="24">
      <t>ア</t>
    </rPh>
    <rPh sb="30" eb="32">
      <t>マンエン</t>
    </rPh>
    <rPh sb="33" eb="37">
      <t>ケイヒジョウゲン</t>
    </rPh>
    <phoneticPr fontId="2"/>
  </si>
  <si>
    <t>助成対象経費</t>
    <rPh sb="0" eb="6">
      <t>ジョセイタイショウケイヒ</t>
    </rPh>
    <phoneticPr fontId="2"/>
  </si>
  <si>
    <t>A</t>
    <phoneticPr fontId="2"/>
  </si>
  <si>
    <t>B</t>
    <phoneticPr fontId="2"/>
  </si>
  <si>
    <t>乗じた額</t>
    <phoneticPr fontId="2"/>
  </si>
  <si>
    <t>Bに助成率2/3を</t>
  </si>
  <si>
    <t>C</t>
    <phoneticPr fontId="2"/>
  </si>
  <si>
    <t>（いずれか小さい額）</t>
    <rPh sb="5" eb="6">
      <t>チイ</t>
    </rPh>
    <rPh sb="8" eb="9">
      <t>ガク</t>
    </rPh>
    <phoneticPr fontId="2"/>
  </si>
  <si>
    <t>様式第１号（第5条関係）</t>
    <rPh sb="0" eb="2">
      <t>ヨウシキ</t>
    </rPh>
    <rPh sb="2" eb="3">
      <t>ダイ</t>
    </rPh>
    <rPh sb="4" eb="5">
      <t>ゴウ</t>
    </rPh>
    <rPh sb="6" eb="7">
      <t>ダイ</t>
    </rPh>
    <rPh sb="8" eb="9">
      <t>ジョウ</t>
    </rPh>
    <rPh sb="9" eb="11">
      <t>カンケイ</t>
    </rPh>
    <phoneticPr fontId="2"/>
  </si>
  <si>
    <t>≧</t>
    <phoneticPr fontId="2"/>
  </si>
  <si>
    <t>申請可</t>
    <rPh sb="0" eb="3">
      <t>シンセイカ</t>
    </rPh>
    <phoneticPr fontId="2"/>
  </si>
  <si>
    <t>申請不可</t>
    <rPh sb="0" eb="4">
      <t>シンセイフカ</t>
    </rPh>
    <phoneticPr fontId="2"/>
  </si>
  <si>
    <t>３　その他、申請に必要な事項</t>
    <rPh sb="4" eb="5">
      <t>タ</t>
    </rPh>
    <rPh sb="6" eb="8">
      <t>シンセイ</t>
    </rPh>
    <rPh sb="9" eb="11">
      <t>ヒツヨウ</t>
    </rPh>
    <rPh sb="12" eb="14">
      <t>ジコウ</t>
    </rPh>
    <phoneticPr fontId="2"/>
  </si>
  <si>
    <t>この助成金以外に申請している・申請を予定している助成事業（国・都・公社等）を記入してください。</t>
    <rPh sb="2" eb="5">
      <t>ジョセイキン</t>
    </rPh>
    <rPh sb="5" eb="7">
      <t>イガイ</t>
    </rPh>
    <rPh sb="8" eb="10">
      <t>シンセイ</t>
    </rPh>
    <rPh sb="15" eb="17">
      <t>シンセイ</t>
    </rPh>
    <rPh sb="18" eb="20">
      <t>ヨテイ</t>
    </rPh>
    <rPh sb="24" eb="28">
      <t>ジョセイジギョウ</t>
    </rPh>
    <rPh sb="29" eb="30">
      <t>クニ</t>
    </rPh>
    <rPh sb="31" eb="32">
      <t>ト</t>
    </rPh>
    <rPh sb="33" eb="36">
      <t>コウシャトウ</t>
    </rPh>
    <rPh sb="38" eb="40">
      <t>キニュウ</t>
    </rPh>
    <phoneticPr fontId="2"/>
  </si>
  <si>
    <t>○その他の店舗（専門家派遣で支援を受けた取組を実施する予定の店舗）</t>
    <rPh sb="3" eb="4">
      <t>タ</t>
    </rPh>
    <rPh sb="5" eb="7">
      <t>テンポ</t>
    </rPh>
    <rPh sb="8" eb="13">
      <t>センモンカハケン</t>
    </rPh>
    <rPh sb="14" eb="16">
      <t>シエン</t>
    </rPh>
    <rPh sb="17" eb="18">
      <t>ウ</t>
    </rPh>
    <rPh sb="20" eb="22">
      <t>トリクミ</t>
    </rPh>
    <rPh sb="23" eb="25">
      <t>ジッシ</t>
    </rPh>
    <rPh sb="27" eb="29">
      <t>ヨテイ</t>
    </rPh>
    <rPh sb="30" eb="32">
      <t>テンポ</t>
    </rPh>
    <phoneticPr fontId="2"/>
  </si>
  <si>
    <t>○他の助成金の申請状況</t>
    <rPh sb="1" eb="2">
      <t>タ</t>
    </rPh>
    <rPh sb="3" eb="6">
      <t>ジョセイキン</t>
    </rPh>
    <rPh sb="7" eb="11">
      <t>シンセイジョウキョウ</t>
    </rPh>
    <phoneticPr fontId="2"/>
  </si>
  <si>
    <t>「１　助成経費の計画」で記入した「導入店舗」に専門家派遣の支援を受けていない店舗が含まれる場合は記入してください。</t>
    <rPh sb="3" eb="7">
      <t>ジョセイケイヒ</t>
    </rPh>
    <rPh sb="8" eb="10">
      <t>ケイカク</t>
    </rPh>
    <rPh sb="12" eb="14">
      <t>キニュウ</t>
    </rPh>
    <rPh sb="17" eb="19">
      <t>ドウニュウ</t>
    </rPh>
    <rPh sb="19" eb="21">
      <t>テンポ</t>
    </rPh>
    <rPh sb="23" eb="26">
      <t>センモンカ</t>
    </rPh>
    <rPh sb="26" eb="28">
      <t>ハケン</t>
    </rPh>
    <rPh sb="29" eb="31">
      <t>シエン</t>
    </rPh>
    <rPh sb="32" eb="33">
      <t>ウ</t>
    </rPh>
    <rPh sb="38" eb="40">
      <t>テンポ</t>
    </rPh>
    <rPh sb="41" eb="42">
      <t>フク</t>
    </rPh>
    <rPh sb="45" eb="47">
      <t>バアイ</t>
    </rPh>
    <rPh sb="48" eb="50">
      <t>キニュウ</t>
    </rPh>
    <phoneticPr fontId="2"/>
  </si>
  <si>
    <t>助成対象とする経費の内容、導入店舗、予定金額（税抜）を入力してください。</t>
    <rPh sb="0" eb="2">
      <t>ジョセイ</t>
    </rPh>
    <rPh sb="2" eb="4">
      <t>タイショウ</t>
    </rPh>
    <rPh sb="7" eb="9">
      <t>ケイヒ</t>
    </rPh>
    <rPh sb="10" eb="12">
      <t>ナイヨウ</t>
    </rPh>
    <rPh sb="13" eb="17">
      <t>ドウニュウテンポ</t>
    </rPh>
    <rPh sb="18" eb="20">
      <t>ヨテイ</t>
    </rPh>
    <rPh sb="20" eb="22">
      <t>キンガク</t>
    </rPh>
    <rPh sb="23" eb="24">
      <t>ゼイ</t>
    </rPh>
    <rPh sb="24" eb="25">
      <t>ヌ</t>
    </rPh>
    <rPh sb="27" eb="29">
      <t>ニュウリョク</t>
    </rPh>
    <phoneticPr fontId="2"/>
  </si>
  <si>
    <t>株式会社○○○○</t>
    <rPh sb="0" eb="4">
      <t>カブシキガイシャ</t>
    </rPh>
    <phoneticPr fontId="2"/>
  </si>
  <si>
    <t>公社　太郎</t>
    <rPh sb="0" eb="2">
      <t>コウシャ</t>
    </rPh>
    <rPh sb="3" eb="5">
      <t>タロウ</t>
    </rPh>
    <phoneticPr fontId="2"/>
  </si>
  <si>
    <t>業務用エアコン</t>
    <rPh sb="0" eb="3">
      <t>ギョウムヨウ</t>
    </rPh>
    <phoneticPr fontId="2"/>
  </si>
  <si>
    <t>新宿本店・秋葉原店</t>
    <rPh sb="0" eb="2">
      <t>シンジュク</t>
    </rPh>
    <rPh sb="2" eb="4">
      <t>ホンテン</t>
    </rPh>
    <rPh sb="5" eb="9">
      <t>アキハバラテン</t>
    </rPh>
    <phoneticPr fontId="2"/>
  </si>
  <si>
    <t>新宿本店</t>
    <rPh sb="0" eb="2">
      <t>シンジュク</t>
    </rPh>
    <rPh sb="2" eb="4">
      <t>ホンテン</t>
    </rPh>
    <phoneticPr fontId="2"/>
  </si>
  <si>
    <t>業務用全熱交換機（交換工事込み）</t>
    <phoneticPr fontId="2"/>
  </si>
  <si>
    <t>新宿本店</t>
    <rPh sb="0" eb="4">
      <t>シンジュクホンテン</t>
    </rPh>
    <phoneticPr fontId="2"/>
  </si>
  <si>
    <t>客席用イス</t>
    <rPh sb="0" eb="3">
      <t>キャクセキヨウ</t>
    </rPh>
    <phoneticPr fontId="2"/>
  </si>
  <si>
    <t>新宿本店・渋谷店</t>
    <rPh sb="0" eb="4">
      <t>シンジュクホンテン</t>
    </rPh>
    <rPh sb="5" eb="7">
      <t>シブヤ</t>
    </rPh>
    <rPh sb="7" eb="8">
      <t>テン</t>
    </rPh>
    <phoneticPr fontId="2"/>
  </si>
  <si>
    <t>レジ用タブレット</t>
    <rPh sb="2" eb="3">
      <t>ヨウ</t>
    </rPh>
    <phoneticPr fontId="2"/>
  </si>
  <si>
    <t>新宿本店・秋葉原店・渋谷店</t>
    <rPh sb="0" eb="4">
      <t>シンジュクホンテン</t>
    </rPh>
    <rPh sb="5" eb="9">
      <t>アキハバラテン</t>
    </rPh>
    <rPh sb="10" eb="12">
      <t>シブヤ</t>
    </rPh>
    <rPh sb="12" eb="13">
      <t>テン</t>
    </rPh>
    <phoneticPr fontId="2"/>
  </si>
  <si>
    <t>業務用冷凍庫リース（月額費）</t>
    <rPh sb="0" eb="3">
      <t>ギョウムヨウ</t>
    </rPh>
    <rPh sb="3" eb="6">
      <t>レイトウコ</t>
    </rPh>
    <rPh sb="10" eb="12">
      <t>ゲツガク</t>
    </rPh>
    <rPh sb="12" eb="13">
      <t>ヒ</t>
    </rPh>
    <phoneticPr fontId="2"/>
  </si>
  <si>
    <t>キッチンカーリース（月額費）</t>
    <phoneticPr fontId="2"/>
  </si>
  <si>
    <t>販促用チラシデザイン・原稿制作</t>
    <rPh sb="0" eb="3">
      <t>ハンソクヨウ</t>
    </rPh>
    <rPh sb="11" eb="13">
      <t>ゲンコウ</t>
    </rPh>
    <rPh sb="13" eb="15">
      <t>セイサク</t>
    </rPh>
    <phoneticPr fontId="2"/>
  </si>
  <si>
    <t>販促用チラシ印刷</t>
    <rPh sb="0" eb="3">
      <t>ハンソクヨウ</t>
    </rPh>
    <rPh sb="6" eb="8">
      <t>インサツ</t>
    </rPh>
    <phoneticPr fontId="2"/>
  </si>
  <si>
    <t>新宿本店・秋葉原店・渋谷店</t>
    <rPh sb="0" eb="4">
      <t>シンジュクホンテン</t>
    </rPh>
    <rPh sb="5" eb="9">
      <t>アキハバラテン</t>
    </rPh>
    <rPh sb="10" eb="13">
      <t>シブヤテン</t>
    </rPh>
    <phoneticPr fontId="2"/>
  </si>
  <si>
    <t>HP制作</t>
    <rPh sb="2" eb="4">
      <t>セイサク</t>
    </rPh>
    <phoneticPr fontId="2"/>
  </si>
  <si>
    <t>SEO対策業務委託</t>
    <rPh sb="3" eb="5">
      <t>タイサク</t>
    </rPh>
    <rPh sb="5" eb="9">
      <t>ギョウムイタク</t>
    </rPh>
    <phoneticPr fontId="2"/>
  </si>
  <si>
    <t>PR動画制作</t>
    <rPh sb="2" eb="4">
      <t>ドウガ</t>
    </rPh>
    <rPh sb="4" eb="6">
      <t>セイサク</t>
    </rPh>
    <phoneticPr fontId="2"/>
  </si>
  <si>
    <t>求人サイト掲載　2カ月分</t>
    <rPh sb="0" eb="2">
      <t>キュウジン</t>
    </rPh>
    <rPh sb="5" eb="7">
      <t>ケイサイ</t>
    </rPh>
    <rPh sb="10" eb="11">
      <t>ゲツ</t>
    </rPh>
    <rPh sb="11" eb="12">
      <t>ブン</t>
    </rPh>
    <phoneticPr fontId="2"/>
  </si>
  <si>
    <t>新規メニュー開発に対するアドバイス</t>
    <rPh sb="0" eb="2">
      <t>シンキ</t>
    </rPh>
    <rPh sb="6" eb="8">
      <t>カイハツ</t>
    </rPh>
    <rPh sb="9" eb="10">
      <t>タイ</t>
    </rPh>
    <phoneticPr fontId="2"/>
  </si>
  <si>
    <t>新宿・秋葉原・渋谷駅周辺の市場調査</t>
    <rPh sb="0" eb="2">
      <t>シンジュク</t>
    </rPh>
    <rPh sb="3" eb="6">
      <t>アキハバラ</t>
    </rPh>
    <rPh sb="7" eb="10">
      <t>シブヤエキ</t>
    </rPh>
    <rPh sb="10" eb="12">
      <t>シュウヘン</t>
    </rPh>
    <rPh sb="13" eb="17">
      <t>シジョウチョウサ</t>
    </rPh>
    <phoneticPr fontId="2"/>
  </si>
  <si>
    <t>POSレジアプリ使用料　2カ月分</t>
    <rPh sb="8" eb="11">
      <t>シヨウリョウ</t>
    </rPh>
    <rPh sb="14" eb="16">
      <t>ゲツブン</t>
    </rPh>
    <phoneticPr fontId="2"/>
  </si>
  <si>
    <t>顧客管理システム初期導入費</t>
    <rPh sb="0" eb="4">
      <t>コキャクカンリ</t>
    </rPh>
    <rPh sb="8" eb="13">
      <t>ショキドウニュウヒ</t>
    </rPh>
    <phoneticPr fontId="2"/>
  </si>
  <si>
    <t>新宿本店・秋葉原店</t>
    <rPh sb="0" eb="4">
      <t>シンジュクホンテン</t>
    </rPh>
    <rPh sb="5" eb="9">
      <t>アキハバラテン</t>
    </rPh>
    <phoneticPr fontId="2"/>
  </si>
  <si>
    <t>顧客管理システム月額使用料　2カ月分</t>
    <rPh sb="0" eb="4">
      <t>コキャクカンリ</t>
    </rPh>
    <rPh sb="8" eb="13">
      <t>ゲツガクシヨウリョウ</t>
    </rPh>
    <phoneticPr fontId="2"/>
  </si>
  <si>
    <t>業務用エアコン設置工事</t>
    <rPh sb="0" eb="3">
      <t>ギョウムヨウ</t>
    </rPh>
    <rPh sb="7" eb="11">
      <t>セッチコウジ</t>
    </rPh>
    <phoneticPr fontId="2"/>
  </si>
  <si>
    <t>トイレ修繕（2台）</t>
    <rPh sb="3" eb="5">
      <t>シュウゼン</t>
    </rPh>
    <rPh sb="7" eb="8">
      <t>ダイ</t>
    </rPh>
    <phoneticPr fontId="2"/>
  </si>
  <si>
    <t>居酒屋○○　秋葉原店</t>
    <rPh sb="0" eb="3">
      <t>イザカヤ</t>
    </rPh>
    <rPh sb="6" eb="10">
      <t>アキハバラテン</t>
    </rPh>
    <phoneticPr fontId="2"/>
  </si>
  <si>
    <t>東京都千代田区○○2-2-2　△△ビル2F</t>
    <rPh sb="0" eb="3">
      <t>トウキョウト</t>
    </rPh>
    <rPh sb="3" eb="7">
      <t>チヨダク</t>
    </rPh>
    <phoneticPr fontId="2"/>
  </si>
  <si>
    <t>居酒屋○○　渋谷店</t>
    <rPh sb="0" eb="3">
      <t>イザカヤ</t>
    </rPh>
    <rPh sb="6" eb="8">
      <t>シブヤ</t>
    </rPh>
    <rPh sb="8" eb="9">
      <t>テン</t>
    </rPh>
    <phoneticPr fontId="2"/>
  </si>
  <si>
    <t>東京都渋谷区○○3-3-3</t>
    <rPh sb="0" eb="3">
      <t>トウキョウト</t>
    </rPh>
    <rPh sb="3" eb="5">
      <t>シブヤ</t>
    </rPh>
    <rPh sb="5" eb="6">
      <t>ク</t>
    </rPh>
    <phoneticPr fontId="2"/>
  </si>
  <si>
    <t>公益財団法人東京都中小企業振興公社</t>
    <rPh sb="0" eb="6">
      <t>コウエキザイダンホウジン</t>
    </rPh>
    <rPh sb="6" eb="17">
      <t>トウキョウトチュウショウキギョウシンコウコウシャ</t>
    </rPh>
    <phoneticPr fontId="2"/>
  </si>
  <si>
    <t>業態転換支援事業</t>
    <rPh sb="0" eb="6">
      <t>ギョウタイテンカンシエン</t>
    </rPh>
    <rPh sb="6" eb="8">
      <t>ジギョウ</t>
    </rPh>
    <phoneticPr fontId="2"/>
  </si>
  <si>
    <t>無</t>
  </si>
  <si>
    <t>中小企業庁</t>
    <rPh sb="0" eb="5">
      <t>チュウショウキギョウチョウ</t>
    </rPh>
    <phoneticPr fontId="2"/>
  </si>
  <si>
    <t>中小法人・個人事業者のための一時支援金</t>
    <rPh sb="0" eb="4">
      <t>チュウショウホウジン</t>
    </rPh>
    <rPh sb="5" eb="10">
      <t>コジンジギョウシャ</t>
    </rPh>
    <rPh sb="14" eb="19">
      <t>イチジシエンキン</t>
    </rPh>
    <phoneticPr fontId="2"/>
  </si>
  <si>
    <t>１助成経費の計画より転記</t>
    <rPh sb="1" eb="5">
      <t>ジョセイケイヒ</t>
    </rPh>
    <rPh sb="10" eb="12">
      <t>テンキ</t>
    </rPh>
    <phoneticPr fontId="2"/>
  </si>
  <si>
    <t>又は経費上限</t>
    <rPh sb="0" eb="1">
      <t>マタ</t>
    </rPh>
    <rPh sb="2" eb="6">
      <t>ケイヒジョウゲン</t>
    </rPh>
    <phoneticPr fontId="2"/>
  </si>
  <si>
    <t>〒</t>
  </si>
  <si>
    <t>〒</t>
    <phoneticPr fontId="2"/>
  </si>
  <si>
    <t>広告宣伝費（販路開拓・顧客目的計＋求人目的計）計</t>
    <phoneticPr fontId="2"/>
  </si>
  <si>
    <t>列1</t>
  </si>
  <si>
    <t>集計</t>
  </si>
  <si>
    <t>厨房機器等購入費（購入費）計</t>
    <phoneticPr fontId="2"/>
  </si>
  <si>
    <t>集計</t>
    <phoneticPr fontId="2"/>
  </si>
  <si>
    <t>厨房機器等購入費（購入費＋リース・レンタル費）計</t>
    <phoneticPr fontId="2"/>
  </si>
  <si>
    <t>列2</t>
  </si>
  <si>
    <t>広告宣伝費（販路開拓・顧客獲得目的）計</t>
    <rPh sb="0" eb="5">
      <t>コウコクセンデンヒ</t>
    </rPh>
    <phoneticPr fontId="2"/>
  </si>
  <si>
    <t>内容</t>
  </si>
  <si>
    <t>広告宣伝費（求人目的）計</t>
    <rPh sb="0" eb="5">
      <t>コウコクセンデンヒ</t>
    </rPh>
    <rPh sb="6" eb="10">
      <t>キュウジンモクテキ</t>
    </rPh>
    <rPh sb="11" eb="12">
      <t>ケイ</t>
    </rPh>
    <phoneticPr fontId="2"/>
  </si>
  <si>
    <t>マーケティング調査費計</t>
    <phoneticPr fontId="2"/>
  </si>
  <si>
    <t>システム導入費</t>
    <phoneticPr fontId="2"/>
  </si>
  <si>
    <t>マーケティング調査費</t>
    <phoneticPr fontId="2"/>
  </si>
  <si>
    <t>厨房等工事費</t>
    <phoneticPr fontId="2"/>
  </si>
  <si>
    <t>業務用オーブン</t>
    <rPh sb="0" eb="2">
      <t>ギョウム</t>
    </rPh>
    <rPh sb="2" eb="3">
      <t>ヨウ</t>
    </rPh>
    <phoneticPr fontId="2"/>
  </si>
  <si>
    <t>〒</t>
    <phoneticPr fontId="2"/>
  </si>
  <si>
    <t>100-0000</t>
    <phoneticPr fontId="2"/>
  </si>
  <si>
    <t>助成金申請チェックリスト</t>
  </si>
  <si>
    <t>※確認用のためご自由に使用ください。</t>
    <rPh sb="1" eb="3">
      <t>カクニン</t>
    </rPh>
    <rPh sb="3" eb="4">
      <t>ヨウ</t>
    </rPh>
    <rPh sb="8" eb="10">
      <t>ジユウ</t>
    </rPh>
    <rPh sb="11" eb="13">
      <t>シヨウ</t>
    </rPh>
    <phoneticPr fontId="30"/>
  </si>
  <si>
    <t>書類</t>
    <rPh sb="0" eb="2">
      <t>ショルイ</t>
    </rPh>
    <phoneticPr fontId="30"/>
  </si>
  <si>
    <t>入手方法</t>
    <rPh sb="0" eb="2">
      <t>ニュウシュ</t>
    </rPh>
    <rPh sb="2" eb="4">
      <t>ホウホウ</t>
    </rPh>
    <phoneticPr fontId="30"/>
  </si>
  <si>
    <t>電子申請フォーム添付書類</t>
    <rPh sb="0" eb="4">
      <t>デンシシンセイ</t>
    </rPh>
    <rPh sb="8" eb="10">
      <t>テンプ</t>
    </rPh>
    <rPh sb="10" eb="12">
      <t>ショルイ</t>
    </rPh>
    <phoneticPr fontId="30"/>
  </si>
  <si>
    <t>申請様式（実施計画）
（Ｅｘｃｅｌ）</t>
    <rPh sb="0" eb="2">
      <t>シンセイ</t>
    </rPh>
    <rPh sb="2" eb="4">
      <t>ヨウシキ</t>
    </rPh>
    <rPh sb="5" eb="7">
      <t>ジッシ</t>
    </rPh>
    <rPh sb="7" eb="9">
      <t>ケイカク</t>
    </rPh>
    <phoneticPr fontId="30"/>
  </si>
  <si>
    <r>
      <rPr>
        <b/>
        <sz val="12"/>
        <color theme="0"/>
        <rFont val="ＭＳ Ｐゴシック"/>
        <family val="3"/>
        <charset val="128"/>
        <scheme val="minor"/>
      </rPr>
      <t>（法人事業者）</t>
    </r>
    <r>
      <rPr>
        <b/>
        <sz val="11"/>
        <color theme="0"/>
        <rFont val="ＭＳ Ｐゴシック"/>
        <family val="3"/>
        <charset val="128"/>
        <scheme val="minor"/>
      </rPr>
      <t>法人事業者の方は、こちらをご確認ください。</t>
    </r>
    <rPh sb="1" eb="3">
      <t>ホウジン</t>
    </rPh>
    <rPh sb="3" eb="6">
      <t>ジギョウシャ</t>
    </rPh>
    <rPh sb="7" eb="9">
      <t>ホウジン</t>
    </rPh>
    <rPh sb="9" eb="12">
      <t>ジギョウシャ</t>
    </rPh>
    <rPh sb="13" eb="14">
      <t>カタ</t>
    </rPh>
    <rPh sb="21" eb="23">
      <t>カクニン</t>
    </rPh>
    <phoneticPr fontId="30"/>
  </si>
  <si>
    <t>事業税納税証明書
【写し】</t>
    <rPh sb="0" eb="3">
      <t>ジギョウゼイ</t>
    </rPh>
    <rPh sb="3" eb="5">
      <t>ノウゼイ</t>
    </rPh>
    <rPh sb="5" eb="8">
      <t>ショウメイショ</t>
    </rPh>
    <phoneticPr fontId="30"/>
  </si>
  <si>
    <t>未納額は0円ですか</t>
    <phoneticPr fontId="30"/>
  </si>
  <si>
    <t>住民税納税証明書
【写し】</t>
    <rPh sb="0" eb="3">
      <t>ジュウミンゼイ</t>
    </rPh>
    <rPh sb="3" eb="5">
      <t>ノウゼイ</t>
    </rPh>
    <rPh sb="5" eb="8">
      <t>ショウメイショ</t>
    </rPh>
    <phoneticPr fontId="30"/>
  </si>
  <si>
    <t>申請金額根拠資料
（見積書・カタログ等）
【写し】</t>
    <rPh sb="0" eb="2">
      <t>シンセイ</t>
    </rPh>
    <rPh sb="2" eb="4">
      <t>キンガク</t>
    </rPh>
    <rPh sb="4" eb="6">
      <t>コンキョ</t>
    </rPh>
    <rPh sb="6" eb="8">
      <t>シリョウ</t>
    </rPh>
    <phoneticPr fontId="30"/>
  </si>
  <si>
    <t>各自取得</t>
    <rPh sb="0" eb="2">
      <t>カクジ</t>
    </rPh>
    <rPh sb="2" eb="4">
      <t>シュトク</t>
    </rPh>
    <phoneticPr fontId="30"/>
  </si>
  <si>
    <t>全て揃っていますか（一契約あたり税抜30万円以上の場合必要）</t>
    <phoneticPr fontId="30"/>
  </si>
  <si>
    <t>宛先（貴社名または導入店舗名）は正しく記載されていますか</t>
    <rPh sb="0" eb="2">
      <t>アテサキ</t>
    </rPh>
    <rPh sb="3" eb="6">
      <t>キシャメイ</t>
    </rPh>
    <rPh sb="9" eb="14">
      <t>ドウニュウテンポメイ</t>
    </rPh>
    <phoneticPr fontId="30"/>
  </si>
  <si>
    <r>
      <rPr>
        <b/>
        <sz val="12"/>
        <color theme="0"/>
        <rFont val="ＭＳ Ｐゴシック"/>
        <family val="3"/>
        <charset val="128"/>
        <scheme val="minor"/>
      </rPr>
      <t>（個人事業者）</t>
    </r>
    <r>
      <rPr>
        <b/>
        <sz val="11"/>
        <color theme="0"/>
        <rFont val="ＭＳ Ｐゴシック"/>
        <family val="3"/>
        <charset val="128"/>
        <scheme val="minor"/>
      </rPr>
      <t>個人事業者の方は、こちらをご確認ください。</t>
    </r>
    <rPh sb="1" eb="3">
      <t>コジン</t>
    </rPh>
    <rPh sb="3" eb="6">
      <t>ジギョウシャ</t>
    </rPh>
    <rPh sb="7" eb="9">
      <t>コジン</t>
    </rPh>
    <rPh sb="9" eb="12">
      <t>ジギョウシャ</t>
    </rPh>
    <rPh sb="13" eb="14">
      <t>カタ</t>
    </rPh>
    <rPh sb="21" eb="23">
      <t>カクニン</t>
    </rPh>
    <phoneticPr fontId="30"/>
  </si>
  <si>
    <t>（課税の方）
都税事務所</t>
    <rPh sb="1" eb="3">
      <t>カゼイ</t>
    </rPh>
    <rPh sb="4" eb="5">
      <t>カタ</t>
    </rPh>
    <rPh sb="7" eb="12">
      <t>トゼイジムショ</t>
    </rPh>
    <phoneticPr fontId="30"/>
  </si>
  <si>
    <t>未納額が0円ですか</t>
    <phoneticPr fontId="30"/>
  </si>
  <si>
    <t>市区町村役所</t>
    <rPh sb="0" eb="4">
      <t>シクチョウソン</t>
    </rPh>
    <rPh sb="4" eb="6">
      <t>ヤクショ</t>
    </rPh>
    <phoneticPr fontId="30"/>
  </si>
  <si>
    <t>未納額が0円ですか</t>
  </si>
  <si>
    <t>各自取得</t>
    <rPh sb="0" eb="4">
      <t>カクジシュトク</t>
    </rPh>
    <phoneticPr fontId="30"/>
  </si>
  <si>
    <t>宛先（導入店舗名または代表者名）は正しく記載されていますか</t>
    <rPh sb="0" eb="2">
      <t>アテサキ</t>
    </rPh>
    <rPh sb="3" eb="7">
      <t>ドウニュウテンポ</t>
    </rPh>
    <rPh sb="7" eb="8">
      <t>メイ</t>
    </rPh>
    <rPh sb="11" eb="15">
      <t>ダイヒョウシャメイ</t>
    </rPh>
    <phoneticPr fontId="30"/>
  </si>
  <si>
    <t>実　施　計　画（専門家派遣実施コース）</t>
    <rPh sb="0" eb="1">
      <t>ミ</t>
    </rPh>
    <rPh sb="2" eb="3">
      <t>シ</t>
    </rPh>
    <rPh sb="4" eb="5">
      <t>ケイ</t>
    </rPh>
    <rPh sb="6" eb="7">
      <t>ガ</t>
    </rPh>
    <phoneticPr fontId="2"/>
  </si>
  <si>
    <t>実　施　計　画（専門家派遣実施コース）</t>
    <rPh sb="0" eb="1">
      <t>ジツ</t>
    </rPh>
    <rPh sb="2" eb="3">
      <t>シ</t>
    </rPh>
    <rPh sb="4" eb="5">
      <t>ケイ</t>
    </rPh>
    <rPh sb="6" eb="7">
      <t>ガ</t>
    </rPh>
    <rPh sb="8" eb="11">
      <t>センモンカ</t>
    </rPh>
    <rPh sb="11" eb="13">
      <t>ハケン</t>
    </rPh>
    <rPh sb="13" eb="15">
      <t>ジッシ</t>
    </rPh>
    <phoneticPr fontId="2"/>
  </si>
  <si>
    <t>確認事項</t>
    <rPh sb="0" eb="4">
      <t>カクニンジコウ</t>
    </rPh>
    <phoneticPr fontId="30"/>
  </si>
  <si>
    <t>本ファイル</t>
    <rPh sb="0" eb="1">
      <t>ホン</t>
    </rPh>
    <phoneticPr fontId="30"/>
  </si>
  <si>
    <t>申請様式中の「記入例」に沿って、申請する助成経費、助成金交付申請額、その他申請者情報を各シートにご入力ください。</t>
    <phoneticPr fontId="2"/>
  </si>
  <si>
    <t>各自</t>
    <rPh sb="0" eb="2">
      <t>カクジ</t>
    </rPh>
    <phoneticPr fontId="30"/>
  </si>
  <si>
    <t>都税事務所</t>
    <rPh sb="0" eb="5">
      <t>トゼイジムショ</t>
    </rPh>
    <phoneticPr fontId="30"/>
  </si>
  <si>
    <t>直近の「法人事業税納税証明書」ですか</t>
    <rPh sb="0" eb="2">
      <t>チョッキン</t>
    </rPh>
    <rPh sb="4" eb="6">
      <t>ホウジン</t>
    </rPh>
    <rPh sb="6" eb="9">
      <t>ジギョウゼイ</t>
    </rPh>
    <rPh sb="9" eb="13">
      <t>ノウゼイショウメイ</t>
    </rPh>
    <rPh sb="13" eb="14">
      <t>ショ</t>
    </rPh>
    <phoneticPr fontId="30"/>
  </si>
  <si>
    <t>都税事務所</t>
    <phoneticPr fontId="30"/>
  </si>
  <si>
    <t>直近の「法人都民税納税証明書」ですか</t>
    <rPh sb="4" eb="6">
      <t>ホウジン</t>
    </rPh>
    <rPh sb="6" eb="9">
      <t>トミンゼイ</t>
    </rPh>
    <rPh sb="9" eb="11">
      <t>ノウゼイ</t>
    </rPh>
    <rPh sb="13" eb="14">
      <t>ショ</t>
    </rPh>
    <phoneticPr fontId="30"/>
  </si>
  <si>
    <t>代表者の直近の「個人事業税納税証明書」ですか</t>
    <rPh sb="0" eb="3">
      <t>ダイヒョウシャ</t>
    </rPh>
    <rPh sb="4" eb="6">
      <t>チョッキン</t>
    </rPh>
    <phoneticPr fontId="30"/>
  </si>
  <si>
    <t xml:space="preserve"> （非課税の方）
　所管税務署</t>
    <rPh sb="10" eb="12">
      <t>ショカン</t>
    </rPh>
    <rPh sb="12" eb="15">
      <t>ゼイムショ</t>
    </rPh>
    <phoneticPr fontId="30"/>
  </si>
  <si>
    <t>代表者の直近の「所得税納税証明書」（その１）ですか</t>
    <rPh sb="4" eb="6">
      <t>チョッキン</t>
    </rPh>
    <phoneticPr fontId="30"/>
  </si>
  <si>
    <t>代表者の直近の「住民税納税証明書」または「住民税非課税証明書」ですか</t>
    <rPh sb="4" eb="6">
      <t>チョッキン</t>
    </rPh>
    <phoneticPr fontId="30"/>
  </si>
  <si>
    <t>所得税確定申告書
【写し】</t>
    <rPh sb="0" eb="8">
      <t>ショトクゼイカクテイシンコクショ</t>
    </rPh>
    <rPh sb="10" eb="11">
      <t>ウツ</t>
    </rPh>
    <phoneticPr fontId="2"/>
  </si>
  <si>
    <t>フォームに入力した分の全ての第一表、収支内訳書又は青色申告決算書が揃っていますか</t>
    <rPh sb="5" eb="7">
      <t>ニュウリョク</t>
    </rPh>
    <rPh sb="9" eb="10">
      <t>ブン</t>
    </rPh>
    <rPh sb="11" eb="12">
      <t>スベ</t>
    </rPh>
    <rPh sb="14" eb="16">
      <t>ダイイチ</t>
    </rPh>
    <rPh sb="16" eb="17">
      <t>ヒョウ</t>
    </rPh>
    <rPh sb="18" eb="24">
      <t>シュウシウチワケショマタ</t>
    </rPh>
    <rPh sb="25" eb="32">
      <t>アオイロシンコクケッサンショ</t>
    </rPh>
    <rPh sb="33" eb="34">
      <t>ソロ</t>
    </rPh>
    <phoneticPr fontId="2"/>
  </si>
  <si>
    <t>税務署の収受印又は電子申告の受信通知はありますか</t>
    <rPh sb="0" eb="3">
      <t>ゼイムショ</t>
    </rPh>
    <rPh sb="4" eb="7">
      <t>シュウジュイン</t>
    </rPh>
    <rPh sb="7" eb="8">
      <t>マタ</t>
    </rPh>
    <rPh sb="9" eb="13">
      <t>デンシシンコク</t>
    </rPh>
    <rPh sb="14" eb="18">
      <t>ジュシンツウチ</t>
    </rPh>
    <phoneticPr fontId="2"/>
  </si>
  <si>
    <t>支援レポート
（ＰＤＦ）</t>
    <rPh sb="0" eb="2">
      <t>シエン</t>
    </rPh>
    <phoneticPr fontId="30"/>
  </si>
  <si>
    <t>専門家派遣支援の終了後、
事務局より受領した支援レポート</t>
    <rPh sb="0" eb="3">
      <t>センモンカ</t>
    </rPh>
    <rPh sb="3" eb="5">
      <t>ハケン</t>
    </rPh>
    <rPh sb="5" eb="7">
      <t>シエン</t>
    </rPh>
    <rPh sb="8" eb="11">
      <t>シュウリョウゴ</t>
    </rPh>
    <rPh sb="13" eb="16">
      <t>ジムキョク</t>
    </rPh>
    <rPh sb="18" eb="20">
      <t>ジュリョウ</t>
    </rPh>
    <rPh sb="22" eb="24">
      <t>シエン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</si>
</sst>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General"/>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10"/>
      <color rgb="FF000000"/>
      <name val="Arial"/>
      <family val="2"/>
    </font>
    <font>
      <sz val="11"/>
      <color theme="1"/>
      <name val="游ゴシック"/>
      <family val="3"/>
      <charset val="128"/>
    </font>
    <font>
      <b/>
      <sz val="11"/>
      <color theme="1"/>
      <name val="游ゴシック"/>
      <family val="3"/>
      <charset val="128"/>
    </font>
    <font>
      <sz val="10"/>
      <color theme="1"/>
      <name val="游ゴシック"/>
      <family val="3"/>
      <charset val="128"/>
    </font>
    <font>
      <sz val="9"/>
      <color theme="1"/>
      <name val="游明朝"/>
      <family val="1"/>
      <charset val="128"/>
    </font>
    <font>
      <b/>
      <sz val="14"/>
      <color theme="1"/>
      <name val="游ゴシック"/>
      <family val="3"/>
      <charset val="128"/>
    </font>
    <font>
      <sz val="9"/>
      <color theme="1"/>
      <name val="游ゴシック"/>
      <family val="3"/>
      <charset val="128"/>
    </font>
    <font>
      <sz val="14"/>
      <color theme="1"/>
      <name val="游ゴシック"/>
      <family val="3"/>
      <charset val="128"/>
    </font>
    <font>
      <sz val="12"/>
      <color theme="1"/>
      <name val="游ゴシック"/>
      <family val="3"/>
      <charset val="128"/>
    </font>
    <font>
      <sz val="11"/>
      <name val="游ゴシック"/>
      <family val="3"/>
      <charset val="128"/>
    </font>
    <font>
      <b/>
      <sz val="11"/>
      <name val="游ゴシック"/>
      <family val="3"/>
      <charset val="128"/>
    </font>
    <font>
      <sz val="11"/>
      <color theme="0"/>
      <name val="游ゴシック"/>
      <family val="3"/>
      <charset val="128"/>
    </font>
    <font>
      <sz val="14"/>
      <name val="游ゴシック"/>
      <family val="3"/>
      <charset val="128"/>
    </font>
    <font>
      <b/>
      <sz val="14"/>
      <name val="游ゴシック"/>
      <family val="3"/>
      <charset val="128"/>
    </font>
    <font>
      <sz val="14"/>
      <color theme="0"/>
      <name val="游ゴシック"/>
      <family val="3"/>
      <charset val="128"/>
    </font>
    <font>
      <sz val="11"/>
      <color theme="0" tint="-0.14999847407452621"/>
      <name val="游ゴシック"/>
      <family val="3"/>
      <charset val="128"/>
    </font>
    <font>
      <sz val="12"/>
      <name val="游ゴシック"/>
      <family val="3"/>
      <charset val="128"/>
    </font>
    <font>
      <sz val="12"/>
      <color theme="0"/>
      <name val="游ゴシック"/>
      <family val="3"/>
      <charset val="128"/>
    </font>
    <font>
      <b/>
      <sz val="16"/>
      <color theme="1"/>
      <name val="游ゴシック"/>
      <family val="3"/>
      <charset val="128"/>
    </font>
    <font>
      <sz val="16"/>
      <color theme="1"/>
      <name val="游ゴシック"/>
      <family val="3"/>
      <charset val="128"/>
    </font>
    <font>
      <sz val="11"/>
      <color theme="1"/>
      <name val="ＭＳ ゴシック"/>
      <family val="2"/>
      <charset val="128"/>
    </font>
    <font>
      <b/>
      <sz val="14"/>
      <color theme="1"/>
      <name val="ＭＳ Ｐゴシック"/>
      <family val="3"/>
      <charset val="128"/>
      <scheme val="minor"/>
    </font>
    <font>
      <b/>
      <sz val="12"/>
      <color theme="1"/>
      <name val="ＭＳ Ｐゴシック"/>
      <family val="3"/>
      <charset val="128"/>
      <scheme val="minor"/>
    </font>
    <font>
      <sz val="6"/>
      <name val="ＭＳ ゴシック"/>
      <family val="2"/>
      <charset val="128"/>
    </font>
    <font>
      <b/>
      <sz val="11"/>
      <color theme="0"/>
      <name val="ＭＳ Ｐゴシック"/>
      <family val="3"/>
      <charset val="128"/>
      <scheme val="minor"/>
    </font>
    <font>
      <b/>
      <sz val="12"/>
      <color theme="0"/>
      <name val="ＭＳ Ｐゴシック"/>
      <family val="3"/>
      <charset val="128"/>
      <scheme val="minor"/>
    </font>
    <font>
      <sz val="11"/>
      <color theme="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5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auto="1"/>
      </right>
      <top style="thin">
        <color auto="1"/>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auto="1"/>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hair">
        <color auto="1"/>
      </left>
      <right style="thin">
        <color auto="1"/>
      </right>
      <top style="thin">
        <color auto="1"/>
      </top>
      <bottom style="double">
        <color auto="1"/>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diagonal/>
    </border>
    <border>
      <left/>
      <right style="hair">
        <color auto="1"/>
      </right>
      <top style="thin">
        <color indexed="64"/>
      </top>
      <bottom style="double">
        <color indexed="64"/>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6">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5"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7" fillId="0" borderId="0"/>
    <xf numFmtId="0" fontId="27" fillId="0" borderId="0">
      <alignment vertical="center"/>
    </xf>
  </cellStyleXfs>
  <cellXfs count="377">
    <xf numFmtId="0" fontId="0" fillId="0" borderId="0" xfId="0">
      <alignment vertical="center"/>
    </xf>
    <xf numFmtId="0" fontId="8" fillId="0" borderId="0" xfId="0" applyFont="1">
      <alignment vertical="center"/>
    </xf>
    <xf numFmtId="0" fontId="8" fillId="0" borderId="9" xfId="0" applyFont="1" applyBorder="1" applyAlignment="1">
      <alignment horizontal="center" vertical="center"/>
    </xf>
    <xf numFmtId="38" fontId="8" fillId="0" borderId="0" xfId="1" applyFont="1">
      <alignment vertical="center"/>
    </xf>
    <xf numFmtId="0" fontId="8" fillId="0" borderId="0" xfId="0" applyFont="1" applyAlignment="1">
      <alignment horizontal="right" vertical="center"/>
    </xf>
    <xf numFmtId="0" fontId="8" fillId="2" borderId="9" xfId="0" applyFont="1" applyFill="1" applyBorder="1" applyAlignment="1">
      <alignment horizontal="center" vertical="center" wrapText="1"/>
    </xf>
    <xf numFmtId="38" fontId="8" fillId="0" borderId="0" xfId="1" applyFont="1" applyAlignment="1">
      <alignment horizontal="right" vertical="center"/>
    </xf>
    <xf numFmtId="38" fontId="8" fillId="0" borderId="0" xfId="1" applyFont="1" applyAlignment="1">
      <alignment horizontal="center" vertical="center"/>
    </xf>
    <xf numFmtId="38" fontId="10" fillId="2" borderId="9" xfId="1" applyFont="1" applyFill="1" applyBorder="1" applyAlignment="1">
      <alignment horizontal="center" vertical="center" wrapText="1"/>
    </xf>
    <xf numFmtId="0" fontId="8" fillId="0" borderId="16" xfId="0" applyFont="1" applyBorder="1" applyAlignment="1">
      <alignment horizontal="center" vertical="center"/>
    </xf>
    <xf numFmtId="38" fontId="8" fillId="2" borderId="9" xfId="1" applyFont="1" applyFill="1" applyBorder="1" applyAlignment="1">
      <alignment horizontal="center" vertical="center" shrinkToFi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10" fillId="2" borderId="9" xfId="0" applyFont="1" applyFill="1" applyBorder="1" applyAlignment="1">
      <alignment horizontal="center" vertical="center" wrapText="1"/>
    </xf>
    <xf numFmtId="0" fontId="8" fillId="0" borderId="28" xfId="0" applyFont="1" applyBorder="1" applyAlignment="1">
      <alignment horizontal="center" vertical="center" textRotation="255"/>
    </xf>
    <xf numFmtId="0" fontId="8" fillId="0" borderId="13" xfId="0" applyFont="1" applyBorder="1" applyAlignment="1">
      <alignment horizontal="center" vertical="center"/>
    </xf>
    <xf numFmtId="0" fontId="10" fillId="2" borderId="13" xfId="0" applyFont="1" applyFill="1" applyBorder="1" applyAlignment="1">
      <alignment horizontal="center" vertical="center" wrapText="1"/>
    </xf>
    <xf numFmtId="0" fontId="8" fillId="0" borderId="14" xfId="0" applyFont="1" applyFill="1" applyBorder="1" applyAlignment="1">
      <alignment vertical="center"/>
    </xf>
    <xf numFmtId="0" fontId="8" fillId="0" borderId="7" xfId="0" applyFont="1" applyBorder="1" applyAlignment="1">
      <alignment vertical="center" textRotation="255"/>
    </xf>
    <xf numFmtId="0" fontId="11" fillId="0" borderId="0" xfId="0" applyFont="1">
      <alignment vertical="center"/>
    </xf>
    <xf numFmtId="0" fontId="8" fillId="2" borderId="12" xfId="0" applyFont="1" applyFill="1" applyBorder="1" applyAlignment="1">
      <alignment vertical="center" shrinkToFit="1"/>
    </xf>
    <xf numFmtId="0" fontId="10" fillId="0" borderId="0" xfId="0" applyFont="1">
      <alignment vertical="center"/>
    </xf>
    <xf numFmtId="38" fontId="8" fillId="0" borderId="14" xfId="0" applyNumberFormat="1" applyFont="1" applyBorder="1" applyAlignment="1"/>
    <xf numFmtId="38" fontId="8" fillId="0" borderId="12" xfId="1" applyFont="1" applyBorder="1" applyAlignment="1"/>
    <xf numFmtId="38" fontId="8" fillId="0" borderId="9" xfId="1" applyFont="1" applyBorder="1" applyAlignment="1"/>
    <xf numFmtId="0" fontId="8" fillId="0" borderId="3" xfId="0" applyFont="1" applyBorder="1" applyAlignment="1"/>
    <xf numFmtId="0" fontId="13" fillId="0" borderId="10" xfId="0" applyFont="1" applyBorder="1" applyAlignment="1"/>
    <xf numFmtId="38" fontId="13" fillId="0" borderId="9" xfId="0" applyNumberFormat="1" applyFont="1" applyBorder="1" applyAlignment="1"/>
    <xf numFmtId="38" fontId="13" fillId="0" borderId="13" xfId="1" applyFont="1" applyBorder="1" applyAlignment="1"/>
    <xf numFmtId="0" fontId="8" fillId="0" borderId="6" xfId="0" applyFont="1" applyBorder="1" applyAlignment="1"/>
    <xf numFmtId="38" fontId="8" fillId="0" borderId="9" xfId="0" applyNumberFormat="1" applyFont="1" applyBorder="1" applyAlignment="1"/>
    <xf numFmtId="38" fontId="8" fillId="0" borderId="16" xfId="0" applyNumberFormat="1" applyFont="1" applyBorder="1" applyAlignment="1"/>
    <xf numFmtId="38" fontId="8" fillId="0" borderId="16" xfId="1" applyFont="1" applyBorder="1" applyAlignment="1"/>
    <xf numFmtId="0" fontId="8" fillId="2" borderId="6" xfId="0" applyFont="1" applyFill="1" applyBorder="1" applyAlignment="1"/>
    <xf numFmtId="0" fontId="8" fillId="2" borderId="7" xfId="0" applyFont="1" applyFill="1" applyBorder="1" applyAlignment="1"/>
    <xf numFmtId="38" fontId="8" fillId="2" borderId="12" xfId="0" applyNumberFormat="1" applyFont="1" applyFill="1" applyBorder="1" applyAlignment="1"/>
    <xf numFmtId="38" fontId="8" fillId="2" borderId="12" xfId="1" applyFont="1" applyFill="1" applyBorder="1" applyAlignment="1"/>
    <xf numFmtId="38" fontId="8" fillId="0" borderId="22" xfId="1" applyFont="1" applyBorder="1" applyAlignment="1">
      <alignment horizontal="center"/>
    </xf>
    <xf numFmtId="0" fontId="8" fillId="2" borderId="9" xfId="0" applyFont="1" applyFill="1" applyBorder="1" applyAlignment="1">
      <alignment horizontal="center" vertical="center" shrinkToFit="1"/>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0" borderId="0" xfId="0" applyFont="1" applyBorder="1" applyAlignment="1">
      <alignment vertical="center"/>
    </xf>
    <xf numFmtId="0" fontId="8" fillId="2" borderId="19" xfId="0" applyFont="1" applyFill="1" applyBorder="1" applyAlignment="1">
      <alignment vertical="center"/>
    </xf>
    <xf numFmtId="0" fontId="8" fillId="2" borderId="27" xfId="0" applyFont="1" applyFill="1" applyBorder="1" applyAlignment="1">
      <alignment vertical="center"/>
    </xf>
    <xf numFmtId="0" fontId="8" fillId="2" borderId="23" xfId="0" applyFont="1" applyFill="1" applyBorder="1" applyAlignment="1">
      <alignment vertical="center"/>
    </xf>
    <xf numFmtId="0" fontId="8" fillId="2" borderId="17" xfId="0" applyFont="1" applyFill="1" applyBorder="1" applyAlignment="1">
      <alignment vertical="center"/>
    </xf>
    <xf numFmtId="0" fontId="14" fillId="0" borderId="0" xfId="0" applyFont="1" applyFill="1" applyAlignment="1">
      <alignment horizontal="center" vertical="center"/>
    </xf>
    <xf numFmtId="0" fontId="8" fillId="0" borderId="0" xfId="0" applyFont="1" applyAlignment="1">
      <alignment horizontal="left" vertical="center" indent="1"/>
    </xf>
    <xf numFmtId="0" fontId="12" fillId="0" borderId="0" xfId="0" applyFont="1" applyFill="1" applyAlignment="1">
      <alignment horizontal="center" vertical="center"/>
    </xf>
    <xf numFmtId="0" fontId="18" fillId="0" borderId="0" xfId="0" applyFont="1">
      <alignment vertical="center"/>
    </xf>
    <xf numFmtId="0" fontId="9" fillId="0" borderId="0" xfId="0" applyFont="1">
      <alignment vertical="center"/>
    </xf>
    <xf numFmtId="0" fontId="17" fillId="0" borderId="0" xfId="0" applyFont="1">
      <alignment vertical="center"/>
    </xf>
    <xf numFmtId="0" fontId="16" fillId="0" borderId="0" xfId="0" applyFont="1" applyAlignment="1">
      <alignment horizontal="left" vertical="center" indent="1"/>
    </xf>
    <xf numFmtId="38" fontId="12" fillId="3" borderId="21" xfId="1" applyFont="1" applyFill="1" applyBorder="1" applyAlignment="1" applyProtection="1">
      <protection locked="0"/>
    </xf>
    <xf numFmtId="0" fontId="8" fillId="3" borderId="16" xfId="0" applyFont="1" applyFill="1" applyBorder="1" applyAlignment="1" applyProtection="1">
      <alignment vertical="center" wrapText="1"/>
      <protection locked="0"/>
    </xf>
    <xf numFmtId="0" fontId="8" fillId="3" borderId="5"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center" vertical="center" wrapText="1"/>
      <protection locked="0"/>
    </xf>
    <xf numFmtId="38" fontId="19" fillId="0" borderId="0" xfId="1" applyFont="1" applyAlignment="1">
      <alignment horizontal="center" vertical="center" shrinkToFit="1"/>
    </xf>
    <xf numFmtId="38" fontId="19" fillId="0" borderId="0" xfId="1" applyFont="1" applyAlignment="1">
      <alignment vertical="center" shrinkToFit="1"/>
    </xf>
    <xf numFmtId="38" fontId="19" fillId="0" borderId="9" xfId="1" applyFont="1" applyBorder="1" applyAlignment="1">
      <alignment horizontal="center" vertical="center" shrinkToFit="1"/>
    </xf>
    <xf numFmtId="38" fontId="20" fillId="0" borderId="9" xfId="1" applyFont="1" applyBorder="1" applyAlignment="1">
      <alignment horizontal="center" vertical="center" shrinkToFit="1"/>
    </xf>
    <xf numFmtId="38" fontId="14" fillId="3" borderId="9" xfId="1" applyFont="1" applyFill="1" applyBorder="1" applyAlignment="1" applyProtection="1">
      <alignment horizontal="right" vertical="center"/>
      <protection locked="0"/>
    </xf>
    <xf numFmtId="0" fontId="14" fillId="3" borderId="9" xfId="0" applyFont="1" applyFill="1" applyBorder="1" applyAlignment="1" applyProtection="1">
      <alignment horizontal="center" vertical="center"/>
      <protection locked="0"/>
    </xf>
    <xf numFmtId="38" fontId="14" fillId="0" borderId="9" xfId="1" applyFont="1" applyBorder="1" applyAlignment="1">
      <alignment horizontal="right" vertical="center"/>
    </xf>
    <xf numFmtId="38" fontId="14" fillId="3" borderId="16" xfId="1" applyFont="1" applyFill="1" applyBorder="1" applyAlignment="1" applyProtection="1">
      <alignment horizontal="right" vertical="center"/>
      <protection locked="0"/>
    </xf>
    <xf numFmtId="0" fontId="14" fillId="3" borderId="16" xfId="0" applyFont="1" applyFill="1" applyBorder="1" applyAlignment="1" applyProtection="1">
      <alignment horizontal="center" vertical="center"/>
      <protection locked="0"/>
    </xf>
    <xf numFmtId="38" fontId="14" fillId="0" borderId="16" xfId="1" applyFont="1" applyBorder="1" applyAlignment="1">
      <alignment horizontal="right" vertical="center"/>
    </xf>
    <xf numFmtId="38" fontId="14" fillId="2" borderId="12" xfId="1" applyFont="1" applyFill="1" applyBorder="1">
      <alignment vertical="center"/>
    </xf>
    <xf numFmtId="38" fontId="15" fillId="2" borderId="9" xfId="1" applyFont="1" applyFill="1" applyBorder="1" applyAlignment="1">
      <alignment horizontal="center" vertical="center" wrapText="1"/>
    </xf>
    <xf numFmtId="38" fontId="19" fillId="0" borderId="0" xfId="1" applyFont="1" applyAlignment="1">
      <alignment vertical="center"/>
    </xf>
    <xf numFmtId="0" fontId="19"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38" fontId="14" fillId="3" borderId="14" xfId="1" applyFont="1" applyFill="1" applyBorder="1" applyAlignment="1" applyProtection="1">
      <alignment horizontal="right" vertical="center"/>
      <protection locked="0"/>
    </xf>
    <xf numFmtId="38" fontId="12" fillId="2" borderId="12" xfId="1" applyFont="1" applyFill="1" applyBorder="1">
      <alignment vertical="center"/>
    </xf>
    <xf numFmtId="38" fontId="14" fillId="2" borderId="29" xfId="1" applyFont="1" applyFill="1" applyBorder="1">
      <alignment vertical="center"/>
    </xf>
    <xf numFmtId="0" fontId="8" fillId="3" borderId="11"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9" xfId="0" applyFont="1" applyFill="1" applyBorder="1" applyAlignment="1">
      <alignment horizontal="center" vertical="center"/>
    </xf>
    <xf numFmtId="0" fontId="8" fillId="0" borderId="6" xfId="0" applyFont="1" applyBorder="1" applyAlignment="1">
      <alignment vertical="center" textRotation="255"/>
    </xf>
    <xf numFmtId="0" fontId="8" fillId="3" borderId="25"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8" xfId="0" applyFont="1" applyFill="1" applyBorder="1" applyAlignment="1">
      <alignment horizontal="right" vertical="center"/>
    </xf>
    <xf numFmtId="0" fontId="12" fillId="0" borderId="0" xfId="0" applyFont="1" applyFill="1" applyAlignment="1">
      <alignment horizontal="center" vertical="center"/>
    </xf>
    <xf numFmtId="0" fontId="8" fillId="2" borderId="24" xfId="0" applyFont="1" applyFill="1" applyBorder="1" applyAlignment="1">
      <alignment horizontal="right" vertical="center"/>
    </xf>
    <xf numFmtId="0" fontId="8" fillId="0" borderId="8" xfId="0" applyFont="1" applyBorder="1" applyAlignment="1">
      <alignment horizontal="center" vertical="center" textRotation="255"/>
    </xf>
    <xf numFmtId="38" fontId="8" fillId="2" borderId="12" xfId="1" applyFont="1" applyFill="1" applyBorder="1" applyAlignment="1"/>
    <xf numFmtId="0" fontId="8" fillId="3" borderId="9" xfId="0" applyFont="1" applyFill="1" applyBorder="1" applyAlignment="1" applyProtection="1">
      <alignment vertical="center" wrapText="1"/>
      <protection locked="0"/>
    </xf>
    <xf numFmtId="0" fontId="8" fillId="0" borderId="9" xfId="0" applyFont="1" applyBorder="1" applyAlignment="1">
      <alignment horizontal="center" vertical="center"/>
    </xf>
    <xf numFmtId="38" fontId="14" fillId="2" borderId="30" xfId="1" applyFont="1" applyFill="1" applyBorder="1">
      <alignment vertical="center"/>
    </xf>
    <xf numFmtId="38" fontId="16" fillId="0" borderId="0" xfId="1" applyFont="1" applyAlignment="1">
      <alignment horizontal="center" vertical="center"/>
    </xf>
    <xf numFmtId="0" fontId="8" fillId="0" borderId="0" xfId="0" applyFont="1" applyAlignment="1">
      <alignment vertical="center"/>
    </xf>
    <xf numFmtId="38" fontId="16" fillId="0" borderId="0" xfId="1" applyFont="1">
      <alignment vertical="center"/>
    </xf>
    <xf numFmtId="38" fontId="16" fillId="0" borderId="9" xfId="1" applyFont="1" applyBorder="1" applyAlignment="1">
      <alignment horizontal="center" vertical="center" wrapText="1"/>
    </xf>
    <xf numFmtId="38" fontId="8" fillId="0" borderId="0" xfId="1" applyFont="1" applyBorder="1" applyAlignment="1">
      <alignment vertical="center"/>
    </xf>
    <xf numFmtId="38" fontId="20" fillId="0" borderId="9" xfId="1" applyFont="1" applyBorder="1" applyAlignment="1">
      <alignment horizontal="center" vertical="center"/>
    </xf>
    <xf numFmtId="0" fontId="8" fillId="3" borderId="9" xfId="0" applyFont="1" applyFill="1" applyBorder="1" applyAlignment="1" applyProtection="1">
      <alignment horizontal="left" vertical="center" wrapText="1" indent="1"/>
      <protection locked="0"/>
    </xf>
    <xf numFmtId="38" fontId="16" fillId="0" borderId="0" xfId="1" applyFont="1" applyAlignment="1">
      <alignment vertical="center"/>
    </xf>
    <xf numFmtId="38" fontId="14" fillId="2" borderId="30" xfId="1" applyFont="1" applyFill="1" applyBorder="1" applyAlignment="1">
      <alignment horizontal="right" vertical="center"/>
    </xf>
    <xf numFmtId="0" fontId="16" fillId="0" borderId="0" xfId="0" applyFont="1" applyAlignment="1">
      <alignment vertical="center"/>
    </xf>
    <xf numFmtId="38" fontId="14" fillId="2" borderId="29" xfId="1" applyFont="1" applyFill="1" applyBorder="1" applyAlignment="1">
      <alignment horizontal="right" vertical="center"/>
    </xf>
    <xf numFmtId="0" fontId="8" fillId="3" borderId="11" xfId="0" applyFont="1" applyFill="1" applyBorder="1" applyAlignment="1" applyProtection="1">
      <alignment horizontal="left" vertical="center" wrapText="1" indent="1"/>
      <protection locked="0"/>
    </xf>
    <xf numFmtId="38" fontId="12" fillId="2" borderId="30" xfId="1" applyFont="1" applyFill="1" applyBorder="1">
      <alignment vertical="center"/>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12" fillId="0" borderId="0" xfId="0" applyFont="1" applyFill="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vertical="center" textRotation="255"/>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8" fillId="2" borderId="17" xfId="0" applyFont="1" applyFill="1" applyBorder="1" applyAlignment="1">
      <alignment horizontal="center" vertical="center" textRotation="255"/>
    </xf>
    <xf numFmtId="38" fontId="21" fillId="0" borderId="0" xfId="1" applyFont="1" applyBorder="1" applyAlignment="1">
      <alignment vertical="center"/>
    </xf>
    <xf numFmtId="0" fontId="20" fillId="0" borderId="15" xfId="0" applyNumberFormat="1" applyFont="1" applyBorder="1" applyAlignment="1">
      <alignment horizontal="center" vertical="center" shrinkToFit="1"/>
    </xf>
    <xf numFmtId="0" fontId="8" fillId="0" borderId="2" xfId="0" applyFont="1" applyBorder="1" applyAlignment="1">
      <alignment horizontal="center" vertical="center"/>
    </xf>
    <xf numFmtId="0" fontId="8" fillId="3" borderId="2" xfId="0" applyFont="1" applyFill="1" applyBorder="1" applyAlignment="1" applyProtection="1">
      <alignment horizontal="left" vertical="center" wrapText="1"/>
      <protection locked="0"/>
    </xf>
    <xf numFmtId="0" fontId="8" fillId="3" borderId="14" xfId="0" applyFont="1" applyFill="1" applyBorder="1" applyAlignment="1" applyProtection="1">
      <alignment vertical="center" wrapText="1"/>
      <protection locked="0"/>
    </xf>
    <xf numFmtId="0" fontId="14" fillId="3" borderId="14" xfId="0" applyFont="1" applyFill="1" applyBorder="1" applyAlignment="1" applyProtection="1">
      <alignment horizontal="center" vertical="center"/>
      <protection locked="0"/>
    </xf>
    <xf numFmtId="38" fontId="14" fillId="0" borderId="14" xfId="1" applyFont="1" applyBorder="1" applyAlignment="1">
      <alignment horizontal="right" vertical="center"/>
    </xf>
    <xf numFmtId="0" fontId="22" fillId="2" borderId="17" xfId="0" applyFont="1"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19" xfId="0" applyFont="1" applyFill="1" applyBorder="1" applyAlignment="1" applyProtection="1">
      <alignment vertical="center" wrapText="1"/>
      <protection locked="0"/>
    </xf>
    <xf numFmtId="0" fontId="14" fillId="2" borderId="19" xfId="0" applyNumberFormat="1" applyFont="1" applyFill="1" applyBorder="1" applyAlignment="1" applyProtection="1">
      <alignment horizontal="right" vertical="center"/>
      <protection locked="0"/>
    </xf>
    <xf numFmtId="0" fontId="15" fillId="2" borderId="18" xfId="0" applyFont="1" applyFill="1" applyBorder="1" applyAlignment="1" applyProtection="1">
      <alignment horizontal="right" vertical="center"/>
      <protection locked="0"/>
    </xf>
    <xf numFmtId="38" fontId="23" fillId="0" borderId="9" xfId="1" applyFont="1" applyBorder="1" applyAlignment="1">
      <alignment horizontal="center" vertical="center" shrinkToFit="1"/>
    </xf>
    <xf numFmtId="38" fontId="20" fillId="0" borderId="14" xfId="1" applyFont="1" applyBorder="1" applyAlignment="1">
      <alignment horizontal="center" vertical="center" shrinkToFit="1"/>
    </xf>
    <xf numFmtId="0" fontId="20" fillId="0" borderId="0" xfId="0" applyNumberFormat="1" applyFont="1" applyBorder="1" applyAlignment="1">
      <alignment horizontal="center" vertical="center" shrinkToFit="1"/>
    </xf>
    <xf numFmtId="0" fontId="20" fillId="0" borderId="9" xfId="0" applyNumberFormat="1" applyFont="1" applyBorder="1" applyAlignment="1">
      <alignment horizontal="center" vertical="center" shrinkToFit="1"/>
    </xf>
    <xf numFmtId="0" fontId="8" fillId="2" borderId="11" xfId="0" applyFont="1" applyFill="1" applyBorder="1" applyAlignment="1">
      <alignment vertical="center"/>
    </xf>
    <xf numFmtId="0" fontId="14" fillId="2" borderId="13" xfId="0" applyFont="1" applyFill="1" applyBorder="1" applyAlignment="1">
      <alignment horizontal="right" vertical="center"/>
    </xf>
    <xf numFmtId="0" fontId="18" fillId="0" borderId="12" xfId="0" applyFont="1" applyFill="1" applyBorder="1" applyAlignment="1">
      <alignment vertical="center" textRotation="255"/>
    </xf>
    <xf numFmtId="0" fontId="8" fillId="0" borderId="7" xfId="0" applyFont="1" applyBorder="1">
      <alignment vertical="center"/>
    </xf>
    <xf numFmtId="0" fontId="15" fillId="2" borderId="19" xfId="0" applyFont="1" applyFill="1" applyBorder="1" applyAlignment="1" applyProtection="1">
      <alignment horizontal="right" vertical="center"/>
      <protection locked="0"/>
    </xf>
    <xf numFmtId="0" fontId="12" fillId="0" borderId="9" xfId="0" applyNumberFormat="1" applyFont="1" applyBorder="1" applyAlignment="1">
      <alignment horizontal="center" vertical="center" shrinkToFit="1"/>
    </xf>
    <xf numFmtId="0" fontId="14" fillId="0" borderId="0" xfId="0" applyFont="1" applyAlignment="1">
      <alignment horizontal="left" vertical="center"/>
    </xf>
    <xf numFmtId="0" fontId="8" fillId="2" borderId="13" xfId="0" applyFont="1" applyFill="1" applyBorder="1" applyAlignment="1">
      <alignment horizontal="center" vertical="center" wrapText="1"/>
    </xf>
    <xf numFmtId="0" fontId="19" fillId="0" borderId="0" xfId="0" applyNumberFormat="1" applyFont="1" applyAlignment="1">
      <alignment vertical="center"/>
    </xf>
    <xf numFmtId="38" fontId="14" fillId="2" borderId="30" xfId="0" applyNumberFormat="1" applyFont="1" applyFill="1" applyBorder="1" applyAlignment="1">
      <alignment horizontal="right" vertical="center"/>
    </xf>
    <xf numFmtId="0" fontId="8" fillId="0" borderId="15" xfId="0" applyFont="1" applyBorder="1" applyAlignment="1">
      <alignment vertical="center" textRotation="255" shrinkToFit="1"/>
    </xf>
    <xf numFmtId="0" fontId="8" fillId="0" borderId="3" xfId="0" applyFont="1" applyBorder="1" applyAlignment="1">
      <alignment vertical="center" textRotation="255" shrinkToFit="1"/>
    </xf>
    <xf numFmtId="38" fontId="15" fillId="2" borderId="15"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xf>
    <xf numFmtId="38" fontId="15" fillId="2" borderId="10" xfId="1" applyFont="1" applyFill="1" applyBorder="1" applyAlignment="1">
      <alignment horizontal="center" vertical="center" wrapText="1"/>
    </xf>
    <xf numFmtId="38" fontId="24" fillId="0" borderId="0" xfId="1" applyFont="1" applyAlignment="1">
      <alignment vertical="center"/>
    </xf>
    <xf numFmtId="0" fontId="24" fillId="0" borderId="0" xfId="0" applyFont="1" applyAlignment="1">
      <alignment vertical="center"/>
    </xf>
    <xf numFmtId="0" fontId="15" fillId="2" borderId="0"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wrapText="1"/>
      <protection locked="0"/>
    </xf>
    <xf numFmtId="0" fontId="8" fillId="2" borderId="8" xfId="0" applyFont="1" applyFill="1" applyBorder="1" applyAlignment="1">
      <alignment horizontal="center" vertical="center" wrapText="1"/>
    </xf>
    <xf numFmtId="38" fontId="14" fillId="2" borderId="30" xfId="0" applyNumberFormat="1" applyFont="1" applyFill="1" applyBorder="1" applyAlignment="1" applyProtection="1">
      <alignment horizontal="right" vertical="center"/>
      <protection locked="0"/>
    </xf>
    <xf numFmtId="0" fontId="24" fillId="0" borderId="0" xfId="0" applyNumberFormat="1" applyFont="1" applyAlignment="1">
      <alignment horizontal="center" vertical="center"/>
    </xf>
    <xf numFmtId="0" fontId="24" fillId="0" borderId="0" xfId="0" applyFont="1" applyAlignment="1">
      <alignment horizontal="center" vertical="center"/>
    </xf>
    <xf numFmtId="0" fontId="22" fillId="2" borderId="33" xfId="0" applyFont="1" applyFill="1" applyBorder="1" applyAlignment="1">
      <alignment vertical="center"/>
    </xf>
    <xf numFmtId="0" fontId="8" fillId="2" borderId="32" xfId="0" applyFont="1" applyFill="1" applyBorder="1" applyAlignment="1" applyProtection="1">
      <alignment vertical="center" wrapText="1"/>
      <protection locked="0"/>
    </xf>
    <xf numFmtId="38" fontId="14" fillId="2" borderId="34" xfId="0" applyNumberFormat="1" applyFont="1" applyFill="1" applyBorder="1" applyAlignment="1" applyProtection="1">
      <alignment horizontal="right" vertical="center"/>
      <protection locked="0"/>
    </xf>
    <xf numFmtId="0" fontId="15" fillId="2" borderId="32" xfId="0" applyFont="1" applyFill="1" applyBorder="1" applyAlignment="1" applyProtection="1">
      <alignment horizontal="right" vertical="center"/>
      <protection locked="0"/>
    </xf>
    <xf numFmtId="0" fontId="14" fillId="2" borderId="19" xfId="0" applyFont="1" applyFill="1" applyBorder="1" applyAlignment="1">
      <alignment horizontal="right" vertical="center"/>
    </xf>
    <xf numFmtId="0" fontId="8" fillId="0" borderId="1" xfId="0" applyFont="1" applyBorder="1" applyAlignment="1">
      <alignment vertical="center" textRotation="255" shrinkToFit="1"/>
    </xf>
    <xf numFmtId="0" fontId="8" fillId="0" borderId="2" xfId="0" applyFont="1" applyBorder="1" applyAlignment="1">
      <alignment vertical="center" textRotation="255" shrinkToFit="1"/>
    </xf>
    <xf numFmtId="38" fontId="25" fillId="2" borderId="30" xfId="1" applyFont="1" applyFill="1" applyBorder="1">
      <alignment vertical="center"/>
    </xf>
    <xf numFmtId="38" fontId="15" fillId="2" borderId="12" xfId="1" applyFont="1" applyFill="1" applyBorder="1" applyAlignment="1">
      <alignment horizontal="center" vertical="center" wrapText="1"/>
    </xf>
    <xf numFmtId="0" fontId="15" fillId="2" borderId="19" xfId="0" applyFont="1" applyFill="1" applyBorder="1" applyAlignment="1" applyProtection="1">
      <alignment horizontal="right" vertical="center" wrapText="1"/>
      <protection locked="0"/>
    </xf>
    <xf numFmtId="0" fontId="8" fillId="0" borderId="2" xfId="0" applyFont="1" applyBorder="1" applyAlignment="1">
      <alignment vertical="center" textRotation="255"/>
    </xf>
    <xf numFmtId="0" fontId="8" fillId="0" borderId="4" xfId="0" applyFont="1" applyBorder="1" applyAlignment="1">
      <alignment vertical="center" textRotation="255"/>
    </xf>
    <xf numFmtId="0" fontId="8" fillId="0" borderId="0" xfId="0" applyFont="1" applyBorder="1" applyAlignment="1">
      <alignment horizontal="center" vertical="center" textRotation="255" shrinkToFit="1"/>
    </xf>
    <xf numFmtId="0" fontId="8" fillId="2" borderId="19" xfId="0" applyFont="1" applyFill="1" applyBorder="1" applyAlignment="1" applyProtection="1">
      <alignment horizontal="left" vertical="center"/>
      <protection locked="0"/>
    </xf>
    <xf numFmtId="0" fontId="22" fillId="2" borderId="17" xfId="0" applyFont="1" applyFill="1" applyBorder="1" applyAlignment="1">
      <alignment horizontal="center" vertical="center" wrapText="1"/>
    </xf>
    <xf numFmtId="0" fontId="15" fillId="2" borderId="7" xfId="0" applyFont="1" applyFill="1" applyBorder="1" applyAlignment="1">
      <alignment horizontal="center" vertical="center"/>
    </xf>
    <xf numFmtId="38" fontId="15" fillId="2" borderId="6" xfId="1" applyFont="1" applyFill="1" applyBorder="1" applyAlignment="1">
      <alignment horizontal="center" vertical="center" wrapText="1"/>
    </xf>
    <xf numFmtId="38" fontId="24" fillId="0" borderId="0" xfId="1" applyFont="1" applyAlignment="1">
      <alignment horizontal="center" vertical="center"/>
    </xf>
    <xf numFmtId="38" fontId="24" fillId="0" borderId="0" xfId="1" applyFont="1" applyBorder="1" applyAlignment="1">
      <alignment vertical="center"/>
    </xf>
    <xf numFmtId="38" fontId="26" fillId="2" borderId="30" xfId="0" applyNumberFormat="1" applyFont="1" applyFill="1" applyBorder="1" applyAlignment="1" applyProtection="1">
      <alignment horizontal="right" vertical="center"/>
      <protection locked="0"/>
    </xf>
    <xf numFmtId="0" fontId="8" fillId="0" borderId="1" xfId="0" applyFont="1" applyBorder="1" applyAlignment="1">
      <alignment horizontal="center" vertical="center"/>
    </xf>
    <xf numFmtId="0" fontId="8" fillId="2" borderId="9" xfId="0" applyFont="1" applyFill="1" applyBorder="1" applyAlignment="1">
      <alignment horizontal="center" vertical="center"/>
    </xf>
    <xf numFmtId="0" fontId="8" fillId="0" borderId="3" xfId="0" applyFont="1" applyBorder="1" applyAlignment="1">
      <alignment vertical="center" textRotation="255"/>
    </xf>
    <xf numFmtId="0" fontId="8" fillId="2" borderId="13" xfId="0" applyFont="1" applyFill="1" applyBorder="1" applyAlignment="1">
      <alignment horizontal="center" vertical="center"/>
    </xf>
    <xf numFmtId="0" fontId="8" fillId="3" borderId="9" xfId="0" applyFont="1" applyFill="1" applyBorder="1" applyAlignment="1" applyProtection="1">
      <alignment vertical="center" wrapText="1"/>
      <protection locked="0"/>
    </xf>
    <xf numFmtId="0" fontId="8" fillId="0" borderId="6" xfId="0" applyFont="1" applyBorder="1" applyAlignment="1">
      <alignment vertical="center" textRotation="255"/>
    </xf>
    <xf numFmtId="0" fontId="8" fillId="3" borderId="13" xfId="0" applyFont="1" applyFill="1" applyBorder="1" applyAlignment="1" applyProtection="1">
      <alignment horizontal="left" vertical="center" wrapText="1"/>
      <protection locked="0"/>
    </xf>
    <xf numFmtId="0" fontId="3" fillId="0" borderId="0" xfId="15" applyFont="1">
      <alignment vertical="center"/>
    </xf>
    <xf numFmtId="0" fontId="28" fillId="0" borderId="0" xfId="15" applyFont="1">
      <alignment vertical="center"/>
    </xf>
    <xf numFmtId="0" fontId="29" fillId="0" borderId="0" xfId="15" applyFont="1">
      <alignment vertical="center"/>
    </xf>
    <xf numFmtId="0" fontId="33" fillId="4" borderId="16" xfId="15" applyFont="1" applyFill="1" applyBorder="1" applyAlignment="1">
      <alignment horizontal="center" vertical="center"/>
    </xf>
    <xf numFmtId="0" fontId="3" fillId="0" borderId="35" xfId="15" applyFont="1" applyBorder="1" applyAlignment="1">
      <alignment horizontal="center" vertical="center"/>
    </xf>
    <xf numFmtId="0" fontId="3" fillId="0" borderId="13" xfId="15" applyFont="1" applyBorder="1">
      <alignment vertical="center"/>
    </xf>
    <xf numFmtId="0" fontId="3" fillId="0" borderId="2" xfId="15" applyFont="1" applyBorder="1">
      <alignment vertical="center"/>
    </xf>
    <xf numFmtId="0" fontId="3" fillId="0" borderId="41" xfId="15" applyFont="1" applyBorder="1" applyAlignment="1">
      <alignment vertical="center" wrapText="1"/>
    </xf>
    <xf numFmtId="0" fontId="3" fillId="0" borderId="38" xfId="15" applyFont="1" applyBorder="1" applyAlignment="1">
      <alignment vertical="center"/>
    </xf>
    <xf numFmtId="0" fontId="3" fillId="0" borderId="44" xfId="15" applyFont="1" applyBorder="1" applyAlignment="1">
      <alignment vertical="center"/>
    </xf>
    <xf numFmtId="0" fontId="3" fillId="0" borderId="44" xfId="15" applyFont="1" applyBorder="1" applyAlignment="1">
      <alignment vertical="center" wrapText="1"/>
    </xf>
    <xf numFmtId="0" fontId="3" fillId="0" borderId="38" xfId="15" applyFont="1" applyBorder="1" applyAlignment="1">
      <alignment horizontal="left" vertical="center"/>
    </xf>
    <xf numFmtId="0" fontId="3" fillId="0" borderId="38" xfId="15" applyFont="1" applyBorder="1">
      <alignment vertical="center"/>
    </xf>
    <xf numFmtId="0" fontId="3" fillId="0" borderId="13" xfId="15" applyFont="1" applyBorder="1" applyAlignment="1">
      <alignment vertical="center" wrapText="1"/>
    </xf>
    <xf numFmtId="0" fontId="3" fillId="0" borderId="41" xfId="15" applyFont="1" applyBorder="1" applyAlignment="1">
      <alignment horizontal="left" vertical="center" wrapText="1"/>
    </xf>
    <xf numFmtId="0" fontId="3" fillId="0" borderId="38" xfId="15" applyFont="1" applyBorder="1" applyAlignment="1">
      <alignment vertical="center" wrapText="1"/>
    </xf>
    <xf numFmtId="0" fontId="3" fillId="0" borderId="37" xfId="15" applyFont="1" applyBorder="1" applyAlignment="1" applyProtection="1">
      <alignment vertical="center"/>
      <protection locked="0"/>
    </xf>
    <xf numFmtId="0" fontId="3" fillId="0" borderId="37" xfId="15" applyFont="1" applyBorder="1" applyProtection="1">
      <alignment vertical="center"/>
      <protection locked="0"/>
    </xf>
    <xf numFmtId="0" fontId="3" fillId="0" borderId="37" xfId="15" applyFont="1" applyBorder="1" applyAlignment="1" applyProtection="1">
      <alignment horizontal="center" vertical="center"/>
      <protection locked="0"/>
    </xf>
    <xf numFmtId="0" fontId="3" fillId="0" borderId="42" xfId="15" applyFont="1" applyBorder="1" applyAlignment="1" applyProtection="1">
      <alignment vertical="center"/>
      <protection locked="0"/>
    </xf>
    <xf numFmtId="0" fontId="3" fillId="0" borderId="45" xfId="15" applyFont="1" applyBorder="1" applyAlignment="1" applyProtection="1">
      <alignment vertical="center"/>
      <protection locked="0"/>
    </xf>
    <xf numFmtId="0" fontId="3" fillId="0" borderId="39" xfId="15" applyFont="1" applyBorder="1" applyAlignment="1" applyProtection="1">
      <alignment horizontal="center" vertical="center"/>
      <protection locked="0"/>
    </xf>
    <xf numFmtId="0" fontId="3" fillId="0" borderId="42" xfId="15" applyFont="1" applyBorder="1" applyAlignment="1" applyProtection="1">
      <alignment vertical="center"/>
      <protection locked="0"/>
    </xf>
    <xf numFmtId="0" fontId="3" fillId="0" borderId="45" xfId="15" applyFont="1" applyBorder="1" applyAlignment="1" applyProtection="1">
      <alignment vertical="center"/>
      <protection locked="0"/>
    </xf>
    <xf numFmtId="0" fontId="3" fillId="0" borderId="49" xfId="15" applyFont="1" applyBorder="1" applyAlignment="1" applyProtection="1">
      <alignment horizontal="left" vertical="center" wrapText="1"/>
      <protection locked="0"/>
    </xf>
    <xf numFmtId="0" fontId="3" fillId="0" borderId="50" xfId="15" applyFont="1" applyBorder="1" applyAlignment="1" applyProtection="1">
      <alignment horizontal="left" vertical="center" wrapText="1"/>
      <protection locked="0"/>
    </xf>
    <xf numFmtId="0" fontId="3" fillId="0" borderId="51" xfId="15" applyFont="1" applyBorder="1" applyAlignment="1" applyProtection="1">
      <alignment horizontal="left" vertical="center" wrapText="1"/>
      <protection locked="0"/>
    </xf>
    <xf numFmtId="0" fontId="3" fillId="0" borderId="52" xfId="15" applyFont="1" applyBorder="1" applyAlignment="1" applyProtection="1">
      <alignment horizontal="left" vertical="center" wrapText="1"/>
      <protection locked="0"/>
    </xf>
    <xf numFmtId="0" fontId="3" fillId="0" borderId="40" xfId="15" applyFont="1" applyBorder="1" applyAlignment="1">
      <alignment horizontal="center" vertical="center" wrapText="1"/>
    </xf>
    <xf numFmtId="0" fontId="3" fillId="0" borderId="36" xfId="15" applyFont="1" applyBorder="1" applyAlignment="1">
      <alignment horizontal="center" vertical="center" wrapText="1"/>
    </xf>
    <xf numFmtId="0" fontId="3" fillId="0" borderId="41" xfId="15" applyFont="1" applyBorder="1" applyAlignment="1">
      <alignment horizontal="center" vertical="center" wrapText="1"/>
    </xf>
    <xf numFmtId="0" fontId="3" fillId="0" borderId="44" xfId="15" applyFont="1" applyBorder="1" applyAlignment="1">
      <alignment horizontal="center" vertical="center"/>
    </xf>
    <xf numFmtId="0" fontId="3" fillId="0" borderId="41" xfId="15" applyFont="1" applyBorder="1" applyAlignment="1">
      <alignment horizontal="center" vertical="center"/>
    </xf>
    <xf numFmtId="0" fontId="31" fillId="6" borderId="10" xfId="15" applyFont="1" applyFill="1" applyBorder="1" applyAlignment="1">
      <alignment horizontal="left" vertical="center"/>
    </xf>
    <xf numFmtId="0" fontId="31" fillId="6" borderId="11" xfId="15" applyFont="1" applyFill="1" applyBorder="1" applyAlignment="1">
      <alignment horizontal="left" vertical="center"/>
    </xf>
    <xf numFmtId="0" fontId="31" fillId="6" borderId="13" xfId="15" applyFont="1" applyFill="1" applyBorder="1" applyAlignment="1">
      <alignment horizontal="left" vertical="center"/>
    </xf>
    <xf numFmtId="0" fontId="3" fillId="0" borderId="26" xfId="15" applyFont="1" applyBorder="1" applyAlignment="1">
      <alignment horizontal="center" vertical="center"/>
    </xf>
    <xf numFmtId="0" fontId="3" fillId="0" borderId="47" xfId="15" applyFont="1" applyBorder="1" applyAlignment="1">
      <alignment horizontal="center" vertical="center"/>
    </xf>
    <xf numFmtId="0" fontId="3" fillId="0" borderId="20" xfId="15" applyFont="1" applyBorder="1" applyAlignment="1">
      <alignment horizontal="center" vertical="center"/>
    </xf>
    <xf numFmtId="0" fontId="3" fillId="0" borderId="34" xfId="15" applyFont="1" applyBorder="1" applyAlignment="1">
      <alignment horizontal="center" vertical="center" textRotation="255" shrinkToFit="1"/>
    </xf>
    <xf numFmtId="0" fontId="3" fillId="0" borderId="15" xfId="15" applyFont="1" applyBorder="1" applyAlignment="1">
      <alignment horizontal="center" vertical="center" textRotation="255" shrinkToFit="1"/>
    </xf>
    <xf numFmtId="0" fontId="3" fillId="0" borderId="12" xfId="15" applyFont="1" applyBorder="1" applyAlignment="1">
      <alignment horizontal="center" vertical="center" textRotation="255" shrinkToFit="1"/>
    </xf>
    <xf numFmtId="0" fontId="3" fillId="0" borderId="39" xfId="15" applyFont="1" applyBorder="1" applyAlignment="1" applyProtection="1">
      <alignment horizontal="center" vertical="center"/>
      <protection locked="0"/>
    </xf>
    <xf numFmtId="0" fontId="3" fillId="0" borderId="45" xfId="15" applyFont="1" applyBorder="1" applyAlignment="1" applyProtection="1">
      <alignment horizontal="center" vertical="center"/>
      <protection locked="0"/>
    </xf>
    <xf numFmtId="0" fontId="3" fillId="0" borderId="1" xfId="15" applyFont="1" applyBorder="1" applyAlignment="1" applyProtection="1">
      <alignment horizontal="left" vertical="center" wrapText="1"/>
      <protection locked="0"/>
    </xf>
    <xf numFmtId="0" fontId="3" fillId="0" borderId="2" xfId="15" applyFont="1" applyBorder="1" applyAlignment="1" applyProtection="1">
      <alignment horizontal="left" vertical="center" wrapText="1"/>
      <protection locked="0"/>
    </xf>
    <xf numFmtId="0" fontId="3" fillId="0" borderId="6" xfId="15" applyFont="1" applyBorder="1" applyAlignment="1" applyProtection="1">
      <alignment horizontal="left" vertical="center" wrapText="1"/>
      <protection locked="0"/>
    </xf>
    <xf numFmtId="0" fontId="3" fillId="0" borderId="8" xfId="15" applyFont="1" applyBorder="1" applyAlignment="1" applyProtection="1">
      <alignment horizontal="left" vertical="center" wrapText="1"/>
      <protection locked="0"/>
    </xf>
    <xf numFmtId="0" fontId="3" fillId="0" borderId="39" xfId="15" applyFont="1" applyBorder="1" applyAlignment="1" applyProtection="1">
      <alignment vertical="center"/>
      <protection locked="0"/>
    </xf>
    <xf numFmtId="0" fontId="3" fillId="0" borderId="42" xfId="15" applyFont="1" applyBorder="1" applyAlignment="1" applyProtection="1">
      <alignment vertical="center"/>
      <protection locked="0"/>
    </xf>
    <xf numFmtId="0" fontId="3" fillId="0" borderId="45" xfId="15" applyFont="1" applyBorder="1" applyAlignment="1" applyProtection="1">
      <alignment vertical="center"/>
      <protection locked="0"/>
    </xf>
    <xf numFmtId="0" fontId="3" fillId="0" borderId="43" xfId="15" applyFont="1" applyBorder="1" applyAlignment="1">
      <alignment horizontal="center" vertical="center" wrapText="1"/>
    </xf>
    <xf numFmtId="0" fontId="3" fillId="0" borderId="44" xfId="15" applyFont="1" applyBorder="1" applyAlignment="1">
      <alignment horizontal="center" vertical="center" wrapText="1"/>
    </xf>
    <xf numFmtId="0" fontId="3" fillId="0" borderId="46" xfId="15" applyFont="1" applyBorder="1" applyAlignment="1">
      <alignment horizontal="center" vertical="center" wrapText="1"/>
    </xf>
    <xf numFmtId="0" fontId="31" fillId="5" borderId="10" xfId="15" applyFont="1" applyFill="1" applyBorder="1" applyAlignment="1">
      <alignment horizontal="left" vertical="center"/>
    </xf>
    <xf numFmtId="0" fontId="31" fillId="5" borderId="11" xfId="15" applyFont="1" applyFill="1" applyBorder="1" applyAlignment="1">
      <alignment horizontal="left" vertical="center"/>
    </xf>
    <xf numFmtId="0" fontId="31" fillId="5" borderId="13" xfId="15" applyFont="1" applyFill="1" applyBorder="1" applyAlignment="1">
      <alignment horizontal="left" vertical="center"/>
    </xf>
    <xf numFmtId="0" fontId="3" fillId="0" borderId="14" xfId="15" applyFont="1" applyBorder="1" applyAlignment="1">
      <alignment horizontal="center" vertical="center" textRotation="255" shrinkToFit="1"/>
    </xf>
    <xf numFmtId="0" fontId="3" fillId="0" borderId="33" xfId="15" applyFont="1" applyBorder="1" applyAlignment="1" applyProtection="1">
      <alignment horizontal="left" vertical="center" wrapText="1"/>
      <protection locked="0"/>
    </xf>
    <xf numFmtId="0" fontId="3" fillId="0" borderId="48" xfId="15" applyFont="1" applyBorder="1" applyAlignment="1" applyProtection="1">
      <alignment horizontal="left" vertical="center" wrapText="1"/>
      <protection locked="0"/>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2" borderId="9" xfId="0" applyFont="1" applyFill="1" applyBorder="1" applyAlignment="1">
      <alignment horizontal="center" vertical="center"/>
    </xf>
    <xf numFmtId="0" fontId="8" fillId="0" borderId="14" xfId="0" applyFont="1" applyBorder="1" applyAlignment="1">
      <alignment vertical="center" textRotation="255"/>
    </xf>
    <xf numFmtId="0" fontId="8" fillId="0" borderId="15" xfId="0" applyFont="1" applyBorder="1" applyAlignment="1">
      <alignment vertical="center" textRotation="255"/>
    </xf>
    <xf numFmtId="0" fontId="20" fillId="0" borderId="0" xfId="0" applyFont="1" applyFill="1" applyAlignment="1">
      <alignment horizontal="center" vertical="center"/>
    </xf>
    <xf numFmtId="0" fontId="15" fillId="0" borderId="9" xfId="0" applyFont="1" applyFill="1" applyBorder="1" applyAlignment="1">
      <alignment horizontal="center" vertical="center"/>
    </xf>
    <xf numFmtId="0" fontId="14" fillId="3" borderId="9" xfId="0" applyFont="1" applyFill="1" applyBorder="1" applyAlignment="1" applyProtection="1">
      <alignment vertical="center" shrinkToFit="1"/>
      <protection locked="0"/>
    </xf>
    <xf numFmtId="0" fontId="8" fillId="0" borderId="3" xfId="0" applyFont="1" applyBorder="1" applyAlignment="1">
      <alignment vertical="center" textRotation="255"/>
    </xf>
    <xf numFmtId="0" fontId="8" fillId="0" borderId="4" xfId="0" applyFont="1" applyBorder="1" applyAlignment="1">
      <alignment vertical="center" textRotation="255"/>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3" xfId="0" applyFont="1" applyFill="1" applyBorder="1" applyAlignment="1">
      <alignment horizontal="center" vertical="center"/>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6" xfId="0" applyFont="1" applyBorder="1" applyAlignment="1">
      <alignment horizontal="center" vertical="center" textRotation="255"/>
    </xf>
    <xf numFmtId="0" fontId="12" fillId="0" borderId="0" xfId="0" applyFont="1" applyFill="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4" fillId="0" borderId="10" xfId="0" applyFont="1" applyFill="1" applyBorder="1" applyAlignment="1" applyProtection="1">
      <alignment vertical="center" shrinkToFit="1"/>
    </xf>
    <xf numFmtId="0" fontId="14" fillId="0" borderId="13" xfId="0" applyFont="1" applyFill="1" applyBorder="1" applyAlignment="1" applyProtection="1">
      <alignment vertical="center" shrinkToFit="1"/>
    </xf>
    <xf numFmtId="0" fontId="8" fillId="0" borderId="14" xfId="0" applyFont="1" applyBorder="1" applyAlignment="1">
      <alignment vertical="center" textRotation="255" shrinkToFit="1"/>
    </xf>
    <xf numFmtId="0" fontId="8" fillId="0" borderId="15" xfId="0" applyFont="1" applyBorder="1" applyAlignment="1">
      <alignment vertical="center" textRotation="255" shrinkToFit="1"/>
    </xf>
    <xf numFmtId="0" fontId="15" fillId="0" borderId="9" xfId="0" applyFont="1" applyBorder="1" applyAlignment="1">
      <alignment horizontal="center" vertical="center"/>
    </xf>
    <xf numFmtId="38" fontId="8" fillId="0" borderId="10" xfId="1" applyFont="1" applyBorder="1" applyAlignment="1"/>
    <xf numFmtId="38" fontId="8" fillId="0" borderId="13" xfId="1" applyFont="1" applyBorder="1" applyAlignment="1"/>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4" fillId="0" borderId="9" xfId="0" applyFont="1" applyBorder="1" applyAlignment="1">
      <alignment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38" fontId="8" fillId="2" borderId="17" xfId="1" applyFont="1" applyFill="1" applyBorder="1" applyAlignment="1"/>
    <xf numFmtId="38" fontId="8" fillId="2" borderId="18" xfId="1" applyFont="1" applyFill="1" applyBorder="1" applyAlignment="1"/>
    <xf numFmtId="38" fontId="13" fillId="2" borderId="14" xfId="0" applyNumberFormat="1" applyFont="1" applyFill="1" applyBorder="1" applyAlignment="1"/>
    <xf numFmtId="38" fontId="13" fillId="2" borderId="12" xfId="0" applyNumberFormat="1" applyFont="1" applyFill="1" applyBorder="1" applyAlignment="1"/>
    <xf numFmtId="38" fontId="8" fillId="2" borderId="1" xfId="1" applyFont="1" applyFill="1" applyBorder="1" applyAlignment="1"/>
    <xf numFmtId="38" fontId="8" fillId="2" borderId="2" xfId="1" applyFont="1" applyFill="1" applyBorder="1" applyAlignment="1"/>
    <xf numFmtId="38" fontId="8" fillId="2" borderId="3" xfId="1" applyFont="1" applyFill="1" applyBorder="1" applyAlignment="1"/>
    <xf numFmtId="38" fontId="8" fillId="2" borderId="4" xfId="1" applyFont="1" applyFill="1" applyBorder="1" applyAlignment="1"/>
    <xf numFmtId="38" fontId="8" fillId="2" borderId="6" xfId="1" applyFont="1" applyFill="1" applyBorder="1" applyAlignment="1"/>
    <xf numFmtId="38" fontId="8" fillId="2" borderId="14" xfId="1" applyFont="1" applyFill="1" applyBorder="1" applyAlignment="1"/>
    <xf numFmtId="38" fontId="8" fillId="2" borderId="12" xfId="1" applyFont="1" applyFill="1" applyBorder="1" applyAlignment="1"/>
    <xf numFmtId="0" fontId="8" fillId="2" borderId="7" xfId="0" applyFont="1" applyFill="1" applyBorder="1" applyAlignment="1">
      <alignment horizontal="center" vertical="center" shrinkToFit="1"/>
    </xf>
    <xf numFmtId="38" fontId="8" fillId="0" borderId="26" xfId="1" applyFont="1" applyBorder="1" applyAlignment="1"/>
    <xf numFmtId="38" fontId="8" fillId="0" borderId="20" xfId="1" applyFont="1" applyBorder="1" applyAlignment="1"/>
    <xf numFmtId="0" fontId="8" fillId="0" borderId="26" xfId="0" applyFont="1" applyBorder="1" applyAlignment="1"/>
    <xf numFmtId="0" fontId="8" fillId="0" borderId="25" xfId="0" applyFont="1" applyBorder="1" applyAlignment="1"/>
    <xf numFmtId="0" fontId="8" fillId="0" borderId="10" xfId="0" applyFont="1" applyBorder="1" applyAlignment="1"/>
    <xf numFmtId="0" fontId="8" fillId="0" borderId="11" xfId="0" applyFont="1" applyBorder="1" applyAlignment="1"/>
    <xf numFmtId="0" fontId="8" fillId="0" borderId="1" xfId="0" applyFont="1" applyBorder="1" applyAlignment="1"/>
    <xf numFmtId="0" fontId="8" fillId="0" borderId="5" xfId="0" applyFont="1" applyBorder="1" applyAlignment="1"/>
    <xf numFmtId="0" fontId="8" fillId="3" borderId="9" xfId="0" applyFont="1" applyFill="1" applyBorder="1" applyAlignment="1" applyProtection="1">
      <alignment vertical="center" wrapText="1"/>
      <protection locked="0"/>
    </xf>
    <xf numFmtId="0" fontId="8" fillId="0" borderId="9" xfId="0" applyFont="1" applyBorder="1" applyAlignment="1">
      <alignment horizontal="center" vertical="center"/>
    </xf>
    <xf numFmtId="0" fontId="8" fillId="3" borderId="5"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14" fillId="0" borderId="10" xfId="0" applyFont="1" applyBorder="1" applyAlignment="1">
      <alignment vertical="center" shrinkToFit="1"/>
    </xf>
    <xf numFmtId="0" fontId="14" fillId="0" borderId="11" xfId="0" applyFont="1" applyBorder="1" applyAlignment="1">
      <alignment vertical="center" shrinkToFit="1"/>
    </xf>
    <xf numFmtId="0" fontId="14" fillId="0" borderId="13" xfId="0" applyFont="1" applyBorder="1" applyAlignment="1">
      <alignment vertical="center" shrinkToFit="1"/>
    </xf>
    <xf numFmtId="176" fontId="8" fillId="3" borderId="5" xfId="0" applyNumberFormat="1"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wrapText="1"/>
      <protection locked="0"/>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28" xfId="0" applyFont="1" applyBorder="1" applyAlignment="1">
      <alignment vertical="center" textRotation="255"/>
    </xf>
    <xf numFmtId="0" fontId="8" fillId="2" borderId="19" xfId="0" applyFont="1" applyFill="1" applyBorder="1" applyAlignment="1">
      <alignment horizontal="right" vertical="center"/>
    </xf>
    <xf numFmtId="38" fontId="10" fillId="2" borderId="6" xfId="1" applyFont="1" applyFill="1" applyBorder="1" applyAlignment="1">
      <alignment horizontal="center" vertical="center" wrapText="1"/>
    </xf>
    <xf numFmtId="38" fontId="10" fillId="2" borderId="7" xfId="1" applyFont="1" applyFill="1" applyBorder="1" applyAlignment="1">
      <alignment horizontal="center" vertical="center" wrapText="1"/>
    </xf>
    <xf numFmtId="38" fontId="10" fillId="2" borderId="8" xfId="1" applyFont="1" applyFill="1" applyBorder="1" applyAlignment="1">
      <alignment horizontal="center" vertical="center" wrapText="1"/>
    </xf>
    <xf numFmtId="0" fontId="8" fillId="0" borderId="14"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8" fillId="0" borderId="12" xfId="0" applyFont="1" applyBorder="1" applyAlignment="1">
      <alignment horizontal="center" vertical="center" textRotation="255" shrinkToFit="1"/>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17" xfId="0" applyFont="1" applyFill="1" applyBorder="1" applyAlignment="1">
      <alignment horizontal="right" vertical="center"/>
    </xf>
    <xf numFmtId="0" fontId="8" fillId="2" borderId="18" xfId="0" applyFont="1" applyFill="1" applyBorder="1" applyAlignment="1">
      <alignment horizontal="right" vertical="center"/>
    </xf>
    <xf numFmtId="0" fontId="8" fillId="3" borderId="26" xfId="0" applyFon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2" borderId="17"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8" fillId="2" borderId="27" xfId="0" applyFont="1" applyFill="1" applyBorder="1" applyAlignment="1">
      <alignment horizontal="right" vertical="center"/>
    </xf>
    <xf numFmtId="0" fontId="8" fillId="2" borderId="23" xfId="0" applyFont="1" applyFill="1" applyBorder="1" applyAlignment="1">
      <alignment horizontal="right" vertical="center"/>
    </xf>
    <xf numFmtId="0" fontId="8" fillId="2" borderId="24" xfId="0" applyFont="1" applyFill="1" applyBorder="1" applyAlignment="1">
      <alignment horizontal="right" vertical="center"/>
    </xf>
    <xf numFmtId="38" fontId="10" fillId="2" borderId="10" xfId="1" applyFont="1" applyFill="1" applyBorder="1" applyAlignment="1">
      <alignment horizontal="center" vertical="center" wrapText="1"/>
    </xf>
    <xf numFmtId="38" fontId="10" fillId="2" borderId="11" xfId="1" applyFont="1" applyFill="1" applyBorder="1" applyAlignment="1">
      <alignment horizontal="center" vertical="center" wrapText="1"/>
    </xf>
    <xf numFmtId="38" fontId="10" fillId="2" borderId="13" xfId="1" applyFont="1" applyFill="1" applyBorder="1" applyAlignment="1">
      <alignment horizontal="center" vertical="center" wrapText="1"/>
    </xf>
    <xf numFmtId="0" fontId="8" fillId="0" borderId="1"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6"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3" borderId="10" xfId="0" applyFont="1" applyFill="1" applyBorder="1" applyAlignment="1" applyProtection="1">
      <alignment horizontal="left" vertical="center" wrapText="1" indent="1"/>
      <protection locked="0"/>
    </xf>
    <xf numFmtId="0" fontId="8" fillId="3" borderId="11" xfId="0" applyFont="1" applyFill="1" applyBorder="1" applyAlignment="1" applyProtection="1">
      <alignment horizontal="left" vertical="center" wrapText="1" indent="1"/>
      <protection locked="0"/>
    </xf>
    <xf numFmtId="0" fontId="8" fillId="3" borderId="13" xfId="0" applyFont="1" applyFill="1" applyBorder="1" applyAlignment="1" applyProtection="1">
      <alignment horizontal="left" vertical="center" wrapText="1" indent="1"/>
      <protection locked="0"/>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31"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cellXfs>
  <cellStyles count="16">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標準" xfId="0" builtinId="0"/>
    <cellStyle name="標準 2" xfId="3"/>
    <cellStyle name="標準 3" xfId="4"/>
    <cellStyle name="標準 3 2" xfId="12"/>
    <cellStyle name="標準 4" xfId="13"/>
    <cellStyle name="標準 5" xfId="14"/>
    <cellStyle name="標準 6" xfId="15"/>
  </cellStyles>
  <dxfs count="102">
    <dxf>
      <font>
        <color rgb="FFFF0000"/>
      </font>
    </dxf>
    <dxf>
      <fill>
        <patternFill>
          <bgColor rgb="FFFF0000"/>
        </patternFill>
      </fill>
    </dxf>
    <dxf>
      <fill>
        <patternFill>
          <bgColor rgb="FFFF0000"/>
        </patternFill>
      </fill>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font>
        <b val="0"/>
        <i val="0"/>
        <strike val="0"/>
        <condense val="0"/>
        <extend val="0"/>
        <outline val="0"/>
        <shadow val="0"/>
        <u val="none"/>
        <vertAlign val="baseline"/>
        <sz val="11"/>
        <color theme="1"/>
        <name val="游ゴシック"/>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double">
          <color indexed="64"/>
        </top>
        <bottom style="thin">
          <color indexed="64"/>
        </bottom>
      </border>
    </dxf>
    <dxf>
      <border outline="0">
        <left style="thin">
          <color indexed="64"/>
        </left>
      </border>
    </dxf>
    <dxf>
      <font>
        <strike val="0"/>
        <outline val="0"/>
        <shadow val="0"/>
        <u val="none"/>
        <vertAlign val="baseline"/>
        <sz val="12"/>
        <name val="游ゴシック"/>
        <scheme val="none"/>
      </font>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right/>
        <top/>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font>
        <b val="0"/>
        <i val="0"/>
        <strike val="0"/>
        <condense val="0"/>
        <extend val="0"/>
        <outline val="0"/>
        <shadow val="0"/>
        <u val="none"/>
        <vertAlign val="baseline"/>
        <sz val="11"/>
        <color theme="1"/>
        <name val="游ゴシック"/>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strike val="0"/>
        <outline val="0"/>
        <shadow val="0"/>
        <u val="none"/>
        <vertAlign val="baseline"/>
        <sz val="12"/>
        <name val="游ゴシック"/>
        <scheme val="none"/>
      </font>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style="double">
          <color indexed="64"/>
        </top>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style="double">
          <color indexed="64"/>
        </top>
        <bottom/>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4"/>
        <color auto="1"/>
        <name val="游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border outline="0">
        <left style="thin">
          <color auto="1"/>
        </left>
      </border>
    </dxf>
    <dxf>
      <fill>
        <patternFill>
          <bgColor rgb="FFFF0000"/>
        </patternFill>
      </fill>
    </dxf>
    <dxf>
      <font>
        <color rgb="FFFF0000"/>
      </font>
      <fill>
        <patternFill patternType="none">
          <bgColor auto="1"/>
        </patternFill>
      </fill>
    </dxf>
    <dxf>
      <font>
        <b val="0"/>
        <i val="0"/>
        <strike val="0"/>
        <condense val="0"/>
        <extend val="0"/>
        <outline val="0"/>
        <shadow val="0"/>
        <u val="none"/>
        <vertAlign val="baseline"/>
        <sz val="14"/>
        <color theme="1"/>
        <name val="游ゴシック"/>
        <scheme val="none"/>
      </font>
      <alignment horizontal="left"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dxf>
    <dxf>
      <border diagonalUp="0" diagonalDown="0">
        <left style="thin">
          <color auto="1"/>
        </left>
        <right style="thin">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游ゴシック"/>
        <scheme val="none"/>
      </font>
      <numFmt numFmtId="0" formatCode="General"/>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style="double">
          <color indexed="64"/>
        </top>
        <bottom style="thin">
          <color indexed="64"/>
        </bottom>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indexed="64"/>
        </left>
      </border>
    </dxf>
    <dxf>
      <font>
        <b val="0"/>
        <i val="0"/>
        <strike val="0"/>
        <condense val="0"/>
        <extend val="0"/>
        <outline val="0"/>
        <shadow val="0"/>
        <u val="none"/>
        <vertAlign val="baseline"/>
        <sz val="14"/>
        <color theme="1"/>
        <name val="游ゴシック"/>
        <scheme val="none"/>
      </font>
      <alignment horizontal="left" vertical="center" textRotation="0" wrapText="0" indent="0" justifyLastLine="0" shrinkToFit="0" readingOrder="0"/>
    </dxf>
    <dxf>
      <font>
        <b val="0"/>
        <i val="0"/>
        <strike val="0"/>
        <condense val="0"/>
        <extend val="0"/>
        <outline val="0"/>
        <shadow val="0"/>
        <u val="none"/>
        <vertAlign val="baseline"/>
        <sz val="14"/>
        <color theme="1"/>
        <name val="游ゴシック"/>
        <scheme val="none"/>
      </font>
      <alignment horizontal="general" vertical="center" textRotation="0" wrapText="0" indent="0" justifyLastLine="0" shrinkToFit="0" readingOrder="0"/>
    </dxf>
    <dxf>
      <font>
        <b/>
        <i val="0"/>
        <strike val="0"/>
        <condense val="0"/>
        <extend val="0"/>
        <outline val="0"/>
        <shadow val="0"/>
        <u val="none"/>
        <vertAlign val="baseline"/>
        <sz val="14"/>
        <color auto="1"/>
        <name val="游ゴシック"/>
        <scheme val="none"/>
      </font>
      <numFmt numFmtId="0" formatCode="General"/>
      <alignment horizontal="center" vertical="center" textRotation="0" wrapText="0" indent="0" justifyLastLine="0" shrinkToFit="1"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游ゴシック"/>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游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double">
          <color indexed="64"/>
        </top>
        <bottom style="thin">
          <color indexed="64"/>
        </bottom>
      </border>
    </dxf>
    <dxf>
      <border diagonalUp="0" diagonalDown="0">
        <left style="thin">
          <color auto="1"/>
        </left>
        <right style="thin">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游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style="thin">
          <color indexed="64"/>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4"/>
        <color theme="1"/>
        <name val="游ゴシック"/>
        <scheme val="none"/>
      </font>
      <numFmt numFmtId="0" formatCode="General"/>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4"/>
        <color theme="1"/>
        <name val="游ゴシック"/>
        <scheme val="none"/>
      </font>
      <fill>
        <patternFill patternType="solid">
          <fgColor indexed="64"/>
          <bgColor rgb="FFFFFFCC"/>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top style="double">
          <color indexed="64"/>
        </top>
        <bottom style="thin">
          <color indexed="64"/>
        </bottom>
      </border>
      <protection locked="0" hidden="0"/>
    </dxf>
    <dxf>
      <font>
        <b val="0"/>
        <i val="0"/>
        <strike val="0"/>
        <condense val="0"/>
        <extend val="0"/>
        <outline val="0"/>
        <shadow val="0"/>
        <u val="none"/>
        <vertAlign val="baseline"/>
        <sz val="11"/>
        <color theme="1"/>
        <name val="游ゴシック"/>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1"/>
        <color theme="0" tint="-0.14999847407452621"/>
        <name val="游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double">
          <color indexed="64"/>
        </top>
        <bottom style="thin">
          <color indexed="64"/>
        </bottom>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border>
    </dxf>
    <dxf>
      <font>
        <color rgb="FFFF0000"/>
      </font>
      <fill>
        <patternFill patternType="none">
          <bgColor auto="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tableStyleElement type="wholeTable" dxfId="101"/>
      <tableStyleElement type="headerRow" dxfId="100"/>
      <tableStyleElement type="totalRow" dxfId="99"/>
      <tableStyleElement type="firstColumn" dxfId="98"/>
    </tableStyle>
  </tableStyles>
  <colors>
    <mruColors>
      <color rgb="FFFFFFCC"/>
      <color rgb="FFF41857"/>
      <color rgb="FF1DB8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26</xdr:row>
          <xdr:rowOff>104775</xdr:rowOff>
        </xdr:from>
        <xdr:to>
          <xdr:col>4</xdr:col>
          <xdr:colOff>295275</xdr:colOff>
          <xdr:row>26</xdr:row>
          <xdr:rowOff>352425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104775</xdr:rowOff>
        </xdr:from>
        <xdr:to>
          <xdr:col>4</xdr:col>
          <xdr:colOff>295275</xdr:colOff>
          <xdr:row>22</xdr:row>
          <xdr:rowOff>352425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85725</xdr:rowOff>
        </xdr:from>
        <xdr:to>
          <xdr:col>4</xdr:col>
          <xdr:colOff>295275</xdr:colOff>
          <xdr:row>23</xdr:row>
          <xdr:rowOff>333375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85725</xdr:rowOff>
        </xdr:from>
        <xdr:to>
          <xdr:col>4</xdr:col>
          <xdr:colOff>295275</xdr:colOff>
          <xdr:row>24</xdr:row>
          <xdr:rowOff>333375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85725</xdr:rowOff>
        </xdr:from>
        <xdr:to>
          <xdr:col>4</xdr:col>
          <xdr:colOff>295275</xdr:colOff>
          <xdr:row>25</xdr:row>
          <xdr:rowOff>333375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104775</xdr:rowOff>
        </xdr:from>
        <xdr:to>
          <xdr:col>4</xdr:col>
          <xdr:colOff>295275</xdr:colOff>
          <xdr:row>27</xdr:row>
          <xdr:rowOff>352425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104775</xdr:rowOff>
        </xdr:from>
        <xdr:to>
          <xdr:col>4</xdr:col>
          <xdr:colOff>295275</xdr:colOff>
          <xdr:row>30</xdr:row>
          <xdr:rowOff>352425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104775</xdr:rowOff>
        </xdr:from>
        <xdr:to>
          <xdr:col>4</xdr:col>
          <xdr:colOff>295275</xdr:colOff>
          <xdr:row>31</xdr:row>
          <xdr:rowOff>352425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66675</xdr:rowOff>
        </xdr:from>
        <xdr:to>
          <xdr:col>4</xdr:col>
          <xdr:colOff>295275</xdr:colOff>
          <xdr:row>8</xdr:row>
          <xdr:rowOff>314325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66675</xdr:rowOff>
        </xdr:from>
        <xdr:to>
          <xdr:col>4</xdr:col>
          <xdr:colOff>295275</xdr:colOff>
          <xdr:row>9</xdr:row>
          <xdr:rowOff>314325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66675</xdr:rowOff>
        </xdr:from>
        <xdr:to>
          <xdr:col>4</xdr:col>
          <xdr:colOff>295275</xdr:colOff>
          <xdr:row>10</xdr:row>
          <xdr:rowOff>314325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66675</xdr:rowOff>
        </xdr:from>
        <xdr:to>
          <xdr:col>4</xdr:col>
          <xdr:colOff>295275</xdr:colOff>
          <xdr:row>11</xdr:row>
          <xdr:rowOff>314325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295275</xdr:colOff>
          <xdr:row>12</xdr:row>
          <xdr:rowOff>238125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295275</xdr:colOff>
          <xdr:row>12</xdr:row>
          <xdr:rowOff>238125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66675</xdr:rowOff>
        </xdr:from>
        <xdr:to>
          <xdr:col>4</xdr:col>
          <xdr:colOff>295275</xdr:colOff>
          <xdr:row>12</xdr:row>
          <xdr:rowOff>314325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66675</xdr:rowOff>
        </xdr:from>
        <xdr:to>
          <xdr:col>4</xdr:col>
          <xdr:colOff>295275</xdr:colOff>
          <xdr:row>13</xdr:row>
          <xdr:rowOff>314325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295275</xdr:rowOff>
        </xdr:from>
        <xdr:to>
          <xdr:col>1</xdr:col>
          <xdr:colOff>295275</xdr:colOff>
          <xdr:row>11</xdr:row>
          <xdr:rowOff>123825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276225</xdr:rowOff>
        </xdr:from>
        <xdr:to>
          <xdr:col>1</xdr:col>
          <xdr:colOff>295275</xdr:colOff>
          <xdr:row>13</xdr:row>
          <xdr:rowOff>104775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295275</xdr:rowOff>
        </xdr:from>
        <xdr:to>
          <xdr:col>1</xdr:col>
          <xdr:colOff>304800</xdr:colOff>
          <xdr:row>24</xdr:row>
          <xdr:rowOff>123825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266700</xdr:rowOff>
        </xdr:from>
        <xdr:to>
          <xdr:col>1</xdr:col>
          <xdr:colOff>304800</xdr:colOff>
          <xdr:row>27</xdr:row>
          <xdr:rowOff>85725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257175</xdr:rowOff>
        </xdr:from>
        <xdr:to>
          <xdr:col>1</xdr:col>
          <xdr:colOff>295275</xdr:colOff>
          <xdr:row>31</xdr:row>
          <xdr:rowOff>85725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238125</xdr:rowOff>
        </xdr:from>
        <xdr:to>
          <xdr:col>1</xdr:col>
          <xdr:colOff>295275</xdr:colOff>
          <xdr:row>9</xdr:row>
          <xdr:rowOff>66675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276225</xdr:rowOff>
        </xdr:from>
        <xdr:to>
          <xdr:col>1</xdr:col>
          <xdr:colOff>295275</xdr:colOff>
          <xdr:row>5</xdr:row>
          <xdr:rowOff>104775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276225</xdr:rowOff>
        </xdr:from>
        <xdr:to>
          <xdr:col>1</xdr:col>
          <xdr:colOff>295275</xdr:colOff>
          <xdr:row>19</xdr:row>
          <xdr:rowOff>104775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66675</xdr:rowOff>
        </xdr:from>
        <xdr:to>
          <xdr:col>4</xdr:col>
          <xdr:colOff>295275</xdr:colOff>
          <xdr:row>28</xdr:row>
          <xdr:rowOff>314325</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66675</xdr:rowOff>
        </xdr:from>
        <xdr:to>
          <xdr:col>4</xdr:col>
          <xdr:colOff>295275</xdr:colOff>
          <xdr:row>29</xdr:row>
          <xdr:rowOff>314325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276225</xdr:rowOff>
        </xdr:from>
        <xdr:to>
          <xdr:col>1</xdr:col>
          <xdr:colOff>295275</xdr:colOff>
          <xdr:row>29</xdr:row>
          <xdr:rowOff>104775</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238125</xdr:rowOff>
        </xdr:from>
        <xdr:to>
          <xdr:col>1</xdr:col>
          <xdr:colOff>295275</xdr:colOff>
          <xdr:row>7</xdr:row>
          <xdr:rowOff>66675</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238125</xdr:rowOff>
        </xdr:from>
        <xdr:to>
          <xdr:col>1</xdr:col>
          <xdr:colOff>295275</xdr:colOff>
          <xdr:row>21</xdr:row>
          <xdr:rowOff>66675</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190499</xdr:colOff>
      <xdr:row>0</xdr:row>
      <xdr:rowOff>67235</xdr:rowOff>
    </xdr:from>
    <xdr:to>
      <xdr:col>16</xdr:col>
      <xdr:colOff>303973</xdr:colOff>
      <xdr:row>7</xdr:row>
      <xdr:rowOff>336176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6734" y="67235"/>
          <a:ext cx="5783651" cy="265579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145677</xdr:colOff>
      <xdr:row>0</xdr:row>
      <xdr:rowOff>67235</xdr:rowOff>
    </xdr:from>
    <xdr:to>
      <xdr:col>14</xdr:col>
      <xdr:colOff>180710</xdr:colOff>
      <xdr:row>7</xdr:row>
      <xdr:rowOff>336176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01618" y="67235"/>
          <a:ext cx="5783651" cy="265579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303</xdr:colOff>
      <xdr:row>10</xdr:row>
      <xdr:rowOff>2670</xdr:rowOff>
    </xdr:from>
    <xdr:ext cx="696325" cy="144000"/>
    <xdr:sp macro="" textlink="">
      <xdr:nvSpPr>
        <xdr:cNvPr id="2" name="テキスト ボックス 1"/>
        <xdr:cNvSpPr txBox="1"/>
      </xdr:nvSpPr>
      <xdr:spPr>
        <a:xfrm>
          <a:off x="4205957" y="165122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12551</xdr:colOff>
      <xdr:row>13</xdr:row>
      <xdr:rowOff>10783</xdr:rowOff>
    </xdr:from>
    <xdr:ext cx="696325" cy="144000"/>
    <xdr:sp macro="" textlink="">
      <xdr:nvSpPr>
        <xdr:cNvPr id="3" name="テキスト ボックス 2"/>
        <xdr:cNvSpPr txBox="1"/>
      </xdr:nvSpPr>
      <xdr:spPr>
        <a:xfrm>
          <a:off x="4218205" y="315403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12281</xdr:colOff>
      <xdr:row>14</xdr:row>
      <xdr:rowOff>5953</xdr:rowOff>
    </xdr:from>
    <xdr:ext cx="696325" cy="144000"/>
    <xdr:sp macro="" textlink="">
      <xdr:nvSpPr>
        <xdr:cNvPr id="4" name="テキスト ボックス 3"/>
        <xdr:cNvSpPr txBox="1"/>
      </xdr:nvSpPr>
      <xdr:spPr>
        <a:xfrm>
          <a:off x="3619875" y="360759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7751</xdr:colOff>
      <xdr:row>15</xdr:row>
      <xdr:rowOff>12340</xdr:rowOff>
    </xdr:from>
    <xdr:ext cx="696325" cy="144000"/>
    <xdr:sp macro="" textlink="">
      <xdr:nvSpPr>
        <xdr:cNvPr id="5" name="テキスト ボックス 4"/>
        <xdr:cNvSpPr txBox="1"/>
      </xdr:nvSpPr>
      <xdr:spPr>
        <a:xfrm>
          <a:off x="3617225" y="4133156"/>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7</xdr:col>
      <xdr:colOff>0</xdr:colOff>
      <xdr:row>16</xdr:row>
      <xdr:rowOff>1002</xdr:rowOff>
    </xdr:from>
    <xdr:ext cx="696325" cy="144000"/>
    <xdr:sp macro="" textlink="">
      <xdr:nvSpPr>
        <xdr:cNvPr id="6" name="テキスト ボックス 5"/>
        <xdr:cNvSpPr txBox="1"/>
      </xdr:nvSpPr>
      <xdr:spPr>
        <a:xfrm>
          <a:off x="5700346" y="463894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200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4</xdr:col>
      <xdr:colOff>12597</xdr:colOff>
      <xdr:row>12</xdr:row>
      <xdr:rowOff>10064</xdr:rowOff>
    </xdr:from>
    <xdr:ext cx="576000" cy="144000"/>
    <xdr:sp macro="" textlink="">
      <xdr:nvSpPr>
        <xdr:cNvPr id="7" name="テキスト ボックス 6"/>
        <xdr:cNvSpPr txBox="1"/>
      </xdr:nvSpPr>
      <xdr:spPr>
        <a:xfrm>
          <a:off x="2858891" y="3932123"/>
          <a:ext cx="576000"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600" b="1">
              <a:solidFill>
                <a:srgbClr val="FF0000"/>
              </a:solidFill>
              <a:latin typeface="游ゴシック" panose="020B0400000000000000" pitchFamily="50" charset="-128"/>
              <a:ea typeface="游ゴシック" panose="020B0400000000000000" pitchFamily="50" charset="-128"/>
            </a:rPr>
            <a:t>上限</a:t>
          </a:r>
          <a:r>
            <a:rPr kumimoji="1" lang="en-US" altLang="ja-JP" sz="600" b="1">
              <a:solidFill>
                <a:srgbClr val="FF0000"/>
              </a:solidFill>
              <a:latin typeface="游ゴシック" panose="020B0400000000000000" pitchFamily="50" charset="-128"/>
              <a:ea typeface="游ゴシック" panose="020B0400000000000000" pitchFamily="50" charset="-128"/>
            </a:rPr>
            <a:t>15</a:t>
          </a:r>
          <a:r>
            <a:rPr kumimoji="1" lang="ja-JP" altLang="en-US" sz="6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0</xdr:colOff>
      <xdr:row>10</xdr:row>
      <xdr:rowOff>0</xdr:rowOff>
    </xdr:from>
    <xdr:ext cx="696325" cy="144000"/>
    <xdr:sp macro="" textlink="">
      <xdr:nvSpPr>
        <xdr:cNvPr id="9" name="テキスト ボックス 8"/>
        <xdr:cNvSpPr txBox="1"/>
      </xdr:nvSpPr>
      <xdr:spPr>
        <a:xfrm>
          <a:off x="2967404" y="164855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7189</xdr:colOff>
      <xdr:row>13</xdr:row>
      <xdr:rowOff>7189</xdr:rowOff>
    </xdr:from>
    <xdr:ext cx="696325" cy="144000"/>
    <xdr:sp macro="" textlink="">
      <xdr:nvSpPr>
        <xdr:cNvPr id="11" name="テキスト ボックス 10"/>
        <xdr:cNvSpPr txBox="1"/>
      </xdr:nvSpPr>
      <xdr:spPr>
        <a:xfrm>
          <a:off x="2974593" y="3150439"/>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3572</xdr:colOff>
      <xdr:row>14</xdr:row>
      <xdr:rowOff>3572</xdr:rowOff>
    </xdr:from>
    <xdr:ext cx="696325" cy="144000"/>
    <xdr:sp macro="" textlink="">
      <xdr:nvSpPr>
        <xdr:cNvPr id="12" name="テキスト ボックス 11"/>
        <xdr:cNvSpPr txBox="1"/>
      </xdr:nvSpPr>
      <xdr:spPr>
        <a:xfrm>
          <a:off x="2970976" y="364505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2132</xdr:colOff>
      <xdr:row>15</xdr:row>
      <xdr:rowOff>4073</xdr:rowOff>
    </xdr:from>
    <xdr:ext cx="696325" cy="144000"/>
    <xdr:sp macro="" textlink="">
      <xdr:nvSpPr>
        <xdr:cNvPr id="13" name="テキスト ボックス 12"/>
        <xdr:cNvSpPr txBox="1"/>
      </xdr:nvSpPr>
      <xdr:spPr>
        <a:xfrm>
          <a:off x="2681038" y="4099823"/>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229507</xdr:colOff>
      <xdr:row>45</xdr:row>
      <xdr:rowOff>468298</xdr:rowOff>
    </xdr:from>
    <xdr:to>
      <xdr:col>4</xdr:col>
      <xdr:colOff>1118507</xdr:colOff>
      <xdr:row>46</xdr:row>
      <xdr:rowOff>357573</xdr:rowOff>
    </xdr:to>
    <xdr:sp macro="" textlink="">
      <xdr:nvSpPr>
        <xdr:cNvPr id="2" name="テキスト ボックス 1"/>
        <xdr:cNvSpPr txBox="1"/>
      </xdr:nvSpPr>
      <xdr:spPr>
        <a:xfrm>
          <a:off x="1413328" y="17694941"/>
          <a:ext cx="4168322" cy="433561"/>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支払が複数回となる場合は、月数や回数をご記載ください。</a:t>
          </a:r>
        </a:p>
      </xdr:txBody>
    </xdr:sp>
    <xdr:clientData/>
  </xdr:twoCellAnchor>
  <xdr:twoCellAnchor>
    <xdr:from>
      <xdr:col>4</xdr:col>
      <xdr:colOff>539550</xdr:colOff>
      <xdr:row>59</xdr:row>
      <xdr:rowOff>400197</xdr:rowOff>
    </xdr:from>
    <xdr:to>
      <xdr:col>7</xdr:col>
      <xdr:colOff>630264</xdr:colOff>
      <xdr:row>60</xdr:row>
      <xdr:rowOff>445554</xdr:rowOff>
    </xdr:to>
    <xdr:sp macro="" textlink="">
      <xdr:nvSpPr>
        <xdr:cNvPr id="3" name="テキスト ボックス 2"/>
        <xdr:cNvSpPr txBox="1"/>
      </xdr:nvSpPr>
      <xdr:spPr>
        <a:xfrm>
          <a:off x="5016300" y="22183872"/>
          <a:ext cx="3738789" cy="588282"/>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アドバイス等の内容が複数店舗に適用できる場合は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適用できる店舗をすべてご記載ください。</a:t>
          </a:r>
        </a:p>
      </xdr:txBody>
    </xdr:sp>
    <xdr:clientData/>
  </xdr:twoCellAnchor>
  <xdr:twoCellAnchor>
    <xdr:from>
      <xdr:col>3</xdr:col>
      <xdr:colOff>101518</xdr:colOff>
      <xdr:row>72</xdr:row>
      <xdr:rowOff>323569</xdr:rowOff>
    </xdr:from>
    <xdr:to>
      <xdr:col>4</xdr:col>
      <xdr:colOff>31216</xdr:colOff>
      <xdr:row>73</xdr:row>
      <xdr:rowOff>447901</xdr:rowOff>
    </xdr:to>
    <xdr:sp macro="" textlink="">
      <xdr:nvSpPr>
        <xdr:cNvPr id="4" name="テキスト ボックス 3"/>
        <xdr:cNvSpPr txBox="1"/>
      </xdr:nvSpPr>
      <xdr:spPr>
        <a:xfrm>
          <a:off x="1285339" y="25170212"/>
          <a:ext cx="3209020" cy="66861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支払が複数回となる場合は、月数や回数をご記載ください。</a:t>
          </a:r>
        </a:p>
      </xdr:txBody>
    </xdr:sp>
    <xdr:clientData/>
  </xdr:twoCellAnchor>
  <xdr:twoCellAnchor>
    <xdr:from>
      <xdr:col>8</xdr:col>
      <xdr:colOff>1011356</xdr:colOff>
      <xdr:row>3</xdr:row>
      <xdr:rowOff>149678</xdr:rowOff>
    </xdr:from>
    <xdr:to>
      <xdr:col>14</xdr:col>
      <xdr:colOff>489858</xdr:colOff>
      <xdr:row>6</xdr:row>
      <xdr:rowOff>128868</xdr:rowOff>
    </xdr:to>
    <xdr:sp macro="" textlink="">
      <xdr:nvSpPr>
        <xdr:cNvPr id="6" name="テキスト ボックス 5"/>
        <xdr:cNvSpPr txBox="1"/>
      </xdr:nvSpPr>
      <xdr:spPr>
        <a:xfrm>
          <a:off x="10114535" y="993321"/>
          <a:ext cx="3084394" cy="1094976"/>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30</a:t>
          </a:r>
          <a:r>
            <a:rPr kumimoji="1" lang="ja-JP" altLang="en-US" sz="1100">
              <a:latin typeface="HG丸ｺﾞｼｯｸM-PRO" panose="020F0600000000000000" pitchFamily="50" charset="-128"/>
              <a:ea typeface="HG丸ｺﾞｼｯｸM-PRO" panose="020F0600000000000000" pitchFamily="50" charset="-128"/>
            </a:rPr>
            <a:t>万円以上の契約・購入には、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見積書・カタログ等のご提出が必要です。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メールによる必要書類の提出の際に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ご提出ください。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255721</xdr:colOff>
      <xdr:row>59</xdr:row>
      <xdr:rowOff>316954</xdr:rowOff>
    </xdr:from>
    <xdr:to>
      <xdr:col>4</xdr:col>
      <xdr:colOff>83043</xdr:colOff>
      <xdr:row>61</xdr:row>
      <xdr:rowOff>42822</xdr:rowOff>
    </xdr:to>
    <xdr:sp macro="" textlink="">
      <xdr:nvSpPr>
        <xdr:cNvPr id="7" name="テキスト ボックス 6"/>
        <xdr:cNvSpPr txBox="1"/>
      </xdr:nvSpPr>
      <xdr:spPr>
        <a:xfrm>
          <a:off x="1044935" y="21027025"/>
          <a:ext cx="3501251" cy="81444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ご自身でマーケティング調査を行った場合の経費は対象となりません。ご注意ください。</a:t>
          </a:r>
        </a:p>
      </xdr:txBody>
    </xdr:sp>
    <xdr:clientData/>
  </xdr:twoCellAnchor>
  <xdr:twoCellAnchor>
    <xdr:from>
      <xdr:col>4</xdr:col>
      <xdr:colOff>503250</xdr:colOff>
      <xdr:row>72</xdr:row>
      <xdr:rowOff>200304</xdr:rowOff>
    </xdr:from>
    <xdr:to>
      <xdr:col>7</xdr:col>
      <xdr:colOff>849780</xdr:colOff>
      <xdr:row>73</xdr:row>
      <xdr:rowOff>320047</xdr:rowOff>
    </xdr:to>
    <xdr:sp macro="" textlink="">
      <xdr:nvSpPr>
        <xdr:cNvPr id="8" name="テキスト ボックス 7"/>
        <xdr:cNvSpPr txBox="1"/>
      </xdr:nvSpPr>
      <xdr:spPr>
        <a:xfrm>
          <a:off x="4980000" y="26117829"/>
          <a:ext cx="3994605" cy="66266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専用システムをゼロから構築・開発（フルスクラッチ）</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する場合は対象となりません。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19957</xdr:colOff>
      <xdr:row>9</xdr:row>
      <xdr:rowOff>5444</xdr:rowOff>
    </xdr:from>
    <xdr:to>
      <xdr:col>13</xdr:col>
      <xdr:colOff>216807</xdr:colOff>
      <xdr:row>12</xdr:row>
      <xdr:rowOff>530679</xdr:rowOff>
    </xdr:to>
    <xdr:sp macro="" textlink="">
      <xdr:nvSpPr>
        <xdr:cNvPr id="10" name="正方形/長方形 9"/>
        <xdr:cNvSpPr/>
      </xdr:nvSpPr>
      <xdr:spPr>
        <a:xfrm>
          <a:off x="10154557" y="3186794"/>
          <a:ext cx="2120900" cy="215401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7</xdr:row>
      <xdr:rowOff>89646</xdr:rowOff>
    </xdr:from>
    <xdr:to>
      <xdr:col>4</xdr:col>
      <xdr:colOff>1826623</xdr:colOff>
      <xdr:row>13</xdr:row>
      <xdr:rowOff>530678</xdr:rowOff>
    </xdr:to>
    <xdr:sp macro="" textlink="">
      <xdr:nvSpPr>
        <xdr:cNvPr id="11" name="正方形/長方形 10"/>
        <xdr:cNvSpPr/>
      </xdr:nvSpPr>
      <xdr:spPr>
        <a:xfrm>
          <a:off x="4122964" y="2212360"/>
          <a:ext cx="1731373" cy="3597889"/>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4802</xdr:colOff>
      <xdr:row>11</xdr:row>
      <xdr:rowOff>14285</xdr:rowOff>
    </xdr:from>
    <xdr:to>
      <xdr:col>3</xdr:col>
      <xdr:colOff>3268116</xdr:colOff>
      <xdr:row>11</xdr:row>
      <xdr:rowOff>528635</xdr:rowOff>
    </xdr:to>
    <xdr:sp macro="" textlink="">
      <xdr:nvSpPr>
        <xdr:cNvPr id="13" name="正方形/長方形 12"/>
        <xdr:cNvSpPr/>
      </xdr:nvSpPr>
      <xdr:spPr>
        <a:xfrm>
          <a:off x="1204952" y="4281485"/>
          <a:ext cx="3263314" cy="5143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67237</xdr:colOff>
      <xdr:row>57</xdr:row>
      <xdr:rowOff>44824</xdr:rowOff>
    </xdr:from>
    <xdr:to>
      <xdr:col>3</xdr:col>
      <xdr:colOff>3249707</xdr:colOff>
      <xdr:row>58</xdr:row>
      <xdr:rowOff>523875</xdr:rowOff>
    </xdr:to>
    <xdr:sp macro="" textlink="">
      <xdr:nvSpPr>
        <xdr:cNvPr id="14" name="正方形/長方形 13"/>
        <xdr:cNvSpPr/>
      </xdr:nvSpPr>
      <xdr:spPr>
        <a:xfrm>
          <a:off x="1267387" y="20742649"/>
          <a:ext cx="3182470" cy="102197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361950</xdr:colOff>
      <xdr:row>43</xdr:row>
      <xdr:rowOff>425450</xdr:rowOff>
    </xdr:from>
    <xdr:to>
      <xdr:col>4</xdr:col>
      <xdr:colOff>19050</xdr:colOff>
      <xdr:row>45</xdr:row>
      <xdr:rowOff>19050</xdr:rowOff>
    </xdr:to>
    <xdr:sp macro="" textlink="">
      <xdr:nvSpPr>
        <xdr:cNvPr id="15" name="正方形/長方形 14"/>
        <xdr:cNvSpPr/>
      </xdr:nvSpPr>
      <xdr:spPr>
        <a:xfrm>
          <a:off x="1162050" y="17198975"/>
          <a:ext cx="3333750" cy="57467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xdr:colOff>
      <xdr:row>18</xdr:row>
      <xdr:rowOff>431800</xdr:rowOff>
    </xdr:from>
    <xdr:to>
      <xdr:col>7</xdr:col>
      <xdr:colOff>19050</xdr:colOff>
      <xdr:row>22</xdr:row>
      <xdr:rowOff>12700</xdr:rowOff>
    </xdr:to>
    <xdr:sp macro="" textlink="">
      <xdr:nvSpPr>
        <xdr:cNvPr id="16" name="正方形/長方形 15"/>
        <xdr:cNvSpPr/>
      </xdr:nvSpPr>
      <xdr:spPr>
        <a:xfrm>
          <a:off x="7496174" y="8499475"/>
          <a:ext cx="647701" cy="15430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526596</xdr:colOff>
      <xdr:row>6</xdr:row>
      <xdr:rowOff>128868</xdr:rowOff>
    </xdr:from>
    <xdr:to>
      <xdr:col>12</xdr:col>
      <xdr:colOff>308375</xdr:colOff>
      <xdr:row>9</xdr:row>
      <xdr:rowOff>5444</xdr:rowOff>
    </xdr:to>
    <xdr:cxnSp macro="">
      <xdr:nvCxnSpPr>
        <xdr:cNvPr id="17" name="直線矢印コネクタ 16"/>
        <xdr:cNvCxnSpPr>
          <a:stCxn id="6" idx="2"/>
          <a:endCxn id="10" idx="0"/>
        </xdr:cNvCxnSpPr>
      </xdr:nvCxnSpPr>
      <xdr:spPr>
        <a:xfrm flipH="1">
          <a:off x="11194596" y="2088297"/>
          <a:ext cx="462136" cy="1101218"/>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1611740</xdr:colOff>
      <xdr:row>58</xdr:row>
      <xdr:rowOff>523875</xdr:rowOff>
    </xdr:from>
    <xdr:to>
      <xdr:col>3</xdr:col>
      <xdr:colOff>1658472</xdr:colOff>
      <xdr:row>59</xdr:row>
      <xdr:rowOff>316954</xdr:rowOff>
    </xdr:to>
    <xdr:cxnSp macro="">
      <xdr:nvCxnSpPr>
        <xdr:cNvPr id="18" name="直線矢印コネクタ 17"/>
        <xdr:cNvCxnSpPr>
          <a:stCxn id="7" idx="0"/>
          <a:endCxn id="14" idx="2"/>
        </xdr:cNvCxnSpPr>
      </xdr:nvCxnSpPr>
      <xdr:spPr>
        <a:xfrm flipV="1">
          <a:off x="2795561" y="20689661"/>
          <a:ext cx="46732" cy="337364"/>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1632858</xdr:colOff>
      <xdr:row>45</xdr:row>
      <xdr:rowOff>19050</xdr:rowOff>
    </xdr:from>
    <xdr:to>
      <xdr:col>3</xdr:col>
      <xdr:colOff>2313668</xdr:colOff>
      <xdr:row>45</xdr:row>
      <xdr:rowOff>468298</xdr:rowOff>
    </xdr:to>
    <xdr:cxnSp macro="">
      <xdr:nvCxnSpPr>
        <xdr:cNvPr id="19" name="直線矢印コネクタ 18"/>
        <xdr:cNvCxnSpPr>
          <a:stCxn id="2" idx="0"/>
          <a:endCxn id="15" idx="2"/>
        </xdr:cNvCxnSpPr>
      </xdr:nvCxnSpPr>
      <xdr:spPr>
        <a:xfrm flipH="1" flipV="1">
          <a:off x="2816679" y="17245693"/>
          <a:ext cx="680810" cy="449248"/>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1636459</xdr:colOff>
      <xdr:row>11</xdr:row>
      <xdr:rowOff>528635</xdr:rowOff>
    </xdr:from>
    <xdr:to>
      <xdr:col>3</xdr:col>
      <xdr:colOff>1769167</xdr:colOff>
      <xdr:row>14</xdr:row>
      <xdr:rowOff>535589</xdr:rowOff>
    </xdr:to>
    <xdr:cxnSp macro="">
      <xdr:nvCxnSpPr>
        <xdr:cNvPr id="20" name="直線矢印コネクタ 19"/>
        <xdr:cNvCxnSpPr>
          <a:stCxn id="37" idx="0"/>
          <a:endCxn id="13" idx="2"/>
        </xdr:cNvCxnSpPr>
      </xdr:nvCxnSpPr>
      <xdr:spPr>
        <a:xfrm flipH="1" flipV="1">
          <a:off x="2820280" y="4801278"/>
          <a:ext cx="132708" cy="1639811"/>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325040</xdr:colOff>
      <xdr:row>22</xdr:row>
      <xdr:rowOff>12700</xdr:rowOff>
    </xdr:from>
    <xdr:to>
      <xdr:col>6</xdr:col>
      <xdr:colOff>346078</xdr:colOff>
      <xdr:row>23</xdr:row>
      <xdr:rowOff>266700</xdr:rowOff>
    </xdr:to>
    <xdr:cxnSp macro="">
      <xdr:nvCxnSpPr>
        <xdr:cNvPr id="21" name="直線矢印コネクタ 20"/>
        <xdr:cNvCxnSpPr>
          <a:endCxn id="16" idx="2"/>
        </xdr:cNvCxnSpPr>
      </xdr:nvCxnSpPr>
      <xdr:spPr>
        <a:xfrm flipH="1" flipV="1">
          <a:off x="7821215" y="10042525"/>
          <a:ext cx="21038" cy="796925"/>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1040947</xdr:colOff>
      <xdr:row>13</xdr:row>
      <xdr:rowOff>530678</xdr:rowOff>
    </xdr:from>
    <xdr:to>
      <xdr:col>4</xdr:col>
      <xdr:colOff>1669677</xdr:colOff>
      <xdr:row>14</xdr:row>
      <xdr:rowOff>168089</xdr:rowOff>
    </xdr:to>
    <xdr:cxnSp macro="">
      <xdr:nvCxnSpPr>
        <xdr:cNvPr id="23" name="直線矢印コネクタ 22"/>
        <xdr:cNvCxnSpPr>
          <a:endCxn id="11" idx="2"/>
        </xdr:cNvCxnSpPr>
      </xdr:nvCxnSpPr>
      <xdr:spPr>
        <a:xfrm flipH="1" flipV="1">
          <a:off x="5068661" y="5810249"/>
          <a:ext cx="628730" cy="18169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1161143</xdr:colOff>
      <xdr:row>14</xdr:row>
      <xdr:rowOff>166006</xdr:rowOff>
    </xdr:from>
    <xdr:to>
      <xdr:col>7</xdr:col>
      <xdr:colOff>327706</xdr:colOff>
      <xdr:row>15</xdr:row>
      <xdr:rowOff>210456</xdr:rowOff>
    </xdr:to>
    <xdr:sp macro="" textlink="">
      <xdr:nvSpPr>
        <xdr:cNvPr id="24" name="テキスト ボックス 23"/>
        <xdr:cNvSpPr txBox="1"/>
      </xdr:nvSpPr>
      <xdr:spPr>
        <a:xfrm>
          <a:off x="5637893" y="6061981"/>
          <a:ext cx="2814638" cy="5873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機器等を複数店舗に導入する場合は、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「導入店舗」に記入してください。</a:t>
          </a:r>
        </a:p>
      </xdr:txBody>
    </xdr:sp>
    <xdr:clientData/>
  </xdr:twoCellAnchor>
  <xdr:twoCellAnchor>
    <xdr:from>
      <xdr:col>4</xdr:col>
      <xdr:colOff>56029</xdr:colOff>
      <xdr:row>57</xdr:row>
      <xdr:rowOff>33618</xdr:rowOff>
    </xdr:from>
    <xdr:to>
      <xdr:col>7</xdr:col>
      <xdr:colOff>7937</xdr:colOff>
      <xdr:row>58</xdr:row>
      <xdr:rowOff>533399</xdr:rowOff>
    </xdr:to>
    <xdr:sp macro="" textlink="">
      <xdr:nvSpPr>
        <xdr:cNvPr id="25" name="正方形/長方形 24"/>
        <xdr:cNvSpPr/>
      </xdr:nvSpPr>
      <xdr:spPr>
        <a:xfrm>
          <a:off x="4532779" y="20731443"/>
          <a:ext cx="3599983" cy="104270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1852939</xdr:colOff>
      <xdr:row>58</xdr:row>
      <xdr:rowOff>533399</xdr:rowOff>
    </xdr:from>
    <xdr:to>
      <xdr:col>5</xdr:col>
      <xdr:colOff>377598</xdr:colOff>
      <xdr:row>59</xdr:row>
      <xdr:rowOff>400197</xdr:rowOff>
    </xdr:to>
    <xdr:cxnSp macro="">
      <xdr:nvCxnSpPr>
        <xdr:cNvPr id="26" name="直線矢印コネクタ 25"/>
        <xdr:cNvCxnSpPr>
          <a:stCxn id="3" idx="0"/>
          <a:endCxn id="25" idx="2"/>
        </xdr:cNvCxnSpPr>
      </xdr:nvCxnSpPr>
      <xdr:spPr>
        <a:xfrm flipH="1" flipV="1">
          <a:off x="6329689" y="21774149"/>
          <a:ext cx="553484" cy="409723"/>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367393</xdr:colOff>
      <xdr:row>68</xdr:row>
      <xdr:rowOff>428626</xdr:rowOff>
    </xdr:from>
    <xdr:to>
      <xdr:col>4</xdr:col>
      <xdr:colOff>7938</xdr:colOff>
      <xdr:row>72</xdr:row>
      <xdr:rowOff>15875</xdr:rowOff>
    </xdr:to>
    <xdr:sp macro="" textlink="">
      <xdr:nvSpPr>
        <xdr:cNvPr id="27" name="正方形/長方形 26"/>
        <xdr:cNvSpPr/>
      </xdr:nvSpPr>
      <xdr:spPr>
        <a:xfrm>
          <a:off x="1167493" y="24279226"/>
          <a:ext cx="3317195" cy="165417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1630023</xdr:colOff>
      <xdr:row>72</xdr:row>
      <xdr:rowOff>15875</xdr:rowOff>
    </xdr:from>
    <xdr:to>
      <xdr:col>3</xdr:col>
      <xdr:colOff>1706028</xdr:colOff>
      <xdr:row>72</xdr:row>
      <xdr:rowOff>323569</xdr:rowOff>
    </xdr:to>
    <xdr:cxnSp macro="">
      <xdr:nvCxnSpPr>
        <xdr:cNvPr id="28" name="直線矢印コネクタ 27"/>
        <xdr:cNvCxnSpPr>
          <a:stCxn id="4" idx="0"/>
          <a:endCxn id="27" idx="2"/>
        </xdr:cNvCxnSpPr>
      </xdr:nvCxnSpPr>
      <xdr:spPr>
        <a:xfrm flipH="1" flipV="1">
          <a:off x="2813844" y="24862518"/>
          <a:ext cx="76005" cy="307694"/>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7939</xdr:colOff>
      <xdr:row>81</xdr:row>
      <xdr:rowOff>531813</xdr:rowOff>
    </xdr:from>
    <xdr:to>
      <xdr:col>4</xdr:col>
      <xdr:colOff>0</xdr:colOff>
      <xdr:row>83</xdr:row>
      <xdr:rowOff>15875</xdr:rowOff>
    </xdr:to>
    <xdr:sp macro="" textlink="">
      <xdr:nvSpPr>
        <xdr:cNvPr id="29" name="正方形/長方形 28"/>
        <xdr:cNvSpPr/>
      </xdr:nvSpPr>
      <xdr:spPr>
        <a:xfrm>
          <a:off x="1208089" y="28954413"/>
          <a:ext cx="3268661" cy="569912"/>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1643631</xdr:colOff>
      <xdr:row>83</xdr:row>
      <xdr:rowOff>15875</xdr:rowOff>
    </xdr:from>
    <xdr:to>
      <xdr:col>3</xdr:col>
      <xdr:colOff>1714500</xdr:colOff>
      <xdr:row>83</xdr:row>
      <xdr:rowOff>530678</xdr:rowOff>
    </xdr:to>
    <xdr:cxnSp macro="">
      <xdr:nvCxnSpPr>
        <xdr:cNvPr id="30" name="直線矢印コネクタ 29"/>
        <xdr:cNvCxnSpPr>
          <a:endCxn id="29" idx="2"/>
        </xdr:cNvCxnSpPr>
      </xdr:nvCxnSpPr>
      <xdr:spPr>
        <a:xfrm flipH="1" flipV="1">
          <a:off x="2827452" y="27910518"/>
          <a:ext cx="70869" cy="514803"/>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89646</xdr:colOff>
      <xdr:row>6</xdr:row>
      <xdr:rowOff>224118</xdr:rowOff>
    </xdr:from>
    <xdr:to>
      <xdr:col>9</xdr:col>
      <xdr:colOff>15875</xdr:colOff>
      <xdr:row>92</xdr:row>
      <xdr:rowOff>15877</xdr:rowOff>
    </xdr:to>
    <xdr:sp macro="" textlink="">
      <xdr:nvSpPr>
        <xdr:cNvPr id="31" name="正方形/長方形 30"/>
        <xdr:cNvSpPr/>
      </xdr:nvSpPr>
      <xdr:spPr>
        <a:xfrm>
          <a:off x="9205071" y="2186268"/>
          <a:ext cx="945404" cy="2940498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27216</xdr:colOff>
      <xdr:row>19</xdr:row>
      <xdr:rowOff>285351</xdr:rowOff>
    </xdr:from>
    <xdr:to>
      <xdr:col>12</xdr:col>
      <xdr:colOff>388057</xdr:colOff>
      <xdr:row>22</xdr:row>
      <xdr:rowOff>81643</xdr:rowOff>
    </xdr:to>
    <xdr:cxnSp macro="">
      <xdr:nvCxnSpPr>
        <xdr:cNvPr id="32" name="直線矢印コネクタ 31"/>
        <xdr:cNvCxnSpPr>
          <a:stCxn id="33" idx="2"/>
        </xdr:cNvCxnSpPr>
      </xdr:nvCxnSpPr>
      <xdr:spPr>
        <a:xfrm flipH="1">
          <a:off x="10161816" y="8791176"/>
          <a:ext cx="1599091" cy="1320292"/>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135777</xdr:colOff>
      <xdr:row>16</xdr:row>
      <xdr:rowOff>414618</xdr:rowOff>
    </xdr:from>
    <xdr:to>
      <xdr:col>14</xdr:col>
      <xdr:colOff>517072</xdr:colOff>
      <xdr:row>19</xdr:row>
      <xdr:rowOff>285351</xdr:rowOff>
    </xdr:to>
    <xdr:sp macro="" textlink="">
      <xdr:nvSpPr>
        <xdr:cNvPr id="33" name="テキスト ボックス 32"/>
        <xdr:cNvSpPr txBox="1"/>
      </xdr:nvSpPr>
      <xdr:spPr>
        <a:xfrm>
          <a:off x="10270377" y="7396443"/>
          <a:ext cx="2991145" cy="139473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すべての項目が「申請可」となっているかご確認ください。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「申請不可」の場合は右に表示される指示のとおりに修正してください。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347756</xdr:colOff>
      <xdr:row>23</xdr:row>
      <xdr:rowOff>252453</xdr:rowOff>
    </xdr:from>
    <xdr:to>
      <xdr:col>7</xdr:col>
      <xdr:colOff>834944</xdr:colOff>
      <xdr:row>24</xdr:row>
      <xdr:rowOff>75561</xdr:rowOff>
    </xdr:to>
    <xdr:sp macro="" textlink="">
      <xdr:nvSpPr>
        <xdr:cNvPr id="34" name="テキスト ボックス 33"/>
        <xdr:cNvSpPr txBox="1"/>
      </xdr:nvSpPr>
      <xdr:spPr>
        <a:xfrm>
          <a:off x="4824506" y="10825203"/>
          <a:ext cx="4135263" cy="36603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月数は助成対象期間に収まるよう、ご注意ください。</a:t>
          </a:r>
        </a:p>
      </xdr:txBody>
    </xdr:sp>
    <xdr:clientData/>
  </xdr:twoCellAnchor>
  <xdr:twoCellAnchor>
    <xdr:from>
      <xdr:col>5</xdr:col>
      <xdr:colOff>199459</xdr:colOff>
      <xdr:row>3</xdr:row>
      <xdr:rowOff>91169</xdr:rowOff>
    </xdr:from>
    <xdr:to>
      <xdr:col>8</xdr:col>
      <xdr:colOff>598714</xdr:colOff>
      <xdr:row>4</xdr:row>
      <xdr:rowOff>204109</xdr:rowOff>
    </xdr:to>
    <xdr:sp macro="" textlink="">
      <xdr:nvSpPr>
        <xdr:cNvPr id="35" name="テキスト ボックス 34"/>
        <xdr:cNvSpPr txBox="1"/>
      </xdr:nvSpPr>
      <xdr:spPr>
        <a:xfrm>
          <a:off x="6055973" y="885826"/>
          <a:ext cx="2750570" cy="548369"/>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クリーム色のセルに入力してください。</a:t>
          </a:r>
        </a:p>
      </xdr:txBody>
    </xdr:sp>
    <xdr:clientData/>
  </xdr:twoCellAnchor>
  <xdr:twoCellAnchor>
    <xdr:from>
      <xdr:col>0</xdr:col>
      <xdr:colOff>112486</xdr:colOff>
      <xdr:row>92</xdr:row>
      <xdr:rowOff>215900</xdr:rowOff>
    </xdr:from>
    <xdr:to>
      <xdr:col>4</xdr:col>
      <xdr:colOff>1932215</xdr:colOff>
      <xdr:row>97</xdr:row>
      <xdr:rowOff>45357</xdr:rowOff>
    </xdr:to>
    <xdr:sp macro="" textlink="">
      <xdr:nvSpPr>
        <xdr:cNvPr id="36" name="テキスト ボックス 35"/>
        <xdr:cNvSpPr txBox="1"/>
      </xdr:nvSpPr>
      <xdr:spPr>
        <a:xfrm>
          <a:off x="112486" y="31791275"/>
          <a:ext cx="6296479" cy="1020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見積書　見本</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厨房機器等の購入契約に含まれる設置等にかかる経費について、</a:t>
          </a:r>
        </a:p>
        <a:p>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万円未満の場合は、「厨房機器等購入費」に一行にまとめて計上してください。</a:t>
          </a:r>
        </a:p>
        <a:p>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万円以上の場合は、「厨房等工事費」に計上してください。</a:t>
          </a:r>
        </a:p>
      </xdr:txBody>
    </xdr:sp>
    <xdr:clientData/>
  </xdr:twoCellAnchor>
  <xdr:twoCellAnchor>
    <xdr:from>
      <xdr:col>1</xdr:col>
      <xdr:colOff>242041</xdr:colOff>
      <xdr:row>14</xdr:row>
      <xdr:rowOff>535589</xdr:rowOff>
    </xdr:from>
    <xdr:to>
      <xdr:col>4</xdr:col>
      <xdr:colOff>806185</xdr:colOff>
      <xdr:row>17</xdr:row>
      <xdr:rowOff>34846</xdr:rowOff>
    </xdr:to>
    <xdr:sp macro="" textlink="">
      <xdr:nvSpPr>
        <xdr:cNvPr id="37" name="テキスト ボックス 36"/>
        <xdr:cNvSpPr txBox="1"/>
      </xdr:nvSpPr>
      <xdr:spPr>
        <a:xfrm>
          <a:off x="636648" y="6441089"/>
          <a:ext cx="4632680" cy="113211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購入契約に含まれる設置等にかかる経費について、</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万円未満の場合は、一行にまとめて計上してください。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税抜</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万円以上の場合は、「厨房等工事費」に計上してください。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本シート最下部の見積書見本をご覧ください。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57151</xdr:colOff>
      <xdr:row>7</xdr:row>
      <xdr:rowOff>78441</xdr:rowOff>
    </xdr:from>
    <xdr:to>
      <xdr:col>6</xdr:col>
      <xdr:colOff>1</xdr:colOff>
      <xdr:row>13</xdr:row>
      <xdr:rowOff>533400</xdr:rowOff>
    </xdr:to>
    <xdr:sp macro="" textlink="">
      <xdr:nvSpPr>
        <xdr:cNvPr id="38" name="正方形/長方形 37"/>
        <xdr:cNvSpPr/>
      </xdr:nvSpPr>
      <xdr:spPr>
        <a:xfrm>
          <a:off x="6562726" y="2278716"/>
          <a:ext cx="933450" cy="360773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653598</xdr:colOff>
      <xdr:row>7</xdr:row>
      <xdr:rowOff>352423</xdr:rowOff>
    </xdr:from>
    <xdr:to>
      <xdr:col>4</xdr:col>
      <xdr:colOff>1918608</xdr:colOff>
      <xdr:row>9</xdr:row>
      <xdr:rowOff>97517</xdr:rowOff>
    </xdr:to>
    <xdr:sp macro="" textlink="">
      <xdr:nvSpPr>
        <xdr:cNvPr id="39" name="テキスト ボックス 38"/>
        <xdr:cNvSpPr txBox="1"/>
      </xdr:nvSpPr>
      <xdr:spPr>
        <a:xfrm>
          <a:off x="1853748" y="2552698"/>
          <a:ext cx="4541610" cy="726169"/>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購入・リース・レンタルを予定している機器等の一般的な名称を、</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明細ごとに記入してください。</a:t>
          </a:r>
        </a:p>
        <a:p>
          <a:pPr algn="l"/>
          <a:r>
            <a:rPr kumimoji="1" lang="ja-JP" altLang="en-US" sz="1100">
              <a:latin typeface="HG丸ｺﾞｼｯｸM-PRO" panose="020F0600000000000000" pitchFamily="50" charset="-128"/>
              <a:ea typeface="HG丸ｺﾞｼｯｸM-PRO" panose="020F0600000000000000" pitchFamily="50" charset="-128"/>
            </a:rPr>
            <a:t>機種や規格等、個別具体的な名称は不要です。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81643</xdr:colOff>
      <xdr:row>14</xdr:row>
      <xdr:rowOff>231320</xdr:rowOff>
    </xdr:from>
    <xdr:to>
      <xdr:col>14</xdr:col>
      <xdr:colOff>258536</xdr:colOff>
      <xdr:row>15</xdr:row>
      <xdr:rowOff>380999</xdr:rowOff>
    </xdr:to>
    <xdr:sp macro="" textlink="">
      <xdr:nvSpPr>
        <xdr:cNvPr id="40" name="テキスト ボックス 39"/>
        <xdr:cNvSpPr txBox="1"/>
      </xdr:nvSpPr>
      <xdr:spPr>
        <a:xfrm>
          <a:off x="10425793" y="6127295"/>
          <a:ext cx="2577193" cy="69260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厨房機器等購入費は、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単価（税抜）１万円以上のものが</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対象です。</a:t>
          </a:r>
        </a:p>
      </xdr:txBody>
    </xdr:sp>
    <xdr:clientData/>
  </xdr:twoCellAnchor>
  <xdr:twoCellAnchor>
    <xdr:from>
      <xdr:col>6</xdr:col>
      <xdr:colOff>1</xdr:colOff>
      <xdr:row>10</xdr:row>
      <xdr:rowOff>356347</xdr:rowOff>
    </xdr:from>
    <xdr:to>
      <xdr:col>10</xdr:col>
      <xdr:colOff>81643</xdr:colOff>
      <xdr:row>15</xdr:row>
      <xdr:rowOff>37219</xdr:rowOff>
    </xdr:to>
    <xdr:cxnSp macro="">
      <xdr:nvCxnSpPr>
        <xdr:cNvPr id="41" name="直線矢印コネクタ 40"/>
        <xdr:cNvCxnSpPr>
          <a:stCxn id="40" idx="1"/>
          <a:endCxn id="38" idx="3"/>
        </xdr:cNvCxnSpPr>
      </xdr:nvCxnSpPr>
      <xdr:spPr>
        <a:xfrm flipH="1" flipV="1">
          <a:off x="7496176" y="4080622"/>
          <a:ext cx="2929617" cy="239549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375557</xdr:colOff>
      <xdr:row>34</xdr:row>
      <xdr:rowOff>81642</xdr:rowOff>
    </xdr:from>
    <xdr:to>
      <xdr:col>3</xdr:col>
      <xdr:colOff>3193677</xdr:colOff>
      <xdr:row>38</xdr:row>
      <xdr:rowOff>503466</xdr:rowOff>
    </xdr:to>
    <xdr:sp macro="" textlink="">
      <xdr:nvSpPr>
        <xdr:cNvPr id="42" name="正方形/長方形 41"/>
        <xdr:cNvSpPr/>
      </xdr:nvSpPr>
      <xdr:spPr>
        <a:xfrm>
          <a:off x="1175657" y="13597617"/>
          <a:ext cx="3218170" cy="2593524"/>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1108528</xdr:colOff>
      <xdr:row>32</xdr:row>
      <xdr:rowOff>312963</xdr:rowOff>
    </xdr:from>
    <xdr:to>
      <xdr:col>5</xdr:col>
      <xdr:colOff>360589</xdr:colOff>
      <xdr:row>33</xdr:row>
      <xdr:rowOff>502330</xdr:rowOff>
    </xdr:to>
    <xdr:sp macro="" textlink="">
      <xdr:nvSpPr>
        <xdr:cNvPr id="43" name="テキスト ボックス 42"/>
        <xdr:cNvSpPr txBox="1"/>
      </xdr:nvSpPr>
      <xdr:spPr>
        <a:xfrm>
          <a:off x="2308678" y="12847863"/>
          <a:ext cx="4557486" cy="627517"/>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どのような広報を行うのか、一般的な内容を記入してください。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個別具体的な名称は不要です。</a:t>
          </a:r>
        </a:p>
      </xdr:txBody>
    </xdr:sp>
    <xdr:clientData/>
  </xdr:twoCellAnchor>
  <xdr:twoCellAnchor>
    <xdr:from>
      <xdr:col>0</xdr:col>
      <xdr:colOff>217715</xdr:colOff>
      <xdr:row>97</xdr:row>
      <xdr:rowOff>108857</xdr:rowOff>
    </xdr:from>
    <xdr:to>
      <xdr:col>4</xdr:col>
      <xdr:colOff>1680882</xdr:colOff>
      <xdr:row>99</xdr:row>
      <xdr:rowOff>122464</xdr:rowOff>
    </xdr:to>
    <xdr:sp macro="" textlink="">
      <xdr:nvSpPr>
        <xdr:cNvPr id="44" name="テキスト ボックス 43"/>
        <xdr:cNvSpPr txBox="1"/>
      </xdr:nvSpPr>
      <xdr:spPr>
        <a:xfrm>
          <a:off x="217715" y="32874857"/>
          <a:ext cx="5939917"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＜例１＞業務用エアコンの購入に取付費（税抜１万円未満）が含まれる場合</a:t>
          </a:r>
        </a:p>
      </xdr:txBody>
    </xdr:sp>
    <xdr:clientData/>
  </xdr:twoCellAnchor>
  <xdr:twoCellAnchor>
    <xdr:from>
      <xdr:col>5</xdr:col>
      <xdr:colOff>163287</xdr:colOff>
      <xdr:row>100</xdr:row>
      <xdr:rowOff>176893</xdr:rowOff>
    </xdr:from>
    <xdr:to>
      <xdr:col>5</xdr:col>
      <xdr:colOff>544287</xdr:colOff>
      <xdr:row>103</xdr:row>
      <xdr:rowOff>136072</xdr:rowOff>
    </xdr:to>
    <xdr:sp macro="" textlink="">
      <xdr:nvSpPr>
        <xdr:cNvPr id="45" name="右矢印 44"/>
        <xdr:cNvSpPr/>
      </xdr:nvSpPr>
      <xdr:spPr>
        <a:xfrm>
          <a:off x="6668862" y="33657268"/>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704691</xdr:colOff>
      <xdr:row>100</xdr:row>
      <xdr:rowOff>95249</xdr:rowOff>
    </xdr:from>
    <xdr:to>
      <xdr:col>14</xdr:col>
      <xdr:colOff>313765</xdr:colOff>
      <xdr:row>103</xdr:row>
      <xdr:rowOff>122464</xdr:rowOff>
    </xdr:to>
    <xdr:sp macro="" textlink="">
      <xdr:nvSpPr>
        <xdr:cNvPr id="46" name="テキスト ボックス 45"/>
        <xdr:cNvSpPr txBox="1"/>
      </xdr:nvSpPr>
      <xdr:spPr>
        <a:xfrm>
          <a:off x="7210266" y="33575624"/>
          <a:ext cx="5847949" cy="741590"/>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業務用エアコンの購入費・取付費（税抜</a:t>
          </a:r>
          <a:r>
            <a:rPr kumimoji="1" lang="en-US" altLang="ja-JP" sz="1100">
              <a:latin typeface="HG丸ｺﾞｼｯｸM-PRO" panose="020F0600000000000000" pitchFamily="50" charset="-128"/>
              <a:ea typeface="HG丸ｺﾞｼｯｸM-PRO" panose="020F0600000000000000" pitchFamily="50" charset="-128"/>
            </a:rPr>
            <a:t>407,000</a:t>
          </a:r>
          <a:r>
            <a:rPr kumimoji="1" lang="ja-JP" altLang="en-US" sz="1100">
              <a:latin typeface="HG丸ｺﾞｼｯｸM-PRO" panose="020F0600000000000000" pitchFamily="50" charset="-128"/>
              <a:ea typeface="HG丸ｺﾞｼｯｸM-PRO" panose="020F0600000000000000" pitchFamily="50" charset="-128"/>
            </a:rPr>
            <a:t>円）ともに、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「厨房機器等購入費」に計上できます。</a:t>
          </a:r>
        </a:p>
      </xdr:txBody>
    </xdr:sp>
    <xdr:clientData/>
  </xdr:twoCellAnchor>
  <xdr:twoCellAnchor editAs="oneCell">
    <xdr:from>
      <xdr:col>0</xdr:col>
      <xdr:colOff>190500</xdr:colOff>
      <xdr:row>108</xdr:row>
      <xdr:rowOff>54428</xdr:rowOff>
    </xdr:from>
    <xdr:to>
      <xdr:col>4</xdr:col>
      <xdr:colOff>1826895</xdr:colOff>
      <xdr:row>112</xdr:row>
      <xdr:rowOff>63954</xdr:rowOff>
    </xdr:to>
    <xdr:pic>
      <xdr:nvPicPr>
        <xdr:cNvPr id="47" name="図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5439803"/>
          <a:ext cx="6219825" cy="962026"/>
        </a:xfrm>
        <a:prstGeom prst="rect">
          <a:avLst/>
        </a:prstGeom>
        <a:solidFill>
          <a:schemeClr val="bg1"/>
        </a:solidFill>
      </xdr:spPr>
    </xdr:pic>
    <xdr:clientData/>
  </xdr:twoCellAnchor>
  <xdr:twoCellAnchor editAs="oneCell">
    <xdr:from>
      <xdr:col>0</xdr:col>
      <xdr:colOff>204107</xdr:colOff>
      <xdr:row>100</xdr:row>
      <xdr:rowOff>54429</xdr:rowOff>
    </xdr:from>
    <xdr:to>
      <xdr:col>4</xdr:col>
      <xdr:colOff>1825262</xdr:colOff>
      <xdr:row>104</xdr:row>
      <xdr:rowOff>63954</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07" y="33534804"/>
          <a:ext cx="6219825" cy="962025"/>
        </a:xfrm>
        <a:prstGeom prst="rect">
          <a:avLst/>
        </a:prstGeom>
        <a:solidFill>
          <a:schemeClr val="bg1"/>
        </a:solidFill>
      </xdr:spPr>
    </xdr:pic>
    <xdr:clientData/>
  </xdr:twoCellAnchor>
  <xdr:twoCellAnchor editAs="oneCell">
    <xdr:from>
      <xdr:col>0</xdr:col>
      <xdr:colOff>176893</xdr:colOff>
      <xdr:row>116</xdr:row>
      <xdr:rowOff>1</xdr:rowOff>
    </xdr:from>
    <xdr:to>
      <xdr:col>4</xdr:col>
      <xdr:colOff>1828528</xdr:colOff>
      <xdr:row>119</xdr:row>
      <xdr:rowOff>9527</xdr:rowOff>
    </xdr:to>
    <xdr:pic>
      <xdr:nvPicPr>
        <xdr:cNvPr id="49" name="図 4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893" y="37290376"/>
          <a:ext cx="6219825" cy="723900"/>
        </a:xfrm>
        <a:prstGeom prst="rect">
          <a:avLst/>
        </a:prstGeom>
        <a:solidFill>
          <a:schemeClr val="bg1"/>
        </a:solidFill>
      </xdr:spPr>
    </xdr:pic>
    <xdr:clientData/>
  </xdr:twoCellAnchor>
  <xdr:twoCellAnchor editAs="oneCell">
    <xdr:from>
      <xdr:col>0</xdr:col>
      <xdr:colOff>176893</xdr:colOff>
      <xdr:row>119</xdr:row>
      <xdr:rowOff>76040</xdr:rowOff>
    </xdr:from>
    <xdr:to>
      <xdr:col>4</xdr:col>
      <xdr:colOff>1828528</xdr:colOff>
      <xdr:row>122</xdr:row>
      <xdr:rowOff>85565</xdr:rowOff>
    </xdr:to>
    <xdr:pic>
      <xdr:nvPicPr>
        <xdr:cNvPr id="50" name="図 4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6893" y="38080790"/>
          <a:ext cx="6219825" cy="723900"/>
        </a:xfrm>
        <a:prstGeom prst="rect">
          <a:avLst/>
        </a:prstGeom>
        <a:solidFill>
          <a:schemeClr val="bg1"/>
        </a:solidFill>
      </xdr:spPr>
    </xdr:pic>
    <xdr:clientData/>
  </xdr:twoCellAnchor>
  <xdr:twoCellAnchor>
    <xdr:from>
      <xdr:col>0</xdr:col>
      <xdr:colOff>204107</xdr:colOff>
      <xdr:row>105</xdr:row>
      <xdr:rowOff>95251</xdr:rowOff>
    </xdr:from>
    <xdr:to>
      <xdr:col>4</xdr:col>
      <xdr:colOff>1680882</xdr:colOff>
      <xdr:row>107</xdr:row>
      <xdr:rowOff>108858</xdr:rowOff>
    </xdr:to>
    <xdr:sp macro="" textlink="">
      <xdr:nvSpPr>
        <xdr:cNvPr id="51" name="テキスト ボックス 50"/>
        <xdr:cNvSpPr txBox="1"/>
      </xdr:nvSpPr>
      <xdr:spPr>
        <a:xfrm>
          <a:off x="204107" y="34766251"/>
          <a:ext cx="5953525"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＜例２＞業務用エアコンの購入に取付費（税抜１万円以上）が含まれる場合</a:t>
          </a:r>
        </a:p>
      </xdr:txBody>
    </xdr:sp>
    <xdr:clientData/>
  </xdr:twoCellAnchor>
  <xdr:twoCellAnchor>
    <xdr:from>
      <xdr:col>5</xdr:col>
      <xdr:colOff>122464</xdr:colOff>
      <xdr:row>108</xdr:row>
      <xdr:rowOff>149680</xdr:rowOff>
    </xdr:from>
    <xdr:to>
      <xdr:col>5</xdr:col>
      <xdr:colOff>503464</xdr:colOff>
      <xdr:row>111</xdr:row>
      <xdr:rowOff>108859</xdr:rowOff>
    </xdr:to>
    <xdr:sp macro="" textlink="">
      <xdr:nvSpPr>
        <xdr:cNvPr id="52" name="右矢印 51"/>
        <xdr:cNvSpPr/>
      </xdr:nvSpPr>
      <xdr:spPr>
        <a:xfrm>
          <a:off x="6628039" y="35535055"/>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662590</xdr:colOff>
      <xdr:row>108</xdr:row>
      <xdr:rowOff>48025</xdr:rowOff>
    </xdr:from>
    <xdr:to>
      <xdr:col>14</xdr:col>
      <xdr:colOff>280147</xdr:colOff>
      <xdr:row>111</xdr:row>
      <xdr:rowOff>231642</xdr:rowOff>
    </xdr:to>
    <xdr:sp macro="" textlink="">
      <xdr:nvSpPr>
        <xdr:cNvPr id="53" name="テキスト ボックス 52"/>
        <xdr:cNvSpPr txBox="1"/>
      </xdr:nvSpPr>
      <xdr:spPr>
        <a:xfrm>
          <a:off x="7168165" y="35433400"/>
          <a:ext cx="5856432" cy="897992"/>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それぞれの経費項目に計上できます。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・業務用エアコンの購入費（税抜</a:t>
          </a:r>
          <a:r>
            <a:rPr kumimoji="1" lang="en-US" altLang="ja-JP" sz="1100">
              <a:latin typeface="HG丸ｺﾞｼｯｸM-PRO" panose="020F0600000000000000" pitchFamily="50" charset="-128"/>
              <a:ea typeface="HG丸ｺﾞｼｯｸM-PRO" panose="020F0600000000000000" pitchFamily="50" charset="-128"/>
            </a:rPr>
            <a:t>400,000</a:t>
          </a:r>
          <a:r>
            <a:rPr kumimoji="1" lang="ja-JP" altLang="en-US" sz="1100">
              <a:latin typeface="HG丸ｺﾞｼｯｸM-PRO" panose="020F0600000000000000" pitchFamily="50" charset="-128"/>
              <a:ea typeface="HG丸ｺﾞｼｯｸM-PRO" panose="020F0600000000000000" pitchFamily="50" charset="-128"/>
            </a:rPr>
            <a:t>円）：「厨房機器等購入費」</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・取付費（税抜</a:t>
          </a:r>
          <a:r>
            <a:rPr kumimoji="1" lang="en-US" altLang="ja-JP" sz="1100">
              <a:latin typeface="HG丸ｺﾞｼｯｸM-PRO" panose="020F0600000000000000" pitchFamily="50" charset="-128"/>
              <a:ea typeface="HG丸ｺﾞｼｯｸM-PRO" panose="020F0600000000000000" pitchFamily="50" charset="-128"/>
            </a:rPr>
            <a:t>14,000</a:t>
          </a:r>
          <a:r>
            <a:rPr kumimoji="1" lang="ja-JP" altLang="en-US" sz="1100">
              <a:latin typeface="HG丸ｺﾞｼｯｸM-PRO" panose="020F0600000000000000" pitchFamily="50" charset="-128"/>
              <a:ea typeface="HG丸ｺﾞｼｯｸM-PRO" panose="020F0600000000000000" pitchFamily="50" charset="-128"/>
            </a:rPr>
            <a:t>円）：「厨房等工事費」</a:t>
          </a:r>
        </a:p>
      </xdr:txBody>
    </xdr:sp>
    <xdr:clientData/>
  </xdr:twoCellAnchor>
  <xdr:twoCellAnchor>
    <xdr:from>
      <xdr:col>0</xdr:col>
      <xdr:colOff>193221</xdr:colOff>
      <xdr:row>113</xdr:row>
      <xdr:rowOff>117182</xdr:rowOff>
    </xdr:from>
    <xdr:to>
      <xdr:col>4</xdr:col>
      <xdr:colOff>1673678</xdr:colOff>
      <xdr:row>115</xdr:row>
      <xdr:rowOff>130789</xdr:rowOff>
    </xdr:to>
    <xdr:sp macro="" textlink="">
      <xdr:nvSpPr>
        <xdr:cNvPr id="54" name="テキスト ボックス 53"/>
        <xdr:cNvSpPr txBox="1"/>
      </xdr:nvSpPr>
      <xdr:spPr>
        <a:xfrm>
          <a:off x="193221" y="36693182"/>
          <a:ext cx="5957207" cy="489857"/>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＜例３＞業務用エアコンの購入と取付費（税抜１万円未満）を別々に契約する場合</a:t>
          </a:r>
        </a:p>
      </xdr:txBody>
    </xdr:sp>
    <xdr:clientData/>
  </xdr:twoCellAnchor>
  <xdr:twoCellAnchor>
    <xdr:from>
      <xdr:col>5</xdr:col>
      <xdr:colOff>149679</xdr:colOff>
      <xdr:row>117</xdr:row>
      <xdr:rowOff>217714</xdr:rowOff>
    </xdr:from>
    <xdr:to>
      <xdr:col>5</xdr:col>
      <xdr:colOff>530679</xdr:colOff>
      <xdr:row>120</xdr:row>
      <xdr:rowOff>176893</xdr:rowOff>
    </xdr:to>
    <xdr:sp macro="" textlink="">
      <xdr:nvSpPr>
        <xdr:cNvPr id="55" name="右矢印 54"/>
        <xdr:cNvSpPr/>
      </xdr:nvSpPr>
      <xdr:spPr>
        <a:xfrm>
          <a:off x="6655254" y="37746214"/>
          <a:ext cx="381000" cy="673554"/>
        </a:xfrm>
        <a:prstGeom prst="right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660507</xdr:colOff>
      <xdr:row>117</xdr:row>
      <xdr:rowOff>97972</xdr:rowOff>
    </xdr:from>
    <xdr:to>
      <xdr:col>14</xdr:col>
      <xdr:colOff>271343</xdr:colOff>
      <xdr:row>121</xdr:row>
      <xdr:rowOff>46265</xdr:rowOff>
    </xdr:to>
    <xdr:sp macro="" textlink="">
      <xdr:nvSpPr>
        <xdr:cNvPr id="56" name="テキスト ボックス 55"/>
        <xdr:cNvSpPr txBox="1"/>
      </xdr:nvSpPr>
      <xdr:spPr>
        <a:xfrm>
          <a:off x="7166082" y="37626472"/>
          <a:ext cx="5849711" cy="900793"/>
        </a:xfrm>
        <a:prstGeom prst="rect">
          <a:avLst/>
        </a:prstGeom>
        <a:solidFill>
          <a:schemeClr val="accent6">
            <a:lumMod val="20000"/>
            <a:lumOff val="8000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対象となるもののみ経費項目に計上できます。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・業務用エアコンの購入費（税抜</a:t>
          </a:r>
          <a:r>
            <a:rPr kumimoji="1" lang="en-US" altLang="ja-JP" sz="1100">
              <a:latin typeface="HG丸ｺﾞｼｯｸM-PRO" panose="020F0600000000000000" pitchFamily="50" charset="-128"/>
              <a:ea typeface="HG丸ｺﾞｼｯｸM-PRO" panose="020F0600000000000000" pitchFamily="50" charset="-128"/>
            </a:rPr>
            <a:t>400,000</a:t>
          </a:r>
          <a:r>
            <a:rPr kumimoji="1" lang="ja-JP" altLang="en-US" sz="1100">
              <a:latin typeface="HG丸ｺﾞｼｯｸM-PRO" panose="020F0600000000000000" pitchFamily="50" charset="-128"/>
              <a:ea typeface="HG丸ｺﾞｼｯｸM-PRO" panose="020F0600000000000000" pitchFamily="50" charset="-128"/>
            </a:rPr>
            <a:t>円）：「厨房機器等購入費」</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・取付費（税抜</a:t>
          </a:r>
          <a:r>
            <a:rPr kumimoji="1" lang="en-US" altLang="ja-JP" sz="1100">
              <a:latin typeface="HG丸ｺﾞｼｯｸM-PRO" panose="020F0600000000000000" pitchFamily="50" charset="-128"/>
              <a:ea typeface="HG丸ｺﾞｼｯｸM-PRO" panose="020F0600000000000000" pitchFamily="50" charset="-128"/>
            </a:rPr>
            <a:t>7,000</a:t>
          </a:r>
          <a:r>
            <a:rPr kumimoji="1" lang="ja-JP" altLang="en-US" sz="1100">
              <a:latin typeface="HG丸ｺﾞｼｯｸM-PRO" panose="020F0600000000000000" pitchFamily="50" charset="-128"/>
              <a:ea typeface="HG丸ｺﾞｼｯｸM-PRO" panose="020F0600000000000000" pitchFamily="50" charset="-128"/>
            </a:rPr>
            <a:t>円）：「厨房機器等購入費」、「厨房等工事費」ともに対象外</a:t>
          </a:r>
        </a:p>
      </xdr:txBody>
    </xdr:sp>
    <xdr:clientData/>
  </xdr:twoCellAnchor>
  <xdr:twoCellAnchor>
    <xdr:from>
      <xdr:col>7</xdr:col>
      <xdr:colOff>44824</xdr:colOff>
      <xdr:row>56</xdr:row>
      <xdr:rowOff>56029</xdr:rowOff>
    </xdr:from>
    <xdr:to>
      <xdr:col>7</xdr:col>
      <xdr:colOff>973791</xdr:colOff>
      <xdr:row>59</xdr:row>
      <xdr:rowOff>22412</xdr:rowOff>
    </xdr:to>
    <xdr:sp macro="" textlink="">
      <xdr:nvSpPr>
        <xdr:cNvPr id="57" name="正方形/長方形 56"/>
        <xdr:cNvSpPr/>
      </xdr:nvSpPr>
      <xdr:spPr>
        <a:xfrm>
          <a:off x="8169649" y="20315704"/>
          <a:ext cx="928967" cy="1490383"/>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125345</xdr:colOff>
      <xdr:row>58</xdr:row>
      <xdr:rowOff>396687</xdr:rowOff>
    </xdr:from>
    <xdr:to>
      <xdr:col>14</xdr:col>
      <xdr:colOff>302238</xdr:colOff>
      <xdr:row>60</xdr:row>
      <xdr:rowOff>8484</xdr:rowOff>
    </xdr:to>
    <xdr:sp macro="" textlink="">
      <xdr:nvSpPr>
        <xdr:cNvPr id="58" name="テキスト ボックス 57"/>
        <xdr:cNvSpPr txBox="1"/>
      </xdr:nvSpPr>
      <xdr:spPr>
        <a:xfrm>
          <a:off x="10469495" y="21637437"/>
          <a:ext cx="2577193" cy="697647"/>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マーケティング調査費は、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一契約あたり税抜１万円以上のものが対象です。</a:t>
          </a:r>
        </a:p>
      </xdr:txBody>
    </xdr:sp>
    <xdr:clientData/>
  </xdr:twoCellAnchor>
  <xdr:twoCellAnchor>
    <xdr:from>
      <xdr:col>8</xdr:col>
      <xdr:colOff>0</xdr:colOff>
      <xdr:row>58</xdr:row>
      <xdr:rowOff>246529</xdr:rowOff>
    </xdr:from>
    <xdr:to>
      <xdr:col>10</xdr:col>
      <xdr:colOff>125345</xdr:colOff>
      <xdr:row>59</xdr:row>
      <xdr:rowOff>202586</xdr:rowOff>
    </xdr:to>
    <xdr:cxnSp macro="">
      <xdr:nvCxnSpPr>
        <xdr:cNvPr id="59" name="直線矢印コネクタ 58"/>
        <xdr:cNvCxnSpPr>
          <a:stCxn id="58" idx="1"/>
        </xdr:cNvCxnSpPr>
      </xdr:nvCxnSpPr>
      <xdr:spPr>
        <a:xfrm flipH="1" flipV="1">
          <a:off x="9115425" y="21487279"/>
          <a:ext cx="1354070" cy="498982"/>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164087</xdr:colOff>
      <xdr:row>82</xdr:row>
      <xdr:rowOff>522195</xdr:rowOff>
    </xdr:from>
    <xdr:to>
      <xdr:col>7</xdr:col>
      <xdr:colOff>504825</xdr:colOff>
      <xdr:row>83</xdr:row>
      <xdr:rowOff>258536</xdr:rowOff>
    </xdr:to>
    <xdr:cxnSp macro="">
      <xdr:nvCxnSpPr>
        <xdr:cNvPr id="60" name="直線矢印コネクタ 59"/>
        <xdr:cNvCxnSpPr>
          <a:stCxn id="62" idx="0"/>
          <a:endCxn id="61" idx="2"/>
        </xdr:cNvCxnSpPr>
      </xdr:nvCxnSpPr>
      <xdr:spPr>
        <a:xfrm flipV="1">
          <a:off x="7648016" y="27872552"/>
          <a:ext cx="966666" cy="280627"/>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40341</xdr:colOff>
      <xdr:row>80</xdr:row>
      <xdr:rowOff>17930</xdr:rowOff>
    </xdr:from>
    <xdr:to>
      <xdr:col>7</xdr:col>
      <xdr:colOff>969308</xdr:colOff>
      <xdr:row>82</xdr:row>
      <xdr:rowOff>522195</xdr:rowOff>
    </xdr:to>
    <xdr:sp macro="" textlink="">
      <xdr:nvSpPr>
        <xdr:cNvPr id="61" name="正方形/長方形 60"/>
        <xdr:cNvSpPr/>
      </xdr:nvSpPr>
      <xdr:spPr>
        <a:xfrm>
          <a:off x="8165166" y="28002380"/>
          <a:ext cx="928967" cy="148534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1905801</xdr:colOff>
      <xdr:row>83</xdr:row>
      <xdr:rowOff>258536</xdr:rowOff>
    </xdr:from>
    <xdr:to>
      <xdr:col>7</xdr:col>
      <xdr:colOff>817230</xdr:colOff>
      <xdr:row>84</xdr:row>
      <xdr:rowOff>408214</xdr:rowOff>
    </xdr:to>
    <xdr:sp macro="" textlink="">
      <xdr:nvSpPr>
        <xdr:cNvPr id="62" name="テキスト ボックス 61"/>
        <xdr:cNvSpPr txBox="1"/>
      </xdr:nvSpPr>
      <xdr:spPr>
        <a:xfrm>
          <a:off x="6368944" y="28153179"/>
          <a:ext cx="2558143" cy="69396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厨房等工事費は、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一契約あたり税抜１万円以上のものが対象です。</a:t>
          </a:r>
        </a:p>
      </xdr:txBody>
    </xdr:sp>
    <xdr:clientData/>
  </xdr:twoCellAnchor>
  <xdr:twoCellAnchor>
    <xdr:from>
      <xdr:col>5</xdr:col>
      <xdr:colOff>199459</xdr:colOff>
      <xdr:row>0</xdr:row>
      <xdr:rowOff>118385</xdr:rowOff>
    </xdr:from>
    <xdr:to>
      <xdr:col>8</xdr:col>
      <xdr:colOff>753836</xdr:colOff>
      <xdr:row>2</xdr:row>
      <xdr:rowOff>122467</xdr:rowOff>
    </xdr:to>
    <xdr:sp macro="" textlink="">
      <xdr:nvSpPr>
        <xdr:cNvPr id="63" name="テキスト ボックス 62"/>
        <xdr:cNvSpPr txBox="1"/>
      </xdr:nvSpPr>
      <xdr:spPr>
        <a:xfrm>
          <a:off x="6055973" y="118385"/>
          <a:ext cx="2905692" cy="515711"/>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助成経費の計画（記入例）</a:t>
          </a:r>
        </a:p>
      </xdr:txBody>
    </xdr:sp>
    <xdr:clientData/>
  </xdr:twoCellAnchor>
  <xdr:twoCellAnchor>
    <xdr:from>
      <xdr:col>3</xdr:col>
      <xdr:colOff>189366</xdr:colOff>
      <xdr:row>83</xdr:row>
      <xdr:rowOff>272144</xdr:rowOff>
    </xdr:from>
    <xdr:to>
      <xdr:col>4</xdr:col>
      <xdr:colOff>1171915</xdr:colOff>
      <xdr:row>84</xdr:row>
      <xdr:rowOff>167822</xdr:rowOff>
    </xdr:to>
    <xdr:sp macro="" textlink="">
      <xdr:nvSpPr>
        <xdr:cNvPr id="5" name="テキスト ボックス 4"/>
        <xdr:cNvSpPr txBox="1"/>
      </xdr:nvSpPr>
      <xdr:spPr>
        <a:xfrm>
          <a:off x="1373187" y="28166787"/>
          <a:ext cx="4261871" cy="43996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複数箇所で同様の工事を行う場合は数をご記載ください。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303</xdr:colOff>
      <xdr:row>10</xdr:row>
      <xdr:rowOff>2670</xdr:rowOff>
    </xdr:from>
    <xdr:ext cx="696325" cy="144000"/>
    <xdr:sp macro="" textlink="">
      <xdr:nvSpPr>
        <xdr:cNvPr id="2" name="テキスト ボックス 1"/>
        <xdr:cNvSpPr txBox="1"/>
      </xdr:nvSpPr>
      <xdr:spPr>
        <a:xfrm>
          <a:off x="3800778" y="296494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12551</xdr:colOff>
      <xdr:row>13</xdr:row>
      <xdr:rowOff>10783</xdr:rowOff>
    </xdr:from>
    <xdr:ext cx="696325" cy="144000"/>
    <xdr:sp macro="" textlink="">
      <xdr:nvSpPr>
        <xdr:cNvPr id="3" name="テキスト ボックス 2"/>
        <xdr:cNvSpPr txBox="1"/>
      </xdr:nvSpPr>
      <xdr:spPr>
        <a:xfrm>
          <a:off x="3813026" y="445895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12281</xdr:colOff>
      <xdr:row>14</xdr:row>
      <xdr:rowOff>5953</xdr:rowOff>
    </xdr:from>
    <xdr:ext cx="696325" cy="144000"/>
    <xdr:sp macro="" textlink="">
      <xdr:nvSpPr>
        <xdr:cNvPr id="4" name="テキスト ボックス 3"/>
        <xdr:cNvSpPr txBox="1"/>
      </xdr:nvSpPr>
      <xdr:spPr>
        <a:xfrm>
          <a:off x="3812756" y="494942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5</xdr:col>
      <xdr:colOff>7751</xdr:colOff>
      <xdr:row>15</xdr:row>
      <xdr:rowOff>12340</xdr:rowOff>
    </xdr:from>
    <xdr:ext cx="696325" cy="144000"/>
    <xdr:sp macro="" textlink="">
      <xdr:nvSpPr>
        <xdr:cNvPr id="5" name="テキスト ボックス 4"/>
        <xdr:cNvSpPr txBox="1"/>
      </xdr:nvSpPr>
      <xdr:spPr>
        <a:xfrm>
          <a:off x="3808226" y="545111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7</xdr:col>
      <xdr:colOff>0</xdr:colOff>
      <xdr:row>16</xdr:row>
      <xdr:rowOff>1002</xdr:rowOff>
    </xdr:from>
    <xdr:ext cx="696325" cy="144000"/>
    <xdr:sp macro="" textlink="">
      <xdr:nvSpPr>
        <xdr:cNvPr id="6" name="テキスト ボックス 5"/>
        <xdr:cNvSpPr txBox="1"/>
      </xdr:nvSpPr>
      <xdr:spPr>
        <a:xfrm>
          <a:off x="5172075" y="5935077"/>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200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4</xdr:col>
      <xdr:colOff>12597</xdr:colOff>
      <xdr:row>12</xdr:row>
      <xdr:rowOff>10064</xdr:rowOff>
    </xdr:from>
    <xdr:ext cx="576000" cy="144000"/>
    <xdr:sp macro="" textlink="">
      <xdr:nvSpPr>
        <xdr:cNvPr id="7" name="テキスト ボックス 6"/>
        <xdr:cNvSpPr txBox="1"/>
      </xdr:nvSpPr>
      <xdr:spPr>
        <a:xfrm>
          <a:off x="2870097" y="3962939"/>
          <a:ext cx="576000"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600" b="1">
              <a:solidFill>
                <a:srgbClr val="FF0000"/>
              </a:solidFill>
              <a:latin typeface="游ゴシック" panose="020B0400000000000000" pitchFamily="50" charset="-128"/>
              <a:ea typeface="游ゴシック" panose="020B0400000000000000" pitchFamily="50" charset="-128"/>
            </a:rPr>
            <a:t>上限</a:t>
          </a:r>
          <a:r>
            <a:rPr kumimoji="1" lang="en-US" altLang="ja-JP" sz="600" b="1">
              <a:solidFill>
                <a:srgbClr val="FF0000"/>
              </a:solidFill>
              <a:latin typeface="游ゴシック" panose="020B0400000000000000" pitchFamily="50" charset="-128"/>
              <a:ea typeface="游ゴシック" panose="020B0400000000000000" pitchFamily="50" charset="-128"/>
            </a:rPr>
            <a:t>15</a:t>
          </a:r>
          <a:r>
            <a:rPr kumimoji="1" lang="ja-JP" altLang="en-US" sz="6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0</xdr:colOff>
      <xdr:row>10</xdr:row>
      <xdr:rowOff>0</xdr:rowOff>
    </xdr:from>
    <xdr:ext cx="696325" cy="144000"/>
    <xdr:sp macro="" textlink="">
      <xdr:nvSpPr>
        <xdr:cNvPr id="8" name="テキスト ボックス 7"/>
        <xdr:cNvSpPr txBox="1"/>
      </xdr:nvSpPr>
      <xdr:spPr>
        <a:xfrm>
          <a:off x="2676525" y="2962275"/>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7189</xdr:colOff>
      <xdr:row>13</xdr:row>
      <xdr:rowOff>7189</xdr:rowOff>
    </xdr:from>
    <xdr:ext cx="696325" cy="144000"/>
    <xdr:sp macro="" textlink="">
      <xdr:nvSpPr>
        <xdr:cNvPr id="9" name="テキスト ボックス 8"/>
        <xdr:cNvSpPr txBox="1"/>
      </xdr:nvSpPr>
      <xdr:spPr>
        <a:xfrm>
          <a:off x="2683714" y="4455364"/>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3572</xdr:colOff>
      <xdr:row>14</xdr:row>
      <xdr:rowOff>3572</xdr:rowOff>
    </xdr:from>
    <xdr:ext cx="696325" cy="144000"/>
    <xdr:sp macro="" textlink="">
      <xdr:nvSpPr>
        <xdr:cNvPr id="10" name="テキスト ボックス 9"/>
        <xdr:cNvSpPr txBox="1"/>
      </xdr:nvSpPr>
      <xdr:spPr>
        <a:xfrm>
          <a:off x="2680097" y="4947047"/>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oneCellAnchor>
    <xdr:from>
      <xdr:col>3</xdr:col>
      <xdr:colOff>2132</xdr:colOff>
      <xdr:row>15</xdr:row>
      <xdr:rowOff>4073</xdr:rowOff>
    </xdr:from>
    <xdr:ext cx="696325" cy="144000"/>
    <xdr:sp macro="" textlink="">
      <xdr:nvSpPr>
        <xdr:cNvPr id="11" name="テキスト ボックス 10"/>
        <xdr:cNvSpPr txBox="1"/>
      </xdr:nvSpPr>
      <xdr:spPr>
        <a:xfrm>
          <a:off x="2678657" y="5442848"/>
          <a:ext cx="696325" cy="1440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700" b="1">
              <a:solidFill>
                <a:srgbClr val="FF0000"/>
              </a:solidFill>
              <a:latin typeface="游ゴシック" panose="020B0400000000000000" pitchFamily="50" charset="-128"/>
              <a:ea typeface="游ゴシック" panose="020B0400000000000000" pitchFamily="50" charset="-128"/>
            </a:rPr>
            <a:t>上限</a:t>
          </a:r>
          <a:r>
            <a:rPr kumimoji="1" lang="en-US" altLang="ja-JP" sz="700" b="1">
              <a:solidFill>
                <a:srgbClr val="FF0000"/>
              </a:solidFill>
              <a:latin typeface="游ゴシック" panose="020B0400000000000000" pitchFamily="50" charset="-128"/>
              <a:ea typeface="游ゴシック" panose="020B0400000000000000" pitchFamily="50" charset="-128"/>
            </a:rPr>
            <a:t>150</a:t>
          </a:r>
          <a:r>
            <a:rPr kumimoji="1" lang="ja-JP" altLang="en-US" sz="700" b="1">
              <a:solidFill>
                <a:srgbClr val="FF0000"/>
              </a:solidFill>
              <a:latin typeface="游ゴシック" panose="020B0400000000000000" pitchFamily="50" charset="-128"/>
              <a:ea typeface="游ゴシック" panose="020B0400000000000000" pitchFamily="50" charset="-128"/>
            </a:rPr>
            <a:t>万円</a:t>
          </a:r>
        </a:p>
      </xdr:txBody>
    </xdr:sp>
    <xdr:clientData/>
  </xdr:oneCellAnchor>
  <xdr:twoCellAnchor>
    <xdr:from>
      <xdr:col>4</xdr:col>
      <xdr:colOff>317500</xdr:colOff>
      <xdr:row>0</xdr:row>
      <xdr:rowOff>114300</xdr:rowOff>
    </xdr:from>
    <xdr:to>
      <xdr:col>7</xdr:col>
      <xdr:colOff>438150</xdr:colOff>
      <xdr:row>2</xdr:row>
      <xdr:rowOff>371475</xdr:rowOff>
    </xdr:to>
    <xdr:sp macro="" textlink="">
      <xdr:nvSpPr>
        <xdr:cNvPr id="12" name="テキスト ボックス 11"/>
        <xdr:cNvSpPr txBox="1"/>
      </xdr:nvSpPr>
      <xdr:spPr>
        <a:xfrm>
          <a:off x="3175000" y="114300"/>
          <a:ext cx="2435225" cy="8667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は「助成経費の計画」の入力内容が自動で転記され、あわせて</a:t>
          </a:r>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が計算されます。</a:t>
          </a:r>
        </a:p>
      </xdr:txBody>
    </xdr:sp>
    <xdr:clientData/>
  </xdr:twoCellAnchor>
  <xdr:twoCellAnchor>
    <xdr:from>
      <xdr:col>6</xdr:col>
      <xdr:colOff>76200</xdr:colOff>
      <xdr:row>11</xdr:row>
      <xdr:rowOff>200025</xdr:rowOff>
    </xdr:from>
    <xdr:to>
      <xdr:col>9</xdr:col>
      <xdr:colOff>666750</xdr:colOff>
      <xdr:row>13</xdr:row>
      <xdr:rowOff>152400</xdr:rowOff>
    </xdr:to>
    <xdr:sp macro="" textlink="">
      <xdr:nvSpPr>
        <xdr:cNvPr id="13" name="テキスト ボックス 12"/>
        <xdr:cNvSpPr txBox="1"/>
      </xdr:nvSpPr>
      <xdr:spPr>
        <a:xfrm>
          <a:off x="4991100" y="3657600"/>
          <a:ext cx="2133600" cy="942975"/>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列の経費項目合計が経費上限を超えているものは、</a:t>
          </a:r>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列では自動で経費上限額が表示されます。</a:t>
          </a:r>
        </a:p>
      </xdr:txBody>
    </xdr:sp>
    <xdr:clientData/>
  </xdr:twoCellAnchor>
  <xdr:twoCellAnchor>
    <xdr:from>
      <xdr:col>5</xdr:col>
      <xdr:colOff>19050</xdr:colOff>
      <xdr:row>10</xdr:row>
      <xdr:rowOff>488950</xdr:rowOff>
    </xdr:from>
    <xdr:to>
      <xdr:col>6</xdr:col>
      <xdr:colOff>60326</xdr:colOff>
      <xdr:row>12</xdr:row>
      <xdr:rowOff>114300</xdr:rowOff>
    </xdr:to>
    <xdr:cxnSp macro="">
      <xdr:nvCxnSpPr>
        <xdr:cNvPr id="14" name="直線矢印コネクタ 13"/>
        <xdr:cNvCxnSpPr/>
      </xdr:nvCxnSpPr>
      <xdr:spPr>
        <a:xfrm flipH="1" flipV="1">
          <a:off x="3819525" y="3451225"/>
          <a:ext cx="1155701" cy="6159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1095375</xdr:colOff>
      <xdr:row>9</xdr:row>
      <xdr:rowOff>482600</xdr:rowOff>
    </xdr:from>
    <xdr:to>
      <xdr:col>5</xdr:col>
      <xdr:colOff>12700</xdr:colOff>
      <xdr:row>11</xdr:row>
      <xdr:rowOff>12700</xdr:rowOff>
    </xdr:to>
    <xdr:sp macro="" textlink="">
      <xdr:nvSpPr>
        <xdr:cNvPr id="15" name="正方形/長方形 14"/>
        <xdr:cNvSpPr/>
      </xdr:nvSpPr>
      <xdr:spPr>
        <a:xfrm>
          <a:off x="2657475" y="2949575"/>
          <a:ext cx="1155700" cy="5207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15</xdr:row>
      <xdr:rowOff>482600</xdr:rowOff>
    </xdr:from>
    <xdr:to>
      <xdr:col>5</xdr:col>
      <xdr:colOff>6350</xdr:colOff>
      <xdr:row>17</xdr:row>
      <xdr:rowOff>12700</xdr:rowOff>
    </xdr:to>
    <xdr:sp macro="" textlink="">
      <xdr:nvSpPr>
        <xdr:cNvPr id="16" name="正方形/長方形 15"/>
        <xdr:cNvSpPr/>
      </xdr:nvSpPr>
      <xdr:spPr>
        <a:xfrm>
          <a:off x="2676525" y="5921375"/>
          <a:ext cx="1130300" cy="5207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88900</xdr:colOff>
      <xdr:row>7</xdr:row>
      <xdr:rowOff>184150</xdr:rowOff>
    </xdr:from>
    <xdr:to>
      <xdr:col>7</xdr:col>
      <xdr:colOff>971550</xdr:colOff>
      <xdr:row>8</xdr:row>
      <xdr:rowOff>215900</xdr:rowOff>
    </xdr:to>
    <xdr:sp macro="" textlink="">
      <xdr:nvSpPr>
        <xdr:cNvPr id="17" name="正方形/長方形 16"/>
        <xdr:cNvSpPr/>
      </xdr:nvSpPr>
      <xdr:spPr>
        <a:xfrm>
          <a:off x="5003800" y="2174875"/>
          <a:ext cx="1139825" cy="26987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91109</xdr:colOff>
      <xdr:row>15</xdr:row>
      <xdr:rowOff>482600</xdr:rowOff>
    </xdr:from>
    <xdr:to>
      <xdr:col>8</xdr:col>
      <xdr:colOff>8282</xdr:colOff>
      <xdr:row>17</xdr:row>
      <xdr:rowOff>6350</xdr:rowOff>
    </xdr:to>
    <xdr:sp macro="" textlink="">
      <xdr:nvSpPr>
        <xdr:cNvPr id="18" name="正方形/長方形 17"/>
        <xdr:cNvSpPr/>
      </xdr:nvSpPr>
      <xdr:spPr>
        <a:xfrm>
          <a:off x="3891584" y="5921375"/>
          <a:ext cx="2336523" cy="5143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768350</xdr:colOff>
      <xdr:row>9</xdr:row>
      <xdr:rowOff>25400</xdr:rowOff>
    </xdr:from>
    <xdr:to>
      <xdr:col>8</xdr:col>
      <xdr:colOff>130176</xdr:colOff>
      <xdr:row>9</xdr:row>
      <xdr:rowOff>342900</xdr:rowOff>
    </xdr:to>
    <xdr:cxnSp macro="">
      <xdr:nvCxnSpPr>
        <xdr:cNvPr id="19" name="直線矢印コネクタ 18"/>
        <xdr:cNvCxnSpPr/>
      </xdr:nvCxnSpPr>
      <xdr:spPr>
        <a:xfrm flipH="1" flipV="1">
          <a:off x="5940425" y="2492375"/>
          <a:ext cx="409576" cy="31750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34923</xdr:colOff>
      <xdr:row>4</xdr:row>
      <xdr:rowOff>98425</xdr:rowOff>
    </xdr:from>
    <xdr:to>
      <xdr:col>5</xdr:col>
      <xdr:colOff>1009649</xdr:colOff>
      <xdr:row>4</xdr:row>
      <xdr:rowOff>222250</xdr:rowOff>
    </xdr:to>
    <xdr:sp macro="" textlink="">
      <xdr:nvSpPr>
        <xdr:cNvPr id="20" name="左大かっこ 19"/>
        <xdr:cNvSpPr/>
      </xdr:nvSpPr>
      <xdr:spPr>
        <a:xfrm rot="5400000">
          <a:off x="3141661" y="-169863"/>
          <a:ext cx="123825" cy="3213101"/>
        </a:xfrm>
        <a:prstGeom prst="leftBracket">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850901</xdr:colOff>
      <xdr:row>2</xdr:row>
      <xdr:rowOff>390525</xdr:rowOff>
    </xdr:from>
    <xdr:to>
      <xdr:col>5</xdr:col>
      <xdr:colOff>504825</xdr:colOff>
      <xdr:row>4</xdr:row>
      <xdr:rowOff>88900</xdr:rowOff>
    </xdr:to>
    <xdr:cxnSp macro="">
      <xdr:nvCxnSpPr>
        <xdr:cNvPr id="21" name="直線矢印コネクタ 20"/>
        <xdr:cNvCxnSpPr/>
      </xdr:nvCxnSpPr>
      <xdr:spPr>
        <a:xfrm flipH="1">
          <a:off x="3708401" y="1000125"/>
          <a:ext cx="596899" cy="365125"/>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38101</xdr:colOff>
      <xdr:row>17</xdr:row>
      <xdr:rowOff>6350</xdr:rowOff>
    </xdr:from>
    <xdr:to>
      <xdr:col>6</xdr:col>
      <xdr:colOff>144946</xdr:colOff>
      <xdr:row>19</xdr:row>
      <xdr:rowOff>63500</xdr:rowOff>
    </xdr:to>
    <xdr:cxnSp macro="">
      <xdr:nvCxnSpPr>
        <xdr:cNvPr id="22" name="直線矢印コネクタ 21"/>
        <xdr:cNvCxnSpPr>
          <a:endCxn id="18" idx="2"/>
        </xdr:cNvCxnSpPr>
      </xdr:nvCxnSpPr>
      <xdr:spPr>
        <a:xfrm flipV="1">
          <a:off x="4953001" y="6435725"/>
          <a:ext cx="106845" cy="4381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17</xdr:row>
      <xdr:rowOff>12700</xdr:rowOff>
    </xdr:from>
    <xdr:to>
      <xdr:col>4</xdr:col>
      <xdr:colOff>384175</xdr:colOff>
      <xdr:row>19</xdr:row>
      <xdr:rowOff>107950</xdr:rowOff>
    </xdr:to>
    <xdr:cxnSp macro="">
      <xdr:nvCxnSpPr>
        <xdr:cNvPr id="23" name="直線矢印コネクタ 22"/>
        <xdr:cNvCxnSpPr>
          <a:endCxn id="16" idx="2"/>
        </xdr:cNvCxnSpPr>
      </xdr:nvCxnSpPr>
      <xdr:spPr>
        <a:xfrm flipV="1">
          <a:off x="2752725" y="6442075"/>
          <a:ext cx="488950" cy="476250"/>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444499</xdr:colOff>
      <xdr:row>19</xdr:row>
      <xdr:rowOff>44450</xdr:rowOff>
    </xdr:from>
    <xdr:to>
      <xdr:col>10</xdr:col>
      <xdr:colOff>165651</xdr:colOff>
      <xdr:row>24</xdr:row>
      <xdr:rowOff>173934</xdr:rowOff>
    </xdr:to>
    <xdr:sp macro="" textlink="">
      <xdr:nvSpPr>
        <xdr:cNvPr id="24" name="テキスト ボックス 23"/>
        <xdr:cNvSpPr txBox="1"/>
      </xdr:nvSpPr>
      <xdr:spPr>
        <a:xfrm>
          <a:off x="4244974" y="6854825"/>
          <a:ext cx="3693077" cy="98673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の合計額が助成限度額</a:t>
          </a:r>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万円を超える場合は、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万円まで助成金交付申請額に入力できます。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38100</xdr:colOff>
      <xdr:row>19</xdr:row>
      <xdr:rowOff>50800</xdr:rowOff>
    </xdr:from>
    <xdr:to>
      <xdr:col>4</xdr:col>
      <xdr:colOff>711200</xdr:colOff>
      <xdr:row>22</xdr:row>
      <xdr:rowOff>57150</xdr:rowOff>
    </xdr:to>
    <xdr:sp macro="" textlink="">
      <xdr:nvSpPr>
        <xdr:cNvPr id="25" name="テキスト ボックス 24"/>
        <xdr:cNvSpPr txBox="1"/>
      </xdr:nvSpPr>
      <xdr:spPr>
        <a:xfrm>
          <a:off x="1600200" y="6861175"/>
          <a:ext cx="1968500" cy="52070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は</a:t>
          </a:r>
          <a:r>
            <a:rPr kumimoji="1" lang="en-US" altLang="ja-JP" sz="1100">
              <a:latin typeface="HG丸ｺﾞｼｯｸM-PRO" panose="020F0600000000000000" pitchFamily="50" charset="-128"/>
              <a:ea typeface="HG丸ｺﾞｼｯｸM-PRO" panose="020F0600000000000000" pitchFamily="50" charset="-128"/>
            </a:rPr>
            <a:t>300</a:t>
          </a:r>
          <a:r>
            <a:rPr kumimoji="1" lang="ja-JP" altLang="en-US" sz="1100">
              <a:latin typeface="HG丸ｺﾞｼｯｸM-PRO" panose="020F0600000000000000" pitchFamily="50" charset="-128"/>
              <a:ea typeface="HG丸ｺﾞｼｯｸM-PRO" panose="020F0600000000000000" pitchFamily="50" charset="-128"/>
            </a:rPr>
            <a:t>万円を超えても</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問題ありません。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57151</xdr:colOff>
      <xdr:row>9</xdr:row>
      <xdr:rowOff>279401</xdr:rowOff>
    </xdr:from>
    <xdr:to>
      <xdr:col>9</xdr:col>
      <xdr:colOff>971550</xdr:colOff>
      <xdr:row>10</xdr:row>
      <xdr:rowOff>101601</xdr:rowOff>
    </xdr:to>
    <xdr:sp macro="" textlink="">
      <xdr:nvSpPr>
        <xdr:cNvPr id="26" name="テキスト ボックス 25"/>
        <xdr:cNvSpPr txBox="1"/>
      </xdr:nvSpPr>
      <xdr:spPr>
        <a:xfrm>
          <a:off x="5229226" y="2746376"/>
          <a:ext cx="2200274" cy="317500"/>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交付申請額は千円未満切捨て</a:t>
          </a:r>
        </a:p>
      </xdr:txBody>
    </xdr:sp>
    <xdr:clientData/>
  </xdr:twoCellAnchor>
  <xdr:twoCellAnchor>
    <xdr:from>
      <xdr:col>9</xdr:col>
      <xdr:colOff>69850</xdr:colOff>
      <xdr:row>2</xdr:row>
      <xdr:rowOff>409575</xdr:rowOff>
    </xdr:from>
    <xdr:to>
      <xdr:col>10</xdr:col>
      <xdr:colOff>374650</xdr:colOff>
      <xdr:row>5</xdr:row>
      <xdr:rowOff>95250</xdr:rowOff>
    </xdr:to>
    <xdr:sp macro="" textlink="">
      <xdr:nvSpPr>
        <xdr:cNvPr id="27" name="テキスト ボックス 26"/>
        <xdr:cNvSpPr txBox="1"/>
      </xdr:nvSpPr>
      <xdr:spPr>
        <a:xfrm>
          <a:off x="6527800" y="1019175"/>
          <a:ext cx="1619250" cy="590550"/>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入力してください。</a:t>
          </a:r>
        </a:p>
      </xdr:txBody>
    </xdr:sp>
    <xdr:clientData/>
  </xdr:twoCellAnchor>
  <xdr:twoCellAnchor>
    <xdr:from>
      <xdr:col>7</xdr:col>
      <xdr:colOff>628651</xdr:colOff>
      <xdr:row>0</xdr:row>
      <xdr:rowOff>114300</xdr:rowOff>
    </xdr:from>
    <xdr:to>
      <xdr:col>10</xdr:col>
      <xdr:colOff>904876</xdr:colOff>
      <xdr:row>2</xdr:row>
      <xdr:rowOff>53068</xdr:rowOff>
    </xdr:to>
    <xdr:sp macro="" textlink="">
      <xdr:nvSpPr>
        <xdr:cNvPr id="28" name="テキスト ボックス 27"/>
        <xdr:cNvSpPr txBox="1"/>
      </xdr:nvSpPr>
      <xdr:spPr>
        <a:xfrm>
          <a:off x="5800726" y="114300"/>
          <a:ext cx="2876550" cy="548368"/>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助成金交付申請額（記入例）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195791</xdr:colOff>
      <xdr:row>10</xdr:row>
      <xdr:rowOff>507999</xdr:rowOff>
    </xdr:from>
    <xdr:to>
      <xdr:col>8</xdr:col>
      <xdr:colOff>1194153</xdr:colOff>
      <xdr:row>12</xdr:row>
      <xdr:rowOff>465666</xdr:rowOff>
    </xdr:to>
    <xdr:sp macro="" textlink="">
      <xdr:nvSpPr>
        <xdr:cNvPr id="2" name="テキスト ボックス 1"/>
        <xdr:cNvSpPr txBox="1"/>
      </xdr:nvSpPr>
      <xdr:spPr>
        <a:xfrm>
          <a:off x="5682191" y="3956049"/>
          <a:ext cx="2589037" cy="919692"/>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各店舗の営業許可書の</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「営業所の名称、屋号又は商号」</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と一致する名称をご記載ください。</a:t>
          </a:r>
        </a:p>
      </xdr:txBody>
    </xdr:sp>
    <xdr:clientData/>
  </xdr:twoCellAnchor>
  <xdr:twoCellAnchor>
    <xdr:from>
      <xdr:col>4</xdr:col>
      <xdr:colOff>170039</xdr:colOff>
      <xdr:row>12</xdr:row>
      <xdr:rowOff>32455</xdr:rowOff>
    </xdr:from>
    <xdr:to>
      <xdr:col>5</xdr:col>
      <xdr:colOff>1449916</xdr:colOff>
      <xdr:row>12</xdr:row>
      <xdr:rowOff>453318</xdr:rowOff>
    </xdr:to>
    <xdr:sp macro="" textlink="">
      <xdr:nvSpPr>
        <xdr:cNvPr id="3" name="テキスト ボックス 2"/>
        <xdr:cNvSpPr txBox="1"/>
      </xdr:nvSpPr>
      <xdr:spPr>
        <a:xfrm>
          <a:off x="1770239" y="4442530"/>
          <a:ext cx="2870552" cy="420863"/>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都内店舗のみが助成対象となります。</a:t>
          </a:r>
        </a:p>
      </xdr:txBody>
    </xdr:sp>
    <xdr:clientData/>
  </xdr:twoCellAnchor>
  <xdr:twoCellAnchor>
    <xdr:from>
      <xdr:col>4</xdr:col>
      <xdr:colOff>222249</xdr:colOff>
      <xdr:row>22</xdr:row>
      <xdr:rowOff>769056</xdr:rowOff>
    </xdr:from>
    <xdr:to>
      <xdr:col>5</xdr:col>
      <xdr:colOff>1400528</xdr:colOff>
      <xdr:row>23</xdr:row>
      <xdr:rowOff>730250</xdr:rowOff>
    </xdr:to>
    <xdr:sp macro="" textlink="">
      <xdr:nvSpPr>
        <xdr:cNvPr id="4" name="テキスト ボックス 3"/>
        <xdr:cNvSpPr txBox="1"/>
      </xdr:nvSpPr>
      <xdr:spPr>
        <a:xfrm>
          <a:off x="1822449" y="9855906"/>
          <a:ext cx="2768954" cy="81844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申請している・申請を予定している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助成金をすべてご記載ください。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579261</xdr:colOff>
      <xdr:row>22</xdr:row>
      <xdr:rowOff>801511</xdr:rowOff>
    </xdr:from>
    <xdr:to>
      <xdr:col>8</xdr:col>
      <xdr:colOff>1414639</xdr:colOff>
      <xdr:row>23</xdr:row>
      <xdr:rowOff>493889</xdr:rowOff>
    </xdr:to>
    <xdr:sp macro="" textlink="">
      <xdr:nvSpPr>
        <xdr:cNvPr id="5" name="テキスト ボックス 4"/>
        <xdr:cNvSpPr txBox="1"/>
      </xdr:nvSpPr>
      <xdr:spPr>
        <a:xfrm>
          <a:off x="6065661" y="9888361"/>
          <a:ext cx="2426053" cy="549628"/>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本事業と経費が重複しないよう</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ご注意ください。</a:t>
          </a:r>
        </a:p>
      </xdr:txBody>
    </xdr:sp>
    <xdr:clientData/>
  </xdr:twoCellAnchor>
  <xdr:twoCellAnchor>
    <xdr:from>
      <xdr:col>7</xdr:col>
      <xdr:colOff>1266472</xdr:colOff>
      <xdr:row>3</xdr:row>
      <xdr:rowOff>52917</xdr:rowOff>
    </xdr:from>
    <xdr:to>
      <xdr:col>8</xdr:col>
      <xdr:colOff>1317272</xdr:colOff>
      <xdr:row>5</xdr:row>
      <xdr:rowOff>173214</xdr:rowOff>
    </xdr:to>
    <xdr:sp macro="" textlink="">
      <xdr:nvSpPr>
        <xdr:cNvPr id="6" name="テキスト ボックス 5"/>
        <xdr:cNvSpPr txBox="1"/>
      </xdr:nvSpPr>
      <xdr:spPr>
        <a:xfrm>
          <a:off x="6752872" y="1319742"/>
          <a:ext cx="1641475" cy="596547"/>
        </a:xfrm>
        <a:prstGeom prst="rect">
          <a:avLst/>
        </a:prstGeom>
        <a:solidFill>
          <a:srgbClr val="FFE1E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クリーム色のセルに</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入力してください。</a:t>
          </a:r>
        </a:p>
      </xdr:txBody>
    </xdr:sp>
    <xdr:clientData/>
  </xdr:twoCellAnchor>
  <xdr:twoCellAnchor>
    <xdr:from>
      <xdr:col>7</xdr:col>
      <xdr:colOff>211667</xdr:colOff>
      <xdr:row>13</xdr:row>
      <xdr:rowOff>184148</xdr:rowOff>
    </xdr:from>
    <xdr:to>
      <xdr:col>8</xdr:col>
      <xdr:colOff>1476375</xdr:colOff>
      <xdr:row>16</xdr:row>
      <xdr:rowOff>555625</xdr:rowOff>
    </xdr:to>
    <xdr:sp macro="" textlink="">
      <xdr:nvSpPr>
        <xdr:cNvPr id="7" name="テキスト ボックス 6"/>
        <xdr:cNvSpPr txBox="1"/>
      </xdr:nvSpPr>
      <xdr:spPr>
        <a:xfrm>
          <a:off x="5969000" y="5327648"/>
          <a:ext cx="2852208" cy="1599144"/>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記入例では、「居酒屋</a:t>
          </a:r>
          <a:r>
            <a:rPr kumimoji="1" lang="ja-JP" altLang="ja-JP" sz="1100">
              <a:solidFill>
                <a:schemeClr val="dk1"/>
              </a:solidFill>
              <a:effectLst/>
              <a:latin typeface="+mn-lt"/>
              <a:ea typeface="+mn-ea"/>
              <a:cs typeface="+mn-cs"/>
            </a:rPr>
            <a:t>○○</a:t>
          </a:r>
          <a:r>
            <a:rPr kumimoji="1" lang="ja-JP" altLang="en-US" sz="1100">
              <a:latin typeface="HG丸ｺﾞｼｯｸM-PRO" panose="020F0600000000000000" pitchFamily="50" charset="-128"/>
              <a:ea typeface="HG丸ｺﾞｼｯｸM-PRO" panose="020F0600000000000000" pitchFamily="50" charset="-128"/>
            </a:rPr>
            <a:t>　新宿本店」は、専門家派遣を受けた店舗のため、申請様式（実施計画）に記入する必要はありません。</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（電子申請フォームに入力していただきます）</a:t>
          </a:r>
        </a:p>
      </xdr:txBody>
    </xdr:sp>
    <xdr:clientData/>
  </xdr:twoCellAnchor>
  <xdr:twoCellAnchor>
    <xdr:from>
      <xdr:col>6</xdr:col>
      <xdr:colOff>396875</xdr:colOff>
      <xdr:row>0</xdr:row>
      <xdr:rowOff>142875</xdr:rowOff>
    </xdr:from>
    <xdr:to>
      <xdr:col>8</xdr:col>
      <xdr:colOff>1344952</xdr:colOff>
      <xdr:row>1</xdr:row>
      <xdr:rowOff>453118</xdr:rowOff>
    </xdr:to>
    <xdr:sp macro="" textlink="">
      <xdr:nvSpPr>
        <xdr:cNvPr id="8" name="テキスト ボックス 7"/>
        <xdr:cNvSpPr txBox="1"/>
      </xdr:nvSpPr>
      <xdr:spPr>
        <a:xfrm>
          <a:off x="5178425" y="142875"/>
          <a:ext cx="3243602" cy="548368"/>
        </a:xfrm>
        <a:prstGeom prst="rect">
          <a:avLst/>
        </a:prstGeom>
        <a:solidFill>
          <a:srgbClr val="FFE1E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その他申請者情報（記入例）</a:t>
          </a:r>
        </a:p>
      </xdr:txBody>
    </xdr:sp>
    <xdr:clientData/>
  </xdr:twoCellAnchor>
</xdr:wsDr>
</file>

<file path=xl/tables/table1.xml><?xml version="1.0" encoding="utf-8"?>
<table xmlns="http://schemas.openxmlformats.org/spreadsheetml/2006/main" id="1" name="テーブル1" displayName="テーブル1" ref="C8:J29" totalsRowCount="1" tableBorderDxfId="95">
  <autoFilter ref="C8:J28"/>
  <tableColumns count="8">
    <tableColumn id="1" name="経費_x000a_番号" totalsRowLabel="集計" dataDxfId="94" totalsRowDxfId="93"/>
    <tableColumn id="2" name="内容" dataDxfId="92" totalsRowDxfId="91"/>
    <tableColumn id="3" name="導入店舗" dataDxfId="90" totalsRowDxfId="89"/>
    <tableColumn id="4" name="単価（税抜）" dataDxfId="88" totalsRowDxfId="87" dataCellStyle="桁区切り"/>
    <tableColumn id="5" name="数量" totalsRowLabel="厨房機器等購入費（購入費）計" dataDxfId="86" totalsRowDxfId="85"/>
    <tableColumn id="6" name="単価（税抜）_x000a_×数量" totalsRowFunction="sum" dataDxfId="84" totalsRowDxfId="83" dataCellStyle="桁区切り">
      <calculatedColumnFormula>+F9*G9</calculatedColumnFormula>
    </tableColumn>
    <tableColumn id="7" name="申請額の可否" totalsRowFunction="custom" dataDxfId="82" totalsRowDxfId="81" dataCellStyle="桁区切り">
      <calculatedColumnFormula>+IF($F9="","",IF($F9&gt;=10000,$R$4,$R$5))</calculatedColumnFormula>
      <totalsRowFormula>IF(COUNTIF(テーブル1[申請額の可否],$R$5&gt;0),$R$5,"")</totalsRowFormula>
    </tableColumn>
    <tableColumn id="8" name="列1" totalsRowFunction="custom" dataDxfId="80" totalsRowDxfId="79">
      <calculatedColumnFormula>+IF(OR(AND($D9&lt;&gt;"",$E9&lt;&gt;"",$F9&lt;&gt;"",$G9&lt;&gt;""),AND($D9="",$E9="",$F9="",$G9="")),IF($I9=$R$5,"←厨房機器等購入費（購入費）は、単価（税抜）１万円以上のものが対象です。",IF($H9&gt;=300000,"←見積書のご提出が必要です。","")),"←すべての項目を入力してください。")</calculatedColumnFormula>
      <totalsRowFormula>IF(テーブル1[[#Totals],[申請額の可否]]=$R$5,"←「申請不可」となっている厨房機器等購入費（購入費）の単価（税抜）の修正をしてください。","")</totalsRowFormula>
    </tableColumn>
  </tableColumns>
  <tableStyleInfo showFirstColumn="0" showLastColumn="0" showRowStripes="1" showColumnStripes="0"/>
</table>
</file>

<file path=xl/tables/table2.xml><?xml version="1.0" encoding="utf-8"?>
<table xmlns="http://schemas.openxmlformats.org/spreadsheetml/2006/main" id="2" name="テーブル2" displayName="テーブル2" ref="C30:J41" totalsRowCount="1" tableBorderDxfId="78">
  <autoFilter ref="C30:J40"/>
  <tableColumns count="8">
    <tableColumn id="1" name="経費_x000a_番号" totalsRowLabel="集計" dataDxfId="77" totalsRowDxfId="76">
      <calculatedColumnFormula>+ROW()-10</calculatedColumnFormula>
    </tableColumn>
    <tableColumn id="2" name="内容" dataDxfId="75" totalsRowDxfId="74"/>
    <tableColumn id="3" name="導入店舗" dataDxfId="73" totalsRowDxfId="72"/>
    <tableColumn id="4" name="単価（税抜）" dataDxfId="71" totalsRowDxfId="70" dataCellStyle="桁区切り"/>
    <tableColumn id="5" name="月数" totalsRowLabel="厨房機器等購入費（購入費＋リース・レンタル費）計" dataDxfId="69" totalsRowDxfId="68"/>
    <tableColumn id="6" name="単価（税抜）_x000a_×月数" totalsRowFunction="sum" dataDxfId="67" totalsRowDxfId="66" dataCellStyle="桁区切り">
      <calculatedColumnFormula>+F31*G31</calculatedColumnFormula>
    </tableColumn>
    <tableColumn id="7" name="申請額の可否" totalsRowFunction="custom" totalsRowDxfId="65" dataCellStyle="桁区切り">
      <calculatedColumnFormula>+IF($G31="","",IF($G31&lt;=3,$R$4,$R$5))</calculatedColumnFormula>
      <totalsRowFormula>IF(COUNTIF(テーブル2[申請額の可否],$R$5&gt;0),$R$5,"")</totalsRowFormula>
    </tableColumn>
    <tableColumn id="8" name="列1" totalsRowFunction="custom" dataDxfId="64" totalsRowDxfId="63">
      <calculatedColumnFormula>+IF(OR(AND($D31&lt;&gt;"",$E31&lt;&gt;"",$F31&lt;&gt;"",$G31&lt;&gt;""),AND($D31="",$E31="",$F31="",$G31="")),IF($I31=$R$5,"←厨房機器等購入費（リース・レンタル費）は、助成対象期間中（最大3か月）に契約から使用・支払が済んだものが対象です。",IF($H31&gt;=300000,"←見積書のご提出が必要です。","")),"←すべての項目を入力してください。")</calculatedColumnFormula>
      <totalsRowFormula>IF(テーブル2[[#Totals],[申請額の可否]]=$R$5,"←「申請不可」となっている厨房機器等購入費（リース・レンタル費）の単価（税抜）の修正をしてください。","")</totalsRowFormula>
    </tableColumn>
  </tableColumns>
  <tableStyleInfo showFirstColumn="0" showLastColumn="0" showRowStripes="1" showColumnStripes="0"/>
</table>
</file>

<file path=xl/tables/table3.xml><?xml version="1.0" encoding="utf-8"?>
<table xmlns="http://schemas.openxmlformats.org/spreadsheetml/2006/main" id="3" name="テーブル3" displayName="テーブル3" ref="C8:H19" totalsRowCount="1" tableBorderDxfId="60">
  <autoFilter ref="C8:H18"/>
  <tableColumns count="6">
    <tableColumn id="1" name="経費_x000a_番号" totalsRowLabel="集計" totalsRowDxfId="59">
      <calculatedColumnFormula>+ROW()-8</calculatedColumnFormula>
    </tableColumn>
    <tableColumn id="2" name="内容" totalsRowDxfId="58"/>
    <tableColumn id="3" name="導入店舗" totalsRowLabel="広告宣伝費（販路開拓・顧客獲得目的）計" totalsRowDxfId="57"/>
    <tableColumn id="4" name="金額（税抜）" totalsRowFunction="sum" totalsRowDxfId="56" dataCellStyle="桁区切り"/>
    <tableColumn id="5" name="列1" dataDxfId="55" totalsRowDxfId="54" dataCellStyle="桁区切り">
      <calculatedColumnFormula>+IF(OR(AND($D9&lt;&gt;"",$E9&lt;&gt;"",$F9&lt;&gt;""),AND($D9="",$E9="",$F9="")),IF($F9&gt;=300000,"←見積書のご提出が必要です。",""),"←すべての項目を入力してください。")</calculatedColumnFormula>
    </tableColumn>
    <tableColumn id="6" name="列2" dataDxfId="53" totalsRowDxfId="52"/>
  </tableColumns>
  <tableStyleInfo showFirstColumn="0" showLastColumn="0" showRowStripes="1" showColumnStripes="0"/>
</table>
</file>

<file path=xl/tables/table4.xml><?xml version="1.0" encoding="utf-8"?>
<table xmlns="http://schemas.openxmlformats.org/spreadsheetml/2006/main" id="4" name="テーブル4" displayName="テーブル4" ref="C20:H31" totalsRowCount="1" tableBorderDxfId="51">
  <autoFilter ref="C20:H30"/>
  <tableColumns count="6">
    <tableColumn id="1" name="経費_x000a_番号" totalsRowLabel="集計" totalsRowDxfId="50">
      <calculatedColumnFormula>+ROW()-10</calculatedColumnFormula>
    </tableColumn>
    <tableColumn id="2" name="内容" dataDxfId="49" totalsRowDxfId="48"/>
    <tableColumn id="3" name="導入店舗" totalsRowLabel="広告宣伝費（求人目的）計" dataDxfId="47" totalsRowDxfId="46"/>
    <tableColumn id="4" name="金額（税抜）" totalsRowFunction="sum" dataDxfId="45" totalsRowDxfId="44" dataCellStyle="桁区切り"/>
    <tableColumn id="5" name="列1" dataDxfId="43" totalsRowDxfId="42" dataCellStyle="桁区切り">
      <calculatedColumnFormula>+IF(OR(AND($D21&lt;&gt;"",$E21&lt;&gt;"",$F21&lt;&gt;""),AND($D21="",$E21="",$F21="")),IF($F21&gt;=300000,"←見積書のご提出が必要です。",""),"←すべての項目を入力してください。")</calculatedColumnFormula>
    </tableColumn>
    <tableColumn id="6" name="列2" dataDxfId="41" totalsRowDxfId="40"/>
  </tableColumns>
  <tableStyleInfo showFirstColumn="0" showLastColumn="0" showRowStripes="1" showColumnStripes="0"/>
</table>
</file>

<file path=xl/tables/table5.xml><?xml version="1.0" encoding="utf-8"?>
<table xmlns="http://schemas.openxmlformats.org/spreadsheetml/2006/main" id="6" name="テーブル6" displayName="テーブル6" ref="C33:H44" totalsRowCount="1" headerRowDxfId="39" tableBorderDxfId="38">
  <autoFilter ref="C33:H43"/>
  <tableColumns count="6">
    <tableColumn id="1" name="経費_x000a_番号" totalsRowLabel="集計" dataDxfId="37" totalsRowDxfId="36">
      <calculatedColumnFormula>+ROW()-33</calculatedColumnFormula>
    </tableColumn>
    <tableColumn id="2" name="内容" dataDxfId="35" totalsRowDxfId="34"/>
    <tableColumn id="3" name="導入店舗" totalsRowLabel="マーケティング調査費計" dataDxfId="33" totalsRowDxfId="32"/>
    <tableColumn id="4" name="金額（税抜）" totalsRowFunction="sum" dataDxfId="31" totalsRowDxfId="30" dataCellStyle="桁区切り"/>
    <tableColumn id="5" name="申請額の可否" dataDxfId="29" totalsRowDxfId="28" dataCellStyle="桁区切り">
      <calculatedColumnFormula>+IF($F34="","",IF($F34&gt;=10000,$P$4,$P$5))</calculatedColumnFormula>
    </tableColumn>
    <tableColumn id="6" name="列1" dataDxfId="27" totalsRowDxfId="26">
      <calculatedColumnFormula>+IF(OR(AND($D34&lt;&gt;"",$E34&lt;&gt;"",$F34&lt;&gt;""),AND($D34="",$E34="",$F34="")),IF($G34=$P$5,"←マーケティング調査費は一契約あたり１万円以上のものが対象です。",IF($F34&gt;=300000,"←見積書のご提出が必要です。","")),"←すべての項目を入力してください。")</calculatedColumnFormula>
    </tableColumn>
  </tableColumns>
  <tableStyleInfo showFirstColumn="0" showLastColumn="0" showRowStripes="1" showColumnStripes="0"/>
</table>
</file>

<file path=xl/tables/table6.xml><?xml version="1.0" encoding="utf-8"?>
<table xmlns="http://schemas.openxmlformats.org/spreadsheetml/2006/main" id="7" name="テーブル7" displayName="テーブル7" ref="C45:H56" totalsRowCount="1" headerRowDxfId="25" tableBorderDxfId="24">
  <autoFilter ref="C45:H55"/>
  <tableColumns count="6">
    <tableColumn id="1" name="経費_x000a_番号" totalsRowLabel="集計" totalsRowDxfId="23">
      <calculatedColumnFormula>+ROW()-45</calculatedColumnFormula>
    </tableColumn>
    <tableColumn id="2" name="内容" totalsRowDxfId="22"/>
    <tableColumn id="3" name="導入店舗" totalsRowLabel="システム導入費計" totalsRowDxfId="21"/>
    <tableColumn id="4" name="金額（税抜）" totalsRowFunction="sum" totalsRowDxfId="20" dataCellStyle="桁区切り"/>
    <tableColumn id="5" name="列1" dataDxfId="19" totalsRowDxfId="18" dataCellStyle="桁区切り">
      <calculatedColumnFormula>+IF(OR(AND($D46&lt;&gt;"",$E46&lt;&gt;"",$F46&lt;&gt;""),AND($D46="",$E46="",$F46="")),IF($F46&gt;=300000,"←見積書のご提出が必要です。",""),"←すべての項目を入力してください。")</calculatedColumnFormula>
    </tableColumn>
    <tableColumn id="6" name="列2" dataDxfId="17" totalsRowDxfId="16"/>
  </tableColumns>
  <tableStyleInfo showFirstColumn="0" showLastColumn="0" showRowStripes="1" showColumnStripes="0"/>
</table>
</file>

<file path=xl/tables/table7.xml><?xml version="1.0" encoding="utf-8"?>
<table xmlns="http://schemas.openxmlformats.org/spreadsheetml/2006/main" id="8" name="テーブル8" displayName="テーブル8" ref="C57:H68" totalsRowCount="1" tableBorderDxfId="15">
  <autoFilter ref="C57:H67"/>
  <tableColumns count="6">
    <tableColumn id="1" name="経費_x000a_番号" totalsRowLabel="集計" dataDxfId="14" totalsRowDxfId="13">
      <calculatedColumnFormula>+ROW()-57</calculatedColumnFormula>
    </tableColumn>
    <tableColumn id="2" name="内容" dataDxfId="12" totalsRowDxfId="11"/>
    <tableColumn id="3" name="導入店舗" totalsRowLabel="厨房等工事費計" dataDxfId="10" totalsRowDxfId="9"/>
    <tableColumn id="4" name="金額（税抜）" totalsRowFunction="sum" dataDxfId="8" totalsRowDxfId="7" dataCellStyle="桁区切り"/>
    <tableColumn id="5" name="申請額の可否" dataDxfId="6" totalsRowDxfId="5" dataCellStyle="桁区切り">
      <calculatedColumnFormula>+IF($F58="","",IF($F58&gt;=10000,$P$4,$P$5))</calculatedColumnFormula>
    </tableColumn>
    <tableColumn id="6" name="列1" dataDxfId="4" totalsRowDxfId="3">
      <calculatedColumnFormula>+IF(OR(AND($D58&lt;&gt;"",$E58&lt;&gt;"",$F58&lt;&gt;""),AND($D58="",$E58="",$F58="")),IF($G58=$P$5,"←厨房等工事費は一契約あたり１万円以上のものが対象です。",IF($F58&gt;=300000,"←見積書のご提出が必要です。","")),"←すべての項目を入力してください。")</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32"/>
  <sheetViews>
    <sheetView showGridLines="0" tabSelected="1" zoomScale="70" zoomScaleNormal="70" workbookViewId="0">
      <selection activeCell="K13" sqref="K13"/>
    </sheetView>
  </sheetViews>
  <sheetFormatPr defaultColWidth="9" defaultRowHeight="13.5" x14ac:dyDescent="0.15"/>
  <cols>
    <col min="1" max="1" width="5.125" style="188" customWidth="1"/>
    <col min="2" max="2" width="4.875" style="188" customWidth="1"/>
    <col min="3" max="3" width="23" style="188" customWidth="1"/>
    <col min="4" max="4" width="28.875" style="188" customWidth="1"/>
    <col min="5" max="5" width="4.875" style="188" customWidth="1"/>
    <col min="6" max="6" width="66.875" style="188" customWidth="1"/>
    <col min="7" max="16384" width="9" style="188"/>
  </cols>
  <sheetData>
    <row r="1" spans="1:6" ht="17.25" x14ac:dyDescent="0.15">
      <c r="B1" s="189" t="s">
        <v>124</v>
      </c>
    </row>
    <row r="2" spans="1:6" ht="14.25" x14ac:dyDescent="0.15">
      <c r="B2" s="190" t="s">
        <v>125</v>
      </c>
    </row>
    <row r="3" spans="1:6" ht="27" customHeight="1" x14ac:dyDescent="0.15">
      <c r="A3" s="242" t="s">
        <v>130</v>
      </c>
      <c r="B3" s="243"/>
      <c r="C3" s="243"/>
      <c r="D3" s="243"/>
      <c r="E3" s="243"/>
      <c r="F3" s="244"/>
    </row>
    <row r="4" spans="1:6" ht="27" customHeight="1" thickBot="1" x14ac:dyDescent="0.2">
      <c r="A4" s="191"/>
      <c r="B4" s="224" t="s">
        <v>126</v>
      </c>
      <c r="C4" s="225"/>
      <c r="D4" s="192" t="s">
        <v>127</v>
      </c>
      <c r="E4" s="224" t="s">
        <v>147</v>
      </c>
      <c r="F4" s="226"/>
    </row>
    <row r="5" spans="1:6" ht="33" customHeight="1" thickTop="1" x14ac:dyDescent="0.15">
      <c r="A5" s="245" t="s">
        <v>128</v>
      </c>
      <c r="B5" s="230"/>
      <c r="C5" s="216" t="s">
        <v>129</v>
      </c>
      <c r="D5" s="218" t="s">
        <v>148</v>
      </c>
      <c r="E5" s="246" t="s">
        <v>149</v>
      </c>
      <c r="F5" s="247"/>
    </row>
    <row r="6" spans="1:6" ht="33" customHeight="1" thickBot="1" x14ac:dyDescent="0.2">
      <c r="A6" s="228"/>
      <c r="B6" s="231"/>
      <c r="C6" s="217"/>
      <c r="D6" s="219"/>
      <c r="E6" s="234"/>
      <c r="F6" s="235"/>
    </row>
    <row r="7" spans="1:6" ht="33" customHeight="1" thickTop="1" x14ac:dyDescent="0.15">
      <c r="A7" s="228"/>
      <c r="B7" s="210"/>
      <c r="C7" s="216" t="s">
        <v>162</v>
      </c>
      <c r="D7" s="218" t="s">
        <v>163</v>
      </c>
      <c r="E7" s="212"/>
      <c r="F7" s="213"/>
    </row>
    <row r="8" spans="1:6" ht="33" customHeight="1" x14ac:dyDescent="0.15">
      <c r="A8" s="228"/>
      <c r="B8" s="211"/>
      <c r="C8" s="217"/>
      <c r="D8" s="219"/>
      <c r="E8" s="214"/>
      <c r="F8" s="215"/>
    </row>
    <row r="9" spans="1:6" ht="33" customHeight="1" x14ac:dyDescent="0.15">
      <c r="A9" s="228"/>
      <c r="B9" s="207"/>
      <c r="C9" s="216" t="s">
        <v>131</v>
      </c>
      <c r="D9" s="218" t="s">
        <v>151</v>
      </c>
      <c r="E9" s="209"/>
      <c r="F9" s="193" t="s">
        <v>152</v>
      </c>
    </row>
    <row r="10" spans="1:6" ht="33" customHeight="1" x14ac:dyDescent="0.15">
      <c r="A10" s="228"/>
      <c r="B10" s="208"/>
      <c r="C10" s="217"/>
      <c r="D10" s="219"/>
      <c r="E10" s="205"/>
      <c r="F10" s="194" t="s">
        <v>132</v>
      </c>
    </row>
    <row r="11" spans="1:6" ht="33" customHeight="1" x14ac:dyDescent="0.15">
      <c r="A11" s="228"/>
      <c r="B11" s="230"/>
      <c r="C11" s="216" t="s">
        <v>133</v>
      </c>
      <c r="D11" s="218" t="s">
        <v>153</v>
      </c>
      <c r="E11" s="204"/>
      <c r="F11" s="196" t="s">
        <v>154</v>
      </c>
    </row>
    <row r="12" spans="1:6" ht="33" customHeight="1" x14ac:dyDescent="0.15">
      <c r="A12" s="228"/>
      <c r="B12" s="231"/>
      <c r="C12" s="217"/>
      <c r="D12" s="240"/>
      <c r="E12" s="205"/>
      <c r="F12" s="197" t="s">
        <v>132</v>
      </c>
    </row>
    <row r="13" spans="1:6" ht="33" customHeight="1" x14ac:dyDescent="0.15">
      <c r="A13" s="228"/>
      <c r="B13" s="230"/>
      <c r="C13" s="216" t="s">
        <v>134</v>
      </c>
      <c r="D13" s="220" t="s">
        <v>135</v>
      </c>
      <c r="E13" s="205"/>
      <c r="F13" s="199" t="s">
        <v>136</v>
      </c>
    </row>
    <row r="14" spans="1:6" ht="33" customHeight="1" x14ac:dyDescent="0.15">
      <c r="A14" s="229"/>
      <c r="B14" s="231"/>
      <c r="C14" s="217"/>
      <c r="D14" s="219"/>
      <c r="E14" s="205"/>
      <c r="F14" s="200" t="s">
        <v>137</v>
      </c>
    </row>
    <row r="17" spans="1:6" ht="27" customHeight="1" x14ac:dyDescent="0.15">
      <c r="A17" s="221" t="s">
        <v>138</v>
      </c>
      <c r="B17" s="222"/>
      <c r="C17" s="222"/>
      <c r="D17" s="222"/>
      <c r="E17" s="222"/>
      <c r="F17" s="223"/>
    </row>
    <row r="18" spans="1:6" ht="27" customHeight="1" thickBot="1" x14ac:dyDescent="0.2">
      <c r="A18" s="191"/>
      <c r="B18" s="224" t="s">
        <v>126</v>
      </c>
      <c r="C18" s="225"/>
      <c r="D18" s="192" t="s">
        <v>127</v>
      </c>
      <c r="E18" s="224" t="s">
        <v>147</v>
      </c>
      <c r="F18" s="226"/>
    </row>
    <row r="19" spans="1:6" ht="33" customHeight="1" thickTop="1" x14ac:dyDescent="0.15">
      <c r="A19" s="227" t="s">
        <v>128</v>
      </c>
      <c r="B19" s="230"/>
      <c r="C19" s="216" t="s">
        <v>129</v>
      </c>
      <c r="D19" s="218" t="s">
        <v>148</v>
      </c>
      <c r="E19" s="232" t="s">
        <v>149</v>
      </c>
      <c r="F19" s="233"/>
    </row>
    <row r="20" spans="1:6" ht="33" customHeight="1" thickBot="1" x14ac:dyDescent="0.2">
      <c r="A20" s="228"/>
      <c r="B20" s="231"/>
      <c r="C20" s="217"/>
      <c r="D20" s="219"/>
      <c r="E20" s="234"/>
      <c r="F20" s="235"/>
    </row>
    <row r="21" spans="1:6" ht="33" customHeight="1" thickTop="1" x14ac:dyDescent="0.15">
      <c r="A21" s="228"/>
      <c r="B21" s="210"/>
      <c r="C21" s="216" t="s">
        <v>162</v>
      </c>
      <c r="D21" s="218" t="s">
        <v>163</v>
      </c>
      <c r="E21" s="212"/>
      <c r="F21" s="213"/>
    </row>
    <row r="22" spans="1:6" ht="33" customHeight="1" x14ac:dyDescent="0.15">
      <c r="A22" s="228"/>
      <c r="B22" s="211"/>
      <c r="C22" s="217"/>
      <c r="D22" s="219"/>
      <c r="E22" s="214"/>
      <c r="F22" s="215"/>
    </row>
    <row r="23" spans="1:6" ht="33" customHeight="1" x14ac:dyDescent="0.15">
      <c r="A23" s="228"/>
      <c r="B23" s="236"/>
      <c r="C23" s="216" t="s">
        <v>131</v>
      </c>
      <c r="D23" s="218" t="s">
        <v>139</v>
      </c>
      <c r="E23" s="205"/>
      <c r="F23" s="201" t="s">
        <v>155</v>
      </c>
    </row>
    <row r="24" spans="1:6" ht="33" customHeight="1" x14ac:dyDescent="0.15">
      <c r="A24" s="228"/>
      <c r="B24" s="237"/>
      <c r="C24" s="239"/>
      <c r="D24" s="240"/>
      <c r="E24" s="205"/>
      <c r="F24" s="194" t="s">
        <v>140</v>
      </c>
    </row>
    <row r="25" spans="1:6" ht="33" customHeight="1" x14ac:dyDescent="0.15">
      <c r="A25" s="228"/>
      <c r="B25" s="237"/>
      <c r="C25" s="239"/>
      <c r="D25" s="241" t="s">
        <v>156</v>
      </c>
      <c r="E25" s="205"/>
      <c r="F25" s="202" t="s">
        <v>157</v>
      </c>
    </row>
    <row r="26" spans="1:6" ht="33" customHeight="1" x14ac:dyDescent="0.15">
      <c r="A26" s="228"/>
      <c r="B26" s="238"/>
      <c r="C26" s="217"/>
      <c r="D26" s="240"/>
      <c r="E26" s="205"/>
      <c r="F26" s="195" t="s">
        <v>140</v>
      </c>
    </row>
    <row r="27" spans="1:6" ht="33" customHeight="1" x14ac:dyDescent="0.15">
      <c r="A27" s="228"/>
      <c r="B27" s="230"/>
      <c r="C27" s="216" t="s">
        <v>133</v>
      </c>
      <c r="D27" s="218" t="s">
        <v>141</v>
      </c>
      <c r="E27" s="205"/>
      <c r="F27" s="203" t="s">
        <v>158</v>
      </c>
    </row>
    <row r="28" spans="1:6" ht="33" customHeight="1" x14ac:dyDescent="0.15">
      <c r="A28" s="228"/>
      <c r="B28" s="231"/>
      <c r="C28" s="217"/>
      <c r="D28" s="219"/>
      <c r="E28" s="205"/>
      <c r="F28" s="203" t="s">
        <v>142</v>
      </c>
    </row>
    <row r="29" spans="1:6" ht="33" customHeight="1" x14ac:dyDescent="0.15">
      <c r="A29" s="228"/>
      <c r="B29" s="230"/>
      <c r="C29" s="216" t="s">
        <v>159</v>
      </c>
      <c r="D29" s="218" t="s">
        <v>150</v>
      </c>
      <c r="E29" s="205"/>
      <c r="F29" s="198" t="s">
        <v>160</v>
      </c>
    </row>
    <row r="30" spans="1:6" ht="33" customHeight="1" x14ac:dyDescent="0.15">
      <c r="A30" s="228"/>
      <c r="B30" s="231"/>
      <c r="C30" s="217"/>
      <c r="D30" s="240"/>
      <c r="E30" s="206"/>
      <c r="F30" s="197" t="s">
        <v>161</v>
      </c>
    </row>
    <row r="31" spans="1:6" ht="33" customHeight="1" x14ac:dyDescent="0.15">
      <c r="A31" s="228"/>
      <c r="B31" s="230"/>
      <c r="C31" s="216" t="s">
        <v>134</v>
      </c>
      <c r="D31" s="220" t="s">
        <v>143</v>
      </c>
      <c r="E31" s="205"/>
      <c r="F31" s="199" t="s">
        <v>136</v>
      </c>
    </row>
    <row r="32" spans="1:6" ht="33" customHeight="1" x14ac:dyDescent="0.15">
      <c r="A32" s="229"/>
      <c r="B32" s="231"/>
      <c r="C32" s="217"/>
      <c r="D32" s="219"/>
      <c r="E32" s="205"/>
      <c r="F32" s="199" t="s">
        <v>144</v>
      </c>
    </row>
  </sheetData>
  <sheetProtection password="E68E" sheet="1" objects="1" scenarios="1" selectLockedCells="1" selectUnlockedCells="1"/>
  <protectedRanges>
    <protectedRange sqref="B13:B14 B21:B22 B5:B12" name="範囲1"/>
    <protectedRange sqref="E9:E14" name="範囲2"/>
    <protectedRange sqref="B19:B20 B23:B32" name="範囲3"/>
    <protectedRange sqref="E23:E32" name="範囲4"/>
  </protectedRanges>
  <mergeCells count="43">
    <mergeCell ref="D7:D8"/>
    <mergeCell ref="E7:F8"/>
    <mergeCell ref="C21:C22"/>
    <mergeCell ref="D21:D22"/>
    <mergeCell ref="A3:F3"/>
    <mergeCell ref="B4:C4"/>
    <mergeCell ref="E4:F4"/>
    <mergeCell ref="A5:A14"/>
    <mergeCell ref="B5:B6"/>
    <mergeCell ref="C5:C6"/>
    <mergeCell ref="D5:D6"/>
    <mergeCell ref="E5:F6"/>
    <mergeCell ref="B11:B12"/>
    <mergeCell ref="C11:C12"/>
    <mergeCell ref="D11:D12"/>
    <mergeCell ref="B13:B14"/>
    <mergeCell ref="C13:C14"/>
    <mergeCell ref="C7:C8"/>
    <mergeCell ref="D31:D32"/>
    <mergeCell ref="D23:D24"/>
    <mergeCell ref="D25:D26"/>
    <mergeCell ref="B27:B28"/>
    <mergeCell ref="C27:C28"/>
    <mergeCell ref="D27:D28"/>
    <mergeCell ref="B29:B30"/>
    <mergeCell ref="C29:C30"/>
    <mergeCell ref="D29:D30"/>
    <mergeCell ref="E21:F22"/>
    <mergeCell ref="C9:C10"/>
    <mergeCell ref="D9:D10"/>
    <mergeCell ref="D13:D14"/>
    <mergeCell ref="A17:F17"/>
    <mergeCell ref="B18:C18"/>
    <mergeCell ref="E18:F18"/>
    <mergeCell ref="A19:A32"/>
    <mergeCell ref="B19:B20"/>
    <mergeCell ref="C19:C20"/>
    <mergeCell ref="D19:D20"/>
    <mergeCell ref="E19:F20"/>
    <mergeCell ref="B23:B26"/>
    <mergeCell ref="C23:C26"/>
    <mergeCell ref="B31:B32"/>
    <mergeCell ref="C31:C32"/>
  </mergeCells>
  <phoneticPr fontId="2"/>
  <printOptions horizontalCentered="1"/>
  <pageMargins left="0.23622047244094491" right="0.15748031496062992" top="0.51181102362204722" bottom="0.31496062992125984" header="0.31496062992125984" footer="0.15748031496062992"/>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76200</xdr:colOff>
                    <xdr:row>26</xdr:row>
                    <xdr:rowOff>104775</xdr:rowOff>
                  </from>
                  <to>
                    <xdr:col>4</xdr:col>
                    <xdr:colOff>295275</xdr:colOff>
                    <xdr:row>26</xdr:row>
                    <xdr:rowOff>352425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76200</xdr:colOff>
                    <xdr:row>22</xdr:row>
                    <xdr:rowOff>104775</xdr:rowOff>
                  </from>
                  <to>
                    <xdr:col>4</xdr:col>
                    <xdr:colOff>295275</xdr:colOff>
                    <xdr:row>22</xdr:row>
                    <xdr:rowOff>352425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76200</xdr:colOff>
                    <xdr:row>23</xdr:row>
                    <xdr:rowOff>85725</xdr:rowOff>
                  </from>
                  <to>
                    <xdr:col>4</xdr:col>
                    <xdr:colOff>295275</xdr:colOff>
                    <xdr:row>23</xdr:row>
                    <xdr:rowOff>333375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76200</xdr:colOff>
                    <xdr:row>24</xdr:row>
                    <xdr:rowOff>85725</xdr:rowOff>
                  </from>
                  <to>
                    <xdr:col>4</xdr:col>
                    <xdr:colOff>295275</xdr:colOff>
                    <xdr:row>24</xdr:row>
                    <xdr:rowOff>333375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76200</xdr:colOff>
                    <xdr:row>25</xdr:row>
                    <xdr:rowOff>85725</xdr:rowOff>
                  </from>
                  <to>
                    <xdr:col>4</xdr:col>
                    <xdr:colOff>295275</xdr:colOff>
                    <xdr:row>25</xdr:row>
                    <xdr:rowOff>333375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76200</xdr:colOff>
                    <xdr:row>27</xdr:row>
                    <xdr:rowOff>104775</xdr:rowOff>
                  </from>
                  <to>
                    <xdr:col>4</xdr:col>
                    <xdr:colOff>295275</xdr:colOff>
                    <xdr:row>27</xdr:row>
                    <xdr:rowOff>352425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76200</xdr:colOff>
                    <xdr:row>30</xdr:row>
                    <xdr:rowOff>104775</xdr:rowOff>
                  </from>
                  <to>
                    <xdr:col>4</xdr:col>
                    <xdr:colOff>295275</xdr:colOff>
                    <xdr:row>30</xdr:row>
                    <xdr:rowOff>352425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76200</xdr:colOff>
                    <xdr:row>31</xdr:row>
                    <xdr:rowOff>104775</xdr:rowOff>
                  </from>
                  <to>
                    <xdr:col>4</xdr:col>
                    <xdr:colOff>295275</xdr:colOff>
                    <xdr:row>31</xdr:row>
                    <xdr:rowOff>352425</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4</xdr:col>
                    <xdr:colOff>76200</xdr:colOff>
                    <xdr:row>10</xdr:row>
                    <xdr:rowOff>66675</xdr:rowOff>
                  </from>
                  <to>
                    <xdr:col>4</xdr:col>
                    <xdr:colOff>295275</xdr:colOff>
                    <xdr:row>10</xdr:row>
                    <xdr:rowOff>314325</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4</xdr:col>
                    <xdr:colOff>76200</xdr:colOff>
                    <xdr:row>11</xdr:row>
                    <xdr:rowOff>66675</xdr:rowOff>
                  </from>
                  <to>
                    <xdr:col>4</xdr:col>
                    <xdr:colOff>295275</xdr:colOff>
                    <xdr:row>11</xdr:row>
                    <xdr:rowOff>314325</xdr:rowOff>
                  </to>
                </anchor>
              </controlPr>
            </control>
          </mc:Choice>
        </mc:AlternateContent>
        <mc:AlternateContent xmlns:mc="http://schemas.openxmlformats.org/markup-compatibility/2006">
          <mc:Choice Requires="x14">
            <control shapeId="15373" r:id="rId14" name="Check Box 13">
              <controlPr defaultSize="0" autoFill="0" autoLine="0" autoPict="0">
                <anchor moveWithCells="1">
                  <from>
                    <xdr:col>4</xdr:col>
                    <xdr:colOff>76200</xdr:colOff>
                    <xdr:row>12</xdr:row>
                    <xdr:rowOff>0</xdr:rowOff>
                  </from>
                  <to>
                    <xdr:col>4</xdr:col>
                    <xdr:colOff>295275</xdr:colOff>
                    <xdr:row>12</xdr:row>
                    <xdr:rowOff>238125</xdr:rowOff>
                  </to>
                </anchor>
              </controlPr>
            </control>
          </mc:Choice>
        </mc:AlternateContent>
        <mc:AlternateContent xmlns:mc="http://schemas.openxmlformats.org/markup-compatibility/2006">
          <mc:Choice Requires="x14">
            <control shapeId="15374" r:id="rId15" name="Check Box 14">
              <controlPr defaultSize="0" autoFill="0" autoLine="0" autoPict="0">
                <anchor moveWithCells="1">
                  <from>
                    <xdr:col>4</xdr:col>
                    <xdr:colOff>76200</xdr:colOff>
                    <xdr:row>12</xdr:row>
                    <xdr:rowOff>0</xdr:rowOff>
                  </from>
                  <to>
                    <xdr:col>4</xdr:col>
                    <xdr:colOff>295275</xdr:colOff>
                    <xdr:row>12</xdr:row>
                    <xdr:rowOff>238125</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4</xdr:col>
                    <xdr:colOff>76200</xdr:colOff>
                    <xdr:row>12</xdr:row>
                    <xdr:rowOff>66675</xdr:rowOff>
                  </from>
                  <to>
                    <xdr:col>4</xdr:col>
                    <xdr:colOff>295275</xdr:colOff>
                    <xdr:row>12</xdr:row>
                    <xdr:rowOff>314325</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4</xdr:col>
                    <xdr:colOff>76200</xdr:colOff>
                    <xdr:row>13</xdr:row>
                    <xdr:rowOff>66675</xdr:rowOff>
                  </from>
                  <to>
                    <xdr:col>4</xdr:col>
                    <xdr:colOff>295275</xdr:colOff>
                    <xdr:row>13</xdr:row>
                    <xdr:rowOff>314325</xdr:rowOff>
                  </to>
                </anchor>
              </controlPr>
            </control>
          </mc:Choice>
        </mc:AlternateContent>
        <mc:AlternateContent xmlns:mc="http://schemas.openxmlformats.org/markup-compatibility/2006">
          <mc:Choice Requires="x14">
            <control shapeId="15378" r:id="rId18" name="Check Box 18">
              <controlPr defaultSize="0" autoFill="0" autoLine="0" autoPict="0">
                <anchor moveWithCells="1">
                  <from>
                    <xdr:col>1</xdr:col>
                    <xdr:colOff>66675</xdr:colOff>
                    <xdr:row>10</xdr:row>
                    <xdr:rowOff>295275</xdr:rowOff>
                  </from>
                  <to>
                    <xdr:col>1</xdr:col>
                    <xdr:colOff>295275</xdr:colOff>
                    <xdr:row>11</xdr:row>
                    <xdr:rowOff>123825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1</xdr:col>
                    <xdr:colOff>66675</xdr:colOff>
                    <xdr:row>12</xdr:row>
                    <xdr:rowOff>276225</xdr:rowOff>
                  </from>
                  <to>
                    <xdr:col>1</xdr:col>
                    <xdr:colOff>295275</xdr:colOff>
                    <xdr:row>13</xdr:row>
                    <xdr:rowOff>104775</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1</xdr:col>
                    <xdr:colOff>76200</xdr:colOff>
                    <xdr:row>23</xdr:row>
                    <xdr:rowOff>295275</xdr:rowOff>
                  </from>
                  <to>
                    <xdr:col>1</xdr:col>
                    <xdr:colOff>304800</xdr:colOff>
                    <xdr:row>24</xdr:row>
                    <xdr:rowOff>123825</xdr:rowOff>
                  </to>
                </anchor>
              </controlPr>
            </control>
          </mc:Choice>
        </mc:AlternateContent>
        <mc:AlternateContent xmlns:mc="http://schemas.openxmlformats.org/markup-compatibility/2006">
          <mc:Choice Requires="x14">
            <control shapeId="15381" r:id="rId21" name="Check Box 21">
              <controlPr defaultSize="0" autoFill="0" autoLine="0" autoPict="0">
                <anchor moveWithCells="1">
                  <from>
                    <xdr:col>1</xdr:col>
                    <xdr:colOff>76200</xdr:colOff>
                    <xdr:row>26</xdr:row>
                    <xdr:rowOff>266700</xdr:rowOff>
                  </from>
                  <to>
                    <xdr:col>1</xdr:col>
                    <xdr:colOff>304800</xdr:colOff>
                    <xdr:row>27</xdr:row>
                    <xdr:rowOff>85725</xdr:rowOff>
                  </to>
                </anchor>
              </controlPr>
            </control>
          </mc:Choice>
        </mc:AlternateContent>
        <mc:AlternateContent xmlns:mc="http://schemas.openxmlformats.org/markup-compatibility/2006">
          <mc:Choice Requires="x14">
            <control shapeId="15382" r:id="rId22" name="Check Box 22">
              <controlPr defaultSize="0" autoFill="0" autoLine="0" autoPict="0">
                <anchor moveWithCells="1">
                  <from>
                    <xdr:col>1</xdr:col>
                    <xdr:colOff>66675</xdr:colOff>
                    <xdr:row>30</xdr:row>
                    <xdr:rowOff>257175</xdr:rowOff>
                  </from>
                  <to>
                    <xdr:col>1</xdr:col>
                    <xdr:colOff>295275</xdr:colOff>
                    <xdr:row>31</xdr:row>
                    <xdr:rowOff>85725</xdr:rowOff>
                  </to>
                </anchor>
              </controlPr>
            </control>
          </mc:Choice>
        </mc:AlternateContent>
        <mc:AlternateContent xmlns:mc="http://schemas.openxmlformats.org/markup-compatibility/2006">
          <mc:Choice Requires="x14">
            <control shapeId="15386" r:id="rId23" name="Check Box 26">
              <controlPr defaultSize="0" autoFill="0" autoLine="0" autoPict="0">
                <anchor moveWithCells="1">
                  <from>
                    <xdr:col>1</xdr:col>
                    <xdr:colOff>66675</xdr:colOff>
                    <xdr:row>4</xdr:row>
                    <xdr:rowOff>276225</xdr:rowOff>
                  </from>
                  <to>
                    <xdr:col>1</xdr:col>
                    <xdr:colOff>295275</xdr:colOff>
                    <xdr:row>5</xdr:row>
                    <xdr:rowOff>104775</xdr:rowOff>
                  </to>
                </anchor>
              </controlPr>
            </control>
          </mc:Choice>
        </mc:AlternateContent>
        <mc:AlternateContent xmlns:mc="http://schemas.openxmlformats.org/markup-compatibility/2006">
          <mc:Choice Requires="x14">
            <control shapeId="15392" r:id="rId24" name="Check Box 32">
              <controlPr defaultSize="0" autoFill="0" autoLine="0" autoPict="0">
                <anchor moveWithCells="1">
                  <from>
                    <xdr:col>1</xdr:col>
                    <xdr:colOff>66675</xdr:colOff>
                    <xdr:row>18</xdr:row>
                    <xdr:rowOff>276225</xdr:rowOff>
                  </from>
                  <to>
                    <xdr:col>1</xdr:col>
                    <xdr:colOff>295275</xdr:colOff>
                    <xdr:row>19</xdr:row>
                    <xdr:rowOff>104775</xdr:rowOff>
                  </to>
                </anchor>
              </controlPr>
            </control>
          </mc:Choice>
        </mc:AlternateContent>
        <mc:AlternateContent xmlns:mc="http://schemas.openxmlformats.org/markup-compatibility/2006">
          <mc:Choice Requires="x14">
            <control shapeId="15395" r:id="rId25" name="Check Box 35">
              <controlPr defaultSize="0" autoFill="0" autoLine="0" autoPict="0">
                <anchor moveWithCells="1">
                  <from>
                    <xdr:col>4</xdr:col>
                    <xdr:colOff>76200</xdr:colOff>
                    <xdr:row>28</xdr:row>
                    <xdr:rowOff>66675</xdr:rowOff>
                  </from>
                  <to>
                    <xdr:col>4</xdr:col>
                    <xdr:colOff>295275</xdr:colOff>
                    <xdr:row>28</xdr:row>
                    <xdr:rowOff>314325</xdr:rowOff>
                  </to>
                </anchor>
              </controlPr>
            </control>
          </mc:Choice>
        </mc:AlternateContent>
        <mc:AlternateContent xmlns:mc="http://schemas.openxmlformats.org/markup-compatibility/2006">
          <mc:Choice Requires="x14">
            <control shapeId="15396" r:id="rId26" name="Check Box 36">
              <controlPr defaultSize="0" autoFill="0" autoLine="0" autoPict="0">
                <anchor moveWithCells="1">
                  <from>
                    <xdr:col>4</xdr:col>
                    <xdr:colOff>76200</xdr:colOff>
                    <xdr:row>29</xdr:row>
                    <xdr:rowOff>66675</xdr:rowOff>
                  </from>
                  <to>
                    <xdr:col>4</xdr:col>
                    <xdr:colOff>295275</xdr:colOff>
                    <xdr:row>29</xdr:row>
                    <xdr:rowOff>314325</xdr:rowOff>
                  </to>
                </anchor>
              </controlPr>
            </control>
          </mc:Choice>
        </mc:AlternateContent>
        <mc:AlternateContent xmlns:mc="http://schemas.openxmlformats.org/markup-compatibility/2006">
          <mc:Choice Requires="x14">
            <control shapeId="15397" r:id="rId27" name="Check Box 37">
              <controlPr defaultSize="0" autoFill="0" autoLine="0" autoPict="0">
                <anchor moveWithCells="1">
                  <from>
                    <xdr:col>1</xdr:col>
                    <xdr:colOff>66675</xdr:colOff>
                    <xdr:row>28</xdr:row>
                    <xdr:rowOff>276225</xdr:rowOff>
                  </from>
                  <to>
                    <xdr:col>1</xdr:col>
                    <xdr:colOff>295275</xdr:colOff>
                    <xdr:row>29</xdr:row>
                    <xdr:rowOff>104775</xdr:rowOff>
                  </to>
                </anchor>
              </controlPr>
            </control>
          </mc:Choice>
        </mc:AlternateContent>
        <mc:AlternateContent xmlns:mc="http://schemas.openxmlformats.org/markup-compatibility/2006">
          <mc:Choice Requires="x14">
            <control shapeId="15369" r:id="rId28" name="Check Box 9">
              <controlPr defaultSize="0" autoFill="0" autoLine="0" autoPict="0">
                <anchor moveWithCells="1">
                  <from>
                    <xdr:col>4</xdr:col>
                    <xdr:colOff>76200</xdr:colOff>
                    <xdr:row>8</xdr:row>
                    <xdr:rowOff>66675</xdr:rowOff>
                  </from>
                  <to>
                    <xdr:col>4</xdr:col>
                    <xdr:colOff>295275</xdr:colOff>
                    <xdr:row>8</xdr:row>
                    <xdr:rowOff>314325</xdr:rowOff>
                  </to>
                </anchor>
              </controlPr>
            </control>
          </mc:Choice>
        </mc:AlternateContent>
        <mc:AlternateContent xmlns:mc="http://schemas.openxmlformats.org/markup-compatibility/2006">
          <mc:Choice Requires="x14">
            <control shapeId="15370" r:id="rId29" name="Check Box 10">
              <controlPr defaultSize="0" autoFill="0" autoLine="0" autoPict="0">
                <anchor moveWithCells="1">
                  <from>
                    <xdr:col>4</xdr:col>
                    <xdr:colOff>76200</xdr:colOff>
                    <xdr:row>9</xdr:row>
                    <xdr:rowOff>66675</xdr:rowOff>
                  </from>
                  <to>
                    <xdr:col>4</xdr:col>
                    <xdr:colOff>295275</xdr:colOff>
                    <xdr:row>9</xdr:row>
                    <xdr:rowOff>314325</xdr:rowOff>
                  </to>
                </anchor>
              </controlPr>
            </control>
          </mc:Choice>
        </mc:AlternateContent>
        <mc:AlternateContent xmlns:mc="http://schemas.openxmlformats.org/markup-compatibility/2006">
          <mc:Choice Requires="x14">
            <control shapeId="15384" r:id="rId30" name="Check Box 24">
              <controlPr defaultSize="0" autoFill="0" autoLine="0" autoPict="0">
                <anchor moveWithCells="1">
                  <from>
                    <xdr:col>1</xdr:col>
                    <xdr:colOff>66675</xdr:colOff>
                    <xdr:row>8</xdr:row>
                    <xdr:rowOff>238125</xdr:rowOff>
                  </from>
                  <to>
                    <xdr:col>1</xdr:col>
                    <xdr:colOff>295275</xdr:colOff>
                    <xdr:row>9</xdr:row>
                    <xdr:rowOff>66675</xdr:rowOff>
                  </to>
                </anchor>
              </controlPr>
            </control>
          </mc:Choice>
        </mc:AlternateContent>
        <mc:AlternateContent xmlns:mc="http://schemas.openxmlformats.org/markup-compatibility/2006">
          <mc:Choice Requires="x14">
            <control shapeId="15400" r:id="rId31" name="Check Box 40">
              <controlPr defaultSize="0" autoFill="0" autoLine="0" autoPict="0">
                <anchor moveWithCells="1">
                  <from>
                    <xdr:col>1</xdr:col>
                    <xdr:colOff>66675</xdr:colOff>
                    <xdr:row>6</xdr:row>
                    <xdr:rowOff>238125</xdr:rowOff>
                  </from>
                  <to>
                    <xdr:col>1</xdr:col>
                    <xdr:colOff>295275</xdr:colOff>
                    <xdr:row>7</xdr:row>
                    <xdr:rowOff>66675</xdr:rowOff>
                  </to>
                </anchor>
              </controlPr>
            </control>
          </mc:Choice>
        </mc:AlternateContent>
        <mc:AlternateContent xmlns:mc="http://schemas.openxmlformats.org/markup-compatibility/2006">
          <mc:Choice Requires="x14">
            <control shapeId="15402" r:id="rId32" name="Check Box 42">
              <controlPr defaultSize="0" autoFill="0" autoLine="0" autoPict="0">
                <anchor moveWithCells="1">
                  <from>
                    <xdr:col>1</xdr:col>
                    <xdr:colOff>66675</xdr:colOff>
                    <xdr:row>20</xdr:row>
                    <xdr:rowOff>238125</xdr:rowOff>
                  </from>
                  <to>
                    <xdr:col>1</xdr:col>
                    <xdr:colOff>295275</xdr:colOff>
                    <xdr:row>21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R42"/>
  <sheetViews>
    <sheetView showGridLines="0" zoomScale="85" zoomScaleNormal="85" zoomScaleSheetLayoutView="70" workbookViewId="0">
      <pane ySplit="7" topLeftCell="A8" activePane="bottomLeft" state="frozen"/>
      <selection activeCell="D21" sqref="D21"/>
      <selection pane="bottomLeft" activeCell="D9" sqref="D9"/>
    </sheetView>
  </sheetViews>
  <sheetFormatPr defaultColWidth="9" defaultRowHeight="24" x14ac:dyDescent="0.15"/>
  <cols>
    <col min="1" max="2" width="5.125" style="1" customWidth="1"/>
    <col min="3" max="3" width="5.125" style="1" bestFit="1" customWidth="1"/>
    <col min="4" max="4" width="43" style="1" customWidth="1"/>
    <col min="5" max="5" width="26.625" style="3" customWidth="1"/>
    <col min="6" max="6" width="13.375" style="1" customWidth="1"/>
    <col min="7" max="7" width="8.125" style="1" bestFit="1" customWidth="1"/>
    <col min="8" max="8" width="15.375" style="3" customWidth="1"/>
    <col min="9" max="9" width="16.875" style="59" customWidth="1"/>
    <col min="10" max="10" width="6.5" style="73" customWidth="1"/>
    <col min="11" max="11" width="4.5" style="1" customWidth="1"/>
    <col min="12" max="17" width="14" style="1" customWidth="1"/>
    <col min="18" max="18" width="0" style="1" hidden="1" customWidth="1"/>
    <col min="19" max="16384" width="9" style="1"/>
  </cols>
  <sheetData>
    <row r="1" spans="1:18" x14ac:dyDescent="0.15">
      <c r="A1" s="21" t="s">
        <v>56</v>
      </c>
    </row>
    <row r="2" spans="1:18" x14ac:dyDescent="0.15">
      <c r="A2" s="255" t="s">
        <v>145</v>
      </c>
      <c r="B2" s="255"/>
      <c r="C2" s="255"/>
      <c r="D2" s="255"/>
      <c r="E2" s="255"/>
      <c r="F2" s="255"/>
      <c r="G2" s="255"/>
      <c r="H2" s="255"/>
      <c r="I2" s="60"/>
    </row>
    <row r="3" spans="1:18" x14ac:dyDescent="0.15">
      <c r="A3" s="50"/>
      <c r="B3" s="50"/>
      <c r="C3" s="50"/>
      <c r="D3" s="50"/>
      <c r="E3" s="50"/>
      <c r="F3" s="50"/>
      <c r="G3" s="50"/>
      <c r="H3" s="50"/>
      <c r="I3" s="60"/>
    </row>
    <row r="4" spans="1:18" ht="34.5" customHeight="1" x14ac:dyDescent="0.15">
      <c r="A4" s="256" t="s">
        <v>16</v>
      </c>
      <c r="B4" s="256"/>
      <c r="C4" s="256"/>
      <c r="D4" s="257"/>
      <c r="E4" s="257"/>
      <c r="F4" s="48"/>
      <c r="G4" s="48"/>
      <c r="H4" s="48"/>
      <c r="I4" s="60"/>
      <c r="R4" s="51" t="s">
        <v>58</v>
      </c>
    </row>
    <row r="5" spans="1:18" ht="34.5" customHeight="1" x14ac:dyDescent="0.15">
      <c r="A5" s="256" t="s">
        <v>13</v>
      </c>
      <c r="B5" s="256"/>
      <c r="C5" s="256"/>
      <c r="D5" s="257"/>
      <c r="E5" s="257"/>
      <c r="F5" s="48"/>
      <c r="G5" s="48"/>
      <c r="H5" s="48"/>
      <c r="I5" s="60"/>
      <c r="R5" s="51" t="s">
        <v>59</v>
      </c>
    </row>
    <row r="6" spans="1:18" x14ac:dyDescent="0.15">
      <c r="A6" s="52" t="s">
        <v>22</v>
      </c>
    </row>
    <row r="7" spans="1:18" x14ac:dyDescent="0.15">
      <c r="A7" s="49" t="s">
        <v>65</v>
      </c>
      <c r="H7" s="6" t="s">
        <v>7</v>
      </c>
    </row>
    <row r="8" spans="1:18" ht="34.5" customHeight="1" x14ac:dyDescent="0.15">
      <c r="A8" s="252" t="s">
        <v>6</v>
      </c>
      <c r="B8" s="252"/>
      <c r="C8" s="18" t="s">
        <v>17</v>
      </c>
      <c r="D8" s="184" t="s">
        <v>24</v>
      </c>
      <c r="E8" s="8" t="s">
        <v>27</v>
      </c>
      <c r="F8" s="10" t="s">
        <v>26</v>
      </c>
      <c r="G8" s="182" t="s">
        <v>0</v>
      </c>
      <c r="H8" s="8" t="s">
        <v>29</v>
      </c>
      <c r="I8" s="133" t="s">
        <v>18</v>
      </c>
      <c r="J8" s="121" t="s">
        <v>108</v>
      </c>
      <c r="L8" s="43"/>
    </row>
    <row r="9" spans="1:18" ht="42.75" customHeight="1" x14ac:dyDescent="0.15">
      <c r="A9" s="250" t="s">
        <v>9</v>
      </c>
      <c r="B9" s="248" t="s">
        <v>35</v>
      </c>
      <c r="C9" s="17">
        <f>+ROW()-8</f>
        <v>1</v>
      </c>
      <c r="D9" s="187"/>
      <c r="E9" s="185"/>
      <c r="F9" s="63"/>
      <c r="G9" s="64"/>
      <c r="H9" s="65">
        <f>+F9*G9</f>
        <v>0</v>
      </c>
      <c r="I9" s="62" t="str">
        <f>+IF($F9="","",IF($F9&gt;=10000,$R$4,$R$5))</f>
        <v/>
      </c>
      <c r="J9" s="74" t="str">
        <f>+IF(OR(AND($D9&lt;&gt;"",$E9&lt;&gt;"",$F9&lt;&gt;"",$G9&lt;&gt;""),AND($D9="",$E9="",$F9="",$G9="")),IF($I9=$R$5,"←厨房機器等購入費（購入費）は、単価（税抜）１万円以上のものが対象です。",IF($H9&gt;=300000,"←見積書のご提出が必要です。","")),"←すべての項目を入力してください。")</f>
        <v/>
      </c>
    </row>
    <row r="10" spans="1:18" ht="42.75" customHeight="1" x14ac:dyDescent="0.15">
      <c r="A10" s="251"/>
      <c r="B10" s="249"/>
      <c r="C10" s="17">
        <f>+ROW()-8</f>
        <v>2</v>
      </c>
      <c r="D10" s="187"/>
      <c r="E10" s="185"/>
      <c r="F10" s="63"/>
      <c r="G10" s="64"/>
      <c r="H10" s="65">
        <f>+F10*G10</f>
        <v>0</v>
      </c>
      <c r="I10" s="62" t="str">
        <f>+IF($F10="","",IF($F10&gt;=10000,$R$4,$R$5))</f>
        <v/>
      </c>
      <c r="J10" s="74" t="str">
        <f>+IF(OR(AND($D10&lt;&gt;"",$E10&lt;&gt;"",$F10&lt;&gt;"",$G10&lt;&gt;""),AND($D10="",$E10="",$F10="",$G10="")),IF($I10=$R$5,"←厨房機器等購入費（購入費）は、単価（税抜）１万円以上のものが対象です。",IF($H10&gt;=300000,"←見積書のご提出が必要です。","")),"←すべての項目を入力してください。")</f>
        <v/>
      </c>
    </row>
    <row r="11" spans="1:18" ht="42.75" customHeight="1" x14ac:dyDescent="0.15">
      <c r="A11" s="251"/>
      <c r="B11" s="249"/>
      <c r="C11" s="17">
        <f>+ROW()-8</f>
        <v>3</v>
      </c>
      <c r="D11" s="187"/>
      <c r="E11" s="185"/>
      <c r="F11" s="63"/>
      <c r="G11" s="64"/>
      <c r="H11" s="65">
        <f>+F11*G11</f>
        <v>0</v>
      </c>
      <c r="I11" s="62" t="str">
        <f>+IF($F11="","",IF($F11&gt;=10000,$R$4,$R$5))</f>
        <v/>
      </c>
      <c r="J11" s="74" t="str">
        <f>+IF(OR(AND($D11&lt;&gt;"",$E11&lt;&gt;"",$F11&lt;&gt;"",$G11&lt;&gt;""),AND($D11="",$E11="",$F11="",$G11="")),IF($I11=$R$5,"←厨房機器等購入費（購入費）は、単価（税抜）１万円以上のものが対象です。",IF($H11&gt;=300000,"←見積書のご提出が必要です。","")),"←すべての項目を入力してください。")</f>
        <v/>
      </c>
    </row>
    <row r="12" spans="1:18" ht="42.75" customHeight="1" x14ac:dyDescent="0.15">
      <c r="A12" s="251"/>
      <c r="B12" s="249"/>
      <c r="C12" s="17">
        <f>+ROW()-8</f>
        <v>4</v>
      </c>
      <c r="D12" s="187"/>
      <c r="E12" s="185"/>
      <c r="F12" s="63"/>
      <c r="G12" s="64"/>
      <c r="H12" s="65">
        <f>+F12*G12</f>
        <v>0</v>
      </c>
      <c r="I12" s="62" t="str">
        <f>+IF($F12="","",IF($F12&gt;=10000,$R$4,$R$5))</f>
        <v/>
      </c>
      <c r="J12" s="74" t="str">
        <f>+IF(OR(AND($D12&lt;&gt;"",$E12&lt;&gt;"",$F12&lt;&gt;"",$G12&lt;&gt;""),AND($D12="",$E12="",$F12="",$G12="")),IF($I12=$R$5,"←厨房機器等購入費（購入費）は、単価（税抜）１万円以上のものが対象です。",IF($H12&gt;=300000,"←見積書のご提出が必要です。","")),"←すべての項目を入力してください。")</f>
        <v/>
      </c>
    </row>
    <row r="13" spans="1:18" ht="42.75" customHeight="1" x14ac:dyDescent="0.15">
      <c r="A13" s="251"/>
      <c r="B13" s="249"/>
      <c r="C13" s="17">
        <f t="shared" ref="C13:C22" si="0">+ROW()-8</f>
        <v>5</v>
      </c>
      <c r="D13" s="187"/>
      <c r="E13" s="185"/>
      <c r="F13" s="63"/>
      <c r="G13" s="64"/>
      <c r="H13" s="65">
        <f t="shared" ref="H13:H17" si="1">+F13*G13</f>
        <v>0</v>
      </c>
      <c r="I13" s="62" t="str">
        <f t="shared" ref="I13:I17" si="2">+IF($F13="","",IF($F13&gt;=10000,$R$4,$R$5))</f>
        <v/>
      </c>
      <c r="J13" s="74" t="str">
        <f t="shared" ref="J13:J17" si="3">+IF(OR(AND($D13&lt;&gt;"",$E13&lt;&gt;"",$F13&lt;&gt;"",$G13&lt;&gt;""),AND($D13="",$E13="",$F13="",$G13="")),IF($I13=$R$5,"←厨房機器等購入費（購入費）は、単価（税抜）１万円以上のものが対象です。",IF($H13&gt;=300000,"←見積書のご提出が必要です。","")),"←すべての項目を入力してください。")</f>
        <v/>
      </c>
    </row>
    <row r="14" spans="1:18" ht="42.75" customHeight="1" x14ac:dyDescent="0.15">
      <c r="A14" s="251"/>
      <c r="B14" s="249"/>
      <c r="C14" s="17">
        <f t="shared" si="0"/>
        <v>6</v>
      </c>
      <c r="D14" s="187"/>
      <c r="E14" s="185"/>
      <c r="F14" s="63"/>
      <c r="G14" s="64"/>
      <c r="H14" s="65">
        <f t="shared" si="1"/>
        <v>0</v>
      </c>
      <c r="I14" s="62" t="str">
        <f t="shared" si="2"/>
        <v/>
      </c>
      <c r="J14" s="74" t="str">
        <f t="shared" si="3"/>
        <v/>
      </c>
    </row>
    <row r="15" spans="1:18" ht="42.75" customHeight="1" x14ac:dyDescent="0.15">
      <c r="A15" s="251"/>
      <c r="B15" s="249"/>
      <c r="C15" s="17">
        <f t="shared" si="0"/>
        <v>7</v>
      </c>
      <c r="D15" s="187"/>
      <c r="E15" s="185"/>
      <c r="F15" s="63"/>
      <c r="G15" s="64"/>
      <c r="H15" s="65">
        <f t="shared" si="1"/>
        <v>0</v>
      </c>
      <c r="I15" s="62" t="str">
        <f t="shared" si="2"/>
        <v/>
      </c>
      <c r="J15" s="74" t="str">
        <f t="shared" si="3"/>
        <v/>
      </c>
    </row>
    <row r="16" spans="1:18" ht="42.75" customHeight="1" x14ac:dyDescent="0.15">
      <c r="A16" s="251"/>
      <c r="B16" s="249"/>
      <c r="C16" s="17">
        <f t="shared" si="0"/>
        <v>8</v>
      </c>
      <c r="D16" s="187"/>
      <c r="E16" s="185"/>
      <c r="F16" s="63"/>
      <c r="G16" s="64"/>
      <c r="H16" s="65">
        <f t="shared" si="1"/>
        <v>0</v>
      </c>
      <c r="I16" s="62" t="str">
        <f t="shared" si="2"/>
        <v/>
      </c>
      <c r="J16" s="74" t="str">
        <f t="shared" si="3"/>
        <v/>
      </c>
    </row>
    <row r="17" spans="1:10" ht="42.75" customHeight="1" x14ac:dyDescent="0.15">
      <c r="A17" s="251"/>
      <c r="B17" s="249"/>
      <c r="C17" s="17">
        <f t="shared" si="0"/>
        <v>9</v>
      </c>
      <c r="D17" s="187"/>
      <c r="E17" s="185"/>
      <c r="F17" s="63"/>
      <c r="G17" s="64"/>
      <c r="H17" s="65">
        <f t="shared" si="1"/>
        <v>0</v>
      </c>
      <c r="I17" s="62" t="str">
        <f t="shared" si="2"/>
        <v/>
      </c>
      <c r="J17" s="74" t="str">
        <f t="shared" si="3"/>
        <v/>
      </c>
    </row>
    <row r="18" spans="1:10" ht="42.75" customHeight="1" x14ac:dyDescent="0.15">
      <c r="A18" s="251"/>
      <c r="B18" s="249"/>
      <c r="C18" s="17">
        <f t="shared" si="0"/>
        <v>10</v>
      </c>
      <c r="D18" s="187"/>
      <c r="E18" s="185"/>
      <c r="F18" s="63"/>
      <c r="G18" s="64"/>
      <c r="H18" s="65">
        <f t="shared" ref="H18:H22" si="4">+F18*G18</f>
        <v>0</v>
      </c>
      <c r="I18" s="62" t="str">
        <f t="shared" ref="I18:I22" si="5">+IF($F18="","",IF($F18&gt;=10000,$R$4,$R$5))</f>
        <v/>
      </c>
      <c r="J18" s="74" t="str">
        <f t="shared" ref="J18:J22" si="6">+IF(OR(AND($D18&lt;&gt;"",$E18&lt;&gt;"",$F18&lt;&gt;"",$G18&lt;&gt;""),AND($D18="",$E18="",$F18="",$G18="")),IF($I18=$R$5,"←厨房機器等購入費（購入費）は、単価（税抜）１万円以上のものが対象です。",IF($H18&gt;=300000,"←見積書のご提出が必要です。","")),"←すべての項目を入力してください。")</f>
        <v/>
      </c>
    </row>
    <row r="19" spans="1:10" ht="42.75" customHeight="1" x14ac:dyDescent="0.15">
      <c r="A19" s="251"/>
      <c r="B19" s="249"/>
      <c r="C19" s="17">
        <f t="shared" si="0"/>
        <v>11</v>
      </c>
      <c r="D19" s="187"/>
      <c r="E19" s="185"/>
      <c r="F19" s="63"/>
      <c r="G19" s="64"/>
      <c r="H19" s="65">
        <f t="shared" si="4"/>
        <v>0</v>
      </c>
      <c r="I19" s="62" t="str">
        <f t="shared" si="5"/>
        <v/>
      </c>
      <c r="J19" s="74" t="str">
        <f t="shared" si="6"/>
        <v/>
      </c>
    </row>
    <row r="20" spans="1:10" ht="42.75" customHeight="1" x14ac:dyDescent="0.15">
      <c r="A20" s="251"/>
      <c r="B20" s="249"/>
      <c r="C20" s="17">
        <f t="shared" si="0"/>
        <v>12</v>
      </c>
      <c r="D20" s="187"/>
      <c r="E20" s="185"/>
      <c r="F20" s="63"/>
      <c r="G20" s="64"/>
      <c r="H20" s="65">
        <f t="shared" si="4"/>
        <v>0</v>
      </c>
      <c r="I20" s="62" t="str">
        <f t="shared" si="5"/>
        <v/>
      </c>
      <c r="J20" s="74" t="str">
        <f t="shared" si="6"/>
        <v/>
      </c>
    </row>
    <row r="21" spans="1:10" ht="42.75" customHeight="1" x14ac:dyDescent="0.15">
      <c r="A21" s="251"/>
      <c r="B21" s="249"/>
      <c r="C21" s="17">
        <f t="shared" si="0"/>
        <v>13</v>
      </c>
      <c r="D21" s="187"/>
      <c r="E21" s="185"/>
      <c r="F21" s="63"/>
      <c r="G21" s="64"/>
      <c r="H21" s="65">
        <f t="shared" si="4"/>
        <v>0</v>
      </c>
      <c r="I21" s="62" t="str">
        <f t="shared" si="5"/>
        <v/>
      </c>
      <c r="J21" s="74" t="str">
        <f t="shared" si="6"/>
        <v/>
      </c>
    </row>
    <row r="22" spans="1:10" ht="42.75" customHeight="1" x14ac:dyDescent="0.15">
      <c r="A22" s="251"/>
      <c r="B22" s="249"/>
      <c r="C22" s="17">
        <f t="shared" si="0"/>
        <v>14</v>
      </c>
      <c r="D22" s="187"/>
      <c r="E22" s="185"/>
      <c r="F22" s="63"/>
      <c r="G22" s="64"/>
      <c r="H22" s="65">
        <f t="shared" si="4"/>
        <v>0</v>
      </c>
      <c r="I22" s="62" t="str">
        <f t="shared" si="5"/>
        <v/>
      </c>
      <c r="J22" s="74" t="str">
        <f t="shared" si="6"/>
        <v/>
      </c>
    </row>
    <row r="23" spans="1:10" ht="42.75" customHeight="1" x14ac:dyDescent="0.15">
      <c r="A23" s="251"/>
      <c r="B23" s="249"/>
      <c r="C23" s="17">
        <f>+ROW()-8</f>
        <v>15</v>
      </c>
      <c r="D23" s="187"/>
      <c r="E23" s="185"/>
      <c r="F23" s="63"/>
      <c r="G23" s="64"/>
      <c r="H23" s="65">
        <f t="shared" ref="H23:H28" si="7">+F23*G23</f>
        <v>0</v>
      </c>
      <c r="I23" s="62" t="str">
        <f t="shared" ref="I23:I28" si="8">+IF($F23="","",IF($F23&gt;=10000,$R$4,$R$5))</f>
        <v/>
      </c>
      <c r="J23" s="74" t="str">
        <f t="shared" ref="J23:J28" si="9">+IF(OR(AND($D23&lt;&gt;"",$E23&lt;&gt;"",$F23&lt;&gt;"",$G23&lt;&gt;""),AND($D23="",$E23="",$F23="",$G23="")),IF($I23=$R$5,"←厨房機器等購入費（購入費）は、単価（税抜）１万円以上のものが対象です。",IF($H23&gt;=300000,"←見積書のご提出が必要です。","")),"←すべての項目を入力してください。")</f>
        <v/>
      </c>
    </row>
    <row r="24" spans="1:10" ht="42.75" customHeight="1" x14ac:dyDescent="0.15">
      <c r="A24" s="251"/>
      <c r="B24" s="249"/>
      <c r="C24" s="17">
        <f>+ROW()-8</f>
        <v>16</v>
      </c>
      <c r="D24" s="187"/>
      <c r="E24" s="185"/>
      <c r="F24" s="63"/>
      <c r="G24" s="64"/>
      <c r="H24" s="65">
        <f t="shared" si="7"/>
        <v>0</v>
      </c>
      <c r="I24" s="62" t="str">
        <f t="shared" si="8"/>
        <v/>
      </c>
      <c r="J24" s="74" t="str">
        <f t="shared" si="9"/>
        <v/>
      </c>
    </row>
    <row r="25" spans="1:10" ht="42.75" customHeight="1" x14ac:dyDescent="0.15">
      <c r="A25" s="251"/>
      <c r="B25" s="249"/>
      <c r="C25" s="17">
        <f>+ROW()-8</f>
        <v>17</v>
      </c>
      <c r="D25" s="187"/>
      <c r="E25" s="185"/>
      <c r="F25" s="63"/>
      <c r="G25" s="64"/>
      <c r="H25" s="65">
        <f t="shared" si="7"/>
        <v>0</v>
      </c>
      <c r="I25" s="62" t="str">
        <f t="shared" si="8"/>
        <v/>
      </c>
      <c r="J25" s="74" t="str">
        <f t="shared" si="9"/>
        <v/>
      </c>
    </row>
    <row r="26" spans="1:10" ht="42.75" customHeight="1" x14ac:dyDescent="0.15">
      <c r="A26" s="251"/>
      <c r="B26" s="249"/>
      <c r="C26" s="17">
        <f>+ROW()-8</f>
        <v>18</v>
      </c>
      <c r="D26" s="187"/>
      <c r="E26" s="185"/>
      <c r="F26" s="63"/>
      <c r="G26" s="64"/>
      <c r="H26" s="65">
        <f t="shared" si="7"/>
        <v>0</v>
      </c>
      <c r="I26" s="62" t="str">
        <f t="shared" si="8"/>
        <v/>
      </c>
      <c r="J26" s="74" t="str">
        <f t="shared" si="9"/>
        <v/>
      </c>
    </row>
    <row r="27" spans="1:10" ht="42.75" customHeight="1" x14ac:dyDescent="0.15">
      <c r="A27" s="251"/>
      <c r="B27" s="249"/>
      <c r="C27" s="17">
        <f t="shared" ref="C27" si="10">+ROW()-8</f>
        <v>19</v>
      </c>
      <c r="D27" s="187"/>
      <c r="E27" s="185"/>
      <c r="F27" s="63"/>
      <c r="G27" s="64"/>
      <c r="H27" s="65">
        <f t="shared" si="7"/>
        <v>0</v>
      </c>
      <c r="I27" s="62" t="str">
        <f t="shared" si="8"/>
        <v/>
      </c>
      <c r="J27" s="74" t="str">
        <f t="shared" si="9"/>
        <v/>
      </c>
    </row>
    <row r="28" spans="1:10" ht="42.75" customHeight="1" thickBot="1" x14ac:dyDescent="0.2">
      <c r="A28" s="251"/>
      <c r="B28" s="249"/>
      <c r="C28" s="17">
        <f>+ROW()-8</f>
        <v>20</v>
      </c>
      <c r="D28" s="187"/>
      <c r="E28" s="185"/>
      <c r="F28" s="63"/>
      <c r="G28" s="64"/>
      <c r="H28" s="65">
        <f t="shared" si="7"/>
        <v>0</v>
      </c>
      <c r="I28" s="62" t="str">
        <f t="shared" si="8"/>
        <v/>
      </c>
      <c r="J28" s="74" t="str">
        <f t="shared" si="9"/>
        <v/>
      </c>
    </row>
    <row r="29" spans="1:10" ht="34.5" customHeight="1" thickTop="1" x14ac:dyDescent="0.15">
      <c r="A29" s="251"/>
      <c r="B29" s="186"/>
      <c r="C29" s="128" t="s">
        <v>111</v>
      </c>
      <c r="D29" s="129"/>
      <c r="E29" s="130"/>
      <c r="F29" s="131"/>
      <c r="G29" s="132" t="s">
        <v>110</v>
      </c>
      <c r="H29" s="146">
        <f>SUBTOTAL(109,テーブル1[単価（税抜）
×数量])</f>
        <v>0</v>
      </c>
      <c r="I29" s="122" t="str">
        <f>IF(COUNTIF(テーブル1[申請額の可否],$R$5&gt;0),$R$5,"")</f>
        <v/>
      </c>
      <c r="J29" s="143" t="str">
        <f>IF(テーブル1[[#Totals],[申請額の可否]]=$R$5,"←「申請不可」となっている厨房機器等購入費（購入費）の単価（税抜）の修正をしてください。","")</f>
        <v/>
      </c>
    </row>
    <row r="30" spans="1:10" ht="42.75" customHeight="1" x14ac:dyDescent="0.15">
      <c r="A30" s="251"/>
      <c r="B30" s="253" t="s">
        <v>36</v>
      </c>
      <c r="C30" s="18" t="s">
        <v>17</v>
      </c>
      <c r="D30" s="184" t="s">
        <v>24</v>
      </c>
      <c r="E30" s="8" t="s">
        <v>27</v>
      </c>
      <c r="F30" s="10" t="s">
        <v>26</v>
      </c>
      <c r="G30" s="182" t="s">
        <v>37</v>
      </c>
      <c r="H30" s="8" t="s">
        <v>38</v>
      </c>
      <c r="I30" s="61" t="s">
        <v>18</v>
      </c>
      <c r="J30" s="121" t="s">
        <v>108</v>
      </c>
    </row>
    <row r="31" spans="1:10" ht="42.75" customHeight="1" x14ac:dyDescent="0.15">
      <c r="A31" s="251"/>
      <c r="B31" s="254"/>
      <c r="C31" s="17">
        <f>+ROW()-10</f>
        <v>21</v>
      </c>
      <c r="D31" s="187"/>
      <c r="E31" s="185"/>
      <c r="F31" s="63"/>
      <c r="G31" s="64"/>
      <c r="H31" s="65">
        <f t="shared" ref="H31:H40" si="11">+F31*G31</f>
        <v>0</v>
      </c>
      <c r="I31" s="62" t="str">
        <f t="shared" ref="I31:I40" si="12">+IF($G31="","",IF($G31&lt;=3,$R$4,$R$5))</f>
        <v/>
      </c>
      <c r="J31" s="74" t="str">
        <f>+IF(OR(AND($D31&lt;&gt;"",$E31&lt;&gt;"",$F31&lt;&gt;"",$G31&lt;&gt;""),AND($D31="",$E31="",$F31="",$G31="")),IF($I31=$R$5,"←厨房機器等購入費（リース・レンタル費）は、助成対象期間中（最大3か月）に契約から使用・支払が済んだものが対象です。",IF($H31&gt;=300000,"←見積書のご提出が必要です。","")),"←すべての項目を入力してください。")</f>
        <v/>
      </c>
    </row>
    <row r="32" spans="1:10" ht="42.75" customHeight="1" x14ac:dyDescent="0.15">
      <c r="A32" s="251"/>
      <c r="B32" s="254"/>
      <c r="C32" s="17">
        <f t="shared" ref="C32:C40" si="13">+ROW()-10</f>
        <v>22</v>
      </c>
      <c r="D32" s="187"/>
      <c r="E32" s="185"/>
      <c r="F32" s="63"/>
      <c r="G32" s="64"/>
      <c r="H32" s="65">
        <f t="shared" si="11"/>
        <v>0</v>
      </c>
      <c r="I32" s="62" t="str">
        <f t="shared" si="12"/>
        <v/>
      </c>
      <c r="J32" s="74" t="str">
        <f t="shared" ref="J32:J39" si="14">+IF(OR(AND($D32&lt;&gt;"",$E32&lt;&gt;"",$F32&lt;&gt;"",$G32&lt;&gt;""),AND($D32="",$E32="",$F32="",$G32="")),IF($I32=$R$5,"←厨房機器等購入費（リース・レンタル費）は、助成対象期間中（最大3か月）に契約から使用・支払が済んだものが対象です。",IF($H32&gt;=300000,"←見積書のご提出が必要です。","")),"←すべての項目を入力してください。")</f>
        <v/>
      </c>
    </row>
    <row r="33" spans="1:10" ht="42.75" customHeight="1" x14ac:dyDescent="0.15">
      <c r="A33" s="251"/>
      <c r="B33" s="254"/>
      <c r="C33" s="17">
        <f t="shared" si="13"/>
        <v>23</v>
      </c>
      <c r="D33" s="187"/>
      <c r="E33" s="185"/>
      <c r="F33" s="63"/>
      <c r="G33" s="64"/>
      <c r="H33" s="65">
        <f t="shared" si="11"/>
        <v>0</v>
      </c>
      <c r="I33" s="62" t="str">
        <f t="shared" si="12"/>
        <v/>
      </c>
      <c r="J33" s="74" t="str">
        <f t="shared" si="14"/>
        <v/>
      </c>
    </row>
    <row r="34" spans="1:10" ht="42.75" customHeight="1" x14ac:dyDescent="0.15">
      <c r="A34" s="251"/>
      <c r="B34" s="254"/>
      <c r="C34" s="17">
        <f t="shared" si="13"/>
        <v>24</v>
      </c>
      <c r="D34" s="187"/>
      <c r="E34" s="185"/>
      <c r="F34" s="63"/>
      <c r="G34" s="64"/>
      <c r="H34" s="65">
        <f t="shared" si="11"/>
        <v>0</v>
      </c>
      <c r="I34" s="62" t="str">
        <f t="shared" si="12"/>
        <v/>
      </c>
      <c r="J34" s="74" t="str">
        <f t="shared" si="14"/>
        <v/>
      </c>
    </row>
    <row r="35" spans="1:10" ht="42.75" customHeight="1" x14ac:dyDescent="0.15">
      <c r="A35" s="251"/>
      <c r="B35" s="254"/>
      <c r="C35" s="17">
        <f t="shared" si="13"/>
        <v>25</v>
      </c>
      <c r="D35" s="187"/>
      <c r="E35" s="185"/>
      <c r="F35" s="63"/>
      <c r="G35" s="64"/>
      <c r="H35" s="65">
        <f t="shared" si="11"/>
        <v>0</v>
      </c>
      <c r="I35" s="62" t="str">
        <f t="shared" si="12"/>
        <v/>
      </c>
      <c r="J35" s="74" t="str">
        <f t="shared" si="14"/>
        <v/>
      </c>
    </row>
    <row r="36" spans="1:10" ht="42.75" customHeight="1" x14ac:dyDescent="0.15">
      <c r="A36" s="251"/>
      <c r="B36" s="254"/>
      <c r="C36" s="17">
        <f t="shared" si="13"/>
        <v>26</v>
      </c>
      <c r="D36" s="187"/>
      <c r="E36" s="185"/>
      <c r="F36" s="63"/>
      <c r="G36" s="64"/>
      <c r="H36" s="65">
        <f t="shared" si="11"/>
        <v>0</v>
      </c>
      <c r="I36" s="62" t="str">
        <f t="shared" si="12"/>
        <v/>
      </c>
      <c r="J36" s="74" t="str">
        <f t="shared" si="14"/>
        <v/>
      </c>
    </row>
    <row r="37" spans="1:10" ht="42.75" customHeight="1" x14ac:dyDescent="0.15">
      <c r="A37" s="251"/>
      <c r="B37" s="254"/>
      <c r="C37" s="17">
        <f t="shared" si="13"/>
        <v>27</v>
      </c>
      <c r="D37" s="187"/>
      <c r="E37" s="185"/>
      <c r="F37" s="63"/>
      <c r="G37" s="64"/>
      <c r="H37" s="65">
        <f t="shared" si="11"/>
        <v>0</v>
      </c>
      <c r="I37" s="62" t="str">
        <f t="shared" si="12"/>
        <v/>
      </c>
      <c r="J37" s="74" t="str">
        <f t="shared" si="14"/>
        <v/>
      </c>
    </row>
    <row r="38" spans="1:10" ht="42.75" customHeight="1" x14ac:dyDescent="0.15">
      <c r="A38" s="251"/>
      <c r="B38" s="254"/>
      <c r="C38" s="17">
        <f t="shared" si="13"/>
        <v>28</v>
      </c>
      <c r="D38" s="187"/>
      <c r="E38" s="185"/>
      <c r="F38" s="63"/>
      <c r="G38" s="64"/>
      <c r="H38" s="65">
        <f t="shared" si="11"/>
        <v>0</v>
      </c>
      <c r="I38" s="62" t="str">
        <f t="shared" si="12"/>
        <v/>
      </c>
      <c r="J38" s="74" t="str">
        <f t="shared" si="14"/>
        <v/>
      </c>
    </row>
    <row r="39" spans="1:10" ht="42.75" customHeight="1" x14ac:dyDescent="0.15">
      <c r="A39" s="251"/>
      <c r="B39" s="254"/>
      <c r="C39" s="17">
        <f t="shared" si="13"/>
        <v>29</v>
      </c>
      <c r="D39" s="187"/>
      <c r="E39" s="185"/>
      <c r="F39" s="63"/>
      <c r="G39" s="64"/>
      <c r="H39" s="65">
        <f t="shared" si="11"/>
        <v>0</v>
      </c>
      <c r="I39" s="62" t="str">
        <f t="shared" si="12"/>
        <v/>
      </c>
      <c r="J39" s="74" t="str">
        <f t="shared" si="14"/>
        <v/>
      </c>
    </row>
    <row r="40" spans="1:10" ht="34.5" customHeight="1" thickBot="1" x14ac:dyDescent="0.2">
      <c r="A40" s="251"/>
      <c r="B40" s="254"/>
      <c r="C40" s="123">
        <f t="shared" si="13"/>
        <v>30</v>
      </c>
      <c r="D40" s="124"/>
      <c r="E40" s="125"/>
      <c r="F40" s="75"/>
      <c r="G40" s="126"/>
      <c r="H40" s="127">
        <f t="shared" si="11"/>
        <v>0</v>
      </c>
      <c r="I40" s="134" t="str">
        <f t="shared" si="12"/>
        <v/>
      </c>
      <c r="J40" s="74" t="str">
        <f>+IF(OR(AND($D40&lt;&gt;"",$E40&lt;&gt;"",$F40&lt;&gt;"",$G40&lt;&gt;""),AND($D40="",$E40="",$F40="",$G40="")),IF($I40=$R$5,"←厨房機器等購入費（リース・レンタル費）は、助成対象期間中（最大3か月）に契約から使用・支払が済んだものが対象です。",IF($H40&gt;=300000,"←見積書のご提出が必要です。","")),"←すべての項目を入力してください。")</f>
        <v/>
      </c>
    </row>
    <row r="41" spans="1:10" ht="34.5" customHeight="1" thickTop="1" x14ac:dyDescent="0.15">
      <c r="A41" s="183"/>
      <c r="B41" s="139"/>
      <c r="C41" s="128" t="s">
        <v>109</v>
      </c>
      <c r="D41" s="129"/>
      <c r="E41" s="130"/>
      <c r="F41" s="131"/>
      <c r="G41" s="141" t="s">
        <v>112</v>
      </c>
      <c r="H41" s="146">
        <f>SUBTOTAL(109,テーブル2[単価（税抜）
×月数])</f>
        <v>0</v>
      </c>
      <c r="I41" s="142" t="str">
        <f>IF(COUNTIF(テーブル2[申請額の可否],$R$5&gt;0),$R$5,"")</f>
        <v/>
      </c>
      <c r="J41" s="143" t="str">
        <f>IF(テーブル2[[#Totals],[申請額の可否]]=$R$5,"←「申請不可」となっている厨房機器等購入費（リース・レンタル費）の単価（税抜）の修正をしてください。","")</f>
        <v/>
      </c>
    </row>
    <row r="42" spans="1:10" ht="40.5" customHeight="1" x14ac:dyDescent="0.15">
      <c r="A42" s="186"/>
      <c r="B42" s="140"/>
      <c r="C42" s="137"/>
      <c r="D42" s="137"/>
      <c r="E42" s="137"/>
      <c r="F42" s="137"/>
      <c r="G42" s="138" t="s">
        <v>112</v>
      </c>
      <c r="H42" s="69">
        <f>+テーブル1[[#Totals],[単価（税抜）
×数量]]+テーブル2[[#Totals],[単価（税抜）
×月数]]</f>
        <v>0</v>
      </c>
      <c r="I42" s="71"/>
    </row>
  </sheetData>
  <sheetProtection password="E68E" sheet="1" objects="1" scenarios="1" selectLockedCells="1"/>
  <protectedRanges>
    <protectedRange sqref="D4:E5" name="範囲1"/>
    <protectedRange sqref="D9:G28" name="範囲2"/>
    <protectedRange sqref="D31:G40" name="範囲3"/>
  </protectedRanges>
  <mergeCells count="9">
    <mergeCell ref="B9:B28"/>
    <mergeCell ref="A9:A40"/>
    <mergeCell ref="A8:B8"/>
    <mergeCell ref="B30:B40"/>
    <mergeCell ref="A2:H2"/>
    <mergeCell ref="A4:C4"/>
    <mergeCell ref="A5:C5"/>
    <mergeCell ref="D4:E4"/>
    <mergeCell ref="D5:E5"/>
  </mergeCells>
  <phoneticPr fontId="2"/>
  <conditionalFormatting sqref="D31:G40 D9:G28">
    <cfRule type="expression" dxfId="97" priority="4">
      <formula>AND(OR($D9&lt;&gt;"",$E9&lt;&gt;"",$F9&lt;&gt;"",$G9&lt;&gt;""),D9="")</formula>
    </cfRule>
  </conditionalFormatting>
  <conditionalFormatting sqref="I9:I28 I31:I40">
    <cfRule type="expression" dxfId="96" priority="1">
      <formula>I9="申請不可"</formula>
    </cfRule>
  </conditionalFormatting>
  <dataValidations xWindow="229" yWindow="589" count="8">
    <dataValidation allowBlank="1" showInputMessage="1" prompt="どのような機器・什器を購入するのか明細ごとに記入してください。" sqref="D9:D28"/>
    <dataValidation allowBlank="1" showInputMessage="1" prompt="機器・什器を導入する店舗の屋号を記入してください。" sqref="E9:E28 E31:E40"/>
    <dataValidation allowBlank="1" showInputMessage="1" prompt="どのような機器・什器をリースまたはレンタルするのか記入してください。" sqref="D31:D40"/>
    <dataValidation type="whole" imeMode="halfAlpha" operator="greaterThanOrEqual" allowBlank="1" showInputMessage="1" prompt="助成対象期間中（最大3か月）に契約から使用・支払が済んだものが対象です。" sqref="G31:G40">
      <formula1>1</formula1>
    </dataValidation>
    <dataValidation allowBlank="1" showInputMessage="1" prompt="法人の方は会社名を、個人の方は専門家派遣を受けた店舗の名称を入力してください。" sqref="D4:E4"/>
    <dataValidation type="whole" imeMode="halfAlpha" operator="greaterThanOrEqual" allowBlank="1" showInputMessage="1" showErrorMessage="1" error="単価（税抜）１万円以上のものが対象です。" prompt="単価（税抜）１万円以上のものが対象です。" sqref="F9:F28">
      <formula1>10000</formula1>
    </dataValidation>
    <dataValidation imeMode="halfAlpha" allowBlank="1" showInputMessage="1" showErrorMessage="1" sqref="F31:F40"/>
    <dataValidation type="whole" imeMode="halfAlpha" operator="greaterThanOrEqual" allowBlank="1" showInputMessage="1" sqref="G9:G28">
      <formula1>1</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rowBreaks count="1" manualBreakCount="1">
    <brk id="28" max="7" man="1"/>
  </rowBreaks>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P68"/>
  <sheetViews>
    <sheetView showGridLines="0" zoomScale="85" zoomScaleNormal="85" zoomScaleSheetLayoutView="70" workbookViewId="0">
      <pane ySplit="7" topLeftCell="A8" activePane="bottomLeft" state="frozen"/>
      <selection pane="bottomLeft" activeCell="E9" sqref="E9"/>
    </sheetView>
  </sheetViews>
  <sheetFormatPr defaultColWidth="9" defaultRowHeight="24" x14ac:dyDescent="0.15"/>
  <cols>
    <col min="1" max="2" width="5.125" style="1" customWidth="1"/>
    <col min="3" max="3" width="5.875" style="1" bestFit="1" customWidth="1"/>
    <col min="4" max="4" width="43" style="1" customWidth="1"/>
    <col min="5" max="5" width="38.875" style="3" customWidth="1"/>
    <col min="6" max="6" width="16.875" style="3" customWidth="1"/>
    <col min="7" max="7" width="16.875" style="59" customWidth="1"/>
    <col min="8" max="8" width="6.5" style="73" customWidth="1"/>
    <col min="9" max="9" width="5.625" style="1" customWidth="1"/>
    <col min="10" max="15" width="14" style="1" customWidth="1"/>
    <col min="16" max="16" width="0" style="1" hidden="1" customWidth="1"/>
    <col min="17" max="16384" width="9" style="1"/>
  </cols>
  <sheetData>
    <row r="1" spans="1:16" x14ac:dyDescent="0.15">
      <c r="A1" s="21" t="s">
        <v>56</v>
      </c>
    </row>
    <row r="2" spans="1:16" x14ac:dyDescent="0.15">
      <c r="A2" s="267" t="s">
        <v>146</v>
      </c>
      <c r="B2" s="267"/>
      <c r="C2" s="267"/>
      <c r="D2" s="267"/>
      <c r="E2" s="267"/>
      <c r="F2" s="267"/>
      <c r="G2" s="60"/>
    </row>
    <row r="3" spans="1:16" x14ac:dyDescent="0.15">
      <c r="A3" s="109"/>
      <c r="B3" s="109"/>
      <c r="C3" s="109"/>
      <c r="D3" s="109"/>
      <c r="E3" s="109"/>
      <c r="F3" s="109"/>
      <c r="G3" s="60"/>
    </row>
    <row r="4" spans="1:16" ht="34.5" customHeight="1" x14ac:dyDescent="0.15">
      <c r="A4" s="268" t="s">
        <v>16</v>
      </c>
      <c r="B4" s="269"/>
      <c r="C4" s="270"/>
      <c r="D4" s="271" t="str">
        <f>+IF('助成経費の計画（厨房機器等購入費）'!$D4="","「助成経費の計画（厨房機器等購入費）」のシートに入力してください。",'助成経費の計画（厨房機器等購入費）'!$D4)</f>
        <v>「助成経費の計画（厨房機器等購入費）」のシートに入力してください。</v>
      </c>
      <c r="E4" s="272"/>
      <c r="F4" s="48"/>
      <c r="G4" s="60"/>
      <c r="P4" s="51" t="s">
        <v>58</v>
      </c>
    </row>
    <row r="5" spans="1:16" ht="34.5" customHeight="1" x14ac:dyDescent="0.15">
      <c r="A5" s="268" t="s">
        <v>13</v>
      </c>
      <c r="B5" s="269"/>
      <c r="C5" s="270"/>
      <c r="D5" s="271" t="str">
        <f>+IF('助成経費の計画（厨房機器等購入費）'!$D5="","「助成経費の計画（厨房機器等購入費）」シートに入力してください。",'助成経費の計画（厨房機器等購入費）'!$D5)</f>
        <v>「助成経費の計画（厨房機器等購入費）」シートに入力してください。</v>
      </c>
      <c r="E5" s="272"/>
      <c r="F5" s="48"/>
      <c r="G5" s="60"/>
      <c r="P5" s="51" t="s">
        <v>59</v>
      </c>
    </row>
    <row r="6" spans="1:16" x14ac:dyDescent="0.15">
      <c r="A6" s="52" t="s">
        <v>22</v>
      </c>
    </row>
    <row r="7" spans="1:16" x14ac:dyDescent="0.15">
      <c r="A7" s="49" t="s">
        <v>65</v>
      </c>
      <c r="F7" s="6" t="s">
        <v>7</v>
      </c>
    </row>
    <row r="8" spans="1:16" s="73" customFormat="1" ht="37.5" x14ac:dyDescent="0.15">
      <c r="A8" s="260" t="s">
        <v>10</v>
      </c>
      <c r="B8" s="261"/>
      <c r="C8" s="144" t="s">
        <v>17</v>
      </c>
      <c r="D8" s="150" t="s">
        <v>25</v>
      </c>
      <c r="E8" s="151" t="s">
        <v>27</v>
      </c>
      <c r="F8" s="70" t="s">
        <v>19</v>
      </c>
      <c r="G8" s="152" t="s">
        <v>108</v>
      </c>
      <c r="H8" s="153" t="s">
        <v>113</v>
      </c>
      <c r="I8" s="1"/>
      <c r="J8" s="1"/>
      <c r="K8" s="1"/>
      <c r="L8" s="1"/>
      <c r="M8" s="1"/>
      <c r="N8" s="1"/>
      <c r="O8" s="1"/>
      <c r="P8" s="1"/>
    </row>
    <row r="9" spans="1:16" s="73" customFormat="1" ht="42.75" customHeight="1" x14ac:dyDescent="0.15">
      <c r="A9" s="248" t="s">
        <v>11</v>
      </c>
      <c r="B9" s="273" t="s">
        <v>21</v>
      </c>
      <c r="C9" s="17">
        <f>+ROW()-8</f>
        <v>1</v>
      </c>
      <c r="D9" s="108"/>
      <c r="E9" s="107"/>
      <c r="F9" s="63"/>
      <c r="G9" s="71" t="str">
        <f t="shared" ref="G9:G18" si="0">+IF(OR(AND($D9&lt;&gt;"",$E9&lt;&gt;"",$F9&lt;&gt;""),AND($D9="",$E9="",$F9="")),IF($F9&gt;=300000,"←見積書のご提出が必要です。",""),"←すべての項目を入力してください。")</f>
        <v/>
      </c>
      <c r="I9" s="1"/>
      <c r="J9" s="1"/>
      <c r="K9" s="1"/>
      <c r="L9" s="1"/>
      <c r="M9" s="1"/>
      <c r="N9" s="1"/>
      <c r="O9" s="1"/>
      <c r="P9" s="1"/>
    </row>
    <row r="10" spans="1:16" s="73" customFormat="1" ht="42.75" customHeight="1" x14ac:dyDescent="0.15">
      <c r="A10" s="249"/>
      <c r="B10" s="274"/>
      <c r="C10" s="17">
        <f t="shared" ref="C10:C18" si="1">+ROW()-8</f>
        <v>2</v>
      </c>
      <c r="D10" s="108"/>
      <c r="E10" s="107"/>
      <c r="F10" s="63"/>
      <c r="G10" s="71" t="str">
        <f t="shared" si="0"/>
        <v/>
      </c>
      <c r="I10" s="1"/>
      <c r="J10" s="1"/>
      <c r="K10" s="1"/>
      <c r="L10" s="1"/>
      <c r="M10" s="1"/>
      <c r="N10" s="1"/>
      <c r="O10" s="1"/>
      <c r="P10" s="1"/>
    </row>
    <row r="11" spans="1:16" s="73" customFormat="1" ht="42.75" customHeight="1" x14ac:dyDescent="0.15">
      <c r="A11" s="249"/>
      <c r="B11" s="274"/>
      <c r="C11" s="17">
        <f t="shared" si="1"/>
        <v>3</v>
      </c>
      <c r="D11" s="108"/>
      <c r="E11" s="107"/>
      <c r="F11" s="63"/>
      <c r="G11" s="71" t="str">
        <f t="shared" si="0"/>
        <v/>
      </c>
      <c r="I11" s="1"/>
      <c r="J11" s="1"/>
      <c r="K11" s="1"/>
      <c r="L11" s="1"/>
      <c r="M11" s="1"/>
      <c r="N11" s="1"/>
      <c r="O11" s="1"/>
      <c r="P11" s="1"/>
    </row>
    <row r="12" spans="1:16" s="73" customFormat="1" ht="42.75" customHeight="1" x14ac:dyDescent="0.15">
      <c r="A12" s="249"/>
      <c r="B12" s="274"/>
      <c r="C12" s="17">
        <f t="shared" si="1"/>
        <v>4</v>
      </c>
      <c r="D12" s="108"/>
      <c r="E12" s="107"/>
      <c r="F12" s="63"/>
      <c r="G12" s="71" t="str">
        <f t="shared" si="0"/>
        <v/>
      </c>
      <c r="I12" s="1"/>
      <c r="J12" s="1"/>
      <c r="K12" s="1"/>
      <c r="L12" s="1"/>
      <c r="M12" s="1"/>
      <c r="N12" s="1"/>
      <c r="O12" s="1"/>
      <c r="P12" s="1"/>
    </row>
    <row r="13" spans="1:16" s="73" customFormat="1" ht="42.75" customHeight="1" x14ac:dyDescent="0.15">
      <c r="A13" s="249"/>
      <c r="B13" s="274"/>
      <c r="C13" s="17">
        <f t="shared" si="1"/>
        <v>5</v>
      </c>
      <c r="D13" s="108"/>
      <c r="E13" s="107"/>
      <c r="F13" s="63"/>
      <c r="G13" s="71" t="str">
        <f t="shared" si="0"/>
        <v/>
      </c>
      <c r="I13" s="1"/>
      <c r="J13" s="1"/>
      <c r="K13" s="1"/>
      <c r="L13" s="1"/>
      <c r="M13" s="1"/>
      <c r="N13" s="1"/>
      <c r="O13" s="1"/>
      <c r="P13" s="1"/>
    </row>
    <row r="14" spans="1:16" s="73" customFormat="1" ht="42.75" customHeight="1" x14ac:dyDescent="0.15">
      <c r="A14" s="249"/>
      <c r="B14" s="274"/>
      <c r="C14" s="17">
        <f t="shared" si="1"/>
        <v>6</v>
      </c>
      <c r="D14" s="108"/>
      <c r="E14" s="107"/>
      <c r="F14" s="63"/>
      <c r="G14" s="71" t="str">
        <f t="shared" si="0"/>
        <v/>
      </c>
      <c r="I14" s="1"/>
      <c r="J14" s="1"/>
      <c r="K14" s="1"/>
      <c r="L14" s="1"/>
      <c r="M14" s="1"/>
      <c r="N14" s="1"/>
      <c r="O14" s="1"/>
      <c r="P14" s="1"/>
    </row>
    <row r="15" spans="1:16" s="73" customFormat="1" ht="42.75" customHeight="1" x14ac:dyDescent="0.15">
      <c r="A15" s="249"/>
      <c r="B15" s="274"/>
      <c r="C15" s="17">
        <f t="shared" si="1"/>
        <v>7</v>
      </c>
      <c r="D15" s="108"/>
      <c r="E15" s="107"/>
      <c r="F15" s="63"/>
      <c r="G15" s="71" t="str">
        <f t="shared" si="0"/>
        <v/>
      </c>
      <c r="I15" s="1"/>
      <c r="J15" s="1"/>
      <c r="K15" s="1"/>
      <c r="L15" s="1"/>
      <c r="M15" s="1"/>
      <c r="N15" s="1"/>
      <c r="O15" s="1"/>
      <c r="P15" s="1"/>
    </row>
    <row r="16" spans="1:16" s="73" customFormat="1" ht="42.75" customHeight="1" x14ac:dyDescent="0.15">
      <c r="A16" s="249"/>
      <c r="B16" s="274"/>
      <c r="C16" s="17">
        <f t="shared" si="1"/>
        <v>8</v>
      </c>
      <c r="D16" s="108"/>
      <c r="E16" s="107"/>
      <c r="F16" s="63"/>
      <c r="G16" s="71" t="str">
        <f t="shared" si="0"/>
        <v/>
      </c>
      <c r="I16" s="1"/>
      <c r="J16" s="1"/>
      <c r="K16" s="1"/>
      <c r="L16" s="1"/>
      <c r="M16" s="1"/>
      <c r="N16" s="1"/>
      <c r="O16" s="1"/>
      <c r="P16" s="1"/>
    </row>
    <row r="17" spans="1:16" s="73" customFormat="1" ht="42.75" customHeight="1" x14ac:dyDescent="0.15">
      <c r="A17" s="249"/>
      <c r="B17" s="274"/>
      <c r="C17" s="17">
        <f t="shared" si="1"/>
        <v>9</v>
      </c>
      <c r="D17" s="108"/>
      <c r="E17" s="107"/>
      <c r="F17" s="63"/>
      <c r="G17" s="71" t="str">
        <f t="shared" si="0"/>
        <v/>
      </c>
      <c r="I17" s="1"/>
      <c r="J17" s="1"/>
      <c r="K17" s="1"/>
      <c r="L17" s="1"/>
      <c r="M17" s="1"/>
      <c r="N17" s="1"/>
      <c r="O17" s="1"/>
      <c r="P17" s="1"/>
    </row>
    <row r="18" spans="1:16" s="73" customFormat="1" ht="42.75" customHeight="1" thickBot="1" x14ac:dyDescent="0.2">
      <c r="A18" s="249"/>
      <c r="B18" s="274"/>
      <c r="C18" s="17">
        <f t="shared" si="1"/>
        <v>10</v>
      </c>
      <c r="D18" s="57"/>
      <c r="E18" s="156"/>
      <c r="F18" s="75"/>
      <c r="G18" s="71" t="str">
        <f t="shared" si="0"/>
        <v/>
      </c>
      <c r="I18" s="1"/>
      <c r="J18" s="1"/>
      <c r="K18" s="1"/>
      <c r="L18" s="1"/>
      <c r="M18" s="1"/>
      <c r="N18" s="1"/>
      <c r="O18" s="1"/>
      <c r="P18" s="1"/>
    </row>
    <row r="19" spans="1:16" s="73" customFormat="1" ht="42.75" customHeight="1" thickTop="1" x14ac:dyDescent="0.15">
      <c r="A19" s="249"/>
      <c r="B19" s="147"/>
      <c r="C19" s="128" t="s">
        <v>109</v>
      </c>
      <c r="D19" s="129"/>
      <c r="E19" s="141" t="s">
        <v>114</v>
      </c>
      <c r="F19" s="158">
        <f>SUBTOTAL(109,テーブル3[金額（税抜）])</f>
        <v>0</v>
      </c>
      <c r="G19" s="145"/>
      <c r="I19" s="1"/>
      <c r="J19" s="1"/>
      <c r="K19" s="1"/>
      <c r="L19" s="1"/>
      <c r="M19" s="1"/>
      <c r="N19" s="1"/>
      <c r="O19" s="1"/>
      <c r="P19" s="1"/>
    </row>
    <row r="20" spans="1:16" s="73" customFormat="1" ht="42.75" customHeight="1" x14ac:dyDescent="0.15">
      <c r="A20" s="249"/>
      <c r="B20" s="148"/>
      <c r="C20" s="157" t="s">
        <v>17</v>
      </c>
      <c r="D20" s="154" t="s">
        <v>115</v>
      </c>
      <c r="E20" s="155" t="s">
        <v>27</v>
      </c>
      <c r="F20" s="149" t="s">
        <v>19</v>
      </c>
      <c r="G20" s="159" t="s">
        <v>108</v>
      </c>
      <c r="H20" s="160" t="s">
        <v>113</v>
      </c>
      <c r="I20" s="1"/>
      <c r="J20" s="1"/>
      <c r="K20" s="1"/>
      <c r="L20" s="1"/>
      <c r="M20" s="1"/>
      <c r="N20" s="1"/>
      <c r="O20" s="1"/>
      <c r="P20" s="1"/>
    </row>
    <row r="21" spans="1:16" s="73" customFormat="1" ht="42.75" customHeight="1" x14ac:dyDescent="0.15">
      <c r="A21" s="249"/>
      <c r="B21" s="248" t="s">
        <v>20</v>
      </c>
      <c r="C21" s="110">
        <f>+ROW()-10</f>
        <v>11</v>
      </c>
      <c r="D21" s="108"/>
      <c r="E21" s="107"/>
      <c r="F21" s="63"/>
      <c r="G21" s="71" t="str">
        <f t="shared" ref="G21:G30" si="2">+IF(OR(AND($D21&lt;&gt;"",$E21&lt;&gt;"",$F21&lt;&gt;""),AND($D21="",$E21="",$F21="")),IF($F21&gt;=300000,"←見積書のご提出が必要です。",""),"←すべての項目を入力してください。")</f>
        <v/>
      </c>
      <c r="I21" s="1"/>
      <c r="J21" s="1"/>
      <c r="K21" s="1"/>
      <c r="L21" s="1"/>
      <c r="M21" s="1"/>
      <c r="N21" s="1"/>
      <c r="O21" s="1"/>
      <c r="P21" s="1"/>
    </row>
    <row r="22" spans="1:16" s="73" customFormat="1" ht="42.75" customHeight="1" x14ac:dyDescent="0.15">
      <c r="A22" s="249"/>
      <c r="B22" s="249"/>
      <c r="C22" s="117">
        <f t="shared" ref="C22:C30" si="3">+ROW()-10</f>
        <v>12</v>
      </c>
      <c r="D22" s="108"/>
      <c r="E22" s="107"/>
      <c r="F22" s="63"/>
      <c r="G22" s="71" t="str">
        <f t="shared" si="2"/>
        <v/>
      </c>
      <c r="I22" s="1"/>
      <c r="J22" s="1"/>
      <c r="K22" s="1"/>
      <c r="L22" s="1"/>
      <c r="M22" s="1"/>
      <c r="N22" s="1"/>
      <c r="O22" s="1"/>
      <c r="P22" s="1"/>
    </row>
    <row r="23" spans="1:16" s="73" customFormat="1" ht="42.75" customHeight="1" x14ac:dyDescent="0.15">
      <c r="A23" s="249"/>
      <c r="B23" s="249"/>
      <c r="C23" s="117">
        <f t="shared" si="3"/>
        <v>13</v>
      </c>
      <c r="D23" s="108"/>
      <c r="E23" s="107"/>
      <c r="F23" s="63"/>
      <c r="G23" s="71" t="str">
        <f t="shared" si="2"/>
        <v/>
      </c>
      <c r="I23" s="1"/>
      <c r="J23" s="1"/>
      <c r="K23" s="1"/>
      <c r="L23" s="1"/>
      <c r="M23" s="1"/>
      <c r="N23" s="1"/>
      <c r="O23" s="1"/>
      <c r="P23" s="1"/>
    </row>
    <row r="24" spans="1:16" s="73" customFormat="1" ht="42.75" customHeight="1" x14ac:dyDescent="0.15">
      <c r="A24" s="249"/>
      <c r="B24" s="249"/>
      <c r="C24" s="117">
        <f t="shared" si="3"/>
        <v>14</v>
      </c>
      <c r="D24" s="108"/>
      <c r="E24" s="107"/>
      <c r="F24" s="63"/>
      <c r="G24" s="71" t="str">
        <f t="shared" si="2"/>
        <v/>
      </c>
      <c r="I24" s="1"/>
      <c r="J24" s="1"/>
      <c r="K24" s="1"/>
      <c r="L24" s="1"/>
      <c r="M24" s="1"/>
      <c r="N24" s="1"/>
      <c r="O24" s="1"/>
      <c r="P24" s="1"/>
    </row>
    <row r="25" spans="1:16" ht="42.75" customHeight="1" x14ac:dyDescent="0.15">
      <c r="A25" s="249"/>
      <c r="B25" s="249"/>
      <c r="C25" s="117">
        <f t="shared" si="3"/>
        <v>15</v>
      </c>
      <c r="D25" s="108"/>
      <c r="E25" s="107"/>
      <c r="F25" s="63"/>
      <c r="G25" s="71" t="str">
        <f t="shared" si="2"/>
        <v/>
      </c>
    </row>
    <row r="26" spans="1:16" ht="42.75" customHeight="1" x14ac:dyDescent="0.15">
      <c r="A26" s="249"/>
      <c r="B26" s="249"/>
      <c r="C26" s="117">
        <f t="shared" si="3"/>
        <v>16</v>
      </c>
      <c r="D26" s="108"/>
      <c r="E26" s="107"/>
      <c r="F26" s="63"/>
      <c r="G26" s="71" t="str">
        <f t="shared" si="2"/>
        <v/>
      </c>
    </row>
    <row r="27" spans="1:16" ht="42.75" customHeight="1" x14ac:dyDescent="0.15">
      <c r="A27" s="249"/>
      <c r="B27" s="249"/>
      <c r="C27" s="117">
        <f t="shared" si="3"/>
        <v>17</v>
      </c>
      <c r="D27" s="108"/>
      <c r="E27" s="107"/>
      <c r="F27" s="63"/>
      <c r="G27" s="71" t="str">
        <f t="shared" si="2"/>
        <v/>
      </c>
    </row>
    <row r="28" spans="1:16" ht="42.75" customHeight="1" x14ac:dyDescent="0.15">
      <c r="A28" s="249"/>
      <c r="B28" s="249"/>
      <c r="C28" s="117">
        <f t="shared" si="3"/>
        <v>18</v>
      </c>
      <c r="D28" s="108"/>
      <c r="E28" s="107"/>
      <c r="F28" s="63"/>
      <c r="G28" s="71" t="str">
        <f t="shared" si="2"/>
        <v/>
      </c>
    </row>
    <row r="29" spans="1:16" ht="42.75" customHeight="1" x14ac:dyDescent="0.15">
      <c r="A29" s="249"/>
      <c r="B29" s="249"/>
      <c r="C29" s="117">
        <f t="shared" si="3"/>
        <v>19</v>
      </c>
      <c r="D29" s="108"/>
      <c r="E29" s="107"/>
      <c r="F29" s="63"/>
      <c r="G29" s="71" t="str">
        <f t="shared" si="2"/>
        <v/>
      </c>
    </row>
    <row r="30" spans="1:16" ht="42.75" customHeight="1" thickBot="1" x14ac:dyDescent="0.2">
      <c r="A30" s="249"/>
      <c r="B30" s="249"/>
      <c r="C30" s="116">
        <f t="shared" si="3"/>
        <v>20</v>
      </c>
      <c r="D30" s="57"/>
      <c r="E30" s="156"/>
      <c r="F30" s="75"/>
      <c r="G30" s="71" t="str">
        <f t="shared" si="2"/>
        <v/>
      </c>
    </row>
    <row r="31" spans="1:16" ht="36" customHeight="1" thickTop="1" thickBot="1" x14ac:dyDescent="0.2">
      <c r="A31" s="249"/>
      <c r="B31" s="111"/>
      <c r="C31" s="161" t="s">
        <v>109</v>
      </c>
      <c r="D31" s="162"/>
      <c r="E31" s="164" t="s">
        <v>116</v>
      </c>
      <c r="F31" s="163">
        <f>SUBTOTAL(109,テーブル4[金額（税抜）])</f>
        <v>0</v>
      </c>
      <c r="G31" s="145"/>
    </row>
    <row r="32" spans="1:16" ht="34.5" customHeight="1" thickTop="1" x14ac:dyDescent="0.15">
      <c r="A32" s="266"/>
      <c r="B32" s="120"/>
      <c r="C32" s="44"/>
      <c r="D32" s="44"/>
      <c r="E32" s="165" t="s">
        <v>107</v>
      </c>
      <c r="F32" s="168">
        <f>+テーブル3[[#Totals],[金額（税抜）]]+テーブル4[[#Totals],[金額（税抜）]]</f>
        <v>0</v>
      </c>
      <c r="G32" s="72"/>
    </row>
    <row r="33" spans="1:9" ht="34.5" customHeight="1" x14ac:dyDescent="0.15">
      <c r="A33" s="262" t="s">
        <v>10</v>
      </c>
      <c r="B33" s="263"/>
      <c r="C33" s="144" t="s">
        <v>17</v>
      </c>
      <c r="D33" s="150" t="s">
        <v>25</v>
      </c>
      <c r="E33" s="151" t="s">
        <v>27</v>
      </c>
      <c r="F33" s="70" t="s">
        <v>19</v>
      </c>
      <c r="G33" s="133" t="s">
        <v>18</v>
      </c>
      <c r="H33" s="179" t="s">
        <v>108</v>
      </c>
      <c r="I33" s="51"/>
    </row>
    <row r="34" spans="1:9" ht="42.75" customHeight="1" x14ac:dyDescent="0.15">
      <c r="A34" s="166"/>
      <c r="B34" s="167"/>
      <c r="C34" s="17">
        <f>+ROW()-33</f>
        <v>1</v>
      </c>
      <c r="D34" s="108"/>
      <c r="E34" s="107"/>
      <c r="F34" s="63"/>
      <c r="G34" s="62" t="str">
        <f t="shared" ref="G34:G43" si="4">+IF($F34="","",IF($F34&gt;=10000,$P$4,$P$5))</f>
        <v/>
      </c>
      <c r="H34" s="74" t="str">
        <f>+IF(OR(AND($D34&lt;&gt;"",$E34&lt;&gt;"",$F34&lt;&gt;""),AND($D34="",$E34="",$F34="")),IF($G34=$P$5,"←マーケティング調査費は一契約あたり１万円以上のものが対象です。",IF($F34&gt;=300000,"←見積書のご提出が必要です。","")),"←すべての項目を入力してください。")</f>
        <v/>
      </c>
    </row>
    <row r="35" spans="1:9" ht="42.75" customHeight="1" x14ac:dyDescent="0.15">
      <c r="A35" s="264" t="s">
        <v>119</v>
      </c>
      <c r="B35" s="265"/>
      <c r="C35" s="17">
        <f t="shared" ref="C35:C43" si="5">+ROW()-33</f>
        <v>2</v>
      </c>
      <c r="D35" s="108"/>
      <c r="E35" s="107"/>
      <c r="F35" s="63"/>
      <c r="G35" s="62" t="str">
        <f t="shared" si="4"/>
        <v/>
      </c>
      <c r="H35" s="74" t="str">
        <f t="shared" ref="H35:H43" si="6">+IF(OR(AND($D35&lt;&gt;"",$E35&lt;&gt;"",$F35&lt;&gt;""),AND($D35="",$E35="",$F35="")),IF($G35=$P$5,"←マーケティング調査費は一契約あたり１万円以上のものが対象です。",IF($F35&gt;=300000,"←見積書のご提出が必要です。","")),"←すべての項目を入力してください。")</f>
        <v/>
      </c>
    </row>
    <row r="36" spans="1:9" ht="42.75" customHeight="1" x14ac:dyDescent="0.15">
      <c r="A36" s="264"/>
      <c r="B36" s="265"/>
      <c r="C36" s="17">
        <f t="shared" si="5"/>
        <v>3</v>
      </c>
      <c r="D36" s="108"/>
      <c r="E36" s="107"/>
      <c r="F36" s="63"/>
      <c r="G36" s="62" t="str">
        <f t="shared" si="4"/>
        <v/>
      </c>
      <c r="H36" s="74" t="str">
        <f t="shared" si="6"/>
        <v/>
      </c>
    </row>
    <row r="37" spans="1:9" ht="42.75" customHeight="1" x14ac:dyDescent="0.15">
      <c r="A37" s="264"/>
      <c r="B37" s="265"/>
      <c r="C37" s="17">
        <f t="shared" si="5"/>
        <v>4</v>
      </c>
      <c r="D37" s="108"/>
      <c r="E37" s="107"/>
      <c r="F37" s="63"/>
      <c r="G37" s="62" t="str">
        <f t="shared" si="4"/>
        <v/>
      </c>
      <c r="H37" s="74" t="str">
        <f t="shared" si="6"/>
        <v/>
      </c>
    </row>
    <row r="38" spans="1:9" ht="42.75" customHeight="1" x14ac:dyDescent="0.15">
      <c r="A38" s="264"/>
      <c r="B38" s="265"/>
      <c r="C38" s="17">
        <f t="shared" si="5"/>
        <v>5</v>
      </c>
      <c r="D38" s="108"/>
      <c r="E38" s="107"/>
      <c r="F38" s="63"/>
      <c r="G38" s="62" t="str">
        <f t="shared" si="4"/>
        <v/>
      </c>
      <c r="H38" s="74" t="str">
        <f t="shared" si="6"/>
        <v/>
      </c>
    </row>
    <row r="39" spans="1:9" ht="42.75" customHeight="1" x14ac:dyDescent="0.15">
      <c r="A39" s="264"/>
      <c r="B39" s="265"/>
      <c r="C39" s="17">
        <f t="shared" si="5"/>
        <v>6</v>
      </c>
      <c r="D39" s="108"/>
      <c r="E39" s="107"/>
      <c r="F39" s="63"/>
      <c r="G39" s="62" t="str">
        <f t="shared" si="4"/>
        <v/>
      </c>
      <c r="H39" s="74" t="str">
        <f t="shared" si="6"/>
        <v/>
      </c>
    </row>
    <row r="40" spans="1:9" ht="42.75" customHeight="1" x14ac:dyDescent="0.15">
      <c r="A40" s="264"/>
      <c r="B40" s="265"/>
      <c r="C40" s="17">
        <f t="shared" si="5"/>
        <v>7</v>
      </c>
      <c r="D40" s="108"/>
      <c r="E40" s="107"/>
      <c r="F40" s="63"/>
      <c r="G40" s="62" t="str">
        <f t="shared" si="4"/>
        <v/>
      </c>
      <c r="H40" s="74" t="str">
        <f t="shared" si="6"/>
        <v/>
      </c>
    </row>
    <row r="41" spans="1:9" ht="42.75" customHeight="1" x14ac:dyDescent="0.15">
      <c r="A41" s="264"/>
      <c r="B41" s="265"/>
      <c r="C41" s="17">
        <f t="shared" si="5"/>
        <v>8</v>
      </c>
      <c r="D41" s="108"/>
      <c r="E41" s="107"/>
      <c r="F41" s="63"/>
      <c r="G41" s="62" t="str">
        <f t="shared" si="4"/>
        <v/>
      </c>
      <c r="H41" s="74" t="str">
        <f t="shared" si="6"/>
        <v/>
      </c>
    </row>
    <row r="42" spans="1:9" ht="42.75" customHeight="1" x14ac:dyDescent="0.15">
      <c r="A42" s="264"/>
      <c r="B42" s="265"/>
      <c r="C42" s="17">
        <f t="shared" si="5"/>
        <v>9</v>
      </c>
      <c r="D42" s="108"/>
      <c r="E42" s="107"/>
      <c r="F42" s="63"/>
      <c r="G42" s="62" t="str">
        <f t="shared" si="4"/>
        <v/>
      </c>
      <c r="H42" s="74" t="str">
        <f t="shared" si="6"/>
        <v/>
      </c>
    </row>
    <row r="43" spans="1:9" ht="42.75" customHeight="1" thickBot="1" x14ac:dyDescent="0.2">
      <c r="A43" s="114"/>
      <c r="B43" s="115"/>
      <c r="C43" s="17">
        <f t="shared" si="5"/>
        <v>10</v>
      </c>
      <c r="D43" s="57"/>
      <c r="E43" s="156"/>
      <c r="F43" s="75"/>
      <c r="G43" s="62" t="str">
        <f t="shared" si="4"/>
        <v/>
      </c>
      <c r="H43" s="74" t="str">
        <f t="shared" si="6"/>
        <v/>
      </c>
    </row>
    <row r="44" spans="1:9" ht="42.75" customHeight="1" thickTop="1" x14ac:dyDescent="0.15">
      <c r="A44" s="114"/>
      <c r="B44" s="173"/>
      <c r="C44" s="128" t="s">
        <v>109</v>
      </c>
      <c r="D44" s="129"/>
      <c r="E44" s="170" t="s">
        <v>117</v>
      </c>
      <c r="F44" s="180">
        <f>SUBTOTAL(109,テーブル6[金額（税抜）])</f>
        <v>0</v>
      </c>
      <c r="G44" s="135"/>
    </row>
    <row r="45" spans="1:9" ht="37.5" x14ac:dyDescent="0.15">
      <c r="A45" s="262" t="s">
        <v>10</v>
      </c>
      <c r="B45" s="263"/>
      <c r="C45" s="157" t="s">
        <v>17</v>
      </c>
      <c r="D45" s="176" t="s">
        <v>25</v>
      </c>
      <c r="E45" s="177" t="s">
        <v>27</v>
      </c>
      <c r="F45" s="169" t="s">
        <v>19</v>
      </c>
      <c r="G45" s="178" t="s">
        <v>108</v>
      </c>
      <c r="H45" s="153" t="s">
        <v>113</v>
      </c>
    </row>
    <row r="46" spans="1:9" ht="42.75" customHeight="1" x14ac:dyDescent="0.15">
      <c r="A46" s="112"/>
      <c r="B46" s="171"/>
      <c r="C46" s="17">
        <f>+ROW()-45</f>
        <v>1</v>
      </c>
      <c r="D46" s="108"/>
      <c r="E46" s="107"/>
      <c r="F46" s="63"/>
      <c r="G46" s="71" t="str">
        <f t="shared" ref="G46:G55" si="7">+IF(OR(AND($D46&lt;&gt;"",$E46&lt;&gt;"",$F46&lt;&gt;""),AND($D46="",$E46="",$F46="")),IF($F46&gt;=300000,"←見積書のご提出が必要です。",""),"←すべての項目を入力してください。")</f>
        <v/>
      </c>
    </row>
    <row r="47" spans="1:9" ht="42.75" customHeight="1" x14ac:dyDescent="0.15">
      <c r="A47" s="258" t="s">
        <v>118</v>
      </c>
      <c r="B47" s="259"/>
      <c r="C47" s="17">
        <f t="shared" ref="C47:C55" si="8">+ROW()-45</f>
        <v>2</v>
      </c>
      <c r="D47" s="108"/>
      <c r="E47" s="107"/>
      <c r="F47" s="63"/>
      <c r="G47" s="71" t="str">
        <f t="shared" si="7"/>
        <v/>
      </c>
    </row>
    <row r="48" spans="1:9" ht="42.75" customHeight="1" x14ac:dyDescent="0.15">
      <c r="A48" s="258"/>
      <c r="B48" s="259"/>
      <c r="C48" s="17">
        <f t="shared" si="8"/>
        <v>3</v>
      </c>
      <c r="D48" s="108"/>
      <c r="E48" s="107"/>
      <c r="F48" s="63"/>
      <c r="G48" s="71" t="str">
        <f t="shared" si="7"/>
        <v/>
      </c>
    </row>
    <row r="49" spans="1:8" ht="42.75" customHeight="1" x14ac:dyDescent="0.15">
      <c r="A49" s="258"/>
      <c r="B49" s="259"/>
      <c r="C49" s="17">
        <f t="shared" si="8"/>
        <v>4</v>
      </c>
      <c r="D49" s="108"/>
      <c r="E49" s="107"/>
      <c r="F49" s="63"/>
      <c r="G49" s="71" t="str">
        <f t="shared" si="7"/>
        <v/>
      </c>
    </row>
    <row r="50" spans="1:8" ht="42.75" customHeight="1" x14ac:dyDescent="0.15">
      <c r="A50" s="258"/>
      <c r="B50" s="259"/>
      <c r="C50" s="17">
        <f t="shared" si="8"/>
        <v>5</v>
      </c>
      <c r="D50" s="108"/>
      <c r="E50" s="107"/>
      <c r="F50" s="63"/>
      <c r="G50" s="71" t="str">
        <f t="shared" si="7"/>
        <v/>
      </c>
    </row>
    <row r="51" spans="1:8" ht="42.75" customHeight="1" x14ac:dyDescent="0.15">
      <c r="A51" s="258"/>
      <c r="B51" s="259"/>
      <c r="C51" s="17">
        <f t="shared" si="8"/>
        <v>6</v>
      </c>
      <c r="D51" s="108"/>
      <c r="E51" s="107"/>
      <c r="F51" s="63"/>
      <c r="G51" s="71" t="str">
        <f t="shared" si="7"/>
        <v/>
      </c>
    </row>
    <row r="52" spans="1:8" ht="42.75" customHeight="1" x14ac:dyDescent="0.15">
      <c r="A52" s="258"/>
      <c r="B52" s="259"/>
      <c r="C52" s="17">
        <f t="shared" si="8"/>
        <v>7</v>
      </c>
      <c r="D52" s="108"/>
      <c r="E52" s="107"/>
      <c r="F52" s="63"/>
      <c r="G52" s="71" t="str">
        <f t="shared" si="7"/>
        <v/>
      </c>
    </row>
    <row r="53" spans="1:8" ht="42.75" customHeight="1" x14ac:dyDescent="0.15">
      <c r="A53" s="258"/>
      <c r="B53" s="259"/>
      <c r="C53" s="17">
        <f t="shared" si="8"/>
        <v>8</v>
      </c>
      <c r="D53" s="108"/>
      <c r="E53" s="107"/>
      <c r="F53" s="63"/>
      <c r="G53" s="71" t="str">
        <f t="shared" si="7"/>
        <v/>
      </c>
    </row>
    <row r="54" spans="1:8" ht="42.75" customHeight="1" x14ac:dyDescent="0.15">
      <c r="A54" s="258"/>
      <c r="B54" s="259"/>
      <c r="C54" s="17">
        <f t="shared" si="8"/>
        <v>9</v>
      </c>
      <c r="D54" s="108"/>
      <c r="E54" s="107"/>
      <c r="F54" s="63"/>
      <c r="G54" s="71" t="str">
        <f t="shared" si="7"/>
        <v/>
      </c>
    </row>
    <row r="55" spans="1:8" ht="42.75" customHeight="1" thickBot="1" x14ac:dyDescent="0.2">
      <c r="A55" s="111"/>
      <c r="B55" s="172"/>
      <c r="C55" s="17">
        <f t="shared" si="8"/>
        <v>10</v>
      </c>
      <c r="D55" s="57"/>
      <c r="E55" s="156"/>
      <c r="F55" s="75"/>
      <c r="G55" s="71" t="str">
        <f t="shared" si="7"/>
        <v/>
      </c>
    </row>
    <row r="56" spans="1:8" ht="34.5" customHeight="1" thickTop="1" x14ac:dyDescent="0.15">
      <c r="A56" s="113"/>
      <c r="B56" s="20"/>
      <c r="C56" s="175" t="s">
        <v>109</v>
      </c>
      <c r="D56" s="129"/>
      <c r="E56" s="170" t="s">
        <v>34</v>
      </c>
      <c r="F56" s="180">
        <f>SUBTOTAL(109,テーブル7[金額（税抜）])</f>
        <v>0</v>
      </c>
      <c r="G56" s="145"/>
    </row>
    <row r="57" spans="1:8" ht="34.5" customHeight="1" x14ac:dyDescent="0.15">
      <c r="A57" s="260" t="s">
        <v>10</v>
      </c>
      <c r="B57" s="261"/>
      <c r="C57" s="157" t="s">
        <v>17</v>
      </c>
      <c r="D57" s="176" t="s">
        <v>25</v>
      </c>
      <c r="E57" s="177" t="s">
        <v>27</v>
      </c>
      <c r="F57" s="169" t="s">
        <v>19</v>
      </c>
      <c r="G57" s="133" t="s">
        <v>18</v>
      </c>
      <c r="H57" s="121" t="s">
        <v>108</v>
      </c>
    </row>
    <row r="58" spans="1:8" ht="42.75" customHeight="1" x14ac:dyDescent="0.15">
      <c r="A58" s="112"/>
      <c r="B58" s="171"/>
      <c r="C58" s="17">
        <f>+ROW()-57</f>
        <v>1</v>
      </c>
      <c r="D58" s="108"/>
      <c r="E58" s="107"/>
      <c r="F58" s="63"/>
      <c r="G58" s="62" t="str">
        <f t="shared" ref="G58:G67" si="9">+IF($F58="","",IF($F58&gt;=10000,$P$4,$P$5))</f>
        <v/>
      </c>
      <c r="H58" s="74" t="str">
        <f>+IF(OR(AND($D58&lt;&gt;"",$E58&lt;&gt;"",$F58&lt;&gt;""),AND($D58="",$E58="",$F58="")),IF($G58=$P$5,"←厨房等工事費は一契約あたり１万円以上のものが対象です。",IF($F58&gt;=300000,"←見積書のご提出が必要です。","")),"←すべての項目を入力してください。")</f>
        <v/>
      </c>
    </row>
    <row r="59" spans="1:8" ht="42.75" customHeight="1" x14ac:dyDescent="0.15">
      <c r="A59" s="258" t="s">
        <v>120</v>
      </c>
      <c r="B59" s="259"/>
      <c r="C59" s="17">
        <f t="shared" ref="C59:C67" si="10">+ROW()-57</f>
        <v>2</v>
      </c>
      <c r="D59" s="108"/>
      <c r="E59" s="107"/>
      <c r="F59" s="63"/>
      <c r="G59" s="62" t="str">
        <f t="shared" si="9"/>
        <v/>
      </c>
      <c r="H59" s="74" t="str">
        <f t="shared" ref="H59:H67" si="11">+IF(OR(AND($D59&lt;&gt;"",$E59&lt;&gt;"",$F59&lt;&gt;""),AND($D59="",$E59="",$F59="")),IF($G59=$P$5,"←厨房等工事費は一契約あたり１万円以上のものが対象です。",IF($F59&gt;=300000,"←見積書のご提出が必要です。","")),"←すべての項目を入力してください。")</f>
        <v/>
      </c>
    </row>
    <row r="60" spans="1:8" ht="42.75" customHeight="1" x14ac:dyDescent="0.15">
      <c r="A60" s="258"/>
      <c r="B60" s="259"/>
      <c r="C60" s="17">
        <f t="shared" si="10"/>
        <v>3</v>
      </c>
      <c r="D60" s="108"/>
      <c r="E60" s="107"/>
      <c r="F60" s="63"/>
      <c r="G60" s="62" t="str">
        <f t="shared" si="9"/>
        <v/>
      </c>
      <c r="H60" s="74" t="str">
        <f t="shared" si="11"/>
        <v/>
      </c>
    </row>
    <row r="61" spans="1:8" ht="42.75" customHeight="1" x14ac:dyDescent="0.15">
      <c r="A61" s="258"/>
      <c r="B61" s="259"/>
      <c r="C61" s="17">
        <f t="shared" si="10"/>
        <v>4</v>
      </c>
      <c r="D61" s="108"/>
      <c r="E61" s="107"/>
      <c r="F61" s="63"/>
      <c r="G61" s="62" t="str">
        <f t="shared" si="9"/>
        <v/>
      </c>
      <c r="H61" s="74" t="str">
        <f t="shared" si="11"/>
        <v/>
      </c>
    </row>
    <row r="62" spans="1:8" ht="42.75" customHeight="1" x14ac:dyDescent="0.15">
      <c r="A62" s="258"/>
      <c r="B62" s="259"/>
      <c r="C62" s="17">
        <f t="shared" si="10"/>
        <v>5</v>
      </c>
      <c r="D62" s="108"/>
      <c r="E62" s="107"/>
      <c r="F62" s="63"/>
      <c r="G62" s="62" t="str">
        <f t="shared" si="9"/>
        <v/>
      </c>
      <c r="H62" s="74" t="str">
        <f t="shared" si="11"/>
        <v/>
      </c>
    </row>
    <row r="63" spans="1:8" ht="42.75" customHeight="1" x14ac:dyDescent="0.15">
      <c r="A63" s="258"/>
      <c r="B63" s="259"/>
      <c r="C63" s="17">
        <f t="shared" si="10"/>
        <v>6</v>
      </c>
      <c r="D63" s="108"/>
      <c r="E63" s="107"/>
      <c r="F63" s="63"/>
      <c r="G63" s="62" t="str">
        <f t="shared" si="9"/>
        <v/>
      </c>
      <c r="H63" s="74" t="str">
        <f t="shared" si="11"/>
        <v/>
      </c>
    </row>
    <row r="64" spans="1:8" ht="42.75" customHeight="1" x14ac:dyDescent="0.15">
      <c r="A64" s="258"/>
      <c r="B64" s="259"/>
      <c r="C64" s="17">
        <f t="shared" si="10"/>
        <v>7</v>
      </c>
      <c r="D64" s="108"/>
      <c r="E64" s="107"/>
      <c r="F64" s="63"/>
      <c r="G64" s="62" t="str">
        <f t="shared" si="9"/>
        <v/>
      </c>
      <c r="H64" s="74" t="str">
        <f t="shared" si="11"/>
        <v/>
      </c>
    </row>
    <row r="65" spans="1:8" ht="42.75" customHeight="1" x14ac:dyDescent="0.15">
      <c r="A65" s="258"/>
      <c r="B65" s="259"/>
      <c r="C65" s="17">
        <f t="shared" si="10"/>
        <v>8</v>
      </c>
      <c r="D65" s="57"/>
      <c r="E65" s="107"/>
      <c r="F65" s="75"/>
      <c r="G65" s="62" t="str">
        <f t="shared" si="9"/>
        <v/>
      </c>
      <c r="H65" s="74" t="str">
        <f t="shared" si="11"/>
        <v/>
      </c>
    </row>
    <row r="66" spans="1:8" ht="42.75" customHeight="1" x14ac:dyDescent="0.15">
      <c r="A66" s="258"/>
      <c r="B66" s="259"/>
      <c r="C66" s="17">
        <f t="shared" si="10"/>
        <v>9</v>
      </c>
      <c r="D66" s="57"/>
      <c r="E66" s="107"/>
      <c r="F66" s="75"/>
      <c r="G66" s="62" t="str">
        <f t="shared" si="9"/>
        <v/>
      </c>
      <c r="H66" s="74" t="str">
        <f t="shared" si="11"/>
        <v/>
      </c>
    </row>
    <row r="67" spans="1:8" ht="42.75" customHeight="1" thickBot="1" x14ac:dyDescent="0.2">
      <c r="A67" s="111"/>
      <c r="B67" s="172"/>
      <c r="C67" s="17">
        <f t="shared" si="10"/>
        <v>10</v>
      </c>
      <c r="D67" s="57"/>
      <c r="E67" s="156"/>
      <c r="F67" s="75"/>
      <c r="G67" s="134" t="str">
        <f t="shared" si="9"/>
        <v/>
      </c>
      <c r="H67" s="74" t="str">
        <f t="shared" si="11"/>
        <v/>
      </c>
    </row>
    <row r="68" spans="1:8" ht="41.25" customHeight="1" thickTop="1" x14ac:dyDescent="0.15">
      <c r="A68" s="113"/>
      <c r="B68" s="20"/>
      <c r="C68" s="128" t="s">
        <v>109</v>
      </c>
      <c r="D68" s="174"/>
      <c r="E68" s="141" t="s">
        <v>32</v>
      </c>
      <c r="F68" s="180">
        <f>SUBTOTAL(109,テーブル8[金額（税抜）])</f>
        <v>0</v>
      </c>
      <c r="G68" s="136"/>
    </row>
  </sheetData>
  <sheetProtection password="E68E" sheet="1" objects="1" scenarios="1" selectLockedCells="1"/>
  <protectedRanges>
    <protectedRange sqref="D9:F18" name="範囲1"/>
    <protectedRange sqref="D21:F30" name="範囲2"/>
    <protectedRange sqref="D34:F43" name="範囲3"/>
    <protectedRange sqref="D46:F55" name="範囲4"/>
    <protectedRange sqref="D58:F67" name="範囲5"/>
  </protectedRanges>
  <mergeCells count="15">
    <mergeCell ref="B21:B30"/>
    <mergeCell ref="A9:A32"/>
    <mergeCell ref="A8:B8"/>
    <mergeCell ref="A2:F2"/>
    <mergeCell ref="A4:C4"/>
    <mergeCell ref="D4:E4"/>
    <mergeCell ref="A5:C5"/>
    <mergeCell ref="D5:E5"/>
    <mergeCell ref="B9:B18"/>
    <mergeCell ref="A59:B66"/>
    <mergeCell ref="A57:B57"/>
    <mergeCell ref="A33:B33"/>
    <mergeCell ref="A45:B45"/>
    <mergeCell ref="A47:B54"/>
    <mergeCell ref="A35:B42"/>
  </mergeCells>
  <phoneticPr fontId="2"/>
  <conditionalFormatting sqref="G34:G43 G58:G67">
    <cfRule type="expression" dxfId="62" priority="1">
      <formula>G34="申請不可"</formula>
    </cfRule>
  </conditionalFormatting>
  <conditionalFormatting sqref="D21:F30 D46:F55 D58:F67 D9:F18 D34:F43">
    <cfRule type="expression" dxfId="61" priority="5">
      <formula>AND(OR($D9&lt;&gt;"",$E9&lt;&gt;"",$F9&lt;&gt;""),D9="")</formula>
    </cfRule>
  </conditionalFormatting>
  <dataValidations xWindow="277" yWindow="799" count="15">
    <dataValidation allowBlank="1" showInputMessage="1" prompt="工事を行う店舗の屋号を記入してください。" sqref="E58:E67"/>
    <dataValidation allowBlank="1" showInputMessage="1" prompt="厨房・店舗等にどのような工事を行うのか記入してください。" sqref="D58:D67"/>
    <dataValidation allowBlank="1" showInputMessage="1" prompt="システムを導入する店舗の屋号を記入してください。" sqref="E46:E55"/>
    <dataValidation allowBlank="1" showInputMessage="1" prompt="どのようなシステムを導入するのか記入してください。" sqref="D46:D55"/>
    <dataValidation allowBlank="1" showInputMessage="1" showErrorMessage="1" prompt="広告宣伝を行う店舗の屋号を記入してください。" sqref="E21:E30"/>
    <dataValidation allowBlank="1" showInputMessage="1" prompt="どのような広告宣伝（求人目的）を行うか記入してください。" sqref="D21:D30"/>
    <dataValidation allowBlank="1" showInputMessage="1" prompt="広告宣伝（販路開拓・顧客獲得目的）を行う店舗の屋号を記入してください。" sqref="E9:E18"/>
    <dataValidation allowBlank="1" showInputMessage="1" prompt="どのような広告宣伝（販路開拓・顧客獲得目的）を行うか記入してください。" sqref="D9:D18"/>
    <dataValidation type="custom" errorStyle="information" imeMode="halfAlpha" allowBlank="1" showInputMessage="1" showErrorMessage="1" errorTitle="広告宣伝費" error="広告宣伝費の経費計上の上限は150万円です。" prompt="実施する広告宣伝（販路開拓・顧客獲得目的）の契約予定金額を入力してください。" sqref="F9:F18">
      <formula1>$F$32&lt;=1500000</formula1>
    </dataValidation>
    <dataValidation type="custom" errorStyle="information" imeMode="halfAlpha" allowBlank="1" showInputMessage="1" showErrorMessage="1" errorTitle="広告宣伝費（求人目的）" error="広告宣伝費（求人目的）の_x000a_経費計上の上限は15万円です。" prompt="実施する広告宣伝（求人目的）の契約予定金額を入力してください。" sqref="F21:F30">
      <formula1>$F$31&lt;=150000</formula1>
    </dataValidation>
    <dataValidation allowBlank="1" showInputMessage="1" prompt="調査を実施する店舗の屋号を記入してください。" sqref="E34:E43"/>
    <dataValidation allowBlank="1" showInputMessage="1" prompt="どのような調査を依頼するか記入してください。" sqref="D34:D43"/>
    <dataValidation type="custom" errorStyle="information" imeMode="halfAlpha" allowBlank="1" showInputMessage="1" showErrorMessage="1" errorTitle="マーケティング調査費" error="マーケティング調査費の経費計上の上限は150万円です。_x000a_" prompt="実施するマーケティング調査の契約予定金額を入力してください。_x000a_一契約あたり１万円以上のものが対象です。" sqref="F34:F43">
      <formula1>$F$44&lt;=1500000</formula1>
    </dataValidation>
    <dataValidation type="custom" errorStyle="information" imeMode="halfAlpha" allowBlank="1" showInputMessage="1" showErrorMessage="1" errorTitle="システム導入費" error="システム導入費の経費計上の上限は150万円です。" prompt="導入するシステムの契約予定金額を入力してください。" sqref="F46:F55">
      <formula1>$F$56&lt;=1500000</formula1>
    </dataValidation>
    <dataValidation type="custom" errorStyle="information" imeMode="halfAlpha" allowBlank="1" showInputMessage="1" showErrorMessage="1" errorTitle="厨房等工事費" error="厨房等工事費の経費計上の上限は150万円です。" prompt="実施する工事等の契約予定金額を入力してください。_x000a_一契約あたり１万円以上のものが対象です。" sqref="F58:F67">
      <formula1>$F$68&lt;=1500000</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4" manualBreakCount="4">
    <brk id="19" max="5" man="1"/>
    <brk id="32" max="5" man="1"/>
    <brk id="44" max="5" man="1"/>
    <brk id="56" max="5" man="1"/>
  </rowBreaks>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U18"/>
  <sheetViews>
    <sheetView showGridLines="0" zoomScale="85" zoomScaleNormal="85" zoomScaleSheetLayoutView="115" workbookViewId="0">
      <selection activeCell="H17" sqref="H17"/>
    </sheetView>
  </sheetViews>
  <sheetFormatPr defaultRowHeight="13.5" x14ac:dyDescent="0.15"/>
  <cols>
    <col min="1" max="1" width="3.875" customWidth="1"/>
    <col min="2" max="2" width="19.125" bestFit="1" customWidth="1"/>
    <col min="3" max="3" width="14.625" customWidth="1"/>
    <col min="4" max="4" width="2.375" customWidth="1"/>
    <col min="5" max="5" width="12.375" customWidth="1"/>
    <col min="6" max="6" width="14.625" customWidth="1"/>
    <col min="7" max="7" width="3.375" bestFit="1" customWidth="1"/>
    <col min="8" max="8" width="13.875" customWidth="1"/>
    <col min="9" max="9" width="3.125" customWidth="1"/>
    <col min="10" max="10" width="17.125" bestFit="1" customWidth="1"/>
    <col min="11" max="11" width="13" bestFit="1" customWidth="1"/>
  </cols>
  <sheetData>
    <row r="1" spans="1:21" ht="14.25" customHeight="1" x14ac:dyDescent="0.15">
      <c r="A1" s="21" t="s">
        <v>56</v>
      </c>
    </row>
    <row r="2" spans="1:21" ht="33.75" customHeight="1" x14ac:dyDescent="0.15">
      <c r="A2" s="275" t="s">
        <v>16</v>
      </c>
      <c r="B2" s="275"/>
      <c r="C2" s="291" t="str">
        <f>+IF('助成経費の計画（厨房機器等購入費）'!$D4="","「助成経費の計画（厨房機器等購入費）」のシートに入力してください。",'助成経費の計画（厨房機器等購入費）'!$D4)</f>
        <v>「助成経費の計画（厨房機器等購入費）」のシートに入力してください。</v>
      </c>
      <c r="D2" s="291"/>
      <c r="E2" s="291"/>
      <c r="F2" s="291"/>
      <c r="G2" s="291"/>
      <c r="H2" s="291"/>
    </row>
    <row r="3" spans="1:21" ht="33.75" customHeight="1" x14ac:dyDescent="0.15">
      <c r="A3" s="275" t="s">
        <v>13</v>
      </c>
      <c r="B3" s="275"/>
      <c r="C3" s="291" t="str">
        <f>+IF('助成経費の計画（厨房機器等購入費）'!$D5="","「助成経費の計画（厨房機器等購入費）」シートに入力してください。",'助成経費の計画（厨房機器等購入費）'!$D5)</f>
        <v>「助成経費の計画（厨房機器等購入費）」シートに入力してください。</v>
      </c>
      <c r="D3" s="291"/>
      <c r="E3" s="291"/>
      <c r="F3" s="291"/>
      <c r="G3" s="291"/>
      <c r="H3" s="291"/>
    </row>
    <row r="4" spans="1:21" s="1" customFormat="1" ht="18.75" x14ac:dyDescent="0.15">
      <c r="F4" s="3"/>
      <c r="H4" s="4"/>
      <c r="U4" s="7"/>
    </row>
    <row r="5" spans="1:21" s="1" customFormat="1" ht="18.75" x14ac:dyDescent="0.15">
      <c r="A5" s="52" t="s">
        <v>23</v>
      </c>
      <c r="F5" s="3"/>
      <c r="H5" s="4" t="s">
        <v>7</v>
      </c>
      <c r="U5" s="7"/>
    </row>
    <row r="6" spans="1:21" s="1" customFormat="1" ht="18.75" x14ac:dyDescent="0.15">
      <c r="A6" s="280" t="s">
        <v>6</v>
      </c>
      <c r="B6" s="281"/>
      <c r="C6" s="40" t="s">
        <v>50</v>
      </c>
      <c r="D6" s="286" t="s">
        <v>51</v>
      </c>
      <c r="E6" s="287"/>
      <c r="F6" s="40" t="s">
        <v>54</v>
      </c>
      <c r="G6" s="292" t="s">
        <v>28</v>
      </c>
      <c r="H6" s="293"/>
      <c r="R6" s="7"/>
    </row>
    <row r="7" spans="1:21" s="1" customFormat="1" ht="18.75" customHeight="1" x14ac:dyDescent="0.15">
      <c r="A7" s="282"/>
      <c r="B7" s="283"/>
      <c r="C7" s="278" t="s">
        <v>49</v>
      </c>
      <c r="D7" s="280" t="s">
        <v>49</v>
      </c>
      <c r="E7" s="290"/>
      <c r="F7" s="13" t="s">
        <v>53</v>
      </c>
      <c r="G7" s="294"/>
      <c r="H7" s="295"/>
      <c r="R7" s="7"/>
    </row>
    <row r="8" spans="1:21" s="1" customFormat="1" ht="18.75" x14ac:dyDescent="0.15">
      <c r="A8" s="282"/>
      <c r="B8" s="283"/>
      <c r="C8" s="279"/>
      <c r="D8" s="288" t="s">
        <v>104</v>
      </c>
      <c r="E8" s="289"/>
      <c r="F8" s="14" t="s">
        <v>52</v>
      </c>
      <c r="G8" s="294"/>
      <c r="H8" s="295"/>
      <c r="R8" s="7"/>
    </row>
    <row r="9" spans="1:21" s="1" customFormat="1" ht="18.75" x14ac:dyDescent="0.15">
      <c r="A9" s="284"/>
      <c r="B9" s="285"/>
      <c r="C9" s="22" t="s">
        <v>103</v>
      </c>
      <c r="D9" s="284" t="s">
        <v>55</v>
      </c>
      <c r="E9" s="307"/>
      <c r="F9" s="12"/>
      <c r="G9" s="307" t="s">
        <v>31</v>
      </c>
      <c r="H9" s="285"/>
      <c r="R9" s="7"/>
    </row>
    <row r="10" spans="1:21" s="1" customFormat="1" ht="39" customHeight="1" x14ac:dyDescent="0.4">
      <c r="A10" s="314" t="s">
        <v>1</v>
      </c>
      <c r="B10" s="315"/>
      <c r="C10" s="24">
        <f>+'助成経費の計画（厨房機器等購入費）'!$H$42</f>
        <v>0</v>
      </c>
      <c r="D10" s="276">
        <f>+$C$10</f>
        <v>0</v>
      </c>
      <c r="E10" s="277"/>
      <c r="F10" s="25">
        <f>+ROUNDDOWN($D10*2/3,-3)</f>
        <v>0</v>
      </c>
      <c r="G10" s="300"/>
      <c r="H10" s="301"/>
      <c r="R10" s="7"/>
    </row>
    <row r="11" spans="1:21" s="1" customFormat="1" ht="39" customHeight="1" x14ac:dyDescent="0.4">
      <c r="A11" s="314" t="s">
        <v>2</v>
      </c>
      <c r="B11" s="315"/>
      <c r="C11" s="24">
        <f>+'助成経費の計画 (その他の経費)'!$F$32</f>
        <v>0</v>
      </c>
      <c r="D11" s="276">
        <f>+MIN($E$13+$E$12,1500000)</f>
        <v>0</v>
      </c>
      <c r="E11" s="277"/>
      <c r="F11" s="26">
        <f>+MIN(ROUNDDOWN($D11*2/3,-3),1000000)</f>
        <v>0</v>
      </c>
      <c r="G11" s="302"/>
      <c r="H11" s="303"/>
      <c r="R11" s="7"/>
    </row>
    <row r="12" spans="1:21" s="1" customFormat="1" ht="39" customHeight="1" x14ac:dyDescent="0.4">
      <c r="A12" s="27"/>
      <c r="B12" s="28" t="s">
        <v>30</v>
      </c>
      <c r="C12" s="29">
        <f>+テーブル3[[#Totals],[金額（税抜）]]</f>
        <v>0</v>
      </c>
      <c r="D12" s="298"/>
      <c r="E12" s="30">
        <f>+MIN($C$12,1500000-$E$13)</f>
        <v>0</v>
      </c>
      <c r="F12" s="305"/>
      <c r="G12" s="302"/>
      <c r="H12" s="303"/>
      <c r="R12" s="7"/>
    </row>
    <row r="13" spans="1:21" s="1" customFormat="1" ht="39" customHeight="1" x14ac:dyDescent="0.4">
      <c r="A13" s="31"/>
      <c r="B13" s="28" t="s">
        <v>20</v>
      </c>
      <c r="C13" s="29">
        <f>+テーブル4[[#Totals],[金額（税抜）]]</f>
        <v>0</v>
      </c>
      <c r="D13" s="299"/>
      <c r="E13" s="30">
        <f>+MIN($C$13,150000)</f>
        <v>0</v>
      </c>
      <c r="F13" s="306"/>
      <c r="G13" s="302"/>
      <c r="H13" s="303"/>
      <c r="R13" s="7"/>
    </row>
    <row r="14" spans="1:21" s="1" customFormat="1" ht="39" customHeight="1" x14ac:dyDescent="0.4">
      <c r="A14" s="312" t="s">
        <v>3</v>
      </c>
      <c r="B14" s="313"/>
      <c r="C14" s="32">
        <f>+テーブル6[[#Totals],[金額（税抜）]]</f>
        <v>0</v>
      </c>
      <c r="D14" s="276">
        <f>+MIN($C$14,1500000)</f>
        <v>0</v>
      </c>
      <c r="E14" s="277"/>
      <c r="F14" s="26">
        <f>+MIN(ROUNDDOWN($D14*2/3,-3),1000000)</f>
        <v>0</v>
      </c>
      <c r="G14" s="302"/>
      <c r="H14" s="303"/>
      <c r="R14" s="7"/>
    </row>
    <row r="15" spans="1:21" s="1" customFormat="1" ht="39" customHeight="1" x14ac:dyDescent="0.4">
      <c r="A15" s="312" t="s">
        <v>4</v>
      </c>
      <c r="B15" s="313"/>
      <c r="C15" s="32">
        <f>+テーブル7[[#Totals],[金額（税抜）]]</f>
        <v>0</v>
      </c>
      <c r="D15" s="276">
        <f>+MIN($C$15,1500000)</f>
        <v>0</v>
      </c>
      <c r="E15" s="277"/>
      <c r="F15" s="26">
        <f>+MIN(ROUNDDOWN($D15*2/3,-3),1000000)</f>
        <v>0</v>
      </c>
      <c r="G15" s="302"/>
      <c r="H15" s="303"/>
      <c r="R15" s="7"/>
    </row>
    <row r="16" spans="1:21" s="1" customFormat="1" ht="39" customHeight="1" thickBot="1" x14ac:dyDescent="0.45">
      <c r="A16" s="310" t="s">
        <v>5</v>
      </c>
      <c r="B16" s="311"/>
      <c r="C16" s="33">
        <f>+テーブル8[[#Totals],[金額（税抜）]]</f>
        <v>0</v>
      </c>
      <c r="D16" s="308">
        <f>+MIN($C$16,1500000)</f>
        <v>0</v>
      </c>
      <c r="E16" s="309"/>
      <c r="F16" s="34">
        <f>+MIN(ROUNDDOWN($D16*2/3,-3),1000000)</f>
        <v>0</v>
      </c>
      <c r="G16" s="304"/>
      <c r="H16" s="303"/>
      <c r="R16" s="7"/>
    </row>
    <row r="17" spans="1:18" s="1" customFormat="1" ht="39" customHeight="1" thickTop="1" thickBot="1" x14ac:dyDescent="0.55000000000000004">
      <c r="A17" s="35" t="s">
        <v>8</v>
      </c>
      <c r="B17" s="36"/>
      <c r="C17" s="37">
        <f>SUM(C$10,C$11,C$14,C$15,C$16)</f>
        <v>0</v>
      </c>
      <c r="D17" s="296">
        <f t="shared" ref="D17:F17" si="0">SUM(D$10,D$11,D$14,D$15,D$16)</f>
        <v>0</v>
      </c>
      <c r="E17" s="297">
        <f t="shared" si="0"/>
        <v>0</v>
      </c>
      <c r="F17" s="38">
        <f t="shared" si="0"/>
        <v>0</v>
      </c>
      <c r="G17" s="39" t="s">
        <v>57</v>
      </c>
      <c r="H17" s="55"/>
      <c r="I17" s="1" t="str">
        <f>+IF(H17="","←助成金申請額を入力してください。","←申請フォームに入力する助成金申請額はこちらです。")</f>
        <v>←助成金申請額を入力してください。</v>
      </c>
      <c r="R17" s="7"/>
    </row>
    <row r="18" spans="1:18" ht="16.5" x14ac:dyDescent="0.15">
      <c r="A18" s="23" t="s">
        <v>48</v>
      </c>
    </row>
  </sheetData>
  <sheetProtection password="E68E" sheet="1" objects="1" scenarios="1" selectLockedCells="1"/>
  <protectedRanges>
    <protectedRange sqref="H17" name="範囲1"/>
  </protectedRanges>
  <mergeCells count="26">
    <mergeCell ref="A16:B16"/>
    <mergeCell ref="A15:B15"/>
    <mergeCell ref="D10:E10"/>
    <mergeCell ref="D11:E11"/>
    <mergeCell ref="A10:B10"/>
    <mergeCell ref="A14:B14"/>
    <mergeCell ref="A11:B11"/>
    <mergeCell ref="D17:E17"/>
    <mergeCell ref="D12:D13"/>
    <mergeCell ref="G10:H16"/>
    <mergeCell ref="F12:F13"/>
    <mergeCell ref="G9:H9"/>
    <mergeCell ref="D9:E9"/>
    <mergeCell ref="D15:E15"/>
    <mergeCell ref="D16:E16"/>
    <mergeCell ref="A2:B2"/>
    <mergeCell ref="A3:B3"/>
    <mergeCell ref="D14:E14"/>
    <mergeCell ref="C7:C8"/>
    <mergeCell ref="A6:B9"/>
    <mergeCell ref="D6:E6"/>
    <mergeCell ref="D8:E8"/>
    <mergeCell ref="D7:E7"/>
    <mergeCell ref="C2:H2"/>
    <mergeCell ref="C3:H3"/>
    <mergeCell ref="G6:H8"/>
  </mergeCells>
  <phoneticPr fontId="2"/>
  <dataValidations count="2">
    <dataValidation type="custom" allowBlank="1" showInputMessage="1" showErrorMessage="1" errorTitle="助成金申請額" error="適当でない金額が入力されています。" prompt="1000円以上で、Cの合計額と助成限度額200万円のいずれか小さい方を記入してください（千円未満切捨）。" sqref="H17">
      <formula1>AND($F$17&gt;=$H$17,2000000&gt;=$H$17,1000&lt;=$H$17)</formula1>
    </dataValidation>
    <dataValidation imeMode="halfAlpha" allowBlank="1" showInputMessage="1" showErrorMessage="1" sqref="G10:H16"/>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24"/>
  <sheetViews>
    <sheetView showGridLines="0" topLeftCell="A7" zoomScale="85" zoomScaleNormal="85" workbookViewId="0">
      <selection activeCell="D9" sqref="D9:F9"/>
    </sheetView>
  </sheetViews>
  <sheetFormatPr defaultColWidth="9" defaultRowHeight="18.75" x14ac:dyDescent="0.15"/>
  <cols>
    <col min="1" max="1" width="4.375" style="1" customWidth="1"/>
    <col min="2" max="2" width="5.375" style="1" customWidth="1"/>
    <col min="3" max="3" width="11.125" style="1" bestFit="1" customWidth="1"/>
    <col min="4" max="4" width="3.5" style="1" bestFit="1" customWidth="1"/>
    <col min="5" max="6" width="20.875" style="1" customWidth="1"/>
    <col min="7" max="7" width="9.125" style="1" bestFit="1" customWidth="1"/>
    <col min="8" max="9" width="20.875" style="1" customWidth="1"/>
    <col min="10" max="16384" width="9" style="1"/>
  </cols>
  <sheetData>
    <row r="1" spans="1:9" x14ac:dyDescent="0.15">
      <c r="A1" s="52"/>
    </row>
    <row r="2" spans="1:9" ht="40.5" customHeight="1" x14ac:dyDescent="0.15">
      <c r="A2" s="317" t="s">
        <v>16</v>
      </c>
      <c r="B2" s="317"/>
      <c r="C2" s="317"/>
      <c r="D2" s="325" t="str">
        <f>+IF('助成経費の計画（厨房機器等購入費）'!$D4="","「助成経費の計画（厨房機器等購入費）」シートに入力してください。",'助成経費の計画（厨房機器等購入費）'!$D4)</f>
        <v>「助成経費の計画（厨房機器等購入費）」シートに入力してください。</v>
      </c>
      <c r="E2" s="326"/>
      <c r="F2" s="326"/>
      <c r="G2" s="326"/>
      <c r="H2" s="327"/>
    </row>
    <row r="3" spans="1:9" ht="40.5" customHeight="1" x14ac:dyDescent="0.15">
      <c r="A3" s="317" t="s">
        <v>13</v>
      </c>
      <c r="B3" s="317"/>
      <c r="C3" s="317"/>
      <c r="D3" s="325" t="str">
        <f>+IF('助成経費の計画（厨房機器等購入費）'!$D5="","「助成経費の計画（厨房機器等購入費）」シートに入力してください。",'助成経費の計画（厨房機器等購入費）'!$D5)</f>
        <v>「助成経費の計画（厨房機器等購入費）」シートに入力してください。</v>
      </c>
      <c r="E3" s="326"/>
      <c r="F3" s="326"/>
      <c r="G3" s="326"/>
      <c r="H3" s="327"/>
    </row>
    <row r="5" spans="1:9" x14ac:dyDescent="0.15">
      <c r="A5" s="52" t="s">
        <v>60</v>
      </c>
    </row>
    <row r="6" spans="1:9" x14ac:dyDescent="0.15">
      <c r="A6" s="53" t="s">
        <v>62</v>
      </c>
    </row>
    <row r="7" spans="1:9" x14ac:dyDescent="0.15">
      <c r="A7" s="54" t="s">
        <v>64</v>
      </c>
    </row>
    <row r="8" spans="1:9" ht="21" customHeight="1" x14ac:dyDescent="0.15">
      <c r="B8" s="332">
        <v>1</v>
      </c>
      <c r="C8" s="330" t="s">
        <v>14</v>
      </c>
      <c r="D8" s="119" t="s">
        <v>106</v>
      </c>
      <c r="E8" s="328"/>
      <c r="F8" s="329"/>
      <c r="G8" s="323" t="s">
        <v>15</v>
      </c>
      <c r="H8" s="316"/>
      <c r="I8" s="316"/>
    </row>
    <row r="9" spans="1:9" ht="54.75" customHeight="1" x14ac:dyDescent="0.15">
      <c r="B9" s="333"/>
      <c r="C9" s="331"/>
      <c r="D9" s="320"/>
      <c r="E9" s="321"/>
      <c r="F9" s="322"/>
      <c r="G9" s="324"/>
      <c r="H9" s="316"/>
      <c r="I9" s="316"/>
    </row>
    <row r="10" spans="1:9" ht="21" customHeight="1" x14ac:dyDescent="0.15">
      <c r="B10" s="332">
        <v>2</v>
      </c>
      <c r="C10" s="330" t="s">
        <v>14</v>
      </c>
      <c r="D10" s="118" t="s">
        <v>105</v>
      </c>
      <c r="E10" s="318"/>
      <c r="F10" s="319"/>
      <c r="G10" s="323" t="s">
        <v>15</v>
      </c>
      <c r="H10" s="316"/>
      <c r="I10" s="316"/>
    </row>
    <row r="11" spans="1:9" ht="54.75" customHeight="1" x14ac:dyDescent="0.15">
      <c r="B11" s="333"/>
      <c r="C11" s="331"/>
      <c r="D11" s="320"/>
      <c r="E11" s="321"/>
      <c r="F11" s="322"/>
      <c r="G11" s="324"/>
      <c r="H11" s="316"/>
      <c r="I11" s="316"/>
    </row>
    <row r="12" spans="1:9" ht="21" customHeight="1" x14ac:dyDescent="0.15">
      <c r="B12" s="332">
        <v>3</v>
      </c>
      <c r="C12" s="330" t="s">
        <v>14</v>
      </c>
      <c r="D12" s="118" t="s">
        <v>105</v>
      </c>
      <c r="E12" s="318"/>
      <c r="F12" s="319"/>
      <c r="G12" s="323" t="s">
        <v>15</v>
      </c>
      <c r="H12" s="316"/>
      <c r="I12" s="316"/>
    </row>
    <row r="13" spans="1:9" ht="54.75" customHeight="1" x14ac:dyDescent="0.15">
      <c r="B13" s="333"/>
      <c r="C13" s="331"/>
      <c r="D13" s="320"/>
      <c r="E13" s="321"/>
      <c r="F13" s="322"/>
      <c r="G13" s="324"/>
      <c r="H13" s="316"/>
      <c r="I13" s="316"/>
    </row>
    <row r="14" spans="1:9" ht="21" customHeight="1" x14ac:dyDescent="0.15">
      <c r="B14" s="332">
        <v>4</v>
      </c>
      <c r="C14" s="330" t="s">
        <v>14</v>
      </c>
      <c r="D14" s="118" t="s">
        <v>105</v>
      </c>
      <c r="E14" s="318"/>
      <c r="F14" s="319"/>
      <c r="G14" s="323" t="s">
        <v>15</v>
      </c>
      <c r="H14" s="316"/>
      <c r="I14" s="316"/>
    </row>
    <row r="15" spans="1:9" ht="54.75" customHeight="1" x14ac:dyDescent="0.15">
      <c r="B15" s="333"/>
      <c r="C15" s="331"/>
      <c r="D15" s="320"/>
      <c r="E15" s="321"/>
      <c r="F15" s="322"/>
      <c r="G15" s="324"/>
      <c r="H15" s="316"/>
      <c r="I15" s="316"/>
    </row>
    <row r="16" spans="1:9" ht="21" customHeight="1" x14ac:dyDescent="0.15">
      <c r="B16" s="332">
        <v>5</v>
      </c>
      <c r="C16" s="330" t="s">
        <v>14</v>
      </c>
      <c r="D16" s="118" t="s">
        <v>105</v>
      </c>
      <c r="E16" s="318"/>
      <c r="F16" s="319"/>
      <c r="G16" s="323" t="s">
        <v>15</v>
      </c>
      <c r="H16" s="316"/>
      <c r="I16" s="316"/>
    </row>
    <row r="17" spans="1:14" ht="54.75" customHeight="1" x14ac:dyDescent="0.15">
      <c r="B17" s="333"/>
      <c r="C17" s="331"/>
      <c r="D17" s="320"/>
      <c r="E17" s="321"/>
      <c r="F17" s="322"/>
      <c r="G17" s="324"/>
      <c r="H17" s="316"/>
      <c r="I17" s="316"/>
    </row>
    <row r="19" spans="1:14" x14ac:dyDescent="0.15">
      <c r="A19" s="52" t="s">
        <v>63</v>
      </c>
    </row>
    <row r="20" spans="1:14" x14ac:dyDescent="0.15">
      <c r="A20" s="49" t="s">
        <v>61</v>
      </c>
    </row>
    <row r="21" spans="1:14" ht="38.25" customHeight="1" x14ac:dyDescent="0.15">
      <c r="B21" s="317" t="s">
        <v>45</v>
      </c>
      <c r="C21" s="317"/>
      <c r="D21" s="317"/>
      <c r="E21" s="317"/>
      <c r="F21" s="317" t="s">
        <v>46</v>
      </c>
      <c r="G21" s="317"/>
      <c r="H21" s="317"/>
      <c r="I21" s="2" t="s">
        <v>47</v>
      </c>
      <c r="N21" s="52"/>
    </row>
    <row r="22" spans="1:14" ht="67.5" customHeight="1" x14ac:dyDescent="0.15">
      <c r="B22" s="316"/>
      <c r="C22" s="316"/>
      <c r="D22" s="316"/>
      <c r="E22" s="316"/>
      <c r="F22" s="316"/>
      <c r="G22" s="316"/>
      <c r="H22" s="316"/>
      <c r="I22" s="58"/>
    </row>
    <row r="23" spans="1:14" ht="67.5" customHeight="1" x14ac:dyDescent="0.15">
      <c r="B23" s="316"/>
      <c r="C23" s="316"/>
      <c r="D23" s="316"/>
      <c r="E23" s="316"/>
      <c r="F23" s="316"/>
      <c r="G23" s="316"/>
      <c r="H23" s="316"/>
      <c r="I23" s="58"/>
    </row>
    <row r="24" spans="1:14" ht="67.5" customHeight="1" x14ac:dyDescent="0.15">
      <c r="B24" s="316"/>
      <c r="C24" s="316"/>
      <c r="D24" s="316"/>
      <c r="E24" s="316"/>
      <c r="F24" s="316"/>
      <c r="G24" s="316"/>
      <c r="H24" s="316"/>
      <c r="I24" s="58"/>
    </row>
  </sheetData>
  <sheetProtection password="E68E" sheet="1" objects="1" scenarios="1" selectLockedCells="1"/>
  <mergeCells count="42">
    <mergeCell ref="B14:B15"/>
    <mergeCell ref="D9:F9"/>
    <mergeCell ref="B16:B17"/>
    <mergeCell ref="B10:B11"/>
    <mergeCell ref="B12:B13"/>
    <mergeCell ref="C12:C13"/>
    <mergeCell ref="D17:F17"/>
    <mergeCell ref="B8:B9"/>
    <mergeCell ref="C8:C9"/>
    <mergeCell ref="C16:C17"/>
    <mergeCell ref="G16:G17"/>
    <mergeCell ref="E12:F12"/>
    <mergeCell ref="E14:F14"/>
    <mergeCell ref="G12:G13"/>
    <mergeCell ref="A2:C2"/>
    <mergeCell ref="A3:C3"/>
    <mergeCell ref="D3:H3"/>
    <mergeCell ref="D2:H2"/>
    <mergeCell ref="D15:F15"/>
    <mergeCell ref="E8:F8"/>
    <mergeCell ref="E10:F10"/>
    <mergeCell ref="G8:G9"/>
    <mergeCell ref="C10:C11"/>
    <mergeCell ref="G10:G11"/>
    <mergeCell ref="C14:C15"/>
    <mergeCell ref="G14:G15"/>
    <mergeCell ref="B24:E24"/>
    <mergeCell ref="H8:I9"/>
    <mergeCell ref="H10:I11"/>
    <mergeCell ref="H12:I13"/>
    <mergeCell ref="H14:I15"/>
    <mergeCell ref="H16:I17"/>
    <mergeCell ref="F21:H21"/>
    <mergeCell ref="F22:H22"/>
    <mergeCell ref="F23:H23"/>
    <mergeCell ref="F24:H24"/>
    <mergeCell ref="E16:F16"/>
    <mergeCell ref="B21:E21"/>
    <mergeCell ref="B22:E22"/>
    <mergeCell ref="B23:E23"/>
    <mergeCell ref="D11:F11"/>
    <mergeCell ref="D13:F13"/>
  </mergeCells>
  <phoneticPr fontId="2"/>
  <dataValidations count="1">
    <dataValidation type="list" allowBlank="1" showInputMessage="1" showErrorMessage="1" sqref="I22:I24">
      <formula1>"有,無"</formula1>
    </dataValidation>
  </dataValidations>
  <pageMargins left="0.7" right="0.7" top="0.75" bottom="0.75" header="0.3" footer="0.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R92"/>
  <sheetViews>
    <sheetView showGridLines="0" zoomScale="70" zoomScaleNormal="70" zoomScaleSheetLayoutView="70" workbookViewId="0">
      <selection activeCell="A2" sqref="A2:H2"/>
    </sheetView>
  </sheetViews>
  <sheetFormatPr defaultColWidth="9" defaultRowHeight="18.75" x14ac:dyDescent="0.15"/>
  <cols>
    <col min="1" max="2" width="5.125" style="1" customWidth="1"/>
    <col min="3" max="3" width="5.125" style="1" bestFit="1" customWidth="1"/>
    <col min="4" max="4" width="43" style="1" customWidth="1"/>
    <col min="5" max="5" width="26.625" style="3" customWidth="1"/>
    <col min="6" max="6" width="13" style="1" bestFit="1" customWidth="1"/>
    <col min="7" max="7" width="8.125" style="1" bestFit="1" customWidth="1"/>
    <col min="8" max="8" width="13" style="3" bestFit="1" customWidth="1"/>
    <col min="9" max="9" width="13.375" style="94" bestFit="1" customWidth="1"/>
    <col min="10" max="10" width="2.875" style="95" customWidth="1"/>
    <col min="11" max="11" width="4.5" style="1" customWidth="1"/>
    <col min="12" max="17" width="9" style="1"/>
    <col min="18" max="18" width="0" style="1" hidden="1" customWidth="1"/>
    <col min="19" max="16384" width="9" style="1"/>
  </cols>
  <sheetData>
    <row r="1" spans="1:18" x14ac:dyDescent="0.15">
      <c r="A1" s="21" t="s">
        <v>56</v>
      </c>
    </row>
    <row r="2" spans="1:18" ht="24" x14ac:dyDescent="0.15">
      <c r="A2" s="255" t="s">
        <v>145</v>
      </c>
      <c r="B2" s="255"/>
      <c r="C2" s="255"/>
      <c r="D2" s="255"/>
      <c r="E2" s="255"/>
      <c r="F2" s="255"/>
      <c r="G2" s="255"/>
      <c r="H2" s="255"/>
      <c r="I2" s="96"/>
    </row>
    <row r="3" spans="1:18" ht="24" x14ac:dyDescent="0.15">
      <c r="A3" s="87"/>
      <c r="B3" s="87"/>
      <c r="C3" s="87"/>
      <c r="D3" s="87"/>
      <c r="E3" s="87"/>
      <c r="F3" s="87"/>
      <c r="G3" s="87"/>
      <c r="H3" s="87"/>
      <c r="I3" s="96"/>
    </row>
    <row r="4" spans="1:18" ht="34.5" customHeight="1" x14ac:dyDescent="0.15">
      <c r="A4" s="256" t="s">
        <v>16</v>
      </c>
      <c r="B4" s="256"/>
      <c r="C4" s="256"/>
      <c r="D4" s="257" t="s">
        <v>66</v>
      </c>
      <c r="E4" s="257"/>
      <c r="F4" s="48"/>
      <c r="G4" s="48"/>
      <c r="H4" s="48"/>
      <c r="I4" s="96"/>
      <c r="R4" s="51" t="s">
        <v>58</v>
      </c>
    </row>
    <row r="5" spans="1:18" ht="34.5" customHeight="1" x14ac:dyDescent="0.15">
      <c r="A5" s="256" t="s">
        <v>13</v>
      </c>
      <c r="B5" s="256"/>
      <c r="C5" s="256"/>
      <c r="D5" s="257" t="s">
        <v>67</v>
      </c>
      <c r="E5" s="257"/>
      <c r="F5" s="48"/>
      <c r="G5" s="48"/>
      <c r="H5" s="48"/>
      <c r="I5" s="96"/>
      <c r="R5" s="51" t="s">
        <v>59</v>
      </c>
    </row>
    <row r="6" spans="1:18" x14ac:dyDescent="0.15">
      <c r="A6" s="52" t="s">
        <v>22</v>
      </c>
    </row>
    <row r="7" spans="1:18" x14ac:dyDescent="0.15">
      <c r="A7" s="49" t="s">
        <v>65</v>
      </c>
      <c r="H7" s="6" t="s">
        <v>7</v>
      </c>
    </row>
    <row r="8" spans="1:18" ht="34.5" customHeight="1" x14ac:dyDescent="0.15">
      <c r="A8" s="252" t="s">
        <v>6</v>
      </c>
      <c r="B8" s="252"/>
      <c r="C8" s="15" t="s">
        <v>17</v>
      </c>
      <c r="D8" s="85" t="s">
        <v>24</v>
      </c>
      <c r="E8" s="8" t="s">
        <v>27</v>
      </c>
      <c r="F8" s="10" t="s">
        <v>26</v>
      </c>
      <c r="G8" s="80" t="s">
        <v>0</v>
      </c>
      <c r="H8" s="8" t="s">
        <v>29</v>
      </c>
      <c r="I8" s="97" t="s">
        <v>18</v>
      </c>
      <c r="J8" s="98"/>
      <c r="L8" s="43"/>
    </row>
    <row r="9" spans="1:18" ht="42.75" customHeight="1" x14ac:dyDescent="0.15">
      <c r="A9" s="258" t="s">
        <v>9</v>
      </c>
      <c r="B9" s="334" t="s">
        <v>35</v>
      </c>
      <c r="C9" s="92">
        <v>1</v>
      </c>
      <c r="D9" s="79"/>
      <c r="E9" s="91"/>
      <c r="F9" s="63"/>
      <c r="G9" s="64"/>
      <c r="H9" s="65">
        <f>+F9*G9</f>
        <v>0</v>
      </c>
      <c r="I9" s="99" t="str">
        <f t="shared" ref="I9:I18" si="0">+IF($F9="","",IF($F9&gt;=10000,$R$4,$R$5))</f>
        <v/>
      </c>
      <c r="J9" s="43" t="str">
        <f>+IF(OR(AND($D9&lt;&gt;"",$E9&lt;&gt;"",$F9&lt;&gt;"",$G9&lt;&gt;""),AND($D9="",$E9="",$F9="",$G9="")),IF($I9=$R$5,"←厨房機器等購入費（購入費）は、単価（税抜）１万円以上のものが対象です。",IF($H9&gt;=300000,"←見積書のご提出が必要です。","")),"←すべての項目を入力してください。")</f>
        <v/>
      </c>
    </row>
    <row r="10" spans="1:18" ht="42.75" customHeight="1" x14ac:dyDescent="0.15">
      <c r="A10" s="258"/>
      <c r="B10" s="258"/>
      <c r="C10" s="92">
        <v>2</v>
      </c>
      <c r="D10" s="79" t="s">
        <v>68</v>
      </c>
      <c r="E10" s="100" t="s">
        <v>69</v>
      </c>
      <c r="F10" s="63">
        <v>213000</v>
      </c>
      <c r="G10" s="64">
        <v>2</v>
      </c>
      <c r="H10" s="65">
        <f t="shared" ref="H10:H18" si="1">+F10*G10</f>
        <v>426000</v>
      </c>
      <c r="I10" s="99" t="str">
        <f t="shared" si="0"/>
        <v>申請可</v>
      </c>
      <c r="J10" s="43" t="str">
        <f t="shared" ref="J10:J18" si="2">+IF(OR(AND($D10&lt;&gt;"",$E10&lt;&gt;"",$F10&lt;&gt;"",$G10&lt;&gt;""),AND($D10="",$E10="",$F10="",$G10="")),IF($I10=$R$5,"←厨房機器等購入費（購入費）は、単価（税抜）１万円以上のものが対象です。",IF($H10&gt;=300000,"←見積書のご提出が必要です。","")),"←すべての項目を入力してください。")</f>
        <v>←見積書のご提出が必要です。</v>
      </c>
    </row>
    <row r="11" spans="1:18" ht="42.75" customHeight="1" x14ac:dyDescent="0.15">
      <c r="A11" s="258"/>
      <c r="B11" s="258"/>
      <c r="C11" s="92">
        <v>3</v>
      </c>
      <c r="D11" s="79" t="s">
        <v>121</v>
      </c>
      <c r="E11" s="100" t="s">
        <v>70</v>
      </c>
      <c r="F11" s="63">
        <v>20000</v>
      </c>
      <c r="G11" s="64">
        <v>8</v>
      </c>
      <c r="H11" s="65">
        <f t="shared" si="1"/>
        <v>160000</v>
      </c>
      <c r="I11" s="99" t="str">
        <f t="shared" si="0"/>
        <v>申請可</v>
      </c>
      <c r="J11" s="43" t="str">
        <f t="shared" si="2"/>
        <v/>
      </c>
    </row>
    <row r="12" spans="1:18" ht="42.75" customHeight="1" x14ac:dyDescent="0.15">
      <c r="A12" s="258"/>
      <c r="B12" s="258"/>
      <c r="C12" s="92">
        <v>4</v>
      </c>
      <c r="D12" s="79" t="s">
        <v>71</v>
      </c>
      <c r="E12" s="100" t="s">
        <v>72</v>
      </c>
      <c r="F12" s="63">
        <v>328000</v>
      </c>
      <c r="G12" s="64">
        <v>1</v>
      </c>
      <c r="H12" s="65">
        <f t="shared" si="1"/>
        <v>328000</v>
      </c>
      <c r="I12" s="99" t="str">
        <f t="shared" si="0"/>
        <v>申請可</v>
      </c>
      <c r="J12" s="43" t="str">
        <f t="shared" si="2"/>
        <v>←見積書のご提出が必要です。</v>
      </c>
    </row>
    <row r="13" spans="1:18" ht="42.75" customHeight="1" x14ac:dyDescent="0.15">
      <c r="A13" s="258"/>
      <c r="B13" s="258"/>
      <c r="C13" s="92">
        <v>5</v>
      </c>
      <c r="D13" s="79" t="s">
        <v>73</v>
      </c>
      <c r="E13" s="100" t="s">
        <v>74</v>
      </c>
      <c r="F13" s="63">
        <v>12000</v>
      </c>
      <c r="G13" s="64">
        <v>30</v>
      </c>
      <c r="H13" s="65">
        <f t="shared" si="1"/>
        <v>360000</v>
      </c>
      <c r="I13" s="99" t="str">
        <f t="shared" si="0"/>
        <v>申請可</v>
      </c>
      <c r="J13" s="43" t="str">
        <f t="shared" si="2"/>
        <v>←見積書のご提出が必要です。</v>
      </c>
    </row>
    <row r="14" spans="1:18" ht="42.75" customHeight="1" x14ac:dyDescent="0.15">
      <c r="A14" s="258"/>
      <c r="B14" s="258"/>
      <c r="C14" s="92">
        <v>6</v>
      </c>
      <c r="D14" s="79" t="s">
        <v>75</v>
      </c>
      <c r="E14" s="100" t="s">
        <v>76</v>
      </c>
      <c r="F14" s="63">
        <v>17000</v>
      </c>
      <c r="G14" s="64">
        <v>3</v>
      </c>
      <c r="H14" s="65">
        <f t="shared" si="1"/>
        <v>51000</v>
      </c>
      <c r="I14" s="99" t="str">
        <f t="shared" si="0"/>
        <v>申請可</v>
      </c>
      <c r="J14" s="43" t="str">
        <f t="shared" si="2"/>
        <v/>
      </c>
    </row>
    <row r="15" spans="1:18" ht="42.75" customHeight="1" x14ac:dyDescent="0.15">
      <c r="A15" s="258"/>
      <c r="B15" s="258"/>
      <c r="C15" s="92">
        <v>7</v>
      </c>
      <c r="D15" s="79"/>
      <c r="E15" s="91"/>
      <c r="F15" s="63"/>
      <c r="G15" s="64"/>
      <c r="H15" s="65">
        <f t="shared" si="1"/>
        <v>0</v>
      </c>
      <c r="I15" s="99" t="str">
        <f t="shared" si="0"/>
        <v/>
      </c>
      <c r="J15" s="43" t="str">
        <f t="shared" si="2"/>
        <v/>
      </c>
    </row>
    <row r="16" spans="1:18" ht="42.75" customHeight="1" x14ac:dyDescent="0.15">
      <c r="A16" s="258"/>
      <c r="B16" s="258"/>
      <c r="C16" s="92">
        <v>8</v>
      </c>
      <c r="D16" s="79"/>
      <c r="E16" s="91"/>
      <c r="F16" s="63"/>
      <c r="G16" s="64"/>
      <c r="H16" s="65">
        <f t="shared" si="1"/>
        <v>0</v>
      </c>
      <c r="I16" s="99" t="str">
        <f t="shared" si="0"/>
        <v/>
      </c>
      <c r="J16" s="43" t="str">
        <f t="shared" si="2"/>
        <v/>
      </c>
    </row>
    <row r="17" spans="1:10" ht="42.75" customHeight="1" x14ac:dyDescent="0.15">
      <c r="A17" s="258"/>
      <c r="B17" s="258"/>
      <c r="C17" s="92">
        <v>9</v>
      </c>
      <c r="D17" s="79"/>
      <c r="E17" s="91"/>
      <c r="F17" s="63"/>
      <c r="G17" s="64"/>
      <c r="H17" s="65">
        <f t="shared" si="1"/>
        <v>0</v>
      </c>
      <c r="I17" s="99" t="str">
        <f t="shared" si="0"/>
        <v/>
      </c>
      <c r="J17" s="43" t="str">
        <f t="shared" si="2"/>
        <v/>
      </c>
    </row>
    <row r="18" spans="1:10" ht="42.75" customHeight="1" thickBot="1" x14ac:dyDescent="0.2">
      <c r="A18" s="258"/>
      <c r="B18" s="258"/>
      <c r="C18" s="9">
        <v>10</v>
      </c>
      <c r="D18" s="83"/>
      <c r="E18" s="56"/>
      <c r="F18" s="66"/>
      <c r="G18" s="67"/>
      <c r="H18" s="68">
        <f t="shared" si="1"/>
        <v>0</v>
      </c>
      <c r="I18" s="99" t="str">
        <f t="shared" si="0"/>
        <v/>
      </c>
      <c r="J18" s="43" t="str">
        <f t="shared" si="2"/>
        <v/>
      </c>
    </row>
    <row r="19" spans="1:10" ht="34.5" customHeight="1" thickTop="1" x14ac:dyDescent="0.15">
      <c r="A19" s="258"/>
      <c r="B19" s="335"/>
      <c r="C19" s="47"/>
      <c r="D19" s="44"/>
      <c r="E19" s="44"/>
      <c r="F19" s="44"/>
      <c r="G19" s="86" t="s">
        <v>39</v>
      </c>
      <c r="H19" s="69">
        <f>SUM(対象経費_購入費)</f>
        <v>1325000</v>
      </c>
      <c r="I19" s="99" t="str">
        <f>+IF(COUNTIF($I$9:$I$18,$R$5)&gt;0,$R$5,"")</f>
        <v/>
      </c>
      <c r="J19" s="95" t="str">
        <f>+IF($I$19=$R$5,"←「申請不可」となっている厨房機器等購入費（購入費）の単価（税抜）の修正をしてください。","")</f>
        <v/>
      </c>
    </row>
    <row r="20" spans="1:10" ht="34.5" customHeight="1" x14ac:dyDescent="0.15">
      <c r="A20" s="258"/>
      <c r="B20" s="19"/>
      <c r="C20" s="18" t="s">
        <v>17</v>
      </c>
      <c r="D20" s="85" t="s">
        <v>24</v>
      </c>
      <c r="E20" s="8" t="s">
        <v>27</v>
      </c>
      <c r="F20" s="10" t="s">
        <v>26</v>
      </c>
      <c r="G20" s="80" t="s">
        <v>37</v>
      </c>
      <c r="H20" s="8" t="s">
        <v>38</v>
      </c>
      <c r="I20" s="97" t="s">
        <v>18</v>
      </c>
      <c r="J20" s="98"/>
    </row>
    <row r="21" spans="1:10" ht="42.75" customHeight="1" x14ac:dyDescent="0.15">
      <c r="A21" s="258"/>
      <c r="B21" s="254" t="s">
        <v>36</v>
      </c>
      <c r="C21" s="17">
        <v>11</v>
      </c>
      <c r="D21" s="79" t="s">
        <v>77</v>
      </c>
      <c r="E21" s="91" t="s">
        <v>72</v>
      </c>
      <c r="F21" s="63">
        <v>4200</v>
      </c>
      <c r="G21" s="64">
        <v>2</v>
      </c>
      <c r="H21" s="65">
        <f t="shared" ref="H21:H30" si="3">+F21*G21</f>
        <v>8400</v>
      </c>
      <c r="I21" s="99" t="str">
        <f t="shared" ref="I21:I30" si="4">+IF($G21="","",IF($G21&lt;=3,$R$4,$R$5))</f>
        <v>申請可</v>
      </c>
      <c r="J21" s="43" t="str">
        <f>+IF(OR(AND($D21&lt;&gt;"",$E21&lt;&gt;"",$F21&lt;&gt;"",$G21&lt;&gt;""),AND($D21="",$E21="",$F21="",$G21="")),IF($I21=$R$5,"←厨房機器等購入費（リース・レンタル費）は、助成対象期間中（最大3か月）に契約から使用・支払が済んだものが対象です。",IF($H21&gt;=300000,"←見積書のご提出が必要です。","")),"←すべての項目を入力してください。")</f>
        <v/>
      </c>
    </row>
    <row r="22" spans="1:10" ht="42.75" customHeight="1" x14ac:dyDescent="0.15">
      <c r="A22" s="258"/>
      <c r="B22" s="254"/>
      <c r="C22" s="17">
        <v>12</v>
      </c>
      <c r="D22" s="79" t="s">
        <v>78</v>
      </c>
      <c r="E22" s="91" t="s">
        <v>72</v>
      </c>
      <c r="F22" s="63">
        <v>180000</v>
      </c>
      <c r="G22" s="64">
        <v>2</v>
      </c>
      <c r="H22" s="65">
        <f t="shared" si="3"/>
        <v>360000</v>
      </c>
      <c r="I22" s="99" t="str">
        <f t="shared" si="4"/>
        <v>申請可</v>
      </c>
      <c r="J22" s="43" t="str">
        <f t="shared" ref="J22:J30" si="5">+IF(OR(AND($D22&lt;&gt;"",$E22&lt;&gt;"",$F22&lt;&gt;"",$G22&lt;&gt;""),AND($D22="",$E22="",$F22="",$G22="")),IF($I22=$R$5,"←厨房機器等購入費（リース・レンタル費）は、助成対象期間中（最大3か月）に契約から使用・支払が済んだものが対象です。",IF($H22&gt;=300000,"←見積書のご提出が必要です。","")),"←すべての項目を入力してください。")</f>
        <v>←見積書のご提出が必要です。</v>
      </c>
    </row>
    <row r="23" spans="1:10" ht="42.75" customHeight="1" x14ac:dyDescent="0.15">
      <c r="A23" s="258"/>
      <c r="B23" s="254"/>
      <c r="C23" s="17">
        <v>13</v>
      </c>
      <c r="D23" s="79"/>
      <c r="E23" s="91"/>
      <c r="F23" s="63"/>
      <c r="G23" s="64"/>
      <c r="H23" s="65">
        <f t="shared" si="3"/>
        <v>0</v>
      </c>
      <c r="I23" s="99" t="str">
        <f t="shared" si="4"/>
        <v/>
      </c>
      <c r="J23" s="43" t="str">
        <f t="shared" si="5"/>
        <v/>
      </c>
    </row>
    <row r="24" spans="1:10" ht="42.75" customHeight="1" x14ac:dyDescent="0.15">
      <c r="A24" s="258"/>
      <c r="B24" s="254"/>
      <c r="C24" s="17">
        <v>14</v>
      </c>
      <c r="D24" s="79"/>
      <c r="E24" s="91"/>
      <c r="F24" s="63"/>
      <c r="G24" s="64"/>
      <c r="H24" s="65">
        <f t="shared" si="3"/>
        <v>0</v>
      </c>
      <c r="I24" s="99" t="str">
        <f t="shared" si="4"/>
        <v/>
      </c>
      <c r="J24" s="43" t="str">
        <f t="shared" si="5"/>
        <v/>
      </c>
    </row>
    <row r="25" spans="1:10" ht="42.75" customHeight="1" thickBot="1" x14ac:dyDescent="0.2">
      <c r="A25" s="258"/>
      <c r="B25" s="254"/>
      <c r="C25" s="17">
        <v>15</v>
      </c>
      <c r="D25" s="79"/>
      <c r="E25" s="91"/>
      <c r="F25" s="63"/>
      <c r="G25" s="64"/>
      <c r="H25" s="65">
        <f t="shared" si="3"/>
        <v>0</v>
      </c>
      <c r="I25" s="99" t="str">
        <f t="shared" si="4"/>
        <v/>
      </c>
      <c r="J25" s="43" t="str">
        <f t="shared" si="5"/>
        <v/>
      </c>
    </row>
    <row r="26" spans="1:10" ht="42.75" hidden="1" customHeight="1" x14ac:dyDescent="0.15">
      <c r="A26" s="258"/>
      <c r="B26" s="254"/>
      <c r="C26" s="17">
        <v>16</v>
      </c>
      <c r="D26" s="79"/>
      <c r="E26" s="91"/>
      <c r="F26" s="63"/>
      <c r="G26" s="64"/>
      <c r="H26" s="65">
        <f t="shared" si="3"/>
        <v>0</v>
      </c>
      <c r="I26" s="99" t="str">
        <f t="shared" si="4"/>
        <v/>
      </c>
      <c r="J26" s="43" t="str">
        <f t="shared" si="5"/>
        <v/>
      </c>
    </row>
    <row r="27" spans="1:10" ht="42.75" hidden="1" customHeight="1" x14ac:dyDescent="0.15">
      <c r="A27" s="258"/>
      <c r="B27" s="254"/>
      <c r="C27" s="17">
        <v>17</v>
      </c>
      <c r="D27" s="79"/>
      <c r="E27" s="91"/>
      <c r="F27" s="63"/>
      <c r="G27" s="64"/>
      <c r="H27" s="65">
        <f t="shared" si="3"/>
        <v>0</v>
      </c>
      <c r="I27" s="99" t="str">
        <f t="shared" si="4"/>
        <v/>
      </c>
      <c r="J27" s="43" t="str">
        <f t="shared" si="5"/>
        <v/>
      </c>
    </row>
    <row r="28" spans="1:10" ht="42.75" hidden="1" customHeight="1" x14ac:dyDescent="0.15">
      <c r="A28" s="258"/>
      <c r="B28" s="254"/>
      <c r="C28" s="17">
        <v>18</v>
      </c>
      <c r="D28" s="79"/>
      <c r="E28" s="91"/>
      <c r="F28" s="63"/>
      <c r="G28" s="64"/>
      <c r="H28" s="65">
        <f t="shared" si="3"/>
        <v>0</v>
      </c>
      <c r="I28" s="99" t="str">
        <f t="shared" si="4"/>
        <v/>
      </c>
      <c r="J28" s="43" t="str">
        <f t="shared" si="5"/>
        <v/>
      </c>
    </row>
    <row r="29" spans="1:10" ht="42.75" hidden="1" customHeight="1" x14ac:dyDescent="0.15">
      <c r="A29" s="258"/>
      <c r="B29" s="254"/>
      <c r="C29" s="17">
        <v>19</v>
      </c>
      <c r="D29" s="79"/>
      <c r="E29" s="91"/>
      <c r="F29" s="63"/>
      <c r="G29" s="64"/>
      <c r="H29" s="65">
        <f t="shared" si="3"/>
        <v>0</v>
      </c>
      <c r="I29" s="99" t="str">
        <f t="shared" si="4"/>
        <v/>
      </c>
      <c r="J29" s="43" t="str">
        <f t="shared" si="5"/>
        <v/>
      </c>
    </row>
    <row r="30" spans="1:10" ht="42.75" hidden="1" customHeight="1" thickBot="1" x14ac:dyDescent="0.2">
      <c r="A30" s="258"/>
      <c r="B30" s="254"/>
      <c r="C30" s="17">
        <v>20</v>
      </c>
      <c r="D30" s="83"/>
      <c r="E30" s="56"/>
      <c r="F30" s="66"/>
      <c r="G30" s="67"/>
      <c r="H30" s="68">
        <f t="shared" si="3"/>
        <v>0</v>
      </c>
      <c r="I30" s="99" t="str">
        <f t="shared" si="4"/>
        <v/>
      </c>
      <c r="J30" s="43" t="str">
        <f t="shared" si="5"/>
        <v/>
      </c>
    </row>
    <row r="31" spans="1:10" ht="34.5" customHeight="1" thickTop="1" thickBot="1" x14ac:dyDescent="0.2">
      <c r="A31" s="258"/>
      <c r="B31" s="336"/>
      <c r="C31" s="45"/>
      <c r="D31" s="46"/>
      <c r="E31" s="46"/>
      <c r="F31" s="46"/>
      <c r="G31" s="88" t="s">
        <v>40</v>
      </c>
      <c r="H31" s="77">
        <f>+SUM(H21:H30)</f>
        <v>368400</v>
      </c>
      <c r="I31" s="99" t="str">
        <f>+IF(COUNTIF($I$21:$I$30,$R$5)&gt;0,$R$5,"")</f>
        <v/>
      </c>
      <c r="J31" s="95" t="str">
        <f>+IF($I$31=$R$5,"←「申請不可」となっている厨房機器等購入費（購入費）の月数の修正をしてください。","")</f>
        <v/>
      </c>
    </row>
    <row r="32" spans="1:10" ht="34.5" customHeight="1" thickTop="1" x14ac:dyDescent="0.15">
      <c r="A32" s="81"/>
      <c r="B32" s="20"/>
      <c r="C32" s="337" t="s">
        <v>41</v>
      </c>
      <c r="D32" s="337"/>
      <c r="E32" s="337"/>
      <c r="F32" s="337"/>
      <c r="G32" s="337"/>
      <c r="H32" s="93">
        <f>+H19+H31</f>
        <v>1693400</v>
      </c>
      <c r="I32" s="96"/>
    </row>
    <row r="33" spans="1:9" ht="34.5" customHeight="1" x14ac:dyDescent="0.15">
      <c r="A33" s="260" t="s">
        <v>10</v>
      </c>
      <c r="B33" s="261"/>
      <c r="C33" s="42" t="s">
        <v>17</v>
      </c>
      <c r="D33" s="41" t="s">
        <v>25</v>
      </c>
      <c r="E33" s="338" t="s">
        <v>27</v>
      </c>
      <c r="F33" s="339"/>
      <c r="G33" s="340"/>
      <c r="H33" s="8" t="s">
        <v>19</v>
      </c>
      <c r="I33" s="101"/>
    </row>
    <row r="34" spans="1:9" ht="42.75" customHeight="1" x14ac:dyDescent="0.15">
      <c r="A34" s="248" t="s">
        <v>11</v>
      </c>
      <c r="B34" s="341" t="s">
        <v>21</v>
      </c>
      <c r="C34" s="92">
        <v>1</v>
      </c>
      <c r="D34" s="78"/>
      <c r="E34" s="344"/>
      <c r="F34" s="345"/>
      <c r="G34" s="346"/>
      <c r="H34" s="63"/>
      <c r="I34" s="101" t="str">
        <f>+IF(OR(AND($D34&lt;&gt;"",$E34&lt;&gt;"",$H34&lt;&gt;""),AND($D34="",$E34="",$H34="")),IF($H34&gt;=300000,"←見積書のご提出が必要です。",""),"←すべての項目を入力してください。")</f>
        <v/>
      </c>
    </row>
    <row r="35" spans="1:9" ht="42.75" customHeight="1" x14ac:dyDescent="0.15">
      <c r="A35" s="249"/>
      <c r="B35" s="342"/>
      <c r="C35" s="92">
        <v>2</v>
      </c>
      <c r="D35" s="78" t="s">
        <v>79</v>
      </c>
      <c r="E35" s="344" t="s">
        <v>76</v>
      </c>
      <c r="F35" s="345"/>
      <c r="G35" s="346"/>
      <c r="H35" s="63">
        <v>20000</v>
      </c>
      <c r="I35" s="101" t="str">
        <f t="shared" ref="I35:I54" si="6">+IF(OR(AND($D35&lt;&gt;"",$E35&lt;&gt;"",$H35&lt;&gt;""),AND($D35="",$E35="",$H35="")),IF($H35&gt;=300000,"←見積書のご提出が必要です。",""),"←すべての項目を入力してください。")</f>
        <v/>
      </c>
    </row>
    <row r="36" spans="1:9" ht="42.75" customHeight="1" x14ac:dyDescent="0.15">
      <c r="A36" s="249"/>
      <c r="B36" s="342"/>
      <c r="C36" s="92">
        <v>3</v>
      </c>
      <c r="D36" s="78" t="s">
        <v>80</v>
      </c>
      <c r="E36" s="344" t="s">
        <v>81</v>
      </c>
      <c r="F36" s="345"/>
      <c r="G36" s="346"/>
      <c r="H36" s="63">
        <v>25000</v>
      </c>
      <c r="I36" s="101" t="str">
        <f t="shared" si="6"/>
        <v/>
      </c>
    </row>
    <row r="37" spans="1:9" ht="42.75" customHeight="1" x14ac:dyDescent="0.15">
      <c r="A37" s="249"/>
      <c r="B37" s="342"/>
      <c r="C37" s="92">
        <v>4</v>
      </c>
      <c r="D37" s="78" t="s">
        <v>82</v>
      </c>
      <c r="E37" s="344" t="s">
        <v>81</v>
      </c>
      <c r="F37" s="345"/>
      <c r="G37" s="346"/>
      <c r="H37" s="63">
        <v>570000</v>
      </c>
      <c r="I37" s="101" t="str">
        <f t="shared" si="6"/>
        <v>←見積書のご提出が必要です。</v>
      </c>
    </row>
    <row r="38" spans="1:9" ht="42.75" customHeight="1" x14ac:dyDescent="0.15">
      <c r="A38" s="249"/>
      <c r="B38" s="342"/>
      <c r="C38" s="92">
        <v>5</v>
      </c>
      <c r="D38" s="78" t="s">
        <v>83</v>
      </c>
      <c r="E38" s="344" t="s">
        <v>81</v>
      </c>
      <c r="F38" s="345"/>
      <c r="G38" s="346"/>
      <c r="H38" s="63">
        <v>800000</v>
      </c>
      <c r="I38" s="101" t="str">
        <f t="shared" si="6"/>
        <v>←見積書のご提出が必要です。</v>
      </c>
    </row>
    <row r="39" spans="1:9" ht="42.75" customHeight="1" thickBot="1" x14ac:dyDescent="0.2">
      <c r="A39" s="249"/>
      <c r="B39" s="342"/>
      <c r="C39" s="92">
        <v>6</v>
      </c>
      <c r="D39" s="78" t="s">
        <v>84</v>
      </c>
      <c r="E39" s="344" t="s">
        <v>72</v>
      </c>
      <c r="F39" s="345"/>
      <c r="G39" s="346"/>
      <c r="H39" s="63">
        <v>200000</v>
      </c>
      <c r="I39" s="101" t="str">
        <f t="shared" si="6"/>
        <v/>
      </c>
    </row>
    <row r="40" spans="1:9" ht="42.75" hidden="1" customHeight="1" x14ac:dyDescent="0.15">
      <c r="A40" s="249"/>
      <c r="B40" s="342"/>
      <c r="C40" s="92">
        <v>7</v>
      </c>
      <c r="D40" s="78"/>
      <c r="E40" s="344"/>
      <c r="F40" s="345"/>
      <c r="G40" s="346"/>
      <c r="H40" s="63"/>
      <c r="I40" s="101" t="str">
        <f t="shared" si="6"/>
        <v/>
      </c>
    </row>
    <row r="41" spans="1:9" ht="42.75" hidden="1" customHeight="1" x14ac:dyDescent="0.15">
      <c r="A41" s="249"/>
      <c r="B41" s="342"/>
      <c r="C41" s="92">
        <v>8</v>
      </c>
      <c r="D41" s="78"/>
      <c r="E41" s="344"/>
      <c r="F41" s="345"/>
      <c r="G41" s="346"/>
      <c r="H41" s="63"/>
      <c r="I41" s="101" t="str">
        <f t="shared" si="6"/>
        <v/>
      </c>
    </row>
    <row r="42" spans="1:9" ht="42.75" hidden="1" customHeight="1" x14ac:dyDescent="0.15">
      <c r="A42" s="249"/>
      <c r="B42" s="342"/>
      <c r="C42" s="92">
        <v>9</v>
      </c>
      <c r="D42" s="78"/>
      <c r="E42" s="344"/>
      <c r="F42" s="345"/>
      <c r="G42" s="346"/>
      <c r="H42" s="63"/>
      <c r="I42" s="101" t="str">
        <f t="shared" si="6"/>
        <v/>
      </c>
    </row>
    <row r="43" spans="1:9" ht="42.75" hidden="1" customHeight="1" thickBot="1" x14ac:dyDescent="0.2">
      <c r="A43" s="249"/>
      <c r="B43" s="342"/>
      <c r="C43" s="9">
        <v>10</v>
      </c>
      <c r="D43" s="82"/>
      <c r="E43" s="349"/>
      <c r="F43" s="350"/>
      <c r="G43" s="351"/>
      <c r="H43" s="66"/>
      <c r="I43" s="101" t="str">
        <f t="shared" si="6"/>
        <v/>
      </c>
    </row>
    <row r="44" spans="1:9" ht="34.5" customHeight="1" thickTop="1" x14ac:dyDescent="0.15">
      <c r="A44" s="249"/>
      <c r="B44" s="343"/>
      <c r="C44" s="352" t="s">
        <v>42</v>
      </c>
      <c r="D44" s="353"/>
      <c r="E44" s="353"/>
      <c r="F44" s="353"/>
      <c r="G44" s="354"/>
      <c r="H44" s="102">
        <f>SUM(対象経費_広告費)</f>
        <v>1615000</v>
      </c>
      <c r="I44" s="103"/>
    </row>
    <row r="45" spans="1:9" ht="42.75" customHeight="1" x14ac:dyDescent="0.15">
      <c r="A45" s="249"/>
      <c r="B45" s="250" t="s">
        <v>20</v>
      </c>
      <c r="C45" s="92">
        <v>11</v>
      </c>
      <c r="D45" s="78" t="s">
        <v>85</v>
      </c>
      <c r="E45" s="344" t="s">
        <v>72</v>
      </c>
      <c r="F45" s="345"/>
      <c r="G45" s="346"/>
      <c r="H45" s="63">
        <v>12000</v>
      </c>
      <c r="I45" s="101" t="str">
        <f t="shared" si="6"/>
        <v/>
      </c>
    </row>
    <row r="46" spans="1:9" ht="42.75" customHeight="1" x14ac:dyDescent="0.15">
      <c r="A46" s="249"/>
      <c r="B46" s="251"/>
      <c r="C46" s="92">
        <v>12</v>
      </c>
      <c r="D46" s="78"/>
      <c r="E46" s="344"/>
      <c r="F46" s="345"/>
      <c r="G46" s="346"/>
      <c r="H46" s="63"/>
      <c r="I46" s="101" t="str">
        <f t="shared" si="6"/>
        <v/>
      </c>
    </row>
    <row r="47" spans="1:9" ht="42.75" customHeight="1" thickBot="1" x14ac:dyDescent="0.2">
      <c r="A47" s="249"/>
      <c r="B47" s="251"/>
      <c r="C47" s="92">
        <v>13</v>
      </c>
      <c r="D47" s="78"/>
      <c r="E47" s="344"/>
      <c r="F47" s="345"/>
      <c r="G47" s="346"/>
      <c r="H47" s="63"/>
      <c r="I47" s="101" t="str">
        <f t="shared" si="6"/>
        <v/>
      </c>
    </row>
    <row r="48" spans="1:9" ht="42.75" hidden="1" customHeight="1" x14ac:dyDescent="0.15">
      <c r="A48" s="249"/>
      <c r="B48" s="251"/>
      <c r="C48" s="92">
        <v>14</v>
      </c>
      <c r="D48" s="78"/>
      <c r="E48" s="344"/>
      <c r="F48" s="345"/>
      <c r="G48" s="346"/>
      <c r="H48" s="63"/>
      <c r="I48" s="101" t="str">
        <f t="shared" si="6"/>
        <v/>
      </c>
    </row>
    <row r="49" spans="1:10" ht="42.75" hidden="1" customHeight="1" x14ac:dyDescent="0.15">
      <c r="A49" s="249"/>
      <c r="B49" s="251"/>
      <c r="C49" s="92">
        <v>15</v>
      </c>
      <c r="D49" s="78"/>
      <c r="E49" s="344"/>
      <c r="F49" s="345"/>
      <c r="G49" s="346"/>
      <c r="H49" s="63"/>
      <c r="I49" s="101" t="str">
        <f t="shared" si="6"/>
        <v/>
      </c>
    </row>
    <row r="50" spans="1:10" ht="42.75" hidden="1" customHeight="1" x14ac:dyDescent="0.15">
      <c r="A50" s="249"/>
      <c r="B50" s="251"/>
      <c r="C50" s="92">
        <v>16</v>
      </c>
      <c r="D50" s="78"/>
      <c r="E50" s="344"/>
      <c r="F50" s="345"/>
      <c r="G50" s="346"/>
      <c r="H50" s="63"/>
      <c r="I50" s="101" t="str">
        <f t="shared" si="6"/>
        <v/>
      </c>
    </row>
    <row r="51" spans="1:10" ht="42.75" hidden="1" customHeight="1" x14ac:dyDescent="0.15">
      <c r="A51" s="249"/>
      <c r="B51" s="251"/>
      <c r="C51" s="92">
        <v>17</v>
      </c>
      <c r="D51" s="78"/>
      <c r="E51" s="344"/>
      <c r="F51" s="345"/>
      <c r="G51" s="346"/>
      <c r="H51" s="63"/>
      <c r="I51" s="101" t="str">
        <f t="shared" si="6"/>
        <v/>
      </c>
    </row>
    <row r="52" spans="1:10" ht="42.75" hidden="1" customHeight="1" x14ac:dyDescent="0.15">
      <c r="A52" s="249"/>
      <c r="B52" s="251"/>
      <c r="C52" s="92">
        <v>18</v>
      </c>
      <c r="D52" s="78"/>
      <c r="E52" s="344"/>
      <c r="F52" s="345"/>
      <c r="G52" s="346"/>
      <c r="H52" s="63"/>
      <c r="I52" s="101" t="str">
        <f t="shared" si="6"/>
        <v/>
      </c>
    </row>
    <row r="53" spans="1:10" ht="42.75" hidden="1" customHeight="1" x14ac:dyDescent="0.15">
      <c r="A53" s="249"/>
      <c r="B53" s="251"/>
      <c r="C53" s="92">
        <v>19</v>
      </c>
      <c r="D53" s="78"/>
      <c r="E53" s="344"/>
      <c r="F53" s="345"/>
      <c r="G53" s="346"/>
      <c r="H53" s="63"/>
      <c r="I53" s="101" t="str">
        <f t="shared" si="6"/>
        <v/>
      </c>
    </row>
    <row r="54" spans="1:10" ht="42.75" hidden="1" customHeight="1" thickBot="1" x14ac:dyDescent="0.2">
      <c r="A54" s="249"/>
      <c r="B54" s="251"/>
      <c r="C54" s="9">
        <v>20</v>
      </c>
      <c r="D54" s="82"/>
      <c r="E54" s="349"/>
      <c r="F54" s="350"/>
      <c r="G54" s="351"/>
      <c r="H54" s="66"/>
      <c r="I54" s="101" t="str">
        <f t="shared" si="6"/>
        <v/>
      </c>
    </row>
    <row r="55" spans="1:10" ht="34.5" customHeight="1" thickTop="1" thickBot="1" x14ac:dyDescent="0.2">
      <c r="A55" s="249"/>
      <c r="B55" s="16"/>
      <c r="C55" s="355" t="s">
        <v>43</v>
      </c>
      <c r="D55" s="356"/>
      <c r="E55" s="356"/>
      <c r="F55" s="356"/>
      <c r="G55" s="357"/>
      <c r="H55" s="104">
        <f>SUM(H45:H54)</f>
        <v>12000</v>
      </c>
      <c r="I55" s="103"/>
    </row>
    <row r="56" spans="1:10" ht="34.5" customHeight="1" thickTop="1" x14ac:dyDescent="0.15">
      <c r="A56" s="266"/>
      <c r="B56" s="89"/>
      <c r="C56" s="347" t="s">
        <v>44</v>
      </c>
      <c r="D56" s="337"/>
      <c r="E56" s="337"/>
      <c r="F56" s="337"/>
      <c r="G56" s="348"/>
      <c r="H56" s="76">
        <f>+H44+H55</f>
        <v>1627000</v>
      </c>
      <c r="I56" s="103"/>
    </row>
    <row r="57" spans="1:10" ht="34.5" customHeight="1" x14ac:dyDescent="0.15">
      <c r="A57" s="260" t="s">
        <v>10</v>
      </c>
      <c r="B57" s="261"/>
      <c r="C57" s="5" t="s">
        <v>17</v>
      </c>
      <c r="D57" s="11" t="s">
        <v>25</v>
      </c>
      <c r="E57" s="358" t="s">
        <v>27</v>
      </c>
      <c r="F57" s="359"/>
      <c r="G57" s="360"/>
      <c r="H57" s="8" t="s">
        <v>19</v>
      </c>
      <c r="I57" s="97" t="s">
        <v>18</v>
      </c>
      <c r="J57" s="98"/>
    </row>
    <row r="58" spans="1:10" ht="42.75" customHeight="1" x14ac:dyDescent="0.15">
      <c r="A58" s="361" t="s">
        <v>3</v>
      </c>
      <c r="B58" s="362"/>
      <c r="C58" s="92">
        <v>1</v>
      </c>
      <c r="D58" s="105" t="s">
        <v>86</v>
      </c>
      <c r="E58" s="365" t="s">
        <v>76</v>
      </c>
      <c r="F58" s="366"/>
      <c r="G58" s="367"/>
      <c r="H58" s="63">
        <v>180000</v>
      </c>
      <c r="I58" s="99" t="str">
        <f t="shared" ref="I58:I67" si="7">+IF($H58="","",IF($H58&gt;=10000,$R$4,$R$5))</f>
        <v>申請可</v>
      </c>
      <c r="J58" s="43" t="str">
        <f>+IF(OR(AND($D58&lt;&gt;"",$E58&lt;&gt;"",$H58&lt;&gt;""),AND($D58="",$E58="",$H58="")),IF($I58=$R$5,"←マーケティング調査費は一契約あたり１万円以上のものが対象です。",IF($H58&gt;=300000,"←見積書のご提出が必要です。","")),"←すべての項目を入力してください。")</f>
        <v/>
      </c>
    </row>
    <row r="59" spans="1:10" ht="42.75" customHeight="1" x14ac:dyDescent="0.15">
      <c r="A59" s="264"/>
      <c r="B59" s="265"/>
      <c r="C59" s="92">
        <v>2</v>
      </c>
      <c r="D59" s="105" t="s">
        <v>87</v>
      </c>
      <c r="E59" s="365" t="s">
        <v>76</v>
      </c>
      <c r="F59" s="366"/>
      <c r="G59" s="367"/>
      <c r="H59" s="63">
        <v>60000</v>
      </c>
      <c r="I59" s="99" t="str">
        <f t="shared" si="7"/>
        <v>申請可</v>
      </c>
      <c r="J59" s="43" t="str">
        <f t="shared" ref="J59:J67" si="8">+IF(OR(AND($D59&lt;&gt;"",$E59&lt;&gt;"",$H59&lt;&gt;""),AND($D59="",$E59="",$H59="")),IF($I59=$R$5,"←マーケティング調査費は一契約あたり１万円以上のものが対象です。",IF($H59&gt;=300000,"←見積書のご提出が必要です。","")),"←すべての項目を入力してください。")</f>
        <v/>
      </c>
    </row>
    <row r="60" spans="1:10" ht="42.75" customHeight="1" x14ac:dyDescent="0.15">
      <c r="A60" s="264"/>
      <c r="B60" s="265"/>
      <c r="C60" s="92">
        <v>3</v>
      </c>
      <c r="D60" s="78"/>
      <c r="E60" s="344"/>
      <c r="F60" s="345"/>
      <c r="G60" s="346"/>
      <c r="H60" s="63"/>
      <c r="I60" s="99" t="str">
        <f t="shared" si="7"/>
        <v/>
      </c>
      <c r="J60" s="43" t="str">
        <f t="shared" si="8"/>
        <v/>
      </c>
    </row>
    <row r="61" spans="1:10" ht="42.75" customHeight="1" x14ac:dyDescent="0.15">
      <c r="A61" s="264"/>
      <c r="B61" s="265"/>
      <c r="C61" s="92">
        <v>4</v>
      </c>
      <c r="D61" s="78"/>
      <c r="E61" s="344"/>
      <c r="F61" s="345"/>
      <c r="G61" s="346"/>
      <c r="H61" s="63"/>
      <c r="I61" s="99" t="str">
        <f t="shared" si="7"/>
        <v/>
      </c>
      <c r="J61" s="43" t="str">
        <f t="shared" si="8"/>
        <v/>
      </c>
    </row>
    <row r="62" spans="1:10" ht="42.75" customHeight="1" thickBot="1" x14ac:dyDescent="0.2">
      <c r="A62" s="264"/>
      <c r="B62" s="265"/>
      <c r="C62" s="92">
        <v>5</v>
      </c>
      <c r="D62" s="78"/>
      <c r="E62" s="344"/>
      <c r="F62" s="345"/>
      <c r="G62" s="346"/>
      <c r="H62" s="63"/>
      <c r="I62" s="99" t="str">
        <f t="shared" si="7"/>
        <v/>
      </c>
      <c r="J62" s="43" t="str">
        <f t="shared" si="8"/>
        <v/>
      </c>
    </row>
    <row r="63" spans="1:10" ht="42.75" hidden="1" customHeight="1" x14ac:dyDescent="0.15">
      <c r="A63" s="264"/>
      <c r="B63" s="265"/>
      <c r="C63" s="92">
        <v>6</v>
      </c>
      <c r="D63" s="78"/>
      <c r="E63" s="344"/>
      <c r="F63" s="345"/>
      <c r="G63" s="346"/>
      <c r="H63" s="63"/>
      <c r="I63" s="99" t="str">
        <f t="shared" si="7"/>
        <v/>
      </c>
      <c r="J63" s="43" t="str">
        <f t="shared" si="8"/>
        <v/>
      </c>
    </row>
    <row r="64" spans="1:10" ht="42.75" hidden="1" customHeight="1" x14ac:dyDescent="0.15">
      <c r="A64" s="264"/>
      <c r="B64" s="265"/>
      <c r="C64" s="92">
        <v>7</v>
      </c>
      <c r="D64" s="78"/>
      <c r="E64" s="344"/>
      <c r="F64" s="345"/>
      <c r="G64" s="346"/>
      <c r="H64" s="63"/>
      <c r="I64" s="99" t="str">
        <f t="shared" si="7"/>
        <v/>
      </c>
      <c r="J64" s="43" t="str">
        <f t="shared" si="8"/>
        <v/>
      </c>
    </row>
    <row r="65" spans="1:10" ht="42.75" hidden="1" customHeight="1" x14ac:dyDescent="0.15">
      <c r="A65" s="264"/>
      <c r="B65" s="265"/>
      <c r="C65" s="92">
        <v>8</v>
      </c>
      <c r="D65" s="78"/>
      <c r="E65" s="344"/>
      <c r="F65" s="345"/>
      <c r="G65" s="346"/>
      <c r="H65" s="63"/>
      <c r="I65" s="99" t="str">
        <f t="shared" si="7"/>
        <v/>
      </c>
      <c r="J65" s="43" t="str">
        <f t="shared" si="8"/>
        <v/>
      </c>
    </row>
    <row r="66" spans="1:10" ht="42.75" hidden="1" customHeight="1" x14ac:dyDescent="0.15">
      <c r="A66" s="264"/>
      <c r="B66" s="265"/>
      <c r="C66" s="92">
        <v>9</v>
      </c>
      <c r="D66" s="78"/>
      <c r="E66" s="344"/>
      <c r="F66" s="345"/>
      <c r="G66" s="346"/>
      <c r="H66" s="63"/>
      <c r="I66" s="99" t="str">
        <f t="shared" si="7"/>
        <v/>
      </c>
      <c r="J66" s="43" t="str">
        <f t="shared" si="8"/>
        <v/>
      </c>
    </row>
    <row r="67" spans="1:10" ht="42.75" hidden="1" customHeight="1" thickBot="1" x14ac:dyDescent="0.2">
      <c r="A67" s="264"/>
      <c r="B67" s="265"/>
      <c r="C67" s="92">
        <v>10</v>
      </c>
      <c r="D67" s="82"/>
      <c r="E67" s="349"/>
      <c r="F67" s="350"/>
      <c r="G67" s="351"/>
      <c r="H67" s="66"/>
      <c r="I67" s="99" t="str">
        <f t="shared" si="7"/>
        <v/>
      </c>
      <c r="J67" s="43" t="str">
        <f t="shared" si="8"/>
        <v/>
      </c>
    </row>
    <row r="68" spans="1:10" ht="34.5" customHeight="1" thickTop="1" x14ac:dyDescent="0.15">
      <c r="A68" s="363"/>
      <c r="B68" s="364"/>
      <c r="C68" s="347" t="s">
        <v>33</v>
      </c>
      <c r="D68" s="337"/>
      <c r="E68" s="337"/>
      <c r="F68" s="337"/>
      <c r="G68" s="348"/>
      <c r="H68" s="106">
        <f>SUM(対象経費_調査費)</f>
        <v>240000</v>
      </c>
      <c r="I68" s="99" t="str">
        <f>+IF(COUNTIF($I$58:$I$67,$R$5)&gt;0,$R$5,"")</f>
        <v/>
      </c>
      <c r="J68" s="95" t="str">
        <f>+IF($I68=$R$5,"←「申請不可」となっているマーケティング調査費の金額（税抜）の修正をしてください。","")</f>
        <v/>
      </c>
    </row>
    <row r="69" spans="1:10" ht="34.5" customHeight="1" x14ac:dyDescent="0.15">
      <c r="A69" s="84" t="s">
        <v>10</v>
      </c>
      <c r="B69" s="85"/>
      <c r="C69" s="5" t="s">
        <v>17</v>
      </c>
      <c r="D69" s="11" t="s">
        <v>25</v>
      </c>
      <c r="E69" s="358" t="s">
        <v>27</v>
      </c>
      <c r="F69" s="359"/>
      <c r="G69" s="360"/>
      <c r="H69" s="8" t="s">
        <v>19</v>
      </c>
    </row>
    <row r="70" spans="1:10" ht="42.75" customHeight="1" x14ac:dyDescent="0.15">
      <c r="A70" s="248" t="s">
        <v>4</v>
      </c>
      <c r="B70" s="368"/>
      <c r="C70" s="92">
        <v>1</v>
      </c>
      <c r="D70" s="78" t="s">
        <v>88</v>
      </c>
      <c r="E70" s="344" t="s">
        <v>76</v>
      </c>
      <c r="F70" s="345"/>
      <c r="G70" s="346"/>
      <c r="H70" s="63">
        <v>48000</v>
      </c>
      <c r="I70" s="101" t="str">
        <f>+IF(OR(AND($D70&lt;&gt;"",$E70&lt;&gt;"",$H70&lt;&gt;""),AND($D70="",$E70="",$H70="")),IF($H70&gt;=300000,"←見積書のご提出が必要です。",""),"←すべての項目を入力してください。")</f>
        <v/>
      </c>
    </row>
    <row r="71" spans="1:10" ht="42.75" customHeight="1" x14ac:dyDescent="0.15">
      <c r="A71" s="249"/>
      <c r="B71" s="369"/>
      <c r="C71" s="92">
        <v>2</v>
      </c>
      <c r="D71" s="78" t="s">
        <v>89</v>
      </c>
      <c r="E71" s="344" t="s">
        <v>90</v>
      </c>
      <c r="F71" s="345"/>
      <c r="G71" s="346"/>
      <c r="H71" s="63">
        <v>35000</v>
      </c>
      <c r="I71" s="101" t="str">
        <f t="shared" ref="I71:I79" si="9">+IF(OR(AND($D71&lt;&gt;"",$E71&lt;&gt;"",$H71&lt;&gt;""),AND($D71="",$E71="",$H71="")),IF($H71&gt;=300000,"←見積書のご提出が必要です。",""),"←すべての項目を入力してください。")</f>
        <v/>
      </c>
    </row>
    <row r="72" spans="1:10" ht="42.75" customHeight="1" x14ac:dyDescent="0.15">
      <c r="A72" s="249"/>
      <c r="B72" s="369"/>
      <c r="C72" s="92">
        <v>3</v>
      </c>
      <c r="D72" s="78" t="s">
        <v>91</v>
      </c>
      <c r="E72" s="344" t="s">
        <v>90</v>
      </c>
      <c r="F72" s="345"/>
      <c r="G72" s="346"/>
      <c r="H72" s="63">
        <v>10000</v>
      </c>
      <c r="I72" s="101" t="str">
        <f t="shared" si="9"/>
        <v/>
      </c>
    </row>
    <row r="73" spans="1:10" ht="42.75" customHeight="1" x14ac:dyDescent="0.15">
      <c r="A73" s="249"/>
      <c r="B73" s="369"/>
      <c r="C73" s="92">
        <v>4</v>
      </c>
      <c r="D73" s="78"/>
      <c r="E73" s="344"/>
      <c r="F73" s="345"/>
      <c r="G73" s="346"/>
      <c r="H73" s="63"/>
      <c r="I73" s="101" t="str">
        <f t="shared" si="9"/>
        <v/>
      </c>
    </row>
    <row r="74" spans="1:10" ht="42.75" customHeight="1" thickBot="1" x14ac:dyDescent="0.2">
      <c r="A74" s="249"/>
      <c r="B74" s="369"/>
      <c r="C74" s="92">
        <v>5</v>
      </c>
      <c r="D74" s="78"/>
      <c r="E74" s="344"/>
      <c r="F74" s="345"/>
      <c r="G74" s="346"/>
      <c r="H74" s="63"/>
      <c r="I74" s="101" t="str">
        <f t="shared" si="9"/>
        <v/>
      </c>
    </row>
    <row r="75" spans="1:10" ht="42.75" hidden="1" customHeight="1" x14ac:dyDescent="0.15">
      <c r="A75" s="249"/>
      <c r="B75" s="369"/>
      <c r="C75" s="92">
        <v>6</v>
      </c>
      <c r="D75" s="78"/>
      <c r="E75" s="344"/>
      <c r="F75" s="345"/>
      <c r="G75" s="346"/>
      <c r="H75" s="63"/>
      <c r="I75" s="101" t="str">
        <f t="shared" si="9"/>
        <v/>
      </c>
    </row>
    <row r="76" spans="1:10" ht="42.75" hidden="1" customHeight="1" x14ac:dyDescent="0.15">
      <c r="A76" s="249"/>
      <c r="B76" s="369"/>
      <c r="C76" s="92">
        <v>7</v>
      </c>
      <c r="D76" s="78"/>
      <c r="E76" s="344"/>
      <c r="F76" s="345"/>
      <c r="G76" s="346"/>
      <c r="H76" s="63"/>
      <c r="I76" s="101" t="str">
        <f t="shared" si="9"/>
        <v/>
      </c>
    </row>
    <row r="77" spans="1:10" ht="42.75" hidden="1" customHeight="1" x14ac:dyDescent="0.15">
      <c r="A77" s="249"/>
      <c r="B77" s="369"/>
      <c r="C77" s="92">
        <v>8</v>
      </c>
      <c r="D77" s="78"/>
      <c r="E77" s="344"/>
      <c r="F77" s="345"/>
      <c r="G77" s="346"/>
      <c r="H77" s="63"/>
      <c r="I77" s="101" t="str">
        <f t="shared" si="9"/>
        <v/>
      </c>
    </row>
    <row r="78" spans="1:10" ht="42.75" hidden="1" customHeight="1" x14ac:dyDescent="0.15">
      <c r="A78" s="249"/>
      <c r="B78" s="369"/>
      <c r="C78" s="92">
        <v>9</v>
      </c>
      <c r="D78" s="78"/>
      <c r="E78" s="344"/>
      <c r="F78" s="345"/>
      <c r="G78" s="346"/>
      <c r="H78" s="63"/>
      <c r="I78" s="101" t="str">
        <f t="shared" si="9"/>
        <v/>
      </c>
    </row>
    <row r="79" spans="1:10" ht="42.75" hidden="1" customHeight="1" thickBot="1" x14ac:dyDescent="0.2">
      <c r="A79" s="249"/>
      <c r="B79" s="369"/>
      <c r="C79" s="92">
        <v>10</v>
      </c>
      <c r="D79" s="82"/>
      <c r="E79" s="349"/>
      <c r="F79" s="350"/>
      <c r="G79" s="351"/>
      <c r="H79" s="66"/>
      <c r="I79" s="101" t="str">
        <f t="shared" si="9"/>
        <v/>
      </c>
    </row>
    <row r="80" spans="1:10" ht="34.5" customHeight="1" thickTop="1" x14ac:dyDescent="0.15">
      <c r="A80" s="266"/>
      <c r="B80" s="370"/>
      <c r="C80" s="347" t="s">
        <v>34</v>
      </c>
      <c r="D80" s="337"/>
      <c r="E80" s="337"/>
      <c r="F80" s="337"/>
      <c r="G80" s="348"/>
      <c r="H80" s="106">
        <f>SUM(対象経費_システム費)</f>
        <v>93000</v>
      </c>
      <c r="I80" s="96"/>
    </row>
    <row r="81" spans="1:10" ht="34.5" customHeight="1" x14ac:dyDescent="0.15">
      <c r="A81" s="260" t="s">
        <v>10</v>
      </c>
      <c r="B81" s="261"/>
      <c r="C81" s="5" t="s">
        <v>17</v>
      </c>
      <c r="D81" s="11" t="s">
        <v>25</v>
      </c>
      <c r="E81" s="358" t="s">
        <v>27</v>
      </c>
      <c r="F81" s="359"/>
      <c r="G81" s="360"/>
      <c r="H81" s="8" t="s">
        <v>19</v>
      </c>
      <c r="I81" s="97" t="s">
        <v>18</v>
      </c>
      <c r="J81" s="98"/>
    </row>
    <row r="82" spans="1:10" ht="42.75" customHeight="1" x14ac:dyDescent="0.15">
      <c r="A82" s="248" t="s">
        <v>12</v>
      </c>
      <c r="B82" s="368"/>
      <c r="C82" s="92">
        <v>1</v>
      </c>
      <c r="D82" s="78" t="s">
        <v>92</v>
      </c>
      <c r="E82" s="344" t="s">
        <v>90</v>
      </c>
      <c r="F82" s="345"/>
      <c r="G82" s="346"/>
      <c r="H82" s="63">
        <v>150000</v>
      </c>
      <c r="I82" s="99" t="str">
        <f t="shared" ref="I82:I91" si="10">+IF($H82="","",IF($H82&gt;=10000,$R$4,$R$5))</f>
        <v>申請可</v>
      </c>
      <c r="J82" s="43" t="str">
        <f t="shared" ref="J82:J91" si="11">+IF(OR(AND($D82&lt;&gt;"",$E82&lt;&gt;"",$H82&lt;&gt;""),AND($D82="",$E82="",$H82="")),IF($I82=$R$5,"←厨房等工事費は一契約あたり１万円以上のものが対象です。",IF($H82&gt;=300000,"←見積書のご提出が必要です。","")),"←すべての項目を入力してください。")</f>
        <v/>
      </c>
    </row>
    <row r="83" spans="1:10" ht="42.75" customHeight="1" x14ac:dyDescent="0.15">
      <c r="A83" s="249"/>
      <c r="B83" s="369"/>
      <c r="C83" s="92">
        <v>2</v>
      </c>
      <c r="D83" s="78" t="s">
        <v>93</v>
      </c>
      <c r="E83" s="344" t="s">
        <v>72</v>
      </c>
      <c r="F83" s="345"/>
      <c r="G83" s="346"/>
      <c r="H83" s="63">
        <v>50000</v>
      </c>
      <c r="I83" s="99" t="str">
        <f t="shared" si="10"/>
        <v>申請可</v>
      </c>
      <c r="J83" s="43" t="str">
        <f t="shared" si="11"/>
        <v/>
      </c>
    </row>
    <row r="84" spans="1:10" ht="42.75" customHeight="1" x14ac:dyDescent="0.15">
      <c r="A84" s="249"/>
      <c r="B84" s="369"/>
      <c r="C84" s="92">
        <v>3</v>
      </c>
      <c r="D84" s="78"/>
      <c r="E84" s="344"/>
      <c r="F84" s="345"/>
      <c r="G84" s="346"/>
      <c r="H84" s="63"/>
      <c r="I84" s="99" t="str">
        <f t="shared" si="10"/>
        <v/>
      </c>
      <c r="J84" s="43" t="str">
        <f t="shared" si="11"/>
        <v/>
      </c>
    </row>
    <row r="85" spans="1:10" ht="42.75" customHeight="1" thickBot="1" x14ac:dyDescent="0.2">
      <c r="A85" s="249"/>
      <c r="B85" s="369"/>
      <c r="C85" s="92">
        <v>4</v>
      </c>
      <c r="D85" s="78"/>
      <c r="E85" s="344"/>
      <c r="F85" s="345"/>
      <c r="G85" s="346"/>
      <c r="H85" s="63"/>
      <c r="I85" s="99" t="str">
        <f t="shared" si="10"/>
        <v/>
      </c>
      <c r="J85" s="43" t="str">
        <f t="shared" si="11"/>
        <v/>
      </c>
    </row>
    <row r="86" spans="1:10" ht="42.75" hidden="1" customHeight="1" x14ac:dyDescent="0.15">
      <c r="A86" s="249"/>
      <c r="B86" s="369"/>
      <c r="C86" s="92">
        <v>5</v>
      </c>
      <c r="D86" s="78"/>
      <c r="E86" s="344"/>
      <c r="F86" s="345"/>
      <c r="G86" s="346"/>
      <c r="H86" s="63"/>
      <c r="I86" s="99" t="str">
        <f t="shared" si="10"/>
        <v/>
      </c>
      <c r="J86" s="43" t="str">
        <f t="shared" si="11"/>
        <v/>
      </c>
    </row>
    <row r="87" spans="1:10" ht="42.75" hidden="1" customHeight="1" x14ac:dyDescent="0.15">
      <c r="A87" s="249"/>
      <c r="B87" s="369"/>
      <c r="C87" s="92">
        <v>6</v>
      </c>
      <c r="D87" s="78"/>
      <c r="E87" s="344"/>
      <c r="F87" s="345"/>
      <c r="G87" s="346"/>
      <c r="H87" s="63"/>
      <c r="I87" s="99" t="str">
        <f t="shared" si="10"/>
        <v/>
      </c>
      <c r="J87" s="43" t="str">
        <f t="shared" si="11"/>
        <v/>
      </c>
    </row>
    <row r="88" spans="1:10" ht="42.75" hidden="1" customHeight="1" x14ac:dyDescent="0.15">
      <c r="A88" s="249"/>
      <c r="B88" s="369"/>
      <c r="C88" s="92">
        <v>7</v>
      </c>
      <c r="D88" s="78"/>
      <c r="E88" s="344"/>
      <c r="F88" s="345"/>
      <c r="G88" s="346"/>
      <c r="H88" s="63"/>
      <c r="I88" s="99" t="str">
        <f t="shared" si="10"/>
        <v/>
      </c>
      <c r="J88" s="43" t="str">
        <f t="shared" si="11"/>
        <v/>
      </c>
    </row>
    <row r="89" spans="1:10" ht="42.75" hidden="1" customHeight="1" x14ac:dyDescent="0.15">
      <c r="A89" s="249"/>
      <c r="B89" s="369"/>
      <c r="C89" s="92">
        <v>8</v>
      </c>
      <c r="D89" s="57"/>
      <c r="E89" s="344"/>
      <c r="F89" s="345"/>
      <c r="G89" s="346"/>
      <c r="H89" s="75"/>
      <c r="I89" s="99" t="str">
        <f t="shared" si="10"/>
        <v/>
      </c>
      <c r="J89" s="43" t="str">
        <f t="shared" si="11"/>
        <v/>
      </c>
    </row>
    <row r="90" spans="1:10" ht="42.75" hidden="1" customHeight="1" x14ac:dyDescent="0.15">
      <c r="A90" s="249"/>
      <c r="B90" s="369"/>
      <c r="C90" s="92">
        <v>9</v>
      </c>
      <c r="D90" s="57"/>
      <c r="E90" s="344"/>
      <c r="F90" s="345"/>
      <c r="G90" s="346"/>
      <c r="H90" s="75"/>
      <c r="I90" s="99" t="str">
        <f t="shared" si="10"/>
        <v/>
      </c>
      <c r="J90" s="43" t="str">
        <f t="shared" si="11"/>
        <v/>
      </c>
    </row>
    <row r="91" spans="1:10" ht="42.75" hidden="1" customHeight="1" thickBot="1" x14ac:dyDescent="0.2">
      <c r="A91" s="249"/>
      <c r="B91" s="369"/>
      <c r="C91" s="92">
        <v>10</v>
      </c>
      <c r="D91" s="82"/>
      <c r="E91" s="349"/>
      <c r="F91" s="350"/>
      <c r="G91" s="351"/>
      <c r="H91" s="66"/>
      <c r="I91" s="99" t="str">
        <f t="shared" si="10"/>
        <v/>
      </c>
      <c r="J91" s="43" t="str">
        <f t="shared" si="11"/>
        <v/>
      </c>
    </row>
    <row r="92" spans="1:10" ht="34.5" customHeight="1" thickTop="1" x14ac:dyDescent="0.15">
      <c r="A92" s="266"/>
      <c r="B92" s="370"/>
      <c r="C92" s="347" t="s">
        <v>32</v>
      </c>
      <c r="D92" s="337"/>
      <c r="E92" s="337"/>
      <c r="F92" s="337"/>
      <c r="G92" s="348"/>
      <c r="H92" s="106">
        <f>+SUM(対象経費_工事費)</f>
        <v>200000</v>
      </c>
      <c r="I92" s="99" t="str">
        <f>+IF(COUNTIF($I$82:$I$91,$R$5)&gt;0,$R$5,"")</f>
        <v/>
      </c>
      <c r="J92" s="95" t="str">
        <f>+IF($I92=$R$5,"←「申請不可」となっている厨房等工事費の金額（税抜）の修正をしてください。","")</f>
        <v/>
      </c>
    </row>
  </sheetData>
  <sheetProtection password="E68E" sheet="1" objects="1" scenarios="1" selectLockedCells="1" selectUnlockedCells="1"/>
  <mergeCells count="79">
    <mergeCell ref="C80:G80"/>
    <mergeCell ref="A81:B81"/>
    <mergeCell ref="E81:G81"/>
    <mergeCell ref="A82:B92"/>
    <mergeCell ref="E82:G82"/>
    <mergeCell ref="E83:G83"/>
    <mergeCell ref="E84:G84"/>
    <mergeCell ref="E85:G85"/>
    <mergeCell ref="E86:G86"/>
    <mergeCell ref="E87:G87"/>
    <mergeCell ref="A70:B80"/>
    <mergeCell ref="E88:G88"/>
    <mergeCell ref="E89:G89"/>
    <mergeCell ref="E90:G90"/>
    <mergeCell ref="E91:G91"/>
    <mergeCell ref="C92:G92"/>
    <mergeCell ref="E79:G79"/>
    <mergeCell ref="E65:G65"/>
    <mergeCell ref="E66:G66"/>
    <mergeCell ref="E67:G67"/>
    <mergeCell ref="C68:G68"/>
    <mergeCell ref="E69:G69"/>
    <mergeCell ref="E70:G70"/>
    <mergeCell ref="E71:G71"/>
    <mergeCell ref="E72:G72"/>
    <mergeCell ref="E73:G73"/>
    <mergeCell ref="E74:G74"/>
    <mergeCell ref="E75:G75"/>
    <mergeCell ref="E76:G76"/>
    <mergeCell ref="E77:G77"/>
    <mergeCell ref="E78:G78"/>
    <mergeCell ref="A57:B57"/>
    <mergeCell ref="E57:G57"/>
    <mergeCell ref="A58:B68"/>
    <mergeCell ref="E58:G58"/>
    <mergeCell ref="E59:G59"/>
    <mergeCell ref="E60:G60"/>
    <mergeCell ref="E61:G61"/>
    <mergeCell ref="E62:G62"/>
    <mergeCell ref="E63:G63"/>
    <mergeCell ref="E64:G64"/>
    <mergeCell ref="E51:G51"/>
    <mergeCell ref="E52:G52"/>
    <mergeCell ref="E53:G53"/>
    <mergeCell ref="E54:G54"/>
    <mergeCell ref="C55:G55"/>
    <mergeCell ref="E46:G46"/>
    <mergeCell ref="E47:G47"/>
    <mergeCell ref="E48:G48"/>
    <mergeCell ref="E49:G49"/>
    <mergeCell ref="E50:G50"/>
    <mergeCell ref="A34:A56"/>
    <mergeCell ref="B34:B44"/>
    <mergeCell ref="E34:G34"/>
    <mergeCell ref="E35:G35"/>
    <mergeCell ref="E36:G36"/>
    <mergeCell ref="E37:G37"/>
    <mergeCell ref="E38:G38"/>
    <mergeCell ref="E39:G39"/>
    <mergeCell ref="E40:G40"/>
    <mergeCell ref="E41:G41"/>
    <mergeCell ref="C56:G56"/>
    <mergeCell ref="E42:G42"/>
    <mergeCell ref="E43:G43"/>
    <mergeCell ref="C44:G44"/>
    <mergeCell ref="B45:B54"/>
    <mergeCell ref="E45:G45"/>
    <mergeCell ref="A9:A31"/>
    <mergeCell ref="B9:B19"/>
    <mergeCell ref="B21:B31"/>
    <mergeCell ref="C32:G32"/>
    <mergeCell ref="A33:B33"/>
    <mergeCell ref="E33:G33"/>
    <mergeCell ref="A8:B8"/>
    <mergeCell ref="A2:H2"/>
    <mergeCell ref="A4:C4"/>
    <mergeCell ref="D4:E4"/>
    <mergeCell ref="A5:C5"/>
    <mergeCell ref="D5:E5"/>
  </mergeCells>
  <phoneticPr fontId="2"/>
  <conditionalFormatting sqref="D21:G30 D9:G18">
    <cfRule type="expression" dxfId="2" priority="3">
      <formula>AND(OR($D9&lt;&gt;"",$E9&lt;&gt;"",$F9&lt;&gt;"",$G9&lt;&gt;""),D9="")</formula>
    </cfRule>
  </conditionalFormatting>
  <conditionalFormatting sqref="D45:H54 D82:H91 D70:H79 D58:H67 D34:H43">
    <cfRule type="expression" dxfId="1" priority="2">
      <formula>AND(OR($D34&lt;&gt;"",$E34&lt;&gt;"",$H34&lt;&gt;""),D34="")</formula>
    </cfRule>
  </conditionalFormatting>
  <conditionalFormatting sqref="I9:I19 I21:I31 I58:I68 I82:I92">
    <cfRule type="expression" dxfId="0" priority="1">
      <formula>I9="申請不可"</formula>
    </cfRule>
  </conditionalFormatting>
  <dataValidations count="20">
    <dataValidation allowBlank="1" showInputMessage="1" prompt="助成対象期間中（最大3か月）に契約から使用・支払が済んだものが対象です。" sqref="G21:G30"/>
    <dataValidation type="custom" allowBlank="1" showInputMessage="1" showErrorMessage="1" error="単価（税抜）1万円以上のものが対象です。" prompt="単価（税抜）１万円以上のものが対象です。" sqref="F9:F18">
      <formula1>F9&gt;=10000</formula1>
    </dataValidation>
    <dataValidation type="custom" errorStyle="information" allowBlank="1" showInputMessage="1" showErrorMessage="1" errorTitle="広告宣伝費" error="広告宣伝費の経費計上の上限は150万円です。" prompt="実施する広告宣伝（販路開拓・顧客獲得目的）の契約予定金額をご記入ください。" sqref="H34:H43">
      <formula1>$H$56&lt;=1500000</formula1>
    </dataValidation>
    <dataValidation type="custom" errorStyle="information" allowBlank="1" showInputMessage="1" showErrorMessage="1" errorTitle="広告宣伝費（求人目的）" error="広告宣伝費（求人目的）の_x000a_経費計上の上限は15万円です。" prompt="実施する広告宣伝（求人目的）の契約予定金額をご記入ください。" sqref="H45:H54">
      <formula1>$H$55&lt;=150000</formula1>
    </dataValidation>
    <dataValidation type="custom" errorStyle="information" allowBlank="1" showInputMessage="1" showErrorMessage="1" errorTitle="マーケティング調査費" error="マーケティング調査費の経費計上の上限は150万円です。_x000a_" prompt="実施するマーケティング調査の契約予定金額をご記入ください。_x000a_一契約あたり１万円以上のものが対象です。" sqref="H58:H67">
      <formula1>$H$68&lt;=1500000</formula1>
    </dataValidation>
    <dataValidation type="custom" errorStyle="information" allowBlank="1" showInputMessage="1" showErrorMessage="1" errorTitle="システム導入費" error="システム導入費の経費計上の上限は150万円です。" prompt="導入するシステムの契約予定金額をご記入ください。" sqref="H70:H79">
      <formula1>$H$80&lt;=1500000</formula1>
    </dataValidation>
    <dataValidation type="custom" errorStyle="information" allowBlank="1" showInputMessage="1" showErrorMessage="1" errorTitle="厨房等工事費" error="厨房等工事費の経費計上の上限は150万円です。" prompt="実施する工事等の契約予定金額をご記入ください。_x000a_一契約あたり１万円以上のものが対象です。" sqref="H82:H91">
      <formula1>$H$92&lt;=1500000</formula1>
    </dataValidation>
    <dataValidation allowBlank="1" showInputMessage="1" prompt="どのような機器・什器を購入するのか明細ごとに記入してください。" sqref="D9:D18"/>
    <dataValidation allowBlank="1" showInputMessage="1" prompt="機器・什器を導入する店舗の屋号を記入してください。" sqref="E9:E18 E21:E30"/>
    <dataValidation allowBlank="1" showInputMessage="1" prompt="どのような機器・什器をリースまたはレンタルするのか記入してください。" sqref="D21:D30"/>
    <dataValidation allowBlank="1" showInputMessage="1" prompt="どのような広告宣伝（販路開拓・顧客獲得目的）を行うか記入してください。" sqref="D34:D43"/>
    <dataValidation allowBlank="1" showInputMessage="1" prompt="広告宣伝を行う店舗の屋号を記入してください。" sqref="E34:G43"/>
    <dataValidation allowBlank="1" showInputMessage="1" prompt="どのような広告宣伝（求人目的）を行うか記入してください。" sqref="D45:D54"/>
    <dataValidation allowBlank="1" showInputMessage="1" showErrorMessage="1" prompt="広告宣伝を行う店舗の屋号を記入してください。" sqref="E45:G54"/>
    <dataValidation allowBlank="1" showInputMessage="1" prompt="どのような調査を依頼するか記入してください。" sqref="D58:D67"/>
    <dataValidation allowBlank="1" showInputMessage="1" prompt="調査を実施する店舗の屋号を記入してください。" sqref="E58:G67"/>
    <dataValidation allowBlank="1" showInputMessage="1" prompt="どのようなシステムを導入するのか記入してください。" sqref="D70:D79"/>
    <dataValidation allowBlank="1" showInputMessage="1" prompt="システムを導入する店舗の屋号を記入してください。" sqref="E70:G79"/>
    <dataValidation allowBlank="1" showInputMessage="1" prompt="厨房・店舗等にどのような工事を行うのか記入してください。" sqref="D82:D91"/>
    <dataValidation allowBlank="1" showInputMessage="1" prompt="工事を行う店舗の屋号を記入してください。" sqref="E82:G91"/>
  </dataValidations>
  <printOptions horizontalCentered="1"/>
  <pageMargins left="0.70866141732283472" right="0.70866141732283472" top="0.74803149606299213" bottom="0.74803149606299213" header="0.31496062992125984" footer="0.31496062992125984"/>
  <pageSetup paperSize="9" scale="49" fitToHeight="0" orientation="portrait" r:id="rId1"/>
  <rowBreaks count="1" manualBreakCount="1">
    <brk id="56"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A1:U18"/>
  <sheetViews>
    <sheetView showGridLines="0" zoomScale="85" zoomScaleNormal="85" zoomScaleSheetLayoutView="85" workbookViewId="0">
      <selection activeCell="C10" sqref="C10"/>
    </sheetView>
  </sheetViews>
  <sheetFormatPr defaultRowHeight="13.5" x14ac:dyDescent="0.15"/>
  <cols>
    <col min="1" max="1" width="3.875" customWidth="1"/>
    <col min="2" max="2" width="16.625" customWidth="1"/>
    <col min="3" max="3" width="14.625" customWidth="1"/>
    <col min="4" max="4" width="2.375" customWidth="1"/>
    <col min="5" max="5" width="12.375" customWidth="1"/>
    <col min="6" max="6" width="14.625" customWidth="1"/>
    <col min="7" max="7" width="3.375" bestFit="1" customWidth="1"/>
    <col min="8" max="8" width="13.875" customWidth="1"/>
    <col min="9" max="9" width="3.125" customWidth="1"/>
    <col min="10" max="10" width="17.125" bestFit="1" customWidth="1"/>
    <col min="11" max="11" width="13" bestFit="1" customWidth="1"/>
  </cols>
  <sheetData>
    <row r="1" spans="1:21" ht="14.25" customHeight="1" x14ac:dyDescent="0.15">
      <c r="A1" s="21" t="s">
        <v>56</v>
      </c>
    </row>
    <row r="2" spans="1:21" ht="33.75" customHeight="1" x14ac:dyDescent="0.15">
      <c r="A2" s="275" t="s">
        <v>16</v>
      </c>
      <c r="B2" s="275"/>
      <c r="C2" s="291" t="str">
        <f>+IF('助成経費の計画 (記入例)'!$D4="","「助成経費の計画」シートに入力してください。",'助成経費の計画 (記入例)'!$D4)</f>
        <v>株式会社○○○○</v>
      </c>
      <c r="D2" s="291"/>
      <c r="E2" s="291"/>
      <c r="F2" s="291"/>
    </row>
    <row r="3" spans="1:21" ht="33.75" customHeight="1" x14ac:dyDescent="0.15">
      <c r="A3" s="275" t="s">
        <v>13</v>
      </c>
      <c r="B3" s="275"/>
      <c r="C3" s="291" t="str">
        <f>+IF('助成経費の計画 (記入例)'!$D5="","「助成経費の計画」シートに入力してください。",'助成経費の計画 (記入例)'!$D5)</f>
        <v>公社　太郎</v>
      </c>
      <c r="D3" s="291"/>
      <c r="E3" s="291"/>
      <c r="F3" s="291"/>
    </row>
    <row r="4" spans="1:21" s="1" customFormat="1" ht="18.75" x14ac:dyDescent="0.15">
      <c r="F4" s="3"/>
      <c r="H4" s="4"/>
      <c r="U4" s="7"/>
    </row>
    <row r="5" spans="1:21" s="1" customFormat="1" ht="18.75" x14ac:dyDescent="0.15">
      <c r="A5" s="52" t="s">
        <v>23</v>
      </c>
      <c r="F5" s="3"/>
      <c r="H5" s="4" t="s">
        <v>7</v>
      </c>
      <c r="U5" s="7"/>
    </row>
    <row r="6" spans="1:21" s="1" customFormat="1" ht="18.75" x14ac:dyDescent="0.15">
      <c r="A6" s="280" t="s">
        <v>6</v>
      </c>
      <c r="B6" s="281"/>
      <c r="C6" s="40" t="s">
        <v>50</v>
      </c>
      <c r="D6" s="286" t="s">
        <v>51</v>
      </c>
      <c r="E6" s="287"/>
      <c r="F6" s="40" t="s">
        <v>54</v>
      </c>
      <c r="G6" s="292" t="s">
        <v>28</v>
      </c>
      <c r="H6" s="293"/>
      <c r="R6" s="7"/>
    </row>
    <row r="7" spans="1:21" s="1" customFormat="1" ht="18.75" customHeight="1" x14ac:dyDescent="0.15">
      <c r="A7" s="282"/>
      <c r="B7" s="283"/>
      <c r="C7" s="278" t="s">
        <v>49</v>
      </c>
      <c r="D7" s="280" t="s">
        <v>49</v>
      </c>
      <c r="E7" s="290"/>
      <c r="F7" s="13" t="s">
        <v>53</v>
      </c>
      <c r="G7" s="294"/>
      <c r="H7" s="295"/>
      <c r="R7" s="7"/>
    </row>
    <row r="8" spans="1:21" s="1" customFormat="1" ht="18.75" x14ac:dyDescent="0.15">
      <c r="A8" s="282"/>
      <c r="B8" s="283"/>
      <c r="C8" s="279"/>
      <c r="D8" s="288" t="s">
        <v>104</v>
      </c>
      <c r="E8" s="289"/>
      <c r="F8" s="14" t="s">
        <v>52</v>
      </c>
      <c r="G8" s="294"/>
      <c r="H8" s="295"/>
      <c r="R8" s="7"/>
    </row>
    <row r="9" spans="1:21" s="1" customFormat="1" ht="18.75" x14ac:dyDescent="0.15">
      <c r="A9" s="284"/>
      <c r="B9" s="285"/>
      <c r="C9" s="22" t="s">
        <v>103</v>
      </c>
      <c r="D9" s="284" t="s">
        <v>55</v>
      </c>
      <c r="E9" s="307"/>
      <c r="F9" s="12"/>
      <c r="G9" s="307" t="s">
        <v>31</v>
      </c>
      <c r="H9" s="285"/>
      <c r="R9" s="7"/>
    </row>
    <row r="10" spans="1:21" s="1" customFormat="1" ht="39" customHeight="1" x14ac:dyDescent="0.4">
      <c r="A10" s="314" t="s">
        <v>1</v>
      </c>
      <c r="B10" s="315"/>
      <c r="C10" s="24">
        <f>+'助成経費の計画 (記入例)'!$H$32</f>
        <v>1693400</v>
      </c>
      <c r="D10" s="276">
        <f>+$C$10</f>
        <v>1693400</v>
      </c>
      <c r="E10" s="277"/>
      <c r="F10" s="25">
        <f>+ROUNDDOWN($D10*2/3,-3)</f>
        <v>1128000</v>
      </c>
      <c r="G10" s="300"/>
      <c r="H10" s="301"/>
      <c r="R10" s="7"/>
    </row>
    <row r="11" spans="1:21" s="1" customFormat="1" ht="39" customHeight="1" x14ac:dyDescent="0.4">
      <c r="A11" s="314" t="s">
        <v>2</v>
      </c>
      <c r="B11" s="315"/>
      <c r="C11" s="24">
        <f>+'助成経費の計画 (記入例)'!$H$56</f>
        <v>1627000</v>
      </c>
      <c r="D11" s="276">
        <f>+MIN($E$13+$E$12,1500000)</f>
        <v>1500000</v>
      </c>
      <c r="E11" s="277"/>
      <c r="F11" s="26">
        <f>+MIN(ROUNDDOWN($D11*2/3,-3),1000000)</f>
        <v>1000000</v>
      </c>
      <c r="G11" s="302"/>
      <c r="H11" s="303"/>
      <c r="R11" s="7"/>
    </row>
    <row r="12" spans="1:21" s="1" customFormat="1" ht="39" customHeight="1" x14ac:dyDescent="0.4">
      <c r="A12" s="27"/>
      <c r="B12" s="28" t="s">
        <v>30</v>
      </c>
      <c r="C12" s="29">
        <f>+'助成経費の計画 (記入例)'!$H$44</f>
        <v>1615000</v>
      </c>
      <c r="D12" s="298"/>
      <c r="E12" s="30">
        <f>+MIN($C$12,1500000-$E$13)</f>
        <v>1488000</v>
      </c>
      <c r="F12" s="305"/>
      <c r="G12" s="302"/>
      <c r="H12" s="303"/>
      <c r="R12" s="7"/>
    </row>
    <row r="13" spans="1:21" s="1" customFormat="1" ht="39" customHeight="1" x14ac:dyDescent="0.4">
      <c r="A13" s="31"/>
      <c r="B13" s="28" t="s">
        <v>20</v>
      </c>
      <c r="C13" s="29">
        <f>+'助成経費の計画 (記入例)'!$H$55</f>
        <v>12000</v>
      </c>
      <c r="D13" s="299"/>
      <c r="E13" s="30">
        <f>+MIN($C$13,150000)</f>
        <v>12000</v>
      </c>
      <c r="F13" s="306"/>
      <c r="G13" s="302"/>
      <c r="H13" s="303"/>
      <c r="R13" s="7"/>
    </row>
    <row r="14" spans="1:21" s="1" customFormat="1" ht="39" customHeight="1" x14ac:dyDescent="0.4">
      <c r="A14" s="312" t="s">
        <v>3</v>
      </c>
      <c r="B14" s="313"/>
      <c r="C14" s="32">
        <f>+'助成経費の計画 (記入例)'!$H$68</f>
        <v>240000</v>
      </c>
      <c r="D14" s="276">
        <f>+MIN($C$14,1500000)</f>
        <v>240000</v>
      </c>
      <c r="E14" s="277"/>
      <c r="F14" s="26">
        <f>+MIN(ROUNDDOWN($D14*2/3,-3),1000000)</f>
        <v>160000</v>
      </c>
      <c r="G14" s="302"/>
      <c r="H14" s="303"/>
      <c r="R14" s="7"/>
    </row>
    <row r="15" spans="1:21" s="1" customFormat="1" ht="39" customHeight="1" x14ac:dyDescent="0.4">
      <c r="A15" s="312" t="s">
        <v>4</v>
      </c>
      <c r="B15" s="313"/>
      <c r="C15" s="32">
        <f>+'助成経費の計画 (記入例)'!$H$80</f>
        <v>93000</v>
      </c>
      <c r="D15" s="276">
        <f>+MIN($C$15,1500000)</f>
        <v>93000</v>
      </c>
      <c r="E15" s="277"/>
      <c r="F15" s="26">
        <f>+MIN(ROUNDDOWN($D15*2/3,-3),1000000)</f>
        <v>62000</v>
      </c>
      <c r="G15" s="302"/>
      <c r="H15" s="303"/>
      <c r="R15" s="7"/>
    </row>
    <row r="16" spans="1:21" s="1" customFormat="1" ht="39" customHeight="1" thickBot="1" x14ac:dyDescent="0.45">
      <c r="A16" s="310" t="s">
        <v>5</v>
      </c>
      <c r="B16" s="311"/>
      <c r="C16" s="33">
        <f>+'助成経費の計画 (記入例)'!$H$92</f>
        <v>200000</v>
      </c>
      <c r="D16" s="308">
        <f>+MIN($C$16,1500000)</f>
        <v>200000</v>
      </c>
      <c r="E16" s="309"/>
      <c r="F16" s="34">
        <f>+MIN(ROUNDDOWN($D16*2/3,-3),1000000)</f>
        <v>133000</v>
      </c>
      <c r="G16" s="304"/>
      <c r="H16" s="303"/>
      <c r="R16" s="7"/>
    </row>
    <row r="17" spans="1:18" s="1" customFormat="1" ht="39" customHeight="1" thickTop="1" thickBot="1" x14ac:dyDescent="0.55000000000000004">
      <c r="A17" s="35" t="s">
        <v>8</v>
      </c>
      <c r="B17" s="36"/>
      <c r="C17" s="37">
        <f>SUM(C$10,C$11,C$14,C$15,C$16)</f>
        <v>3853400</v>
      </c>
      <c r="D17" s="296">
        <f t="shared" ref="D17:F17" si="0">SUM(D$10,D$11,D$14,D$15,D$16)</f>
        <v>3726400</v>
      </c>
      <c r="E17" s="297">
        <f t="shared" si="0"/>
        <v>0</v>
      </c>
      <c r="F17" s="90">
        <f t="shared" si="0"/>
        <v>2483000</v>
      </c>
      <c r="G17" s="39" t="s">
        <v>57</v>
      </c>
      <c r="H17" s="55">
        <v>2000000</v>
      </c>
      <c r="I17" s="371" t="str">
        <f>+IF(H17="","←助成金申請額を入力してください。","←電子申請フォームに入力する助成金申請額はこちらです。")</f>
        <v>←電子申請フォームに入力する助成金申請額はこちらです。</v>
      </c>
      <c r="J17" s="372"/>
      <c r="K17" s="372"/>
      <c r="R17" s="7"/>
    </row>
    <row r="18" spans="1:18" ht="16.5" x14ac:dyDescent="0.15">
      <c r="A18" s="23" t="s">
        <v>48</v>
      </c>
    </row>
  </sheetData>
  <sheetProtection password="E68E" sheet="1" objects="1" scenarios="1" selectLockedCells="1" selectUnlockedCells="1"/>
  <mergeCells count="27">
    <mergeCell ref="D17:E17"/>
    <mergeCell ref="I17:K17"/>
    <mergeCell ref="A10:B10"/>
    <mergeCell ref="D10:E10"/>
    <mergeCell ref="G10:H16"/>
    <mergeCell ref="A11:B11"/>
    <mergeCell ref="D11:E11"/>
    <mergeCell ref="D12:D13"/>
    <mergeCell ref="F12:F13"/>
    <mergeCell ref="A14:B14"/>
    <mergeCell ref="D14:E14"/>
    <mergeCell ref="A15:B15"/>
    <mergeCell ref="D15:E15"/>
    <mergeCell ref="A16:B16"/>
    <mergeCell ref="D16:E16"/>
    <mergeCell ref="G6:H8"/>
    <mergeCell ref="C7:C8"/>
    <mergeCell ref="D7:E7"/>
    <mergeCell ref="D8:E8"/>
    <mergeCell ref="D9:E9"/>
    <mergeCell ref="G9:H9"/>
    <mergeCell ref="A2:B2"/>
    <mergeCell ref="C2:F2"/>
    <mergeCell ref="A3:B3"/>
    <mergeCell ref="C3:F3"/>
    <mergeCell ref="A6:B9"/>
    <mergeCell ref="D6:E6"/>
  </mergeCells>
  <phoneticPr fontId="2"/>
  <dataValidations count="1">
    <dataValidation type="custom" allowBlank="1" showInputMessage="1" showErrorMessage="1" errorTitle="助成金申請額" error="大きすぎる金額が入力されています。" prompt="Cの合計額と助成限度額200万円のいずれか小さい方を記入してください。" sqref="H17">
      <formula1>AND($F$17&gt;=$H$17,2000000&gt;=$H$17)</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A1:N24"/>
  <sheetViews>
    <sheetView showGridLines="0" zoomScale="90" zoomScaleNormal="90" workbookViewId="0">
      <selection activeCell="H5" sqref="H5"/>
    </sheetView>
  </sheetViews>
  <sheetFormatPr defaultColWidth="9" defaultRowHeight="18.75" x14ac:dyDescent="0.15"/>
  <cols>
    <col min="1" max="1" width="4.375" style="1" customWidth="1"/>
    <col min="2" max="2" width="5.375" style="1" customWidth="1"/>
    <col min="3" max="3" width="11.125" style="1" bestFit="1" customWidth="1"/>
    <col min="4" max="4" width="3.5" style="1" bestFit="1" customWidth="1"/>
    <col min="5" max="6" width="20.875" style="1" customWidth="1"/>
    <col min="7" max="7" width="9.125" style="1" bestFit="1" customWidth="1"/>
    <col min="8" max="9" width="20.875" style="1" customWidth="1"/>
    <col min="10" max="16384" width="9" style="1"/>
  </cols>
  <sheetData>
    <row r="1" spans="1:9" x14ac:dyDescent="0.15">
      <c r="A1" s="52"/>
    </row>
    <row r="2" spans="1:9" ht="40.5" customHeight="1" x14ac:dyDescent="0.15">
      <c r="A2" s="317" t="s">
        <v>16</v>
      </c>
      <c r="B2" s="317"/>
      <c r="C2" s="317"/>
      <c r="D2" s="325" t="str">
        <f>+IF('助成経費の計画 (記入例)'!$D4="","「助成経費の計画」シートに入力してください。",'助成経費の計画 (記入例)'!$D4)</f>
        <v>株式会社○○○○</v>
      </c>
      <c r="E2" s="326"/>
      <c r="F2" s="326"/>
      <c r="G2" s="326"/>
      <c r="H2" s="327"/>
    </row>
    <row r="3" spans="1:9" ht="40.5" customHeight="1" x14ac:dyDescent="0.15">
      <c r="A3" s="317" t="s">
        <v>13</v>
      </c>
      <c r="B3" s="317"/>
      <c r="C3" s="317"/>
      <c r="D3" s="325" t="str">
        <f>+IF('助成経費の計画 (記入例)'!$D5="","「助成経費の計画」シートに入力してください。",'助成経費の計画 (記入例)'!$D5)</f>
        <v>公社　太郎</v>
      </c>
      <c r="E3" s="326"/>
      <c r="F3" s="326"/>
      <c r="G3" s="326"/>
      <c r="H3" s="327"/>
    </row>
    <row r="5" spans="1:9" x14ac:dyDescent="0.15">
      <c r="A5" s="52" t="s">
        <v>60</v>
      </c>
    </row>
    <row r="6" spans="1:9" x14ac:dyDescent="0.15">
      <c r="A6" s="53" t="s">
        <v>62</v>
      </c>
    </row>
    <row r="7" spans="1:9" x14ac:dyDescent="0.15">
      <c r="A7" s="54" t="s">
        <v>64</v>
      </c>
    </row>
    <row r="8" spans="1:9" ht="21" customHeight="1" x14ac:dyDescent="0.15">
      <c r="B8" s="332">
        <v>1</v>
      </c>
      <c r="C8" s="373" t="s">
        <v>14</v>
      </c>
      <c r="D8" s="181" t="s">
        <v>122</v>
      </c>
      <c r="E8" s="318" t="s">
        <v>123</v>
      </c>
      <c r="F8" s="319"/>
      <c r="G8" s="375" t="s">
        <v>15</v>
      </c>
      <c r="H8" s="316" t="s">
        <v>94</v>
      </c>
      <c r="I8" s="316"/>
    </row>
    <row r="9" spans="1:9" ht="54.75" customHeight="1" x14ac:dyDescent="0.15">
      <c r="B9" s="333"/>
      <c r="C9" s="374"/>
      <c r="D9" s="320" t="s">
        <v>95</v>
      </c>
      <c r="E9" s="321"/>
      <c r="F9" s="322"/>
      <c r="G9" s="376"/>
      <c r="H9" s="316"/>
      <c r="I9" s="316"/>
    </row>
    <row r="10" spans="1:9" ht="21" customHeight="1" x14ac:dyDescent="0.15">
      <c r="B10" s="332">
        <v>2</v>
      </c>
      <c r="C10" s="373" t="s">
        <v>14</v>
      </c>
      <c r="D10" s="181" t="s">
        <v>122</v>
      </c>
      <c r="E10" s="318" t="s">
        <v>123</v>
      </c>
      <c r="F10" s="319"/>
      <c r="G10" s="375" t="s">
        <v>15</v>
      </c>
      <c r="H10" s="316" t="s">
        <v>96</v>
      </c>
      <c r="I10" s="316"/>
    </row>
    <row r="11" spans="1:9" ht="54.75" customHeight="1" x14ac:dyDescent="0.15">
      <c r="B11" s="333"/>
      <c r="C11" s="374"/>
      <c r="D11" s="320" t="s">
        <v>97</v>
      </c>
      <c r="E11" s="321"/>
      <c r="F11" s="322"/>
      <c r="G11" s="376"/>
      <c r="H11" s="316"/>
      <c r="I11" s="316"/>
    </row>
    <row r="12" spans="1:9" ht="21" customHeight="1" x14ac:dyDescent="0.15">
      <c r="B12" s="332">
        <v>3</v>
      </c>
      <c r="C12" s="373" t="s">
        <v>14</v>
      </c>
      <c r="D12" s="181" t="s">
        <v>122</v>
      </c>
      <c r="E12" s="318"/>
      <c r="F12" s="319"/>
      <c r="G12" s="375" t="s">
        <v>15</v>
      </c>
      <c r="H12" s="316"/>
      <c r="I12" s="316"/>
    </row>
    <row r="13" spans="1:9" ht="54.75" customHeight="1" x14ac:dyDescent="0.15">
      <c r="B13" s="333"/>
      <c r="C13" s="374"/>
      <c r="D13" s="320"/>
      <c r="E13" s="321"/>
      <c r="F13" s="322"/>
      <c r="G13" s="376"/>
      <c r="H13" s="316"/>
      <c r="I13" s="316"/>
    </row>
    <row r="14" spans="1:9" ht="21" customHeight="1" x14ac:dyDescent="0.15">
      <c r="B14" s="332">
        <v>4</v>
      </c>
      <c r="C14" s="373" t="s">
        <v>14</v>
      </c>
      <c r="D14" s="181" t="s">
        <v>122</v>
      </c>
      <c r="E14" s="318"/>
      <c r="F14" s="319"/>
      <c r="G14" s="375" t="s">
        <v>15</v>
      </c>
      <c r="H14" s="316"/>
      <c r="I14" s="316"/>
    </row>
    <row r="15" spans="1:9" ht="54.75" customHeight="1" x14ac:dyDescent="0.15">
      <c r="B15" s="333"/>
      <c r="C15" s="374"/>
      <c r="D15" s="320"/>
      <c r="E15" s="321"/>
      <c r="F15" s="322"/>
      <c r="G15" s="376"/>
      <c r="H15" s="316"/>
      <c r="I15" s="316"/>
    </row>
    <row r="16" spans="1:9" ht="21" customHeight="1" x14ac:dyDescent="0.15">
      <c r="B16" s="332">
        <v>5</v>
      </c>
      <c r="C16" s="373" t="s">
        <v>14</v>
      </c>
      <c r="D16" s="181" t="s">
        <v>122</v>
      </c>
      <c r="E16" s="318"/>
      <c r="F16" s="319"/>
      <c r="G16" s="375" t="s">
        <v>15</v>
      </c>
      <c r="H16" s="316"/>
      <c r="I16" s="316"/>
    </row>
    <row r="17" spans="1:14" ht="54.75" customHeight="1" x14ac:dyDescent="0.15">
      <c r="B17" s="333"/>
      <c r="C17" s="374"/>
      <c r="D17" s="320"/>
      <c r="E17" s="321"/>
      <c r="F17" s="322"/>
      <c r="G17" s="376"/>
      <c r="H17" s="316"/>
      <c r="I17" s="316"/>
    </row>
    <row r="19" spans="1:14" x14ac:dyDescent="0.15">
      <c r="A19" s="52" t="s">
        <v>63</v>
      </c>
    </row>
    <row r="20" spans="1:14" x14ac:dyDescent="0.15">
      <c r="A20" s="49" t="s">
        <v>61</v>
      </c>
    </row>
    <row r="21" spans="1:14" ht="38.25" customHeight="1" x14ac:dyDescent="0.15">
      <c r="B21" s="317" t="s">
        <v>45</v>
      </c>
      <c r="C21" s="317"/>
      <c r="D21" s="317"/>
      <c r="E21" s="317"/>
      <c r="F21" s="317" t="s">
        <v>46</v>
      </c>
      <c r="G21" s="317"/>
      <c r="H21" s="317"/>
      <c r="I21" s="92" t="s">
        <v>47</v>
      </c>
      <c r="N21" s="52"/>
    </row>
    <row r="22" spans="1:14" ht="67.5" customHeight="1" x14ac:dyDescent="0.15">
      <c r="B22" s="316" t="s">
        <v>98</v>
      </c>
      <c r="C22" s="316"/>
      <c r="D22" s="316"/>
      <c r="E22" s="316"/>
      <c r="F22" s="316" t="s">
        <v>99</v>
      </c>
      <c r="G22" s="316"/>
      <c r="H22" s="316"/>
      <c r="I22" s="58" t="s">
        <v>100</v>
      </c>
    </row>
    <row r="23" spans="1:14" ht="67.5" customHeight="1" x14ac:dyDescent="0.15">
      <c r="B23" s="316" t="s">
        <v>101</v>
      </c>
      <c r="C23" s="316"/>
      <c r="D23" s="316"/>
      <c r="E23" s="316"/>
      <c r="F23" s="316" t="s">
        <v>102</v>
      </c>
      <c r="G23" s="316"/>
      <c r="H23" s="316"/>
      <c r="I23" s="58" t="s">
        <v>100</v>
      </c>
    </row>
    <row r="24" spans="1:14" ht="67.5" customHeight="1" x14ac:dyDescent="0.15">
      <c r="B24" s="316"/>
      <c r="C24" s="316"/>
      <c r="D24" s="316"/>
      <c r="E24" s="316"/>
      <c r="F24" s="316"/>
      <c r="G24" s="316"/>
      <c r="H24" s="316"/>
      <c r="I24" s="58"/>
    </row>
  </sheetData>
  <sheetProtection password="E68E" sheet="1" objects="1" scenarios="1" selectLockedCells="1" selectUnlockedCells="1"/>
  <mergeCells count="42">
    <mergeCell ref="B24:E24"/>
    <mergeCell ref="F24:H24"/>
    <mergeCell ref="B21:E21"/>
    <mergeCell ref="F21:H21"/>
    <mergeCell ref="B22:E22"/>
    <mergeCell ref="F22:H22"/>
    <mergeCell ref="B23:E23"/>
    <mergeCell ref="F23:H23"/>
    <mergeCell ref="B16:B17"/>
    <mergeCell ref="C16:C17"/>
    <mergeCell ref="E16:F16"/>
    <mergeCell ref="G16:G17"/>
    <mergeCell ref="H16:I17"/>
    <mergeCell ref="D17:F17"/>
    <mergeCell ref="B14:B15"/>
    <mergeCell ref="C14:C15"/>
    <mergeCell ref="E14:F14"/>
    <mergeCell ref="G14:G15"/>
    <mergeCell ref="H14:I15"/>
    <mergeCell ref="D15:F15"/>
    <mergeCell ref="B12:B13"/>
    <mergeCell ref="C12:C13"/>
    <mergeCell ref="E12:F12"/>
    <mergeCell ref="G12:G13"/>
    <mergeCell ref="H12:I13"/>
    <mergeCell ref="D13:F13"/>
    <mergeCell ref="B10:B11"/>
    <mergeCell ref="C10:C11"/>
    <mergeCell ref="E10:F10"/>
    <mergeCell ref="G10:G11"/>
    <mergeCell ref="H10:I11"/>
    <mergeCell ref="D11:F11"/>
    <mergeCell ref="G8:G9"/>
    <mergeCell ref="H8:I9"/>
    <mergeCell ref="D2:H2"/>
    <mergeCell ref="D3:H3"/>
    <mergeCell ref="D9:F9"/>
    <mergeCell ref="A2:C2"/>
    <mergeCell ref="A3:C3"/>
    <mergeCell ref="B8:B9"/>
    <mergeCell ref="C8:C9"/>
    <mergeCell ref="E8:F8"/>
  </mergeCells>
  <phoneticPr fontId="2"/>
  <dataValidations count="1">
    <dataValidation type="list" allowBlank="1" showInputMessage="1" showErrorMessage="1" sqref="I22:I24">
      <formula1>"有,無"</formula1>
    </dataValidation>
  </dataValidations>
  <pageMargins left="0.7" right="0.7" top="0.75" bottom="0.75" header="0.3" footer="0.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42</vt:i4>
      </vt:variant>
    </vt:vector>
  </HeadingPairs>
  <TitlesOfParts>
    <vt:vector size="50" baseType="lpstr">
      <vt:lpstr>助成金申請チェックリスト</vt:lpstr>
      <vt:lpstr>助成経費の計画（厨房機器等購入費）</vt:lpstr>
      <vt:lpstr>助成経費の計画 (その他の経費)</vt:lpstr>
      <vt:lpstr>助成金交付申請額</vt:lpstr>
      <vt:lpstr>その他申請者情報</vt:lpstr>
      <vt:lpstr>助成経費の計画 (記入例)</vt:lpstr>
      <vt:lpstr>助成金交付申請額 (記入例)</vt:lpstr>
      <vt:lpstr>その他申請者情報 (記入例)</vt:lpstr>
      <vt:lpstr>その他申請者情報!Print_Area</vt:lpstr>
      <vt:lpstr>'その他申請者情報 (記入例)'!Print_Area</vt:lpstr>
      <vt:lpstr>助成金交付申請額!Print_Area</vt:lpstr>
      <vt:lpstr>'助成金交付申請額 (記入例)'!Print_Area</vt:lpstr>
      <vt:lpstr>'助成経費の計画 (その他の経費)'!Print_Area</vt:lpstr>
      <vt:lpstr>'助成経費の計画 (記入例)'!Print_Area</vt:lpstr>
      <vt:lpstr>'助成経費の計画（厨房機器等購入費）'!Print_Area</vt:lpstr>
      <vt:lpstr>'助成経費の計画 (その他の経費)'!Print_Titles</vt:lpstr>
      <vt:lpstr>'助成経費の計画 (記入例)'!Print_Titles</vt:lpstr>
      <vt:lpstr>'助成経費の計画（厨房機器等購入費）'!Print_Titles</vt:lpstr>
      <vt:lpstr>'助成経費の計画 (記入例)'!助成対象経費_税抜</vt:lpstr>
      <vt:lpstr>'助成経費の計画（厨房機器等購入費）'!助成対象経費_税抜</vt:lpstr>
      <vt:lpstr>'助成経費の計画 (記入例)'!数量</vt:lpstr>
      <vt:lpstr>'助成経費の計画（厨房機器等購入費）'!数量</vt:lpstr>
      <vt:lpstr>'助成経費の計画 (記入例)'!数量_システム費</vt:lpstr>
      <vt:lpstr>'助成経費の計画 (記入例)'!数量_工事費</vt:lpstr>
      <vt:lpstr>'助成経費の計画 (記入例)'!数量_広告費</vt:lpstr>
      <vt:lpstr>'助成経費の計画 (記入例)'!数量_購入費</vt:lpstr>
      <vt:lpstr>'助成経費の計画（厨房機器等購入費）'!数量_購入費</vt:lpstr>
      <vt:lpstr>'助成経費の計画 (記入例)'!数量_調査費</vt:lpstr>
      <vt:lpstr>'助成経費の計画 (その他の経費)'!対象経費_システム費</vt:lpstr>
      <vt:lpstr>'助成経費の計画 (記入例)'!対象経費_システム費</vt:lpstr>
      <vt:lpstr>'助成経費の計画 (その他の経費)'!対象経費_工事費</vt:lpstr>
      <vt:lpstr>'助成経費の計画 (記入例)'!対象経費_工事費</vt:lpstr>
      <vt:lpstr>'助成経費の計画 (その他の経費)'!対象経費_広告費</vt:lpstr>
      <vt:lpstr>'助成経費の計画 (記入例)'!対象経費_広告費</vt:lpstr>
      <vt:lpstr>'助成経費の計画 (記入例)'!対象経費_購入費</vt:lpstr>
      <vt:lpstr>'助成経費の計画（厨房機器等購入費）'!対象経費_購入費</vt:lpstr>
      <vt:lpstr>'助成経費の計画 (その他の経費)'!対象経費_調査費</vt:lpstr>
      <vt:lpstr>'助成経費の計画 (記入例)'!対象経費_調査費</vt:lpstr>
      <vt:lpstr>'助成経費の計画 (記入例)'!単価__税抜</vt:lpstr>
      <vt:lpstr>'助成経費の計画（厨房機器等購入費）'!単価__税抜</vt:lpstr>
      <vt:lpstr>'助成経費の計画 (その他の経費)'!単価税抜_システム費</vt:lpstr>
      <vt:lpstr>'助成経費の計画 (記入例)'!単価税抜_システム費</vt:lpstr>
      <vt:lpstr>'助成経費の計画 (その他の経費)'!単価税抜_工事費</vt:lpstr>
      <vt:lpstr>'助成経費の計画 (記入例)'!単価税抜_工事費</vt:lpstr>
      <vt:lpstr>'助成経費の計画 (その他の経費)'!単価税抜_広告費</vt:lpstr>
      <vt:lpstr>'助成経費の計画 (記入例)'!単価税抜_広告費</vt:lpstr>
      <vt:lpstr>'助成経費の計画 (記入例)'!単価税抜_購入費</vt:lpstr>
      <vt:lpstr>'助成経費の計画（厨房機器等購入費）'!単価税抜_購入費</vt:lpstr>
      <vt:lpstr>'助成経費の計画 (その他の経費)'!単価税抜_調査費</vt:lpstr>
      <vt:lpstr>'助成経費の計画 (記入例)'!単価税抜_調査費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2021-12-27T00:00:05Z</dcterms:created>
  <dcterms:modified xsi:type="dcterms:W3CDTF">2023-07-18T06:49:07Z</dcterms:modified>
</cp:coreProperties>
</file>