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1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14.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tables/table13.xml" ContentType="application/vnd.openxmlformats-officedocument.spreadsheetml.table+xml"/>
  <Override PartName="/xl/drawings/drawing19.xml" ContentType="application/vnd.openxmlformats-officedocument.drawing+xml"/>
  <Override PartName="/xl/drawings/drawing20.xml" ContentType="application/vnd.openxmlformats-officedocument.drawing+xml"/>
  <Override PartName="/xl/tables/table14.xml" ContentType="application/vnd.openxmlformats-officedocument.spreadsheetml.table+xml"/>
  <Override PartName="/xl/drawings/drawing21.xml" ContentType="application/vnd.openxmlformats-officedocument.drawing+xml"/>
  <Override PartName="/xl/tables/table15.xml" ContentType="application/vnd.openxmlformats-officedocument.spreadsheetml.table+xml"/>
  <Override PartName="/xl/drawings/drawing22.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updateLinks="never" codeName="ThisWorkbook" defaultThemeVersion="124226"/>
  <xr:revisionPtr revIDLastSave="0" documentId="13_ncr:1_{4AE673D0-4124-490A-8004-6C56851526CB}" xr6:coauthVersionLast="47" xr6:coauthVersionMax="47" xr10:uidLastSave="{00000000-0000-0000-0000-000000000000}"/>
  <workbookProtection lockStructure="1"/>
  <bookViews>
    <workbookView xWindow="-28920" yWindow="-120" windowWidth="29040" windowHeight="15720" tabRatio="804" xr2:uid="{00000000-000D-0000-FFFF-FFFF00000000}"/>
  </bookViews>
  <sheets>
    <sheet name="表紙" sheetId="135" r:id="rId1"/>
    <sheet name="1-1申請者概要" sheetId="83" r:id="rId2"/>
    <sheet name="1-2助成金利用状況" sheetId="84" r:id="rId3"/>
    <sheet name="1-3役員・株主" sheetId="82" r:id="rId4"/>
    <sheet name="2-1申請概要①" sheetId="91" r:id="rId5"/>
    <sheet name="2-2申請概要②" sheetId="125" r:id="rId6"/>
    <sheet name="2-3市場性" sheetId="144" r:id="rId7"/>
    <sheet name="2-4達成目標" sheetId="141" r:id="rId8"/>
    <sheet name="2-5達成目標①" sheetId="148" r:id="rId9"/>
    <sheet name="2-6達成目標②" sheetId="157" r:id="rId10"/>
    <sheet name="2-7達成目標③" sheetId="158" r:id="rId11"/>
    <sheet name="2-8実施体制" sheetId="102" r:id="rId12"/>
    <sheet name="2-9スケジュール" sheetId="149" r:id="rId13"/>
    <sheet name="2-10産業財産権等" sheetId="145" r:id="rId14"/>
    <sheet name="３資金計画全体" sheetId="154" r:id="rId15"/>
    <sheet name="3-1資金計画【期別】" sheetId="155" r:id="rId16"/>
    <sheet name="3-2【機】原材料・副資材費" sheetId="87" r:id="rId17"/>
    <sheet name="3-3【機】機械装置・工具器具費" sheetId="25" r:id="rId18"/>
    <sheet name="3-4【機】機械装置・工具器具費_購入計画書" sheetId="66" r:id="rId19"/>
    <sheet name="3-5【機】委託費" sheetId="88" r:id="rId20"/>
    <sheet name="3-6【機】委託費_計画書" sheetId="67" r:id="rId21"/>
    <sheet name="3-7【機】専門家指導費" sheetId="153" r:id="rId22"/>
    <sheet name="3-8【機】産業財産権出願・導入費" sheetId="46" r:id="rId23"/>
    <sheet name="3-9【機】直接人件費①" sheetId="146" r:id="rId24"/>
    <sheet name="3-10【機】直接人件費②" sheetId="160" r:id="rId25"/>
    <sheet name="3-11【機】直接人件費③" sheetId="159" r:id="rId26"/>
    <sheet name="3-12【機】展示会出展費・広告費" sheetId="140" r:id="rId27"/>
  </sheets>
  <externalReferences>
    <externalReference r:id="rId28"/>
  </externalReferences>
  <definedNames>
    <definedName name="__xlchart.v1.0" localSheetId="6" hidden="1">#REF!</definedName>
    <definedName name="__xlchart.v1.0" localSheetId="7" hidden="1">#REF!</definedName>
    <definedName name="__xlchart.v1.0" localSheetId="8" hidden="1">#REF!</definedName>
    <definedName name="__xlchart.v1.0" localSheetId="9" hidden="1">#REF!</definedName>
    <definedName name="__xlchart.v1.0" localSheetId="10" hidden="1">#REF!</definedName>
    <definedName name="__xlchart.v1.0" localSheetId="24" hidden="1">#REF!</definedName>
    <definedName name="__xlchart.v1.0" localSheetId="25" hidden="1">#REF!</definedName>
    <definedName name="__xlchart.v1.0" localSheetId="23" hidden="1">#REF!</definedName>
    <definedName name="__xlchart.v1.0" hidden="1">#REF!</definedName>
    <definedName name="__xlchart.v1.1" localSheetId="6" hidden="1">#REF!</definedName>
    <definedName name="__xlchart.v1.1" localSheetId="7" hidden="1">#REF!</definedName>
    <definedName name="__xlchart.v1.1" localSheetId="8" hidden="1">#REF!</definedName>
    <definedName name="__xlchart.v1.1" localSheetId="9" hidden="1">#REF!</definedName>
    <definedName name="__xlchart.v1.1" localSheetId="10" hidden="1">#REF!</definedName>
    <definedName name="__xlchart.v1.1" localSheetId="24" hidden="1">#REF!</definedName>
    <definedName name="__xlchart.v1.1" localSheetId="25" hidden="1">#REF!</definedName>
    <definedName name="__xlchart.v1.1" localSheetId="23" hidden="1">#REF!</definedName>
    <definedName name="__xlchart.v1.1" hidden="1">#REF!</definedName>
    <definedName name="__xlchart.v1.2" localSheetId="6" hidden="1">#REF!</definedName>
    <definedName name="__xlchart.v1.2" localSheetId="7" hidden="1">#REF!</definedName>
    <definedName name="__xlchart.v1.2" localSheetId="8" hidden="1">#REF!</definedName>
    <definedName name="__xlchart.v1.2" localSheetId="9" hidden="1">#REF!</definedName>
    <definedName name="__xlchart.v1.2" localSheetId="10" hidden="1">#REF!</definedName>
    <definedName name="__xlchart.v1.2" localSheetId="24" hidden="1">#REF!</definedName>
    <definedName name="__xlchart.v1.2" localSheetId="25" hidden="1">#REF!</definedName>
    <definedName name="__xlchart.v1.2" localSheetId="23" hidden="1">#REF!</definedName>
    <definedName name="__xlchart.v1.2" hidden="1">#REF!</definedName>
    <definedName name="__xlchart.v1.3" localSheetId="6" hidden="1">#REF!</definedName>
    <definedName name="__xlchart.v1.3" localSheetId="7" hidden="1">#REF!</definedName>
    <definedName name="__xlchart.v1.3" localSheetId="8" hidden="1">#REF!</definedName>
    <definedName name="__xlchart.v1.3" localSheetId="9" hidden="1">#REF!</definedName>
    <definedName name="__xlchart.v1.3" localSheetId="10" hidden="1">#REF!</definedName>
    <definedName name="__xlchart.v1.3" localSheetId="24" hidden="1">#REF!</definedName>
    <definedName name="__xlchart.v1.3" localSheetId="25" hidden="1">#REF!</definedName>
    <definedName name="__xlchart.v1.3" localSheetId="23" hidden="1">#REF!</definedName>
    <definedName name="__xlchart.v1.3" hidden="1">#REF!</definedName>
    <definedName name="__xlchart.v1.4" localSheetId="6" hidden="1">#REF!</definedName>
    <definedName name="__xlchart.v1.4" localSheetId="7" hidden="1">#REF!</definedName>
    <definedName name="__xlchart.v1.4" localSheetId="8" hidden="1">#REF!</definedName>
    <definedName name="__xlchart.v1.4" localSheetId="9" hidden="1">#REF!</definedName>
    <definedName name="__xlchart.v1.4" localSheetId="10" hidden="1">#REF!</definedName>
    <definedName name="__xlchart.v1.4" localSheetId="24" hidden="1">#REF!</definedName>
    <definedName name="__xlchart.v1.4" localSheetId="25" hidden="1">#REF!</definedName>
    <definedName name="__xlchart.v1.4" localSheetId="23" hidden="1">#REF!</definedName>
    <definedName name="__xlchart.v1.4" hidden="1">#REF!</definedName>
    <definedName name="__xlchart.v1.5" localSheetId="6" hidden="1">#REF!</definedName>
    <definedName name="__xlchart.v1.5" localSheetId="7" hidden="1">#REF!</definedName>
    <definedName name="__xlchart.v1.5" localSheetId="8" hidden="1">#REF!</definedName>
    <definedName name="__xlchart.v1.5" localSheetId="9" hidden="1">#REF!</definedName>
    <definedName name="__xlchart.v1.5" localSheetId="10" hidden="1">#REF!</definedName>
    <definedName name="__xlchart.v1.5" localSheetId="24" hidden="1">#REF!</definedName>
    <definedName name="__xlchart.v1.5" localSheetId="25" hidden="1">#REF!</definedName>
    <definedName name="__xlchart.v1.5" localSheetId="23" hidden="1">#REF!</definedName>
    <definedName name="__xlchart.v1.5" hidden="1">#REF!</definedName>
    <definedName name="__xlchart.v1.6" localSheetId="6" hidden="1">#REF!</definedName>
    <definedName name="__xlchart.v1.6" localSheetId="7" hidden="1">#REF!</definedName>
    <definedName name="__xlchart.v1.6" localSheetId="8" hidden="1">#REF!</definedName>
    <definedName name="__xlchart.v1.6" localSheetId="9" hidden="1">#REF!</definedName>
    <definedName name="__xlchart.v1.6" localSheetId="10" hidden="1">#REF!</definedName>
    <definedName name="__xlchart.v1.6" localSheetId="24" hidden="1">#REF!</definedName>
    <definedName name="__xlchart.v1.6" localSheetId="25" hidden="1">#REF!</definedName>
    <definedName name="__xlchart.v1.6" localSheetId="23" hidden="1">#REF!</definedName>
    <definedName name="__xlchart.v1.6" hidden="1">#REF!</definedName>
    <definedName name="__xlchart.v1.7" localSheetId="6" hidden="1">#REF!</definedName>
    <definedName name="__xlchart.v1.7" localSheetId="7" hidden="1">#REF!</definedName>
    <definedName name="__xlchart.v1.7" localSheetId="8" hidden="1">#REF!</definedName>
    <definedName name="__xlchart.v1.7" localSheetId="9" hidden="1">#REF!</definedName>
    <definedName name="__xlchart.v1.7" localSheetId="10" hidden="1">#REF!</definedName>
    <definedName name="__xlchart.v1.7" localSheetId="24" hidden="1">#REF!</definedName>
    <definedName name="__xlchart.v1.7" localSheetId="25" hidden="1">#REF!</definedName>
    <definedName name="__xlchart.v1.7" localSheetId="23" hidden="1">#REF!</definedName>
    <definedName name="__xlchart.v1.7" hidden="1">#REF!</definedName>
    <definedName name="_9.資金支出">#REF!</definedName>
    <definedName name="_9．資金支出明細" localSheetId="2">#REF!</definedName>
    <definedName name="_9．資金支出明細" localSheetId="3">#REF!</definedName>
    <definedName name="_9．資金支出明細" localSheetId="5">#REF!</definedName>
    <definedName name="_9．資金支出明細" localSheetId="6">#REF!</definedName>
    <definedName name="_9．資金支出明細" localSheetId="11">#REF!</definedName>
    <definedName name="_9．資金支出明細" localSheetId="12">#REF!</definedName>
    <definedName name="_9．資金支出明細" localSheetId="15">#REF!</definedName>
    <definedName name="_9．資金支出明細" localSheetId="16">'3-2【機】原材料・副資材費'!$A$2:$J$24</definedName>
    <definedName name="_9．資金支出明細" localSheetId="17">'3-3【機】機械装置・工具器具費'!$A$2:$K$24</definedName>
    <definedName name="_9．資金支出明細" localSheetId="19">'3-5【機】委託費'!$A$6:$H$24</definedName>
    <definedName name="_9．資金支出明細" localSheetId="21">'3-7【機】専門家指導費'!$A$6:$H$23</definedName>
    <definedName name="_9．資金支出明細" localSheetId="22">'3-8【機】産業財産権出願・導入費'!#REF!</definedName>
    <definedName name="_9．資金支出明細" localSheetId="14">#REF!</definedName>
    <definedName name="_9．資金支出明細">#REF!</definedName>
    <definedName name="_ftn1" localSheetId="3">'1-3役員・株主'!$A$19</definedName>
    <definedName name="_ftn1" localSheetId="15">#REF!</definedName>
    <definedName name="_ftn1" localSheetId="14">#REF!</definedName>
    <definedName name="_ftn1">#REF!</definedName>
    <definedName name="_ftnref1" localSheetId="3">'1-3役員・株主'!$E$4</definedName>
    <definedName name="aa" localSheetId="15">#REF!</definedName>
    <definedName name="aa" localSheetId="14">#REF!</definedName>
    <definedName name="aa">#REF!</definedName>
    <definedName name="aaaa" localSheetId="15" hidden="1">#REF!</definedName>
    <definedName name="aaaa" localSheetId="14" hidden="1">#REF!</definedName>
    <definedName name="aaaa" hidden="1">#REF!</definedName>
    <definedName name="aaaaaa" localSheetId="15">#REF!</definedName>
    <definedName name="aaaaaa" localSheetId="14">#REF!</definedName>
    <definedName name="aaaaaa">#REF!</definedName>
    <definedName name="_xlnm.Print_Area" localSheetId="1">'1-1申請者概要'!$A$1:$S$31</definedName>
    <definedName name="_xlnm.Print_Area" localSheetId="2">'1-2助成金利用状況'!$A$1:$G$35</definedName>
    <definedName name="_xlnm.Print_Area" localSheetId="3">'1-3役員・株主'!$A$1:$G$29</definedName>
    <definedName name="_xlnm.Print_Area" localSheetId="13">'2-10産業財産権等'!$A$1:$R$24</definedName>
    <definedName name="_xlnm.Print_Area" localSheetId="4">'2-1申請概要①'!$A$1:$S$38</definedName>
    <definedName name="_xlnm.Print_Area" localSheetId="5">'2-2申請概要②'!$A$1:$T$51</definedName>
    <definedName name="_xlnm.Print_Area" localSheetId="6">'2-3市場性'!$A$1:$T$60</definedName>
    <definedName name="_xlnm.Print_Area" localSheetId="7">'2-4達成目標'!$A$1:$R$13</definedName>
    <definedName name="_xlnm.Print_Area" localSheetId="8">'2-5達成目標①'!$A$1:$Q$23</definedName>
    <definedName name="_xlnm.Print_Area" localSheetId="9">'2-6達成目標②'!$A$1:$Q$23</definedName>
    <definedName name="_xlnm.Print_Area" localSheetId="10">'2-7達成目標③'!$A$1:$Q$23</definedName>
    <definedName name="_xlnm.Print_Area" localSheetId="11">'2-8実施体制'!$A$1:$S$53</definedName>
    <definedName name="_xlnm.Print_Area" localSheetId="12">'2-9スケジュール'!$A$1:$P$45</definedName>
    <definedName name="_xlnm.Print_Area" localSheetId="24">'3-10【機】直接人件費②'!$A$1:$M$34</definedName>
    <definedName name="_xlnm.Print_Area" localSheetId="25">'3-11【機】直接人件費③'!$A$1:$M$34</definedName>
    <definedName name="_xlnm.Print_Area" localSheetId="26">'3-12【機】展示会出展費・広告費'!$A$1:$L$42</definedName>
    <definedName name="_xlnm.Print_Area" localSheetId="15">'3-1資金計画【期別】'!$A$1:$E$35</definedName>
    <definedName name="_xlnm.Print_Area" localSheetId="16">'3-2【機】原材料・副資材費'!$A$1:$K$24</definedName>
    <definedName name="_xlnm.Print_Area" localSheetId="17">'3-3【機】機械装置・工具器具費'!$A$1:$L$24</definedName>
    <definedName name="_xlnm.Print_Area" localSheetId="18">'3-4【機】機械装置・工具器具費_購入計画書'!$A$1:$AS$39</definedName>
    <definedName name="_xlnm.Print_Area" localSheetId="19">'3-5【機】委託費'!$A$1:$I$24</definedName>
    <definedName name="_xlnm.Print_Area" localSheetId="20">'3-6【機】委託費_計画書'!$A$1:$AI$31</definedName>
    <definedName name="_xlnm.Print_Area" localSheetId="21">'3-7【機】専門家指導費'!$A$1:$I$23</definedName>
    <definedName name="_xlnm.Print_Area" localSheetId="22">'3-8【機】産業財産権出願・導入費'!$A$1:$I$15</definedName>
    <definedName name="_xlnm.Print_Area" localSheetId="23">'3-9【機】直接人件費①'!$A$1:$M$34</definedName>
    <definedName name="_xlnm.Print_Area" localSheetId="14">'３資金計画全体'!$A$1:$F$25</definedName>
    <definedName name="_xlnm.Print_Area" localSheetId="0">表紙!$A$1:$AE$37</definedName>
    <definedName name="_xlnm.Print_Titles" localSheetId="16">'3-2【機】原材料・副資材費'!$2:$6</definedName>
    <definedName name="ｚ" localSheetId="6">#REF!</definedName>
    <definedName name="ｚ" localSheetId="11">#REF!</definedName>
    <definedName name="ｚ">#REF!</definedName>
    <definedName name="Z_78A06D35_997C_49BE_BF64_1932D8EC4307_.wvu.PrintArea" localSheetId="15">'3-1資金計画【期別】'!$A$1:$AM$35</definedName>
    <definedName name="Z_78A06D35_997C_49BE_BF64_1932D8EC4307_.wvu.PrintArea" localSheetId="16" hidden="1">'3-2【機】原材料・副資材費'!$A$2:$J$11</definedName>
    <definedName name="Z_78A06D35_997C_49BE_BF64_1932D8EC4307_.wvu.PrintArea" localSheetId="17" hidden="1">'3-3【機】機械装置・工具器具費'!$A$2:$K$11</definedName>
    <definedName name="Z_78A06D35_997C_49BE_BF64_1932D8EC4307_.wvu.PrintArea" localSheetId="18" hidden="1">'3-4【機】機械装置・工具器具費_購入計画書'!$A$1:$AT$1</definedName>
    <definedName name="Z_78A06D35_997C_49BE_BF64_1932D8EC4307_.wvu.PrintArea" localSheetId="19" hidden="1">'3-5【機】委託費'!$A$6:$H$11</definedName>
    <definedName name="Z_78A06D35_997C_49BE_BF64_1932D8EC4307_.wvu.PrintArea" localSheetId="20" hidden="1">'3-6【機】委託費_計画書'!#REF!</definedName>
    <definedName name="Z_78A06D35_997C_49BE_BF64_1932D8EC4307_.wvu.PrintArea" localSheetId="21" hidden="1">'3-7【機】専門家指導費'!$A$6:$H$11</definedName>
    <definedName name="Z_78A06D35_997C_49BE_BF64_1932D8EC4307_.wvu.PrintArea" localSheetId="22" hidden="1">'3-8【機】産業財産権出願・導入費'!#REF!</definedName>
    <definedName name="Z_78A06D35_997C_49BE_BF64_1932D8EC4307_.wvu.PrintArea" localSheetId="14">'３資金計画全体'!$A$1:$AO$26</definedName>
    <definedName name="Z_78A06D35_997C_49BE_BF64_1932D8EC4307_.wvu.Rows" localSheetId="20" hidden="1">'3-6【機】委託費_計画書'!#REF!</definedName>
    <definedName name="あああ" localSheetId="15" hidden="1">#REF!</definedName>
    <definedName name="あああ" localSheetId="14" hidden="1">#REF!</definedName>
    <definedName name="あああ" hidden="1">#REF!</definedName>
    <definedName name="ぁふぇ" localSheetId="15" hidden="1">#REF!</definedName>
    <definedName name="ぁふぇ" localSheetId="14" hidden="1">#REF!</definedName>
    <definedName name="ぁふぇ" hidden="1">#REF!</definedName>
    <definedName name="サービス" localSheetId="6">#REF!</definedName>
    <definedName name="サービス" localSheetId="21">#REF!</definedName>
    <definedName name="サービス">#REF!</definedName>
    <definedName name="サービス業" localSheetId="1">'1-1申請者概要'!$X$2:$X$27</definedName>
    <definedName name="サービス業" localSheetId="2">#REF!</definedName>
    <definedName name="サービス業" localSheetId="3">#REF!</definedName>
    <definedName name="サービス業" localSheetId="5">#REF!</definedName>
    <definedName name="サービス業" localSheetId="6">#REF!</definedName>
    <definedName name="サービス業" localSheetId="11">#REF!</definedName>
    <definedName name="サービス業">#REF!</definedName>
    <definedName name="テスト">#REF!</definedName>
    <definedName name="卸売業" localSheetId="1">'1-1申請者概要'!$W$2:$W$7</definedName>
    <definedName name="卸売業" localSheetId="2">#REF!</definedName>
    <definedName name="卸売業" localSheetId="3">#REF!</definedName>
    <definedName name="卸売業" localSheetId="5">#REF!</definedName>
    <definedName name="卸売業" localSheetId="6">#REF!</definedName>
    <definedName name="卸売業" localSheetId="11">#REF!</definedName>
    <definedName name="卸売業">#REF!</definedName>
    <definedName name="助成事業のフロー・スケジュール" localSheetId="2">#REF!</definedName>
    <definedName name="助成事業のフロー・スケジュール" localSheetId="3">#REF!</definedName>
    <definedName name="助成事業のフロー・スケジュール" localSheetId="5">#REF!</definedName>
    <definedName name="助成事業のフロー・スケジュール" localSheetId="6">#REF!</definedName>
    <definedName name="助成事業のフロー・スケジュール" localSheetId="11">#REF!</definedName>
    <definedName name="助成事業のフロー・スケジュール">#REF!</definedName>
    <definedName name="小売業" localSheetId="1">'1-1申請者概要'!$Y$2:$Y$9</definedName>
    <definedName name="小売業" localSheetId="2">#REF!</definedName>
    <definedName name="小売業" localSheetId="3">#REF!</definedName>
    <definedName name="小売業" localSheetId="5">#REF!</definedName>
    <definedName name="小売業" localSheetId="6">#REF!</definedName>
    <definedName name="小売業" localSheetId="11">#REF!</definedName>
    <definedName name="小売業">#REF!</definedName>
    <definedName name="製造業その他" localSheetId="1">'1-1申請者概要'!$V$2:$V$57</definedName>
    <definedName name="製造業その他" localSheetId="2">#REF!</definedName>
    <definedName name="製造業その他" localSheetId="3">#REF!</definedName>
    <definedName name="製造業その他" localSheetId="5">#REF!</definedName>
    <definedName name="製造業その他" localSheetId="6">#REF!</definedName>
    <definedName name="製造業その他" localSheetId="11">#REF!</definedName>
    <definedName name="製造業その他">#REF!</definedName>
    <definedName name="専門家">#REF!</definedName>
    <definedName name="ーーー"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22" i="155" l="1"/>
  <c r="C22" i="155"/>
  <c r="A21" i="149"/>
  <c r="S25" i="144" l="1"/>
  <c r="S17" i="144"/>
  <c r="S10" i="144"/>
  <c r="S2" i="144"/>
  <c r="N19" i="146" l="1"/>
  <c r="N20" i="146"/>
  <c r="N21" i="146"/>
  <c r="N22" i="146"/>
  <c r="N23" i="146"/>
  <c r="N24" i="146"/>
  <c r="N25" i="146"/>
  <c r="N26" i="146"/>
  <c r="N27" i="146"/>
  <c r="N28" i="146"/>
  <c r="N29" i="146"/>
  <c r="N30" i="146"/>
  <c r="N31" i="146"/>
  <c r="N32" i="146"/>
  <c r="N33" i="146"/>
  <c r="V11" i="135" l="1"/>
  <c r="A4" i="149" l="1"/>
  <c r="B33" i="135" s="1"/>
  <c r="C10" i="149"/>
  <c r="M10" i="149" s="1"/>
  <c r="C9" i="149"/>
  <c r="M9" i="149" s="1"/>
  <c r="C8" i="149" l="1"/>
  <c r="M8" i="149" s="1"/>
  <c r="D51" i="149" l="1"/>
  <c r="D11" i="155" l="1"/>
  <c r="L7" i="87" l="1"/>
  <c r="L8" i="87"/>
  <c r="L9" i="87"/>
  <c r="L10" i="87"/>
  <c r="L11" i="87"/>
  <c r="L12" i="87"/>
  <c r="L13" i="87"/>
  <c r="L14" i="87"/>
  <c r="L15" i="87"/>
  <c r="L16" i="87"/>
  <c r="L17" i="87"/>
  <c r="L18" i="87"/>
  <c r="L19" i="87"/>
  <c r="L20" i="87"/>
  <c r="L21" i="87"/>
  <c r="L22" i="87"/>
  <c r="L23" i="87"/>
  <c r="M7" i="25"/>
  <c r="M8" i="25"/>
  <c r="M9" i="25"/>
  <c r="M10" i="25"/>
  <c r="M11" i="25"/>
  <c r="M12" i="25"/>
  <c r="M13" i="25"/>
  <c r="M14" i="25"/>
  <c r="M15" i="25"/>
  <c r="M16" i="25"/>
  <c r="M17" i="25"/>
  <c r="M18" i="25"/>
  <c r="M19" i="25"/>
  <c r="M20" i="25"/>
  <c r="M21" i="25"/>
  <c r="M22" i="25"/>
  <c r="M23" i="25"/>
  <c r="J7" i="88"/>
  <c r="J8" i="88"/>
  <c r="J9" i="88"/>
  <c r="J10" i="88"/>
  <c r="J11" i="88"/>
  <c r="J12" i="88"/>
  <c r="J13" i="88"/>
  <c r="J14" i="88"/>
  <c r="J15" i="88"/>
  <c r="J16" i="88"/>
  <c r="J17" i="88"/>
  <c r="J18" i="88"/>
  <c r="J19" i="88"/>
  <c r="J20" i="88"/>
  <c r="J21" i="88"/>
  <c r="J22" i="88"/>
  <c r="J23" i="88"/>
  <c r="J5" i="46"/>
  <c r="J6" i="46"/>
  <c r="J7" i="46"/>
  <c r="J8" i="46"/>
  <c r="J9" i="46"/>
  <c r="J10" i="46"/>
  <c r="J11" i="46"/>
  <c r="J12" i="46"/>
  <c r="J13" i="46"/>
  <c r="J14" i="46"/>
  <c r="J7" i="153"/>
  <c r="J8" i="153"/>
  <c r="J9" i="153"/>
  <c r="J10" i="153"/>
  <c r="J11" i="153"/>
  <c r="J12" i="153"/>
  <c r="J13" i="153"/>
  <c r="J14" i="153"/>
  <c r="J15" i="153"/>
  <c r="J16" i="153"/>
  <c r="J17" i="153"/>
  <c r="J18" i="153"/>
  <c r="J19" i="153"/>
  <c r="J20" i="153"/>
  <c r="J21" i="153"/>
  <c r="J22" i="153"/>
  <c r="M10" i="140"/>
  <c r="M30" i="159"/>
  <c r="M11" i="140"/>
  <c r="M12" i="140"/>
  <c r="M13" i="140"/>
  <c r="M14" i="140"/>
  <c r="M36" i="140"/>
  <c r="M37" i="140"/>
  <c r="M38" i="140"/>
  <c r="M39" i="140"/>
  <c r="M35" i="140"/>
  <c r="M25" i="140"/>
  <c r="M26" i="140"/>
  <c r="M27" i="140"/>
  <c r="M28" i="140"/>
  <c r="M24" i="140"/>
  <c r="N33" i="160"/>
  <c r="J33" i="160"/>
  <c r="M33" i="160" s="1"/>
  <c r="L33" i="160" s="1"/>
  <c r="A33" i="160"/>
  <c r="N32" i="160"/>
  <c r="J32" i="160"/>
  <c r="M32" i="160" s="1"/>
  <c r="L32" i="160" s="1"/>
  <c r="A32" i="160"/>
  <c r="N31" i="160"/>
  <c r="J31" i="160"/>
  <c r="A31" i="160"/>
  <c r="N30" i="160"/>
  <c r="J30" i="160"/>
  <c r="A30" i="160"/>
  <c r="N29" i="160"/>
  <c r="J29" i="160"/>
  <c r="M29" i="160" s="1"/>
  <c r="L29" i="160" s="1"/>
  <c r="A29" i="160"/>
  <c r="N28" i="160"/>
  <c r="J28" i="160"/>
  <c r="M28" i="160" s="1"/>
  <c r="L28" i="160" s="1"/>
  <c r="A28" i="160"/>
  <c r="N27" i="160"/>
  <c r="J27" i="160"/>
  <c r="M27" i="160" s="1"/>
  <c r="L27" i="160" s="1"/>
  <c r="A27" i="160"/>
  <c r="N26" i="160"/>
  <c r="J26" i="160"/>
  <c r="M26" i="160" s="1"/>
  <c r="L26" i="160" s="1"/>
  <c r="A26" i="160"/>
  <c r="N25" i="160"/>
  <c r="J25" i="160"/>
  <c r="M25" i="160" s="1"/>
  <c r="L25" i="160" s="1"/>
  <c r="A25" i="160"/>
  <c r="N24" i="160"/>
  <c r="J24" i="160"/>
  <c r="M24" i="160" s="1"/>
  <c r="L24" i="160" s="1"/>
  <c r="A24" i="160"/>
  <c r="N23" i="160"/>
  <c r="J23" i="160"/>
  <c r="M23" i="160" s="1"/>
  <c r="L23" i="160" s="1"/>
  <c r="A23" i="160"/>
  <c r="N22" i="160"/>
  <c r="J22" i="160"/>
  <c r="M22" i="160" s="1"/>
  <c r="L22" i="160" s="1"/>
  <c r="A22" i="160"/>
  <c r="N21" i="160"/>
  <c r="J21" i="160"/>
  <c r="M21" i="160" s="1"/>
  <c r="L21" i="160" s="1"/>
  <c r="A21" i="160"/>
  <c r="N20" i="160"/>
  <c r="J20" i="160"/>
  <c r="M20" i="160" s="1"/>
  <c r="L20" i="160" s="1"/>
  <c r="A20" i="160"/>
  <c r="N19" i="160"/>
  <c r="J19" i="160"/>
  <c r="M19" i="160" s="1"/>
  <c r="A19" i="160"/>
  <c r="N33" i="159"/>
  <c r="J33" i="159"/>
  <c r="M33" i="159" s="1"/>
  <c r="L33" i="159" s="1"/>
  <c r="A33" i="159"/>
  <c r="N32" i="159"/>
  <c r="J32" i="159"/>
  <c r="M32" i="159" s="1"/>
  <c r="L32" i="159" s="1"/>
  <c r="A32" i="159"/>
  <c r="N31" i="159"/>
  <c r="J31" i="159"/>
  <c r="M31" i="159" s="1"/>
  <c r="L31" i="159" s="1"/>
  <c r="A31" i="159"/>
  <c r="N30" i="159"/>
  <c r="J30" i="159"/>
  <c r="A30" i="159"/>
  <c r="N29" i="159"/>
  <c r="J29" i="159"/>
  <c r="M29" i="159" s="1"/>
  <c r="L29" i="159" s="1"/>
  <c r="A29" i="159"/>
  <c r="N28" i="159"/>
  <c r="J28" i="159"/>
  <c r="M28" i="159" s="1"/>
  <c r="L28" i="159" s="1"/>
  <c r="A28" i="159"/>
  <c r="N27" i="159"/>
  <c r="J27" i="159"/>
  <c r="M27" i="159" s="1"/>
  <c r="L27" i="159" s="1"/>
  <c r="A27" i="159"/>
  <c r="N26" i="159"/>
  <c r="J26" i="159"/>
  <c r="M26" i="159" s="1"/>
  <c r="L26" i="159" s="1"/>
  <c r="A26" i="159"/>
  <c r="N25" i="159"/>
  <c r="J25" i="159"/>
  <c r="M25" i="159" s="1"/>
  <c r="L25" i="159" s="1"/>
  <c r="A25" i="159"/>
  <c r="N24" i="159"/>
  <c r="J24" i="159"/>
  <c r="M24" i="159" s="1"/>
  <c r="L24" i="159" s="1"/>
  <c r="A24" i="159"/>
  <c r="N23" i="159"/>
  <c r="J23" i="159"/>
  <c r="M23" i="159" s="1"/>
  <c r="L23" i="159" s="1"/>
  <c r="A23" i="159"/>
  <c r="N22" i="159"/>
  <c r="J22" i="159"/>
  <c r="M22" i="159" s="1"/>
  <c r="L22" i="159" s="1"/>
  <c r="A22" i="159"/>
  <c r="N21" i="159"/>
  <c r="J21" i="159"/>
  <c r="M21" i="159" s="1"/>
  <c r="L21" i="159" s="1"/>
  <c r="A21" i="159"/>
  <c r="N20" i="159"/>
  <c r="J20" i="159"/>
  <c r="M20" i="159" s="1"/>
  <c r="L20" i="159" s="1"/>
  <c r="A20" i="159"/>
  <c r="N19" i="159"/>
  <c r="J19" i="159"/>
  <c r="M19" i="159" s="1"/>
  <c r="A19" i="159"/>
  <c r="J36" i="140"/>
  <c r="E22" i="155" s="1"/>
  <c r="K36" i="140"/>
  <c r="J37" i="140"/>
  <c r="K37" i="140"/>
  <c r="J38" i="140"/>
  <c r="K38" i="140"/>
  <c r="J39" i="140"/>
  <c r="K39" i="140"/>
  <c r="K35" i="140"/>
  <c r="J35" i="140"/>
  <c r="J25" i="140"/>
  <c r="K25" i="140"/>
  <c r="J26" i="140"/>
  <c r="D32" i="155" s="1"/>
  <c r="E32" i="155" s="1"/>
  <c r="K26" i="140"/>
  <c r="C32" i="155" s="1"/>
  <c r="J27" i="140"/>
  <c r="K27" i="140"/>
  <c r="J28" i="140"/>
  <c r="K28" i="140"/>
  <c r="K24" i="140"/>
  <c r="C12" i="155" s="1"/>
  <c r="J24" i="140"/>
  <c r="D12" i="155" s="1"/>
  <c r="J11" i="140"/>
  <c r="D21" i="155" s="1"/>
  <c r="E21" i="155" s="1"/>
  <c r="K11" i="140"/>
  <c r="C21" i="155" s="1"/>
  <c r="J12" i="140"/>
  <c r="D31" i="155" s="1"/>
  <c r="E31" i="155" s="1"/>
  <c r="K12" i="140"/>
  <c r="C31" i="155" s="1"/>
  <c r="J13" i="140"/>
  <c r="K13" i="140"/>
  <c r="J14" i="140"/>
  <c r="K14" i="140"/>
  <c r="K10" i="140"/>
  <c r="J10" i="140"/>
  <c r="M30" i="160" l="1"/>
  <c r="L30" i="160" s="1"/>
  <c r="M31" i="160"/>
  <c r="L31" i="160" s="1"/>
  <c r="C33" i="155"/>
  <c r="C23" i="155"/>
  <c r="E12" i="155"/>
  <c r="F13" i="154" s="1"/>
  <c r="D50" i="149"/>
  <c r="C13" i="155"/>
  <c r="E13" i="154"/>
  <c r="C11" i="155"/>
  <c r="E11" i="155"/>
  <c r="F12" i="154" s="1"/>
  <c r="L30" i="159"/>
  <c r="M34" i="160"/>
  <c r="C20" i="155" s="1"/>
  <c r="L19" i="160"/>
  <c r="M34" i="159"/>
  <c r="C30" i="155" s="1"/>
  <c r="L19" i="159"/>
  <c r="AF53" i="149"/>
  <c r="AE53" i="149"/>
  <c r="AD53" i="149"/>
  <c r="AC53" i="149"/>
  <c r="AB53" i="149"/>
  <c r="AA53" i="149"/>
  <c r="Z53" i="149"/>
  <c r="Y53" i="149"/>
  <c r="X53" i="149"/>
  <c r="W53" i="149"/>
  <c r="V53" i="149"/>
  <c r="U53" i="149"/>
  <c r="AF51" i="149"/>
  <c r="AE51" i="149"/>
  <c r="AD51" i="149"/>
  <c r="AC51" i="149"/>
  <c r="AB51" i="149"/>
  <c r="AA51" i="149"/>
  <c r="Z51" i="149"/>
  <c r="Y51" i="149"/>
  <c r="X51" i="149"/>
  <c r="W51" i="149"/>
  <c r="V51" i="149"/>
  <c r="U51" i="149"/>
  <c r="L34" i="159" l="1"/>
  <c r="D30" i="155" s="1"/>
  <c r="E30" i="155" s="1"/>
  <c r="L34" i="160"/>
  <c r="D20" i="155" s="1"/>
  <c r="E20" i="155" s="1"/>
  <c r="E12" i="154"/>
  <c r="J6" i="158"/>
  <c r="B6" i="158"/>
  <c r="J6" i="157"/>
  <c r="B6" i="157"/>
  <c r="J6" i="148"/>
  <c r="B6" i="148"/>
  <c r="Z16" i="83"/>
  <c r="L2" i="83"/>
  <c r="C2" i="83"/>
  <c r="G36" i="135" l="1"/>
  <c r="F32" i="155" l="1"/>
  <c r="F31" i="155"/>
  <c r="F30" i="155"/>
  <c r="F23" i="155"/>
  <c r="F22" i="155"/>
  <c r="F21" i="155"/>
  <c r="F20" i="155"/>
  <c r="F13" i="155"/>
  <c r="F12" i="155"/>
  <c r="F11" i="155"/>
  <c r="D25" i="154"/>
  <c r="G24" i="154"/>
  <c r="G23" i="154"/>
  <c r="G22" i="154"/>
  <c r="G21" i="154"/>
  <c r="G22" i="153" l="1"/>
  <c r="H22" i="153" s="1"/>
  <c r="A22" i="153"/>
  <c r="G21" i="153"/>
  <c r="H21" i="153" s="1"/>
  <c r="A21" i="153"/>
  <c r="G20" i="153"/>
  <c r="H20" i="153" s="1"/>
  <c r="A20" i="153"/>
  <c r="G19" i="153"/>
  <c r="H19" i="153" s="1"/>
  <c r="A19" i="153"/>
  <c r="G18" i="153"/>
  <c r="H18" i="153" s="1"/>
  <c r="A18" i="153"/>
  <c r="G17" i="153"/>
  <c r="H17" i="153" s="1"/>
  <c r="A17" i="153"/>
  <c r="G16" i="153"/>
  <c r="H16" i="153" s="1"/>
  <c r="A16" i="153"/>
  <c r="G15" i="153"/>
  <c r="H15" i="153" s="1"/>
  <c r="A15" i="153"/>
  <c r="G14" i="153"/>
  <c r="H14" i="153" s="1"/>
  <c r="A14" i="153"/>
  <c r="G13" i="153"/>
  <c r="H13" i="153" s="1"/>
  <c r="A13" i="153"/>
  <c r="G12" i="153"/>
  <c r="H12" i="153" s="1"/>
  <c r="A12" i="153"/>
  <c r="G11" i="153"/>
  <c r="H11" i="153" s="1"/>
  <c r="A11" i="153"/>
  <c r="G10" i="153"/>
  <c r="H10" i="153" s="1"/>
  <c r="A10" i="153"/>
  <c r="G9" i="153"/>
  <c r="A9" i="153"/>
  <c r="G8" i="153"/>
  <c r="A8" i="153"/>
  <c r="G7" i="153"/>
  <c r="D8" i="155" s="1"/>
  <c r="A7" i="153"/>
  <c r="H9" i="153" l="1"/>
  <c r="C28" i="155" s="1"/>
  <c r="D28" i="155"/>
  <c r="E28" i="155" s="1"/>
  <c r="F28" i="155" s="1"/>
  <c r="H8" i="153"/>
  <c r="C18" i="155" s="1"/>
  <c r="D18" i="155"/>
  <c r="E18" i="155" s="1"/>
  <c r="F18" i="155" s="1"/>
  <c r="H7" i="153"/>
  <c r="C8" i="155" s="1"/>
  <c r="G23" i="153"/>
  <c r="H23" i="153" l="1"/>
  <c r="E8" i="155"/>
  <c r="E9" i="154"/>
  <c r="M50" i="149"/>
  <c r="H52" i="149"/>
  <c r="H51" i="149"/>
  <c r="H50" i="149"/>
  <c r="A50" i="149"/>
  <c r="A45" i="149"/>
  <c r="A44" i="149"/>
  <c r="A43" i="149"/>
  <c r="A42" i="149"/>
  <c r="A41" i="149"/>
  <c r="A40" i="149"/>
  <c r="A39" i="149"/>
  <c r="A38" i="149"/>
  <c r="A37" i="149"/>
  <c r="A36" i="149"/>
  <c r="A35" i="149"/>
  <c r="A34" i="149"/>
  <c r="A33" i="149"/>
  <c r="A32" i="149"/>
  <c r="A31" i="149"/>
  <c r="A30" i="149"/>
  <c r="A29" i="149"/>
  <c r="A28" i="149"/>
  <c r="A27" i="149"/>
  <c r="A26" i="149"/>
  <c r="A25" i="149"/>
  <c r="A24" i="149"/>
  <c r="A23" i="149"/>
  <c r="A22" i="149"/>
  <c r="A28" i="140"/>
  <c r="A27" i="140"/>
  <c r="A26" i="140"/>
  <c r="A25" i="140"/>
  <c r="J29" i="140"/>
  <c r="A24" i="140"/>
  <c r="A14" i="140"/>
  <c r="A13" i="140"/>
  <c r="A12" i="140"/>
  <c r="A11" i="140"/>
  <c r="K15" i="140"/>
  <c r="J15" i="140"/>
  <c r="A10" i="140"/>
  <c r="D52" i="149" l="1"/>
  <c r="M52" i="149"/>
  <c r="F9" i="154"/>
  <c r="F8" i="155"/>
  <c r="O16" i="149"/>
  <c r="K29" i="140"/>
  <c r="E16" i="149"/>
  <c r="N16" i="149"/>
  <c r="D16" i="149"/>
  <c r="M51" i="149"/>
  <c r="G16" i="149"/>
  <c r="J16" i="149"/>
  <c r="K16" i="149"/>
  <c r="F16" i="149"/>
  <c r="I16" i="149"/>
  <c r="L16" i="149"/>
  <c r="M16" i="149"/>
  <c r="H16" i="149"/>
  <c r="A36" i="140" l="1"/>
  <c r="A37" i="140"/>
  <c r="A38" i="140"/>
  <c r="A39" i="140"/>
  <c r="A35" i="140"/>
  <c r="J33" i="146" l="1"/>
  <c r="M33" i="146" s="1"/>
  <c r="L33" i="146" s="1"/>
  <c r="A33" i="146"/>
  <c r="J32" i="146"/>
  <c r="M32" i="146" s="1"/>
  <c r="L32" i="146" s="1"/>
  <c r="A32" i="146"/>
  <c r="J31" i="146"/>
  <c r="A31" i="146"/>
  <c r="J30" i="146"/>
  <c r="A30" i="146"/>
  <c r="J29" i="146"/>
  <c r="A29" i="146"/>
  <c r="J28" i="146"/>
  <c r="M28" i="146" s="1"/>
  <c r="L28" i="146" s="1"/>
  <c r="A28" i="146"/>
  <c r="J27" i="146"/>
  <c r="M27" i="146" s="1"/>
  <c r="L27" i="146" s="1"/>
  <c r="A27" i="146"/>
  <c r="J26" i="146"/>
  <c r="M26" i="146" s="1"/>
  <c r="L26" i="146" s="1"/>
  <c r="A26" i="146"/>
  <c r="J25" i="146"/>
  <c r="M25" i="146" s="1"/>
  <c r="L25" i="146" s="1"/>
  <c r="A25" i="146"/>
  <c r="J24" i="146"/>
  <c r="M24" i="146" s="1"/>
  <c r="L24" i="146" s="1"/>
  <c r="A24" i="146"/>
  <c r="J23" i="146"/>
  <c r="M23" i="146" s="1"/>
  <c r="L23" i="146" s="1"/>
  <c r="A23" i="146"/>
  <c r="J22" i="146"/>
  <c r="M22" i="146" s="1"/>
  <c r="L22" i="146" s="1"/>
  <c r="A22" i="146"/>
  <c r="J21" i="146"/>
  <c r="M21" i="146" s="1"/>
  <c r="L21" i="146" s="1"/>
  <c r="A21" i="146"/>
  <c r="J20" i="146"/>
  <c r="M20" i="146" s="1"/>
  <c r="L20" i="146" s="1"/>
  <c r="A20" i="146"/>
  <c r="J19" i="146"/>
  <c r="M19" i="146" s="1"/>
  <c r="A19" i="146"/>
  <c r="M31" i="146" l="1"/>
  <c r="L31" i="146" s="1"/>
  <c r="M29" i="146"/>
  <c r="L29" i="146" s="1"/>
  <c r="M30" i="146"/>
  <c r="L30" i="146" s="1"/>
  <c r="L19" i="146"/>
  <c r="M34" i="146" l="1"/>
  <c r="D10" i="155" s="1"/>
  <c r="E10" i="155" s="1"/>
  <c r="L34" i="146"/>
  <c r="C10" i="155" s="1"/>
  <c r="A10" i="125"/>
  <c r="E11" i="154" l="1"/>
  <c r="F11" i="154"/>
  <c r="F10" i="155"/>
  <c r="A32" i="91"/>
  <c r="A9" i="91"/>
  <c r="A4" i="91" l="1"/>
  <c r="K10" i="91"/>
  <c r="S6" i="135" l="1"/>
  <c r="B24" i="135" l="1"/>
  <c r="V12" i="135"/>
  <c r="S9" i="135"/>
  <c r="J40" i="140" l="1"/>
  <c r="K40" i="140" l="1"/>
  <c r="A6" i="46" l="1"/>
  <c r="A7" i="46"/>
  <c r="A8" i="46"/>
  <c r="A9" i="46"/>
  <c r="A10" i="46"/>
  <c r="A11" i="46"/>
  <c r="A12" i="46"/>
  <c r="A13" i="46"/>
  <c r="A14" i="46"/>
  <c r="A18" i="88"/>
  <c r="A19" i="88"/>
  <c r="A20" i="88"/>
  <c r="A21" i="88"/>
  <c r="A22" i="88"/>
  <c r="A23" i="88"/>
  <c r="A13" i="88"/>
  <c r="A14" i="88"/>
  <c r="A15" i="88"/>
  <c r="A16" i="88"/>
  <c r="A17" i="88"/>
  <c r="A8" i="88"/>
  <c r="A9" i="88"/>
  <c r="A10" i="88"/>
  <c r="A11" i="88"/>
  <c r="A12" i="88"/>
  <c r="A7" i="88"/>
  <c r="A17" i="25"/>
  <c r="A18" i="25"/>
  <c r="A19" i="25"/>
  <c r="A20" i="25"/>
  <c r="A21" i="25"/>
  <c r="A22" i="25"/>
  <c r="A23" i="25"/>
  <c r="A8" i="25"/>
  <c r="A9" i="25"/>
  <c r="A10" i="25"/>
  <c r="A11" i="25"/>
  <c r="A12" i="25"/>
  <c r="A13" i="25"/>
  <c r="A14" i="25"/>
  <c r="A15" i="25"/>
  <c r="A16" i="25"/>
  <c r="A16" i="87"/>
  <c r="A17" i="87"/>
  <c r="A18" i="87"/>
  <c r="A19" i="87"/>
  <c r="A20" i="87"/>
  <c r="A21" i="87"/>
  <c r="A22" i="87"/>
  <c r="A23" i="87"/>
  <c r="A8" i="87"/>
  <c r="A9" i="87"/>
  <c r="A10" i="87"/>
  <c r="A11" i="87"/>
  <c r="A12" i="87"/>
  <c r="A13" i="87"/>
  <c r="A14" i="87"/>
  <c r="A15" i="87"/>
  <c r="A7" i="87"/>
  <c r="A7" i="25" l="1"/>
  <c r="J7" i="25"/>
  <c r="K7" i="25" l="1"/>
  <c r="C6" i="155" s="1"/>
  <c r="D6" i="155"/>
  <c r="A5" i="46"/>
  <c r="E6" i="155" l="1"/>
  <c r="G9" i="88"/>
  <c r="G7" i="88"/>
  <c r="G8" i="88"/>
  <c r="G10" i="88"/>
  <c r="H10" i="88" s="1"/>
  <c r="G11" i="88"/>
  <c r="H11" i="88" s="1"/>
  <c r="G12" i="88"/>
  <c r="H12" i="88" s="1"/>
  <c r="G13" i="88"/>
  <c r="H13" i="88" s="1"/>
  <c r="G14" i="88"/>
  <c r="H14" i="88" s="1"/>
  <c r="G15" i="88"/>
  <c r="H15" i="88" s="1"/>
  <c r="G16" i="88"/>
  <c r="H16" i="88" s="1"/>
  <c r="G17" i="88"/>
  <c r="H17" i="88" s="1"/>
  <c r="G18" i="88"/>
  <c r="H18" i="88" s="1"/>
  <c r="G19" i="88"/>
  <c r="H19" i="88" s="1"/>
  <c r="G20" i="88"/>
  <c r="H20" i="88" s="1"/>
  <c r="G21" i="88"/>
  <c r="H21" i="88" s="1"/>
  <c r="G22" i="88"/>
  <c r="G23" i="88"/>
  <c r="H23" i="88" s="1"/>
  <c r="H22" i="88"/>
  <c r="H9" i="88" l="1"/>
  <c r="C27" i="155" s="1"/>
  <c r="D27" i="155"/>
  <c r="E27" i="155" s="1"/>
  <c r="F27" i="155" s="1"/>
  <c r="H8" i="88"/>
  <c r="C17" i="155" s="1"/>
  <c r="D17" i="155"/>
  <c r="E17" i="155" s="1"/>
  <c r="F17" i="155" s="1"/>
  <c r="H7" i="88"/>
  <c r="C7" i="155" s="1"/>
  <c r="D7" i="155"/>
  <c r="F6" i="155"/>
  <c r="J22" i="25"/>
  <c r="K22" i="25" s="1"/>
  <c r="J21" i="25"/>
  <c r="K21" i="25" s="1"/>
  <c r="E7" i="155" l="1"/>
  <c r="E8" i="154"/>
  <c r="H5" i="46"/>
  <c r="H6" i="46"/>
  <c r="H7" i="46"/>
  <c r="H8" i="46"/>
  <c r="I8" i="46" s="1"/>
  <c r="H9" i="46"/>
  <c r="I9" i="46" s="1"/>
  <c r="H10" i="46"/>
  <c r="I10" i="46" s="1"/>
  <c r="H11" i="46"/>
  <c r="I11" i="46" s="1"/>
  <c r="H12" i="46"/>
  <c r="I12" i="46" s="1"/>
  <c r="H13" i="46"/>
  <c r="I13" i="46" s="1"/>
  <c r="H14" i="46"/>
  <c r="I14" i="46" s="1"/>
  <c r="I22" i="87"/>
  <c r="J22" i="87" s="1"/>
  <c r="I21" i="87"/>
  <c r="J21" i="87" s="1"/>
  <c r="J8" i="25"/>
  <c r="J9" i="25"/>
  <c r="J10" i="25"/>
  <c r="K10" i="25" s="1"/>
  <c r="J11" i="25"/>
  <c r="K11" i="25" s="1"/>
  <c r="J12" i="25"/>
  <c r="K12" i="25" s="1"/>
  <c r="J13" i="25"/>
  <c r="K13" i="25" s="1"/>
  <c r="J14" i="25"/>
  <c r="K14" i="25" s="1"/>
  <c r="J15" i="25"/>
  <c r="K15" i="25" s="1"/>
  <c r="J16" i="25"/>
  <c r="K16" i="25" s="1"/>
  <c r="J17" i="25"/>
  <c r="K17" i="25" s="1"/>
  <c r="J18" i="25"/>
  <c r="K18" i="25" s="1"/>
  <c r="J19" i="25"/>
  <c r="K19" i="25" s="1"/>
  <c r="J20" i="25"/>
  <c r="K20" i="25" s="1"/>
  <c r="J23" i="25"/>
  <c r="K23" i="25" s="1"/>
  <c r="H15" i="46" l="1"/>
  <c r="I6" i="46"/>
  <c r="C19" i="155" s="1"/>
  <c r="D19" i="155"/>
  <c r="E19" i="155" s="1"/>
  <c r="F19" i="155" s="1"/>
  <c r="I5" i="46"/>
  <c r="D9" i="155"/>
  <c r="E9" i="155" s="1"/>
  <c r="F9" i="155" s="1"/>
  <c r="I7" i="46"/>
  <c r="C29" i="155" s="1"/>
  <c r="D29" i="155"/>
  <c r="F8" i="154"/>
  <c r="F7" i="155"/>
  <c r="K8" i="25"/>
  <c r="C16" i="155" s="1"/>
  <c r="D16" i="155"/>
  <c r="K9" i="25"/>
  <c r="C26" i="155" s="1"/>
  <c r="D26" i="155"/>
  <c r="I7" i="87"/>
  <c r="D5" i="155" s="1"/>
  <c r="I8" i="87"/>
  <c r="I9" i="87"/>
  <c r="I10" i="87"/>
  <c r="J10" i="87" s="1"/>
  <c r="I11" i="87"/>
  <c r="J11" i="87" s="1"/>
  <c r="I12" i="87"/>
  <c r="J12" i="87" s="1"/>
  <c r="I13" i="87"/>
  <c r="J13" i="87" s="1"/>
  <c r="I14" i="87"/>
  <c r="J14" i="87" s="1"/>
  <c r="I15" i="87"/>
  <c r="J15" i="87" s="1"/>
  <c r="I16" i="87"/>
  <c r="J16" i="87" s="1"/>
  <c r="I17" i="87"/>
  <c r="J17" i="87" s="1"/>
  <c r="I18" i="87"/>
  <c r="J18" i="87" s="1"/>
  <c r="I19" i="87"/>
  <c r="J19" i="87" s="1"/>
  <c r="I20" i="87"/>
  <c r="J20" i="87" s="1"/>
  <c r="I23" i="87"/>
  <c r="J23" i="87" s="1"/>
  <c r="D14" i="155" l="1"/>
  <c r="I15" i="46"/>
  <c r="C9" i="155"/>
  <c r="J9" i="87"/>
  <c r="C25" i="155" s="1"/>
  <c r="C34" i="155" s="1"/>
  <c r="D25" i="155"/>
  <c r="E25" i="155" s="1"/>
  <c r="F25" i="155" s="1"/>
  <c r="J8" i="87"/>
  <c r="C15" i="155" s="1"/>
  <c r="C24" i="155" s="1"/>
  <c r="D15" i="155"/>
  <c r="E15" i="155" s="1"/>
  <c r="F15" i="155" s="1"/>
  <c r="E5" i="155"/>
  <c r="E14" i="155" s="1"/>
  <c r="E29" i="155"/>
  <c r="E10" i="154"/>
  <c r="E16" i="155"/>
  <c r="E26" i="155"/>
  <c r="E7" i="154"/>
  <c r="J7" i="87"/>
  <c r="C5" i="155" s="1"/>
  <c r="I24" i="87"/>
  <c r="C14" i="155" l="1"/>
  <c r="D24" i="155"/>
  <c r="E6" i="154"/>
  <c r="E15" i="154" s="1"/>
  <c r="D34" i="155"/>
  <c r="F6" i="154"/>
  <c r="F5" i="155"/>
  <c r="F10" i="154"/>
  <c r="F29" i="155"/>
  <c r="F16" i="155"/>
  <c r="E24" i="155"/>
  <c r="F26" i="155"/>
  <c r="E34" i="155"/>
  <c r="F7" i="154"/>
  <c r="D7" i="154"/>
  <c r="D8" i="154"/>
  <c r="D9" i="154"/>
  <c r="D10" i="154"/>
  <c r="D11" i="154"/>
  <c r="D12" i="154"/>
  <c r="D13" i="154"/>
  <c r="D14" i="154"/>
  <c r="H24" i="88"/>
  <c r="G24" i="88"/>
  <c r="F15" i="154" l="1"/>
  <c r="G15" i="154" s="1"/>
  <c r="D35" i="155"/>
  <c r="E35" i="155"/>
  <c r="F35" i="155" s="1"/>
  <c r="D6" i="154"/>
  <c r="D15" i="154" s="1"/>
  <c r="D26" i="154" s="1"/>
  <c r="C35" i="155"/>
  <c r="F17" i="82"/>
  <c r="A15" i="82"/>
  <c r="A14" i="82"/>
  <c r="A13" i="82"/>
  <c r="A12" i="82"/>
  <c r="A11" i="82"/>
  <c r="A10" i="82"/>
  <c r="A9" i="82"/>
  <c r="A8" i="82"/>
  <c r="A7" i="82"/>
  <c r="A6" i="82"/>
  <c r="A5" i="82"/>
  <c r="B29" i="135" l="1"/>
  <c r="G16" i="82"/>
  <c r="G6" i="82"/>
  <c r="G13" i="82"/>
  <c r="G5" i="82"/>
  <c r="G7" i="82"/>
  <c r="G8" i="82"/>
  <c r="G9" i="82"/>
  <c r="G10" i="82"/>
  <c r="G11" i="82"/>
  <c r="G12" i="82"/>
  <c r="G14" i="82"/>
  <c r="G15" i="82"/>
  <c r="G17" i="82" l="1"/>
  <c r="J24" i="25" l="1"/>
  <c r="K24" i="25"/>
  <c r="J24" i="87" l="1"/>
</calcChain>
</file>

<file path=xl/sharedStrings.xml><?xml version="1.0" encoding="utf-8"?>
<sst xmlns="http://schemas.openxmlformats.org/spreadsheetml/2006/main" count="1054" uniqueCount="641">
  <si>
    <t>円</t>
    <rPh sb="0" eb="1">
      <t>エン</t>
    </rPh>
    <phoneticPr fontId="1"/>
  </si>
  <si>
    <t>名　　称</t>
    <rPh sb="0" eb="1">
      <t>ナ</t>
    </rPh>
    <rPh sb="3" eb="4">
      <t>ショウ</t>
    </rPh>
    <phoneticPr fontId="1"/>
  </si>
  <si>
    <t>本　　　店
所　在　地</t>
    <rPh sb="0" eb="1">
      <t>ホン</t>
    </rPh>
    <rPh sb="4" eb="5">
      <t>ミセ</t>
    </rPh>
    <rPh sb="6" eb="7">
      <t>ショ</t>
    </rPh>
    <rPh sb="8" eb="9">
      <t>ザイ</t>
    </rPh>
    <rPh sb="10" eb="11">
      <t>チ</t>
    </rPh>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</si>
  <si>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</si>
  <si>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</si>
  <si>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役　員　数</t>
    <rPh sb="0" eb="1">
      <t>ヤク</t>
    </rPh>
    <rPh sb="2" eb="3">
      <t>イン</t>
    </rPh>
    <rPh sb="4" eb="5">
      <t>スウ</t>
    </rPh>
    <phoneticPr fontId="1"/>
  </si>
  <si>
    <t>事業概要</t>
    <rPh sb="0" eb="2">
      <t>ジギョウ</t>
    </rPh>
    <rPh sb="2" eb="4">
      <t>ガイヨウ</t>
    </rPh>
    <phoneticPr fontId="1"/>
  </si>
  <si>
    <t>主要製品</t>
    <rPh sb="0" eb="2">
      <t>シュヨウ</t>
    </rPh>
    <rPh sb="2" eb="4">
      <t>セイヒン</t>
    </rPh>
    <phoneticPr fontId="1"/>
  </si>
  <si>
    <t>資　本　金</t>
    <rPh sb="0" eb="1">
      <t>シ</t>
    </rPh>
    <rPh sb="2" eb="3">
      <t>ホン</t>
    </rPh>
    <rPh sb="4" eb="5">
      <t>キン</t>
    </rPh>
    <phoneticPr fontId="1"/>
  </si>
  <si>
    <t>所　　在　　地</t>
    <rPh sb="0" eb="1">
      <t>トコロ</t>
    </rPh>
    <rPh sb="3" eb="4">
      <t>ザイ</t>
    </rPh>
    <rPh sb="6" eb="7">
      <t>チ</t>
    </rPh>
    <phoneticPr fontId="1"/>
  </si>
  <si>
    <t>人</t>
    <rPh sb="0" eb="1">
      <t>ニン</t>
    </rPh>
    <phoneticPr fontId="1"/>
  </si>
  <si>
    <t>人）</t>
    <rPh sb="0" eb="1">
      <t>ニン</t>
    </rPh>
    <phoneticPr fontId="1"/>
  </si>
  <si>
    <t>持ち株数</t>
  </si>
  <si>
    <t>その他の株主</t>
    <rPh sb="2" eb="3">
      <t>タ</t>
    </rPh>
    <rPh sb="4" eb="6">
      <t>カブヌシ</t>
    </rPh>
    <phoneticPr fontId="1"/>
  </si>
  <si>
    <t>合　　　計</t>
    <rPh sb="0" eb="1">
      <t>ア</t>
    </rPh>
    <rPh sb="4" eb="5">
      <t>ケイ</t>
    </rPh>
    <phoneticPr fontId="1"/>
  </si>
  <si>
    <t>経　費　区　分</t>
  </si>
  <si>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</si>
  <si>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</si>
  <si>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</si>
  <si>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</si>
  <si>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</si>
  <si>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購入先</t>
    <rPh sb="0" eb="2">
      <t>コウニュウ</t>
    </rPh>
    <rPh sb="2" eb="3">
      <t>サキ</t>
    </rPh>
    <phoneticPr fontId="5"/>
  </si>
  <si>
    <t>代表者名</t>
    <rPh sb="0" eb="3">
      <t>ダイヒョウシャ</t>
    </rPh>
    <rPh sb="3" eb="4">
      <t>メイ</t>
    </rPh>
    <phoneticPr fontId="5"/>
  </si>
  <si>
    <t>電　　話</t>
    <rPh sb="0" eb="1">
      <t>デン</t>
    </rPh>
    <rPh sb="3" eb="4">
      <t>ハナシ</t>
    </rPh>
    <phoneticPr fontId="5"/>
  </si>
  <si>
    <t>所 在 地</t>
    <rPh sb="0" eb="1">
      <t>ショ</t>
    </rPh>
    <rPh sb="2" eb="3">
      <t>ザイ</t>
    </rPh>
    <rPh sb="4" eb="5">
      <t>チ</t>
    </rPh>
    <phoneticPr fontId="5"/>
  </si>
  <si>
    <t>担当部署</t>
    <rPh sb="0" eb="2">
      <t>タントウ</t>
    </rPh>
    <rPh sb="2" eb="4">
      <t>ブショ</t>
    </rPh>
    <phoneticPr fontId="5"/>
  </si>
  <si>
    <t>担当者名</t>
    <rPh sb="0" eb="3">
      <t>タントウシャ</t>
    </rPh>
    <rPh sb="3" eb="4">
      <t>メイ</t>
    </rPh>
    <phoneticPr fontId="5"/>
  </si>
  <si>
    <t>購入予定時期</t>
    <rPh sb="0" eb="2">
      <t>コウニュウ</t>
    </rPh>
    <rPh sb="2" eb="3">
      <t>ヨ</t>
    </rPh>
    <rPh sb="3" eb="4">
      <t>サダム</t>
    </rPh>
    <rPh sb="4" eb="6">
      <t>ジキ</t>
    </rPh>
    <phoneticPr fontId="5"/>
  </si>
  <si>
    <t>契約期間</t>
    <rPh sb="0" eb="2">
      <t>ケイヤク</t>
    </rPh>
    <rPh sb="2" eb="4">
      <t>キカン</t>
    </rPh>
    <phoneticPr fontId="5"/>
  </si>
  <si>
    <t>年</t>
    <rPh sb="0" eb="1">
      <t>ネン</t>
    </rPh>
    <phoneticPr fontId="5"/>
  </si>
  <si>
    <t>月</t>
    <rPh sb="0" eb="1">
      <t>ツキ</t>
    </rPh>
    <phoneticPr fontId="5"/>
  </si>
  <si>
    <t>～</t>
    <phoneticPr fontId="5"/>
  </si>
  <si>
    <t>中分類</t>
    <rPh sb="0" eb="3">
      <t>チュウブンルイ</t>
    </rPh>
    <phoneticPr fontId="1"/>
  </si>
  <si>
    <t>列1</t>
  </si>
  <si>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</si>
  <si>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</si>
  <si>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品　名</t>
    <rPh sb="0" eb="1">
      <t>ヒン</t>
    </rPh>
    <rPh sb="2" eb="3">
      <t>メイ</t>
    </rPh>
    <phoneticPr fontId="1"/>
  </si>
  <si>
    <t>用　途</t>
    <rPh sb="0" eb="1">
      <t>ヨウ</t>
    </rPh>
    <rPh sb="2" eb="3">
      <t>ト</t>
    </rPh>
    <phoneticPr fontId="1"/>
  </si>
  <si>
    <t>内容</t>
    <rPh sb="0" eb="2">
      <t>ナイヨウ</t>
    </rPh>
    <phoneticPr fontId="1"/>
  </si>
  <si>
    <t>計</t>
    <rPh sb="0" eb="1">
      <t>ケイ</t>
    </rPh>
    <phoneticPr fontId="1"/>
  </si>
  <si>
    <t>見積金額</t>
    <rPh sb="0" eb="2">
      <t>ミツ</t>
    </rPh>
    <rPh sb="2" eb="4">
      <t>キンガク</t>
    </rPh>
    <phoneticPr fontId="5"/>
  </si>
  <si>
    <t>列2</t>
  </si>
  <si>
    <t>売上高</t>
    <rPh sb="0" eb="2">
      <t>ウリアゲ</t>
    </rPh>
    <rPh sb="2" eb="3">
      <t>ダカ</t>
    </rPh>
    <phoneticPr fontId="1"/>
  </si>
  <si>
    <t>ＴＥＬ</t>
  </si>
  <si>
    <t>都内登記
所　在　地</t>
    <rPh sb="0" eb="2">
      <t>トナイ</t>
    </rPh>
    <rPh sb="2" eb="4">
      <t>トウキ</t>
    </rPh>
    <rPh sb="5" eb="6">
      <t>ショ</t>
    </rPh>
    <rPh sb="7" eb="8">
      <t>ザイ</t>
    </rPh>
    <rPh sb="9" eb="10">
      <t>チ</t>
    </rPh>
    <phoneticPr fontId="1"/>
  </si>
  <si>
    <t>千円</t>
    <rPh sb="0" eb="2">
      <t>センエン</t>
    </rPh>
    <phoneticPr fontId="1"/>
  </si>
  <si>
    <t>法人設立</t>
    <rPh sb="0" eb="1">
      <t>ホウ</t>
    </rPh>
    <rPh sb="1" eb="2">
      <t>ニン</t>
    </rPh>
    <rPh sb="2" eb="3">
      <t>セツ</t>
    </rPh>
    <rPh sb="3" eb="4">
      <t>タテ</t>
    </rPh>
    <phoneticPr fontId="1"/>
  </si>
  <si>
    <t>助成金額（円）</t>
    <rPh sb="0" eb="2">
      <t>ジョセイ</t>
    </rPh>
    <rPh sb="2" eb="4">
      <t>キンガク</t>
    </rPh>
    <rPh sb="5" eb="6">
      <t>エン</t>
    </rPh>
    <phoneticPr fontId="1"/>
  </si>
  <si>
    <t>単位</t>
    <rPh sb="0" eb="2">
      <t>タンイ</t>
    </rPh>
    <phoneticPr fontId="5"/>
  </si>
  <si>
    <t>単位</t>
    <rPh sb="0" eb="2">
      <t>タンイ</t>
    </rPh>
    <phoneticPr fontId="1"/>
  </si>
  <si>
    <t>権利名</t>
    <rPh sb="0" eb="2">
      <t>ケンリ</t>
    </rPh>
    <rPh sb="2" eb="3">
      <t>メイ</t>
    </rPh>
    <phoneticPr fontId="1"/>
  </si>
  <si>
    <t>利　用　事　業</t>
    <rPh sb="0" eb="1">
      <t>リ</t>
    </rPh>
    <rPh sb="2" eb="3">
      <t>ヨウ</t>
    </rPh>
    <rPh sb="4" eb="5">
      <t>コト</t>
    </rPh>
    <rPh sb="6" eb="7">
      <t>ギョウ</t>
    </rPh>
    <phoneticPr fontId="1"/>
  </si>
  <si>
    <t>02林業</t>
  </si>
  <si>
    <t>07職別工事業（設備工事業を除く）</t>
  </si>
  <si>
    <t>08設備工事業</t>
  </si>
  <si>
    <t>09食料品製造業</t>
  </si>
  <si>
    <t>10飲料・たばこ・飼料製造業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</si>
  <si>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</si>
  <si>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</si>
  <si>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</si>
  <si>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</si>
  <si>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</si>
  <si>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</si>
  <si>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</si>
  <si>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</si>
  <si>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</si>
  <si>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</si>
  <si>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</si>
  <si>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</si>
  <si>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</si>
  <si>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</si>
  <si>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</si>
  <si>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</si>
  <si>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</si>
  <si>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</si>
  <si>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</si>
  <si>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</si>
  <si>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</si>
  <si>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</si>
  <si>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</si>
  <si>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</si>
  <si>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</si>
  <si>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</si>
  <si>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</si>
  <si>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</si>
  <si>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</si>
  <si>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</si>
  <si>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</si>
  <si>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</si>
  <si>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</si>
  <si>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</si>
  <si>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</si>
  <si>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</si>
  <si>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</si>
  <si>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</si>
  <si>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51繊維・衣服等卸売業</t>
  </si>
  <si>
    <t>52飲食料品卸売業</t>
  </si>
  <si>
    <t>72専門ｻｰﾋﾞｽ業（他に分類されないもの）</t>
  </si>
  <si>
    <t>74技術サービス業（他に分類されないもの）</t>
  </si>
  <si>
    <t>75宿泊業</t>
  </si>
  <si>
    <t>80娯楽業</t>
  </si>
  <si>
    <t>81学校教育</t>
  </si>
  <si>
    <t>82その他の教育・学習支援業</t>
  </si>
  <si>
    <t>83医療業</t>
  </si>
  <si>
    <t>84保健衛生</t>
  </si>
  <si>
    <t>85社会保険・社会福祉・介護事業</t>
  </si>
  <si>
    <t>87協同組合（他に分類されないもの）</t>
  </si>
  <si>
    <t>88廃棄物処理業</t>
  </si>
  <si>
    <t>89自動車整備業</t>
  </si>
  <si>
    <t>91職業紹介・労働者派遣業</t>
  </si>
  <si>
    <t>92その他の事業サービス業</t>
  </si>
  <si>
    <t>93政治・経済・文化団体</t>
  </si>
  <si>
    <t>94宗教</t>
  </si>
  <si>
    <t>95その他のサービス業</t>
  </si>
  <si>
    <t>96外国公務</t>
  </si>
  <si>
    <t>57織物・衣服・身の回り品小売業</t>
  </si>
  <si>
    <t>58飲食料品小売業</t>
  </si>
  <si>
    <t>59機械器具小売業</t>
  </si>
  <si>
    <t>76飲食店</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</si>
  <si>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</si>
  <si>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</si>
  <si>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</si>
  <si>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計</t>
    <rPh sb="0" eb="1">
      <t>ケイ</t>
    </rPh>
    <phoneticPr fontId="5"/>
  </si>
  <si>
    <t>計</t>
    <rPh sb="0" eb="1">
      <t>ケイ</t>
    </rPh>
    <phoneticPr fontId="1"/>
  </si>
  <si>
    <t>(うち正社員</t>
    <rPh sb="3" eb="6">
      <t>セイシャイン</t>
    </rPh>
    <phoneticPr fontId="1"/>
  </si>
  <si>
    <t>名　　　　　称</t>
    <rPh sb="0" eb="1">
      <t>ナ</t>
    </rPh>
    <rPh sb="6" eb="7">
      <t>ショウ</t>
    </rPh>
    <phoneticPr fontId="1"/>
  </si>
  <si>
    <t>創　　業</t>
    <rPh sb="0" eb="1">
      <t>キズ</t>
    </rPh>
    <rPh sb="3" eb="4">
      <t>ギョウ</t>
    </rPh>
    <phoneticPr fontId="1"/>
  </si>
  <si>
    <t>氏　　名</t>
    <rPh sb="0" eb="1">
      <t>シ</t>
    </rPh>
    <rPh sb="3" eb="4">
      <t>メイ</t>
    </rPh>
    <phoneticPr fontId="1"/>
  </si>
  <si>
    <t>従 業 員 数</t>
    <rPh sb="0" eb="1">
      <t>ジュウ</t>
    </rPh>
    <rPh sb="2" eb="3">
      <t>ギョウ</t>
    </rPh>
    <rPh sb="4" eb="5">
      <t>イン</t>
    </rPh>
    <rPh sb="6" eb="7">
      <t>スウ</t>
    </rPh>
    <phoneticPr fontId="1"/>
  </si>
  <si>
    <t>大分類</t>
    <rPh sb="0" eb="3">
      <t>ダイブンルイ</t>
    </rPh>
    <phoneticPr fontId="1"/>
  </si>
  <si>
    <t>利用状況</t>
    <rPh sb="0" eb="2">
      <t>リヨウ</t>
    </rPh>
    <rPh sb="2" eb="4">
      <t>ジョウキョウ</t>
    </rPh>
    <phoneticPr fontId="1"/>
  </si>
  <si>
    <t>事業開始</t>
    <rPh sb="0" eb="1">
      <t>コト</t>
    </rPh>
    <rPh sb="1" eb="2">
      <t>ギョウ</t>
    </rPh>
    <rPh sb="2" eb="4">
      <t>カイシ</t>
    </rPh>
    <phoneticPr fontId="1"/>
  </si>
  <si>
    <t>購入品名</t>
    <rPh sb="0" eb="2">
      <t>コウニュウ</t>
    </rPh>
    <rPh sb="2" eb="4">
      <t>ヒンメイ</t>
    </rPh>
    <phoneticPr fontId="5"/>
  </si>
  <si>
    <t>契約金額</t>
    <rPh sb="0" eb="2">
      <t>ケイヤク</t>
    </rPh>
    <rPh sb="2" eb="4">
      <t>キンガク</t>
    </rPh>
    <phoneticPr fontId="5"/>
  </si>
  <si>
    <t>円（税込）</t>
    <rPh sb="0" eb="1">
      <t>エン</t>
    </rPh>
    <rPh sb="2" eb="4">
      <t>ゼイコミ</t>
    </rPh>
    <phoneticPr fontId="5"/>
  </si>
  <si>
    <t>円（税込）</t>
    <rPh sb="0" eb="1">
      <t>エン</t>
    </rPh>
    <phoneticPr fontId="1"/>
  </si>
  <si>
    <t>役　　職</t>
    <rPh sb="0" eb="1">
      <t>ヤク</t>
    </rPh>
    <rPh sb="3" eb="4">
      <t>ショク</t>
    </rPh>
    <phoneticPr fontId="1"/>
  </si>
  <si>
    <t>団　体　名</t>
    <rPh sb="0" eb="1">
      <t>ダン</t>
    </rPh>
    <rPh sb="2" eb="3">
      <t>カラダ</t>
    </rPh>
    <rPh sb="4" eb="5">
      <t>メイ</t>
    </rPh>
    <phoneticPr fontId="1"/>
  </si>
  <si>
    <t>受　賞　名</t>
    <rPh sb="0" eb="1">
      <t>ウケ</t>
    </rPh>
    <rPh sb="2" eb="3">
      <t>ショウ</t>
    </rPh>
    <rPh sb="4" eb="5">
      <t>メイ</t>
    </rPh>
    <phoneticPr fontId="1"/>
  </si>
  <si>
    <t>円（税込）</t>
    <rPh sb="0" eb="1">
      <t>エン</t>
    </rPh>
    <rPh sb="2" eb="4">
      <t>ゼイコミ</t>
    </rPh>
    <phoneticPr fontId="1"/>
  </si>
  <si>
    <t>05鉱業、採石業、砂利採取業</t>
  </si>
  <si>
    <t>54機械器具卸売業</t>
  </si>
  <si>
    <t>70物品賃貸業</t>
  </si>
  <si>
    <t>60その他の小売業</t>
  </si>
  <si>
    <t>No.</t>
    <phoneticPr fontId="1"/>
  </si>
  <si>
    <t>選択してください</t>
  </si>
  <si>
    <t>経費
番号</t>
    <rPh sb="0" eb="2">
      <t>ケイヒ</t>
    </rPh>
    <rPh sb="3" eb="4">
      <t>バン</t>
    </rPh>
    <rPh sb="4" eb="5">
      <t>ゴウ</t>
    </rPh>
    <phoneticPr fontId="5"/>
  </si>
  <si>
    <t>経費
番号</t>
    <rPh sb="3" eb="5">
      <t>バンゴウ</t>
    </rPh>
    <phoneticPr fontId="5"/>
  </si>
  <si>
    <t>経費番号</t>
    <rPh sb="0" eb="2">
      <t>ケイヒ</t>
    </rPh>
    <rPh sb="2" eb="4">
      <t>バンゴウ</t>
    </rPh>
    <phoneticPr fontId="1"/>
  </si>
  <si>
    <t>年</t>
    <rPh sb="0" eb="1">
      <t>ネン</t>
    </rPh>
    <phoneticPr fontId="1"/>
  </si>
  <si>
    <t>代表者</t>
    <rPh sb="0" eb="1">
      <t>ダイ</t>
    </rPh>
    <rPh sb="1" eb="2">
      <t>ヒョウ</t>
    </rPh>
    <rPh sb="2" eb="3">
      <t>モノ</t>
    </rPh>
    <phoneticPr fontId="1"/>
  </si>
  <si>
    <t>〒</t>
    <phoneticPr fontId="1"/>
  </si>
  <si>
    <t>直近</t>
    <rPh sb="0" eb="2">
      <t>チョッキン</t>
    </rPh>
    <phoneticPr fontId="1"/>
  </si>
  <si>
    <t>千円</t>
  </si>
  <si>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</si>
  <si>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</si>
  <si>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</si>
  <si>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最　　寄　　駅</t>
    <rPh sb="0" eb="1">
      <t>サイ</t>
    </rPh>
    <rPh sb="3" eb="4">
      <t>ヤドリキ</t>
    </rPh>
    <rPh sb="6" eb="7">
      <t>エキ</t>
    </rPh>
    <phoneticPr fontId="1"/>
  </si>
  <si>
    <t>路　線　名</t>
    <rPh sb="0" eb="1">
      <t>ミチ</t>
    </rPh>
    <rPh sb="2" eb="3">
      <t>セン</t>
    </rPh>
    <rPh sb="4" eb="5">
      <t>メイ</t>
    </rPh>
    <phoneticPr fontId="1"/>
  </si>
  <si>
    <t>駅　　名</t>
    <rPh sb="0" eb="1">
      <t>エキ</t>
    </rPh>
    <rPh sb="3" eb="4">
      <t>メイ</t>
    </rPh>
    <phoneticPr fontId="1"/>
  </si>
  <si>
    <t>役　員</t>
    <phoneticPr fontId="1"/>
  </si>
  <si>
    <t>株　主</t>
    <phoneticPr fontId="1"/>
  </si>
  <si>
    <t>-</t>
    <phoneticPr fontId="1"/>
  </si>
  <si>
    <t>フリガナ</t>
    <phoneticPr fontId="1"/>
  </si>
  <si>
    <t>業種</t>
    <rPh sb="0" eb="2">
      <t>ギョウシュ</t>
    </rPh>
    <phoneticPr fontId="1"/>
  </si>
  <si>
    <t>線</t>
    <rPh sb="0" eb="1">
      <t>セン</t>
    </rPh>
    <phoneticPr fontId="1"/>
  </si>
  <si>
    <t>駅</t>
  </si>
  <si>
    <t>氏　　　名</t>
    <phoneticPr fontId="1"/>
  </si>
  <si>
    <t>持ち株比率</t>
    <phoneticPr fontId="1"/>
  </si>
  <si>
    <t>（和暦）</t>
    <rPh sb="1" eb="3">
      <t>ワレキ</t>
    </rPh>
    <phoneticPr fontId="1"/>
  </si>
  <si>
    <t>人（監査役を含む）</t>
    <phoneticPr fontId="1"/>
  </si>
  <si>
    <t>設計</t>
    <rPh sb="0" eb="2">
      <t>セッケイ</t>
    </rPh>
    <phoneticPr fontId="1"/>
  </si>
  <si>
    <t>検査</t>
    <rPh sb="0" eb="2">
      <t>ケンサ</t>
    </rPh>
    <phoneticPr fontId="1"/>
  </si>
  <si>
    <t>月</t>
    <rPh sb="0" eb="1">
      <t>ガツ</t>
    </rPh>
    <phoneticPr fontId="1"/>
  </si>
  <si>
    <t>列1</t>
    <phoneticPr fontId="5"/>
  </si>
  <si>
    <t>氏名</t>
    <rPh sb="0" eb="2">
      <t>シメイ</t>
    </rPh>
    <phoneticPr fontId="1"/>
  </si>
  <si>
    <t>経歴・能力</t>
    <rPh sb="0" eb="2">
      <t>ケイレキ</t>
    </rPh>
    <rPh sb="3" eb="5">
      <t>ノウリョク</t>
    </rPh>
    <phoneticPr fontId="1"/>
  </si>
  <si>
    <t>製品等の名称</t>
    <rPh sb="0" eb="2">
      <t>セイヒン</t>
    </rPh>
    <rPh sb="2" eb="3">
      <t>トウ</t>
    </rPh>
    <rPh sb="4" eb="6">
      <t>メイショウ</t>
    </rPh>
    <phoneticPr fontId="10"/>
  </si>
  <si>
    <t>試作品・既存製品</t>
    <rPh sb="0" eb="3">
      <t>シサクヒン</t>
    </rPh>
    <rPh sb="4" eb="6">
      <t>キゾン</t>
    </rPh>
    <rPh sb="6" eb="8">
      <t>セイヒン</t>
    </rPh>
    <phoneticPr fontId="10"/>
  </si>
  <si>
    <t>製品等の完成時期</t>
    <rPh sb="4" eb="6">
      <t>カンセイ</t>
    </rPh>
    <rPh sb="6" eb="8">
      <t>ジキ</t>
    </rPh>
    <phoneticPr fontId="10"/>
  </si>
  <si>
    <t>１．申請事業者の概要</t>
    <rPh sb="2" eb="4">
      <t>シンセイ</t>
    </rPh>
    <rPh sb="4" eb="6">
      <t>ジギョウ</t>
    </rPh>
    <rPh sb="6" eb="7">
      <t>シャ</t>
    </rPh>
    <rPh sb="8" eb="10">
      <t>ガイヨウ</t>
    </rPh>
    <phoneticPr fontId="1"/>
  </si>
  <si>
    <t>２．助成事業の実施場所</t>
    <rPh sb="2" eb="4">
      <t>ジョセイ</t>
    </rPh>
    <rPh sb="4" eb="6">
      <t>ジギョウ</t>
    </rPh>
    <rPh sb="7" eb="9">
      <t>ジッシ</t>
    </rPh>
    <rPh sb="9" eb="11">
      <t>バショ</t>
    </rPh>
    <phoneticPr fontId="1"/>
  </si>
  <si>
    <t>（２）　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</si>
  <si>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６．役員・株主名簿</t>
    <rPh sb="2" eb="4">
      <t>ヤクイン</t>
    </rPh>
    <rPh sb="5" eb="7">
      <t>カブヌシ</t>
    </rPh>
    <rPh sb="7" eb="9">
      <t>メイボ</t>
    </rPh>
    <phoneticPr fontId="1"/>
  </si>
  <si>
    <t>製品等の販売単価</t>
    <rPh sb="4" eb="6">
      <t>ハンバイ</t>
    </rPh>
    <rPh sb="6" eb="8">
      <t>タンカ</t>
    </rPh>
    <phoneticPr fontId="1"/>
  </si>
  <si>
    <t>単価
（税抜）
(B)</t>
    <rPh sb="0" eb="1">
      <t>タン</t>
    </rPh>
    <rPh sb="1" eb="2">
      <t>カ</t>
    </rPh>
    <phoneticPr fontId="5"/>
  </si>
  <si>
    <t>調達
方法</t>
    <rPh sb="0" eb="2">
      <t>チョウタツ</t>
    </rPh>
    <rPh sb="3" eb="5">
      <t>ホウホウ</t>
    </rPh>
    <phoneticPr fontId="1"/>
  </si>
  <si>
    <t>購入先事業者名</t>
    <rPh sb="0" eb="2">
      <t>コウニュウ</t>
    </rPh>
    <rPh sb="2" eb="3">
      <t>サキ</t>
    </rPh>
    <rPh sb="3" eb="5">
      <t>ジギョウ</t>
    </rPh>
    <rPh sb="5" eb="6">
      <t>シャ</t>
    </rPh>
    <rPh sb="6" eb="7">
      <t>メイ</t>
    </rPh>
    <phoneticPr fontId="5"/>
  </si>
  <si>
    <t>対象製品等</t>
    <rPh sb="0" eb="2">
      <t>タイショウ</t>
    </rPh>
    <rPh sb="2" eb="4">
      <t>セイヒン</t>
    </rPh>
    <rPh sb="4" eb="5">
      <t>トウ</t>
    </rPh>
    <phoneticPr fontId="1"/>
  </si>
  <si>
    <t>弁理士事務所
又は
権利所有事業者名</t>
    <rPh sb="0" eb="3">
      <t>ベンリシジム22</t>
    </rPh>
    <rPh sb="14" eb="16">
      <t>ジギョウ</t>
    </rPh>
    <rPh sb="16" eb="17">
      <t>シャ</t>
    </rPh>
    <phoneticPr fontId="1"/>
  </si>
  <si>
    <t>単価
（税抜）</t>
    <rPh sb="0" eb="1">
      <t>タン</t>
    </rPh>
    <rPh sb="1" eb="2">
      <t>カ</t>
    </rPh>
    <phoneticPr fontId="5"/>
  </si>
  <si>
    <t>部署・役職</t>
    <rPh sb="0" eb="1">
      <t>ブ</t>
    </rPh>
    <rPh sb="1" eb="2">
      <t>ショ</t>
    </rPh>
    <rPh sb="3" eb="5">
      <t>ヤクショク</t>
    </rPh>
    <phoneticPr fontId="1"/>
  </si>
  <si>
    <t>部署・役職</t>
    <phoneticPr fontId="1"/>
  </si>
  <si>
    <t>購入先又は
ﾘｰｽ･ﾚﾝﾀﾙ先
事業者名</t>
    <rPh sb="0" eb="2">
      <t>コウニュウ</t>
    </rPh>
    <rPh sb="2" eb="3">
      <t>サキ</t>
    </rPh>
    <rPh sb="3" eb="4">
      <t>マタ</t>
    </rPh>
    <rPh sb="16" eb="18">
      <t>ジギョウ</t>
    </rPh>
    <rPh sb="18" eb="19">
      <t>シャ</t>
    </rPh>
    <rPh sb="19" eb="20">
      <t>メイ</t>
    </rPh>
    <phoneticPr fontId="5"/>
  </si>
  <si>
    <t>助成対象経費
（税抜）
(A)×(B)</t>
    <phoneticPr fontId="5"/>
  </si>
  <si>
    <t>助成対象経費
（税抜）
(A)×(B）</t>
    <phoneticPr fontId="5"/>
  </si>
  <si>
    <t>助成対象経費
（税抜）</t>
    <phoneticPr fontId="5"/>
  </si>
  <si>
    <t>E-mail</t>
    <phoneticPr fontId="1"/>
  </si>
  <si>
    <t>申請
年度</t>
    <rPh sb="0" eb="1">
      <t>サル</t>
    </rPh>
    <rPh sb="1" eb="2">
      <t>ショウ</t>
    </rPh>
    <rPh sb="3" eb="4">
      <t>ネン</t>
    </rPh>
    <rPh sb="4" eb="5">
      <t>ド</t>
    </rPh>
    <phoneticPr fontId="1"/>
  </si>
  <si>
    <t>年度</t>
    <rPh sb="0" eb="1">
      <t>ネン</t>
    </rPh>
    <rPh sb="1" eb="2">
      <t>ド</t>
    </rPh>
    <phoneticPr fontId="1"/>
  </si>
  <si>
    <r>
      <t>　※</t>
    </r>
    <r>
      <rPr>
        <u/>
        <sz val="10"/>
        <rFont val="ＭＳ Ｐゴシック"/>
        <family val="3"/>
        <charset val="128"/>
      </rPr>
      <t>既存機械装置等の改良や修繕等、生産・量産用の機械装置等に係る経費は助成対象外</t>
    </r>
    <r>
      <rPr>
        <sz val="10"/>
        <rFont val="ＭＳ Ｐゴシック"/>
        <family val="3"/>
        <charset val="128"/>
      </rPr>
      <t>となります。</t>
    </r>
    <rPh sb="2" eb="4">
      <t>キゾン</t>
    </rPh>
    <rPh sb="4" eb="6">
      <t>キカイ</t>
    </rPh>
    <rPh sb="6" eb="8">
      <t>ソウチ</t>
    </rPh>
    <rPh sb="8" eb="9">
      <t>トウ</t>
    </rPh>
    <rPh sb="10" eb="12">
      <t>カイリョウ</t>
    </rPh>
    <rPh sb="13" eb="15">
      <t>シュウゼン</t>
    </rPh>
    <rPh sb="15" eb="16">
      <t>トウ</t>
    </rPh>
    <rPh sb="30" eb="31">
      <t>カカワ</t>
    </rPh>
    <rPh sb="32" eb="34">
      <t>ケイヒ</t>
    </rPh>
    <rPh sb="35" eb="37">
      <t>ジョセイ</t>
    </rPh>
    <rPh sb="37" eb="40">
      <t>タイショウガイ</t>
    </rPh>
    <phoneticPr fontId="5"/>
  </si>
  <si>
    <t>規　　格
（ﾒｰｶｰ、
型番等）</t>
    <rPh sb="0" eb="1">
      <t>タダシ</t>
    </rPh>
    <rPh sb="3" eb="4">
      <t>カク</t>
    </rPh>
    <rPh sb="12" eb="14">
      <t>カタバン</t>
    </rPh>
    <rPh sb="14" eb="15">
      <t>トウ</t>
    </rPh>
    <phoneticPr fontId="5"/>
  </si>
  <si>
    <t>上記購入先は、自社と資本関係、役員又は従業員の兼務、自社の代表者３親等以内の親族による経営ではない</t>
    <rPh sb="17" eb="18">
      <t>マタ</t>
    </rPh>
    <phoneticPr fontId="1"/>
  </si>
  <si>
    <t>事業者名</t>
    <rPh sb="0" eb="2">
      <t>ジギョウ</t>
    </rPh>
    <rPh sb="2" eb="3">
      <t>シャ</t>
    </rPh>
    <rPh sb="3" eb="4">
      <t>メイ</t>
    </rPh>
    <phoneticPr fontId="5"/>
  </si>
  <si>
    <t>設置場所所在地</t>
    <rPh sb="4" eb="7">
      <t>ショザイチ</t>
    </rPh>
    <phoneticPr fontId="5"/>
  </si>
  <si>
    <t>購入が必要な理由
（リース・レンタルしない理由）</t>
    <rPh sb="0" eb="2">
      <t>コウニュウ</t>
    </rPh>
    <rPh sb="3" eb="5">
      <t>ヒツヨウ</t>
    </rPh>
    <rPh sb="6" eb="8">
      <t>リユウ</t>
    </rPh>
    <rPh sb="21" eb="23">
      <t>リユウ</t>
    </rPh>
    <phoneticPr fontId="5"/>
  </si>
  <si>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</si>
  <si>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所在地／住所</t>
    <rPh sb="0" eb="1">
      <t>ショ</t>
    </rPh>
    <rPh sb="1" eb="2">
      <t>ザイ</t>
    </rPh>
    <rPh sb="2" eb="3">
      <t>チ</t>
    </rPh>
    <rPh sb="4" eb="6">
      <t>ジュウショ</t>
    </rPh>
    <phoneticPr fontId="5"/>
  </si>
  <si>
    <t>担当者名</t>
    <rPh sb="0" eb="2">
      <t>タントウ</t>
    </rPh>
    <rPh sb="2" eb="3">
      <t>シャ</t>
    </rPh>
    <rPh sb="3" eb="4">
      <t>メイ</t>
    </rPh>
    <phoneticPr fontId="1"/>
  </si>
  <si>
    <t>納品予定物、成果物</t>
    <rPh sb="0" eb="2">
      <t>ノウヒン</t>
    </rPh>
    <rPh sb="2" eb="4">
      <t>ヨテイ</t>
    </rPh>
    <rPh sb="4" eb="5">
      <t>ブツ</t>
    </rPh>
    <rPh sb="6" eb="9">
      <t>セイカブツ</t>
    </rPh>
    <phoneticPr fontId="5"/>
  </si>
  <si>
    <t>（和暦）令和</t>
    <rPh sb="4" eb="6">
      <t>レイワ</t>
    </rPh>
    <phoneticPr fontId="5"/>
  </si>
  <si>
    <t>（和暦）令和</t>
    <rPh sb="1" eb="3">
      <t>ワレキ</t>
    </rPh>
    <rPh sb="4" eb="6">
      <t>レイワ</t>
    </rPh>
    <phoneticPr fontId="1"/>
  </si>
  <si>
    <t>月</t>
  </si>
  <si>
    <t>令和</t>
    <rPh sb="0" eb="2">
      <t>レイワ</t>
    </rPh>
    <phoneticPr fontId="1"/>
  </si>
  <si>
    <t>７．助成事業の計画</t>
    <rPh sb="2" eb="4">
      <t>ジョセイ</t>
    </rPh>
    <rPh sb="4" eb="6">
      <t>ジギョウ</t>
    </rPh>
    <rPh sb="7" eb="9">
      <t>ケイカク</t>
    </rPh>
    <phoneticPr fontId="10"/>
  </si>
  <si>
    <t>(大企業からの出資</t>
    <rPh sb="1" eb="4">
      <t>ダイキギョウ</t>
    </rPh>
    <rPh sb="7" eb="9">
      <t>シュッシ</t>
    </rPh>
    <phoneticPr fontId="1"/>
  </si>
  <si>
    <t>円)</t>
    <rPh sb="0" eb="1">
      <t>エン</t>
    </rPh>
    <phoneticPr fontId="1"/>
  </si>
  <si>
    <t>ＵＲＬ</t>
    <phoneticPr fontId="1"/>
  </si>
  <si>
    <t>ＴＥＬ</t>
    <phoneticPr fontId="1"/>
  </si>
  <si>
    <t>業績</t>
    <rPh sb="0" eb="2">
      <t>ギョウセキ</t>
    </rPh>
    <phoneticPr fontId="1"/>
  </si>
  <si>
    <t>06総合工事業</t>
    <rPh sb="2" eb="4">
      <t>ソウゴウ</t>
    </rPh>
    <rPh sb="4" eb="7">
      <t>コウジギョウ</t>
    </rPh>
    <phoneticPr fontId="1"/>
  </si>
  <si>
    <t>19ゴム製品製造業</t>
    <rPh sb="4" eb="9">
      <t>セイヒンセイゾウギョウ</t>
    </rPh>
    <phoneticPr fontId="1"/>
  </si>
  <si>
    <t>55その他の卸売業</t>
    <rPh sb="4" eb="5">
      <t>タ</t>
    </rPh>
    <rPh sb="6" eb="9">
      <t>オロシウリギョウ</t>
    </rPh>
    <phoneticPr fontId="1"/>
  </si>
  <si>
    <t>61無店舗小売業</t>
    <rPh sb="2" eb="5">
      <t>ムテンポ</t>
    </rPh>
    <rPh sb="5" eb="8">
      <t>コウリギョウ</t>
    </rPh>
    <phoneticPr fontId="1"/>
  </si>
  <si>
    <t>役職／申請事業者
との関係又は職業</t>
    <phoneticPr fontId="1"/>
  </si>
  <si>
    <t>数量
(A)</t>
    <rPh sb="0" eb="2">
      <t>スウリョウマタ2</t>
    </rPh>
    <phoneticPr fontId="1"/>
  </si>
  <si>
    <t>ﾘｰｽ・
ﾚﾝﾀﾙ
月数</t>
    <phoneticPr fontId="1"/>
  </si>
  <si>
    <t>助成対象
経費
（税抜）
(A)×(B）</t>
    <phoneticPr fontId="5"/>
  </si>
  <si>
    <t>　※リース・レンタルの場合は、（助成対象期間内のリース月数×月額リース料＝）リース・レンタル料合計を計上してください。</t>
    <rPh sb="18" eb="20">
      <t>タイショウ</t>
    </rPh>
    <rPh sb="46" eb="47">
      <t>リョウ</t>
    </rPh>
    <rPh sb="47" eb="49">
      <t>ゴウケイ</t>
    </rPh>
    <phoneticPr fontId="1"/>
  </si>
  <si>
    <t>「役員・株主名簿」が「履歴事項全部証明書」又は「確定申告書 別表二」と異なる理由</t>
    <rPh sb="6" eb="8">
      <t>メイボ</t>
    </rPh>
    <rPh sb="32" eb="33">
      <t>２</t>
    </rPh>
    <phoneticPr fontId="1"/>
  </si>
  <si>
    <t>購入単価
又は
ﾘｰｽ･ﾚﾝﾀﾙ料
合計（税抜）
(B)</t>
    <rPh sb="0" eb="2">
      <t>コウニュウ</t>
    </rPh>
    <rPh sb="2" eb="4">
      <t>タンカ</t>
    </rPh>
    <rPh sb="5" eb="6">
      <t>マタ</t>
    </rPh>
    <rPh sb="16" eb="17">
      <t>リョウ</t>
    </rPh>
    <rPh sb="18" eb="20">
      <t>ゴウケイ</t>
    </rPh>
    <rPh sb="21" eb="23">
      <t>ゼイヌキ</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</si>
  <si>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</si>
  <si>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円</t>
    <rPh sb="0" eb="1">
      <t>エン</t>
    </rPh>
    <phoneticPr fontId="10"/>
  </si>
  <si>
    <r>
      <t>助成金交付申請額</t>
    </r>
    <r>
      <rPr>
        <sz val="10.5"/>
        <color theme="1"/>
        <rFont val="ＭＳ ゴシック"/>
        <family val="3"/>
        <charset val="128"/>
      </rPr>
      <t/>
    </r>
    <rPh sb="0" eb="2">
      <t>ジョセイ</t>
    </rPh>
    <rPh sb="2" eb="3">
      <t>キン</t>
    </rPh>
    <rPh sb="3" eb="5">
      <t>コウフ</t>
    </rPh>
    <rPh sb="5" eb="8">
      <t>シンセイガク</t>
    </rPh>
    <phoneticPr fontId="10"/>
  </si>
  <si>
    <t>記</t>
    <rPh sb="0" eb="1">
      <t>キ</t>
    </rPh>
    <phoneticPr fontId="10"/>
  </si>
  <si>
    <t>下記のとおり助成事業を実施したいので、別紙の書類を添えて、助成金の交付を申請します。</t>
    <phoneticPr fontId="10"/>
  </si>
  <si>
    <t>（氏名）</t>
    <rPh sb="1" eb="3">
      <t>シメイ</t>
    </rPh>
    <phoneticPr fontId="10"/>
  </si>
  <si>
    <t>（役職）</t>
    <rPh sb="1" eb="3">
      <t>ヤクショク</t>
    </rPh>
    <phoneticPr fontId="10"/>
  </si>
  <si>
    <t>代表者</t>
    <rPh sb="0" eb="3">
      <t>ダイヒョウシャ</t>
    </rPh>
    <phoneticPr fontId="10"/>
  </si>
  <si>
    <t>名称</t>
    <rPh sb="0" eb="2">
      <t>メイショウ</t>
    </rPh>
    <phoneticPr fontId="10"/>
  </si>
  <si>
    <t>　　　　　理　　事　　長　　殿</t>
    <phoneticPr fontId="10"/>
  </si>
  <si>
    <t>　公益財団法人東京都中小企業振興公社</t>
    <rPh sb="16" eb="18">
      <t>コウシャ</t>
    </rPh>
    <phoneticPr fontId="10"/>
  </si>
  <si>
    <t>これまでの販売実績</t>
    <rPh sb="5" eb="7">
      <t>ハンバイ</t>
    </rPh>
    <rPh sb="7" eb="9">
      <t>ジッセキ</t>
    </rPh>
    <phoneticPr fontId="1"/>
  </si>
  <si>
    <t>顧客名</t>
    <rPh sb="0" eb="2">
      <t>コキャク</t>
    </rPh>
    <rPh sb="2" eb="3">
      <t>メイ</t>
    </rPh>
    <phoneticPr fontId="1"/>
  </si>
  <si>
    <t>販売実績（累計販売台数・売上等）</t>
    <rPh sb="0" eb="2">
      <t>ハンバイ</t>
    </rPh>
    <rPh sb="2" eb="4">
      <t>ジッセキ</t>
    </rPh>
    <rPh sb="5" eb="7">
      <t>ルイケイ</t>
    </rPh>
    <rPh sb="7" eb="9">
      <t>ハンバイ</t>
    </rPh>
    <rPh sb="9" eb="11">
      <t>ダイスウ</t>
    </rPh>
    <rPh sb="12" eb="14">
      <t>ウリアゲ</t>
    </rPh>
    <rPh sb="14" eb="15">
      <t>トウ</t>
    </rPh>
    <phoneticPr fontId="1"/>
  </si>
  <si>
    <t>調整額</t>
    <rPh sb="0" eb="2">
      <t>チョウセイ</t>
    </rPh>
    <rPh sb="2" eb="3">
      <t>ガク</t>
    </rPh>
    <phoneticPr fontId="1"/>
  </si>
  <si>
    <t>備考</t>
    <rPh sb="0" eb="2">
      <t>ビコウ</t>
    </rPh>
    <phoneticPr fontId="5"/>
  </si>
  <si>
    <t>機-</t>
    <rPh sb="0" eb="1">
      <t>キ</t>
    </rPh>
    <phoneticPr fontId="5"/>
  </si>
  <si>
    <t>委-</t>
    <rPh sb="0" eb="1">
      <t>イ</t>
    </rPh>
    <phoneticPr fontId="1"/>
  </si>
  <si>
    <t>数量
(A)</t>
    <rPh sb="0" eb="2">
      <t>スウリョウ</t>
    </rPh>
    <phoneticPr fontId="1"/>
  </si>
  <si>
    <r>
      <t xml:space="preserve">製品等の概要
</t>
    </r>
    <r>
      <rPr>
        <sz val="10"/>
        <color theme="1"/>
        <rFont val="ＭＳ Ｐゴシック"/>
        <family val="3"/>
        <charset val="128"/>
        <scheme val="minor"/>
      </rPr>
      <t>（200字以内）</t>
    </r>
    <rPh sb="0" eb="2">
      <t>セイヒン</t>
    </rPh>
    <rPh sb="2" eb="3">
      <t>トウ</t>
    </rPh>
    <rPh sb="4" eb="6">
      <t>ガイヨウ</t>
    </rPh>
    <rPh sb="11" eb="12">
      <t>ジ</t>
    </rPh>
    <rPh sb="12" eb="14">
      <t>イナイ</t>
    </rPh>
    <phoneticPr fontId="10"/>
  </si>
  <si>
    <r>
      <t xml:space="preserve">複数製作する場合の理由
</t>
    </r>
    <r>
      <rPr>
        <sz val="10"/>
        <color theme="1"/>
        <rFont val="ＭＳ Ｐゴシック"/>
        <family val="3"/>
        <charset val="128"/>
        <scheme val="minor"/>
      </rPr>
      <t>※数量２以上の場合のみ記入</t>
    </r>
    <phoneticPr fontId="1"/>
  </si>
  <si>
    <t>広告種別</t>
    <rPh sb="0" eb="2">
      <t>コウコク</t>
    </rPh>
    <rPh sb="2" eb="4">
      <t>シュベツ</t>
    </rPh>
    <phoneticPr fontId="1"/>
  </si>
  <si>
    <t>具体的な内容</t>
    <rPh sb="0" eb="3">
      <t>グタイテキ</t>
    </rPh>
    <rPh sb="4" eb="6">
      <t>ナイヨウ</t>
    </rPh>
    <phoneticPr fontId="1"/>
  </si>
  <si>
    <t>掲載媒体又は支払先</t>
    <rPh sb="0" eb="2">
      <t>ケイサイ</t>
    </rPh>
    <rPh sb="2" eb="4">
      <t>バイタイ</t>
    </rPh>
    <rPh sb="4" eb="5">
      <t>マタ</t>
    </rPh>
    <rPh sb="6" eb="8">
      <t>シハライ</t>
    </rPh>
    <rPh sb="8" eb="9">
      <t>サキ</t>
    </rPh>
    <phoneticPr fontId="5"/>
  </si>
  <si>
    <t>その他助成対象外経費</t>
    <rPh sb="2" eb="3">
      <t>タ</t>
    </rPh>
    <rPh sb="3" eb="5">
      <t>ジョセイ</t>
    </rPh>
    <rPh sb="5" eb="7">
      <t>タイショウ</t>
    </rPh>
    <rPh sb="7" eb="8">
      <t>ガイ</t>
    </rPh>
    <rPh sb="8" eb="10">
      <t>ケイヒ</t>
    </rPh>
    <phoneticPr fontId="1"/>
  </si>
  <si>
    <t>経費項目</t>
    <rPh sb="0" eb="2">
      <t>ケイヒ</t>
    </rPh>
    <rPh sb="2" eb="4">
      <t>コウモク</t>
    </rPh>
    <phoneticPr fontId="1"/>
  </si>
  <si>
    <t>上記委託先は、自社と資本関係、役員又は従業員の兼務、自社の代表者３親等以内の親族による経営ではない</t>
    <rPh sb="2" eb="4">
      <t>イタク</t>
    </rPh>
    <rPh sb="4" eb="5">
      <t>サキ</t>
    </rPh>
    <phoneticPr fontId="1"/>
  </si>
  <si>
    <t>助成事業完了予定日</t>
    <rPh sb="0" eb="2">
      <t>ジョセイ</t>
    </rPh>
    <rPh sb="2" eb="4">
      <t>ジギョウ</t>
    </rPh>
    <rPh sb="4" eb="6">
      <t>カンリョウ</t>
    </rPh>
    <rPh sb="6" eb="9">
      <t>ヨテイビ</t>
    </rPh>
    <phoneticPr fontId="10"/>
  </si>
  <si>
    <t>（30字以内）</t>
    <phoneticPr fontId="1"/>
  </si>
  <si>
    <t>電話番号</t>
    <rPh sb="0" eb="1">
      <t>デン</t>
    </rPh>
    <rPh sb="1" eb="2">
      <t>ハナシ</t>
    </rPh>
    <rPh sb="2" eb="4">
      <t>バンゴウ</t>
    </rPh>
    <phoneticPr fontId="1"/>
  </si>
  <si>
    <t>（展-１）－</t>
    <rPh sb="1" eb="2">
      <t>テン</t>
    </rPh>
    <phoneticPr fontId="1"/>
  </si>
  <si>
    <t>（展-２）－</t>
    <rPh sb="1" eb="2">
      <t>テン</t>
    </rPh>
    <phoneticPr fontId="1"/>
  </si>
  <si>
    <t>（展-３）－</t>
    <rPh sb="1" eb="2">
      <t>テン</t>
    </rPh>
    <phoneticPr fontId="1"/>
  </si>
  <si>
    <t>（展-４）－</t>
    <rPh sb="1" eb="2">
      <t>テン</t>
    </rPh>
    <phoneticPr fontId="1"/>
  </si>
  <si>
    <t>（展-５）－</t>
    <rPh sb="1" eb="2">
      <t>テン</t>
    </rPh>
    <phoneticPr fontId="1"/>
  </si>
  <si>
    <t>（広-１）－</t>
    <rPh sb="1" eb="2">
      <t>ヒロシ</t>
    </rPh>
    <phoneticPr fontId="1"/>
  </si>
  <si>
    <t>（広-２）－</t>
    <rPh sb="1" eb="2">
      <t>ヒロシ</t>
    </rPh>
    <phoneticPr fontId="1"/>
  </si>
  <si>
    <t>（広-３）－</t>
    <rPh sb="1" eb="2">
      <t>ヒロシ</t>
    </rPh>
    <phoneticPr fontId="1"/>
  </si>
  <si>
    <t>（広-４）－</t>
    <rPh sb="1" eb="2">
      <t>ヒロシ</t>
    </rPh>
    <phoneticPr fontId="1"/>
  </si>
  <si>
    <t>（広-５）－</t>
    <rPh sb="1" eb="2">
      <t>ヒロシ</t>
    </rPh>
    <phoneticPr fontId="1"/>
  </si>
  <si>
    <t>　</t>
  </si>
  <si>
    <t>様式第１号（第5条関係）</t>
    <phoneticPr fontId="10"/>
  </si>
  <si>
    <t>（２）助成事業において開発又は改良する製品・技術・サービス</t>
    <rPh sb="3" eb="7">
      <t>ジョセイジギョウ</t>
    </rPh>
    <rPh sb="11" eb="13">
      <t>カイハツ</t>
    </rPh>
    <rPh sb="13" eb="14">
      <t>マタ</t>
    </rPh>
    <rPh sb="15" eb="17">
      <t>カイリョウ</t>
    </rPh>
    <rPh sb="19" eb="21">
      <t>セイヒン</t>
    </rPh>
    <rPh sb="22" eb="24">
      <t>ギジュツ</t>
    </rPh>
    <phoneticPr fontId="10"/>
  </si>
  <si>
    <t>種別（新規・改良）</t>
    <rPh sb="0" eb="2">
      <t>シュベツ</t>
    </rPh>
    <rPh sb="3" eb="5">
      <t>シンキ</t>
    </rPh>
    <rPh sb="6" eb="8">
      <t>カイリョウ</t>
    </rPh>
    <phoneticPr fontId="10"/>
  </si>
  <si>
    <t>製品・技術・サービスの
名称（予定）</t>
    <rPh sb="0" eb="2">
      <t>セイヒン</t>
    </rPh>
    <rPh sb="3" eb="5">
      <t>ギジュツ</t>
    </rPh>
    <rPh sb="12" eb="14">
      <t>メイショウ</t>
    </rPh>
    <rPh sb="15" eb="17">
      <t>ヨテイ</t>
    </rPh>
    <phoneticPr fontId="10"/>
  </si>
  <si>
    <t>（１）申請テーマ</t>
    <rPh sb="3" eb="5">
      <t>シンセイ</t>
    </rPh>
    <phoneticPr fontId="10"/>
  </si>
  <si>
    <t>注意事項</t>
    <rPh sb="0" eb="2">
      <t>チュウイ</t>
    </rPh>
    <rPh sb="2" eb="4">
      <t>ジコウ</t>
    </rPh>
    <phoneticPr fontId="1"/>
  </si>
  <si>
    <t>目標
１</t>
    <rPh sb="0" eb="2">
      <t>モクヒョウ</t>
    </rPh>
    <phoneticPr fontId="1"/>
  </si>
  <si>
    <r>
      <t xml:space="preserve">証明文書
</t>
    </r>
    <r>
      <rPr>
        <sz val="8"/>
        <rFont val="ＭＳ Ｐゴシック"/>
        <family val="3"/>
        <charset val="128"/>
        <scheme val="minor"/>
      </rPr>
      <t>(達成目標を証明する文書に○)</t>
    </r>
    <rPh sb="0" eb="4">
      <t>ショウメイブンショ</t>
    </rPh>
    <rPh sb="6" eb="8">
      <t>タッセイ</t>
    </rPh>
    <rPh sb="8" eb="10">
      <t>モクヒョウ</t>
    </rPh>
    <rPh sb="11" eb="13">
      <t>ショウメイ</t>
    </rPh>
    <rPh sb="15" eb="17">
      <t>ブンショ</t>
    </rPh>
    <phoneticPr fontId="1"/>
  </si>
  <si>
    <t>仕様書・要件定義書</t>
    <rPh sb="0" eb="3">
      <t>シヨウショ</t>
    </rPh>
    <rPh sb="4" eb="9">
      <t>ヨウケンテイギショ</t>
    </rPh>
    <phoneticPr fontId="1"/>
  </si>
  <si>
    <t>設計書</t>
    <rPh sb="0" eb="3">
      <t>セッケイショ</t>
    </rPh>
    <phoneticPr fontId="1"/>
  </si>
  <si>
    <t>ソースコード</t>
    <phoneticPr fontId="1"/>
  </si>
  <si>
    <t>写真・画面ｺﾋﾟｰ・動画</t>
    <phoneticPr fontId="1"/>
  </si>
  <si>
    <t>試験報告書</t>
    <rPh sb="0" eb="5">
      <t>シケンホウコクショ</t>
    </rPh>
    <phoneticPr fontId="1"/>
  </si>
  <si>
    <t>図面</t>
    <rPh sb="0" eb="2">
      <t>ズメン</t>
    </rPh>
    <phoneticPr fontId="1"/>
  </si>
  <si>
    <t>運用マニュアル</t>
    <rPh sb="0" eb="2">
      <t>ウンヨウ</t>
    </rPh>
    <phoneticPr fontId="1"/>
  </si>
  <si>
    <t>その他(　        　　　)</t>
    <rPh sb="2" eb="3">
      <t>タ</t>
    </rPh>
    <phoneticPr fontId="1"/>
  </si>
  <si>
    <t>目標
２</t>
    <rPh sb="0" eb="2">
      <t>モクヒョウ</t>
    </rPh>
    <phoneticPr fontId="1"/>
  </si>
  <si>
    <t>目標
３</t>
    <rPh sb="0" eb="2">
      <t>モクヒョウ</t>
    </rPh>
    <phoneticPr fontId="1"/>
  </si>
  <si>
    <t>（１）助成事業実施の社内外体制図、担当者の役割分担等</t>
    <rPh sb="3" eb="5">
      <t>ジョセイ</t>
    </rPh>
    <phoneticPr fontId="1"/>
  </si>
  <si>
    <t>（２）助成事業の主担当者</t>
    <rPh sb="3" eb="5">
      <t>ジョセイ</t>
    </rPh>
    <phoneticPr fontId="1"/>
  </si>
  <si>
    <t>（３）開発又は改良の経緯、動機、目的（～600字程度）</t>
    <rPh sb="3" eb="5">
      <t>カイハツ</t>
    </rPh>
    <rPh sb="5" eb="6">
      <t>マタ</t>
    </rPh>
    <rPh sb="7" eb="9">
      <t>カイリョウ</t>
    </rPh>
    <rPh sb="10" eb="12">
      <t>ケイイ</t>
    </rPh>
    <rPh sb="16" eb="18">
      <t>モクテキ</t>
    </rPh>
    <rPh sb="24" eb="26">
      <t>テイド</t>
    </rPh>
    <phoneticPr fontId="1"/>
  </si>
  <si>
    <t>（１）対象となる顧客・市場とそのニーズ（～200字程度）</t>
    <rPh sb="3" eb="5">
      <t>タイショウ</t>
    </rPh>
    <rPh sb="8" eb="10">
      <t>コキャク</t>
    </rPh>
    <rPh sb="11" eb="13">
      <t>シジョウ</t>
    </rPh>
    <rPh sb="24" eb="25">
      <t>ジ</t>
    </rPh>
    <rPh sb="25" eb="27">
      <t>テイド</t>
    </rPh>
    <phoneticPr fontId="1"/>
  </si>
  <si>
    <t>（２）上記（１）に関して、ニーズがあると判断した根拠（～150字程度）</t>
    <rPh sb="3" eb="5">
      <t>ジョウキ</t>
    </rPh>
    <rPh sb="9" eb="10">
      <t>カン</t>
    </rPh>
    <rPh sb="20" eb="22">
      <t>ハンダン</t>
    </rPh>
    <rPh sb="24" eb="26">
      <t>コンキョ</t>
    </rPh>
    <rPh sb="31" eb="32">
      <t>ジ</t>
    </rPh>
    <rPh sb="32" eb="34">
      <t>テイド</t>
    </rPh>
    <phoneticPr fontId="1"/>
  </si>
  <si>
    <t>（３）上記（１）のうち、獲得可能と考えられる市場規模（～200字程度）</t>
    <rPh sb="3" eb="5">
      <t>ジョウキ</t>
    </rPh>
    <rPh sb="17" eb="18">
      <t>カンガ</t>
    </rPh>
    <rPh sb="31" eb="32">
      <t>ジ</t>
    </rPh>
    <rPh sb="32" eb="34">
      <t>テイド</t>
    </rPh>
    <phoneticPr fontId="1"/>
  </si>
  <si>
    <t>（４）販路開拓の手法、方策（～600字程度）</t>
    <rPh sb="18" eb="19">
      <t>ジ</t>
    </rPh>
    <rPh sb="19" eb="21">
      <t>テイド</t>
    </rPh>
    <phoneticPr fontId="1"/>
  </si>
  <si>
    <t>初年度</t>
    <rPh sb="0" eb="3">
      <t>ショネンド</t>
    </rPh>
    <phoneticPr fontId="1"/>
  </si>
  <si>
    <t>２年目</t>
    <rPh sb="1" eb="3">
      <t>ネンメ</t>
    </rPh>
    <phoneticPr fontId="1"/>
  </si>
  <si>
    <t>３年目</t>
    <rPh sb="1" eb="3">
      <t>ネンメ</t>
    </rPh>
    <phoneticPr fontId="1"/>
  </si>
  <si>
    <t>営業損益</t>
    <rPh sb="0" eb="2">
      <t>エイギョウ</t>
    </rPh>
    <rPh sb="2" eb="4">
      <t>ソンエキ</t>
    </rPh>
    <phoneticPr fontId="1"/>
  </si>
  <si>
    <t>　　※ 「はい」と回答した場合、それはどのような権利か</t>
    <rPh sb="9" eb="11">
      <t>カイトウ</t>
    </rPh>
    <rPh sb="13" eb="15">
      <t>バアイ</t>
    </rPh>
    <rPh sb="24" eb="26">
      <t>ケンリ</t>
    </rPh>
    <phoneticPr fontId="1"/>
  </si>
  <si>
    <t>８．市場のニーズ</t>
    <rPh sb="2" eb="4">
      <t>シジョウ</t>
    </rPh>
    <phoneticPr fontId="10"/>
  </si>
  <si>
    <t>９．達成目標</t>
    <rPh sb="2" eb="4">
      <t>タッセイ</t>
    </rPh>
    <rPh sb="4" eb="6">
      <t>モクヒョウ</t>
    </rPh>
    <phoneticPr fontId="1"/>
  </si>
  <si>
    <t>（１）経費区分別内訳</t>
    <phoneticPr fontId="5"/>
  </si>
  <si>
    <t>（１）原材料・副資材費</t>
    <phoneticPr fontId="5"/>
  </si>
  <si>
    <r>
      <t>　※試作金型に係る費用は、「</t>
    </r>
    <r>
      <rPr>
        <b/>
        <sz val="10"/>
        <color theme="1"/>
        <rFont val="ＭＳ Ｐゴシック"/>
        <family val="3"/>
        <charset val="128"/>
      </rPr>
      <t>（２）機械装置・工具器具費</t>
    </r>
    <r>
      <rPr>
        <sz val="10"/>
        <color theme="1"/>
        <rFont val="ＭＳ Ｐゴシック"/>
        <family val="3"/>
        <charset val="128"/>
      </rPr>
      <t>」に計上してください。</t>
    </r>
    <rPh sb="2" eb="4">
      <t>シサク</t>
    </rPh>
    <rPh sb="4" eb="6">
      <t>カナガタ</t>
    </rPh>
    <rPh sb="7" eb="8">
      <t>カカ</t>
    </rPh>
    <rPh sb="9" eb="11">
      <t>ヒヨウ</t>
    </rPh>
    <rPh sb="17" eb="19">
      <t>キカイ</t>
    </rPh>
    <rPh sb="19" eb="21">
      <t>ソウチ</t>
    </rPh>
    <rPh sb="22" eb="24">
      <t>コウグ</t>
    </rPh>
    <rPh sb="24" eb="26">
      <t>キグ</t>
    </rPh>
    <rPh sb="26" eb="27">
      <t>ヒ</t>
    </rPh>
    <rPh sb="29" eb="31">
      <t>ケイジョウ</t>
    </rPh>
    <phoneticPr fontId="5"/>
  </si>
  <si>
    <t>（２）機械装置・工具器具費</t>
    <rPh sb="3" eb="5">
      <t>キカイ</t>
    </rPh>
    <rPh sb="5" eb="7">
      <t>ソウチ</t>
    </rPh>
    <rPh sb="8" eb="10">
      <t>コウグ</t>
    </rPh>
    <rPh sb="10" eb="12">
      <t>キグ</t>
    </rPh>
    <rPh sb="12" eb="13">
      <t>ヒ</t>
    </rPh>
    <phoneticPr fontId="5"/>
  </si>
  <si>
    <t>（２）-2機械装置・工具器具購入計画書</t>
    <rPh sb="5" eb="7">
      <t>キカイ</t>
    </rPh>
    <rPh sb="7" eb="9">
      <t>ソウチ</t>
    </rPh>
    <rPh sb="10" eb="12">
      <t>コウグ</t>
    </rPh>
    <rPh sb="12" eb="14">
      <t>キグ</t>
    </rPh>
    <rPh sb="14" eb="16">
      <t>コウニュウ</t>
    </rPh>
    <rPh sb="16" eb="19">
      <t>ケイカクショ</t>
    </rPh>
    <phoneticPr fontId="5"/>
  </si>
  <si>
    <t>（３）委託費</t>
    <phoneticPr fontId="1"/>
  </si>
  <si>
    <t>　※試作金型に係る経費は、「（３）委託費」ではなく「（２）機械装置・工具器具費」に計上してください。</t>
    <phoneticPr fontId="1"/>
  </si>
  <si>
    <t>（３）-2 委託計画書</t>
    <rPh sb="6" eb="8">
      <t>イタク</t>
    </rPh>
    <rPh sb="8" eb="11">
      <t>ケイカクショ</t>
    </rPh>
    <phoneticPr fontId="5"/>
  </si>
  <si>
    <r>
      <rPr>
        <sz val="11"/>
        <rFont val="ＭＳ Ｐゴシック"/>
        <family val="3"/>
        <charset val="128"/>
        <scheme val="minor"/>
      </rPr>
      <t>製品・技術・サービスの
概要（200字以内）</t>
    </r>
    <r>
      <rPr>
        <sz val="10"/>
        <rFont val="ＭＳ Ｐゴシック"/>
        <family val="3"/>
        <charset val="128"/>
        <scheme val="minor"/>
      </rPr>
      <t xml:space="preserve">
</t>
    </r>
    <rPh sb="3" eb="5">
      <t>ギジュツ</t>
    </rPh>
    <rPh sb="12" eb="14">
      <t>ガイヨウ</t>
    </rPh>
    <rPh sb="18" eb="19">
      <t>ジ</t>
    </rPh>
    <rPh sb="19" eb="21">
      <t>イナイ</t>
    </rPh>
    <phoneticPr fontId="10"/>
  </si>
  <si>
    <t>図による説明</t>
    <rPh sb="0" eb="1">
      <t>ズ</t>
    </rPh>
    <rPh sb="4" eb="6">
      <t>セツメイ</t>
    </rPh>
    <phoneticPr fontId="1"/>
  </si>
  <si>
    <t>文章による説明</t>
    <rPh sb="0" eb="2">
      <t>ブンショウ</t>
    </rPh>
    <rPh sb="5" eb="7">
      <t>セツメイ</t>
    </rPh>
    <phoneticPr fontId="1"/>
  </si>
  <si>
    <t>※採択時には一般公開されます</t>
    <rPh sb="1" eb="4">
      <t>サイタクジ</t>
    </rPh>
    <rPh sb="6" eb="10">
      <t>イッパンコウカイ</t>
    </rPh>
    <phoneticPr fontId="1"/>
  </si>
  <si>
    <r>
      <t>申請テーマ</t>
    </r>
    <r>
      <rPr>
        <sz val="10.5"/>
        <rFont val="ＭＳ Ｐゴシック"/>
        <family val="3"/>
        <charset val="128"/>
      </rPr>
      <t>　　　（30字以内）</t>
    </r>
    <rPh sb="0" eb="2">
      <t>シンセイ</t>
    </rPh>
    <rPh sb="11" eb="12">
      <t>ジ</t>
    </rPh>
    <rPh sb="12" eb="14">
      <t>イナイ</t>
    </rPh>
    <phoneticPr fontId="10"/>
  </si>
  <si>
    <t>３．東京都及び公社事業の利用状況（補助金・助成金以外）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</si>
  <si>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５．補助金・助成金の利用状況</t>
    <rPh sb="10" eb="12">
      <t>リヨウ</t>
    </rPh>
    <rPh sb="12" eb="14">
      <t>ジョウキョウ</t>
    </rPh>
    <phoneticPr fontId="1"/>
  </si>
  <si>
    <t>（１）受給済の補助金・助成金（過去５年間）</t>
    <rPh sb="3" eb="5">
      <t>ジュキュウ</t>
    </rPh>
    <rPh sb="5" eb="6">
      <t>スミ</t>
    </rPh>
    <rPh sb="7" eb="10">
      <t>ホジョキン</t>
    </rPh>
    <rPh sb="11" eb="13">
      <t>ジョセイ</t>
    </rPh>
    <rPh sb="13" eb="14">
      <t>キン</t>
    </rPh>
    <rPh sb="15" eb="17">
      <t>カコ</t>
    </rPh>
    <rPh sb="18" eb="20">
      <t>ネンカン</t>
    </rPh>
    <phoneticPr fontId="1"/>
  </si>
  <si>
    <t>対象製品・技術</t>
    <phoneticPr fontId="1"/>
  </si>
  <si>
    <t>本申請との
経費の重複</t>
    <rPh sb="0" eb="1">
      <t>ホン</t>
    </rPh>
    <rPh sb="1" eb="3">
      <t>シンセイ</t>
    </rPh>
    <rPh sb="6" eb="8">
      <t>ケイヒ</t>
    </rPh>
    <rPh sb="9" eb="11">
      <t>ジュウフク</t>
    </rPh>
    <phoneticPr fontId="1"/>
  </si>
  <si>
    <t>本申請との
内容の重複</t>
    <rPh sb="0" eb="1">
      <t>ホンシンセイ2</t>
    </rPh>
    <rPh sb="6" eb="8">
      <t>ナイヨウ</t>
    </rPh>
    <phoneticPr fontId="1"/>
  </si>
  <si>
    <t>試作品
（最終）</t>
    <rPh sb="0" eb="3">
      <t>シサクヒン</t>
    </rPh>
    <rPh sb="5" eb="7">
      <t>サイシュウ</t>
    </rPh>
    <phoneticPr fontId="1"/>
  </si>
  <si>
    <t>数量</t>
    <rPh sb="0" eb="2">
      <t>スウリョウ</t>
    </rPh>
    <phoneticPr fontId="1"/>
  </si>
  <si>
    <t>単位</t>
    <rPh sb="0" eb="2">
      <t>タンイ</t>
    </rPh>
    <phoneticPr fontId="1"/>
  </si>
  <si>
    <t>（６）助成事業（開発・改良等）の内容</t>
    <rPh sb="3" eb="7">
      <t>ジョセイジギョウ</t>
    </rPh>
    <rPh sb="8" eb="10">
      <t>カイハツ</t>
    </rPh>
    <rPh sb="11" eb="13">
      <t>カイリョウ</t>
    </rPh>
    <rPh sb="13" eb="14">
      <t>トウ</t>
    </rPh>
    <rPh sb="16" eb="18">
      <t>ナイヨウ</t>
    </rPh>
    <phoneticPr fontId="1"/>
  </si>
  <si>
    <t>　※時間単価は、募集要項記載の「人件費単価一覧表」より設定してください。</t>
    <rPh sb="2" eb="6">
      <t>ジカンタンカ</t>
    </rPh>
    <rPh sb="8" eb="14">
      <t>ボシュウヨウコウキサイ</t>
    </rPh>
    <rPh sb="27" eb="29">
      <t>セッテイ</t>
    </rPh>
    <phoneticPr fontId="1"/>
  </si>
  <si>
    <t>支出番号</t>
    <rPh sb="0" eb="2">
      <t>シシュツ</t>
    </rPh>
    <rPh sb="2" eb="4">
      <t>バンゴウ</t>
    </rPh>
    <phoneticPr fontId="1"/>
  </si>
  <si>
    <t>従事者</t>
    <rPh sb="0" eb="3">
      <t>ジュウジシャ</t>
    </rPh>
    <phoneticPr fontId="1"/>
  </si>
  <si>
    <t>従事時間</t>
    <rPh sb="0" eb="4">
      <t>ジュウジジカン</t>
    </rPh>
    <phoneticPr fontId="1"/>
  </si>
  <si>
    <t>（単位：時間）</t>
    <phoneticPr fontId="1"/>
  </si>
  <si>
    <t>（単位：円）</t>
    <rPh sb="4" eb="5">
      <t>エン</t>
    </rPh>
    <phoneticPr fontId="1"/>
  </si>
  <si>
    <t>氏名</t>
    <rPh sb="0" eb="1">
      <t>シ</t>
    </rPh>
    <rPh sb="1" eb="2">
      <t>メイ</t>
    </rPh>
    <phoneticPr fontId="5"/>
  </si>
  <si>
    <t>所属/役職</t>
    <rPh sb="0" eb="1">
      <t>ショ</t>
    </rPh>
    <rPh sb="1" eb="2">
      <t>ゾク</t>
    </rPh>
    <rPh sb="3" eb="4">
      <t>ヤク</t>
    </rPh>
    <rPh sb="4" eb="5">
      <t>ショク</t>
    </rPh>
    <phoneticPr fontId="87"/>
  </si>
  <si>
    <t>製作</t>
    <rPh sb="0" eb="2">
      <t>セイサク</t>
    </rPh>
    <phoneticPr fontId="1"/>
  </si>
  <si>
    <t>（A）合 計</t>
    <phoneticPr fontId="5"/>
  </si>
  <si>
    <t>（B）時間単価</t>
    <rPh sb="3" eb="7">
      <t>ジカンタンカ</t>
    </rPh>
    <phoneticPr fontId="1"/>
  </si>
  <si>
    <t>助成事業に要する経費</t>
    <rPh sb="0" eb="4">
      <t>ジョセイジギョウ</t>
    </rPh>
    <rPh sb="5" eb="6">
      <t>ヨウ</t>
    </rPh>
    <rPh sb="8" eb="10">
      <t>ケイヒ</t>
    </rPh>
    <phoneticPr fontId="1"/>
  </si>
  <si>
    <t>（A）×（B）
助成対象経費</t>
    <rPh sb="8" eb="14">
      <t>ジョセイタイショウケイヒ</t>
    </rPh>
    <phoneticPr fontId="1"/>
  </si>
  <si>
    <t>要件定義・目標仕様</t>
    <rPh sb="5" eb="7">
      <t>モクヒョウ</t>
    </rPh>
    <rPh sb="7" eb="9">
      <t>シヨウ</t>
    </rPh>
    <phoneticPr fontId="2"/>
  </si>
  <si>
    <t>設　計</t>
    <rPh sb="0" eb="1">
      <t>セツ</t>
    </rPh>
    <rPh sb="2" eb="3">
      <t>ケイ</t>
    </rPh>
    <phoneticPr fontId="1"/>
  </si>
  <si>
    <t>プログラミング・試作</t>
  </si>
  <si>
    <t>単体テスト</t>
    <rPh sb="0" eb="2">
      <t>タンタイ</t>
    </rPh>
    <phoneticPr fontId="2"/>
  </si>
  <si>
    <t>総合テスト</t>
    <rPh sb="0" eb="2">
      <t>ソウゴウ</t>
    </rPh>
    <phoneticPr fontId="2"/>
  </si>
  <si>
    <t>　※助成事業者の役員及び直接雇用の従業員のうち、常態として当該開発・改良に従事し、</t>
    <rPh sb="10" eb="11">
      <t>オヨ</t>
    </rPh>
    <rPh sb="34" eb="36">
      <t>カイリョウ</t>
    </rPh>
    <phoneticPr fontId="1"/>
  </si>
  <si>
    <t xml:space="preserve"> 　　助成事業者から毎月一定の報酬、給与が直接支払われている方が助成対象です。</t>
    <phoneticPr fontId="1"/>
  </si>
  <si>
    <t>　※開発・改良に係る工程に直接従事する時間のみ助成対象です。</t>
    <rPh sb="5" eb="7">
      <t>カイリョウ</t>
    </rPh>
    <phoneticPr fontId="1"/>
  </si>
  <si>
    <r>
      <t>　また、</t>
    </r>
    <r>
      <rPr>
        <b/>
        <u/>
        <sz val="10"/>
        <color theme="1"/>
        <rFont val="ＭＳ Ｐゴシック"/>
        <family val="3"/>
        <charset val="128"/>
      </rPr>
      <t>１件あたりの単価が税抜100万円以上</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30" eb="31">
      <t>シャ</t>
    </rPh>
    <rPh sb="38" eb="40">
      <t>テイシュツ</t>
    </rPh>
    <phoneticPr fontId="5"/>
  </si>
  <si>
    <r>
      <t>見積金額</t>
    </r>
    <r>
      <rPr>
        <sz val="9"/>
        <color theme="1"/>
        <rFont val="ＭＳ Ｐゴシック"/>
        <family val="3"/>
        <charset val="128"/>
      </rPr>
      <t xml:space="preserve">
（</t>
    </r>
    <r>
      <rPr>
        <b/>
        <u/>
        <sz val="9"/>
        <color theme="1"/>
        <rFont val="ＭＳ Ｐゴシック"/>
        <family val="3"/>
        <charset val="128"/>
      </rPr>
      <t>１件あたりの単価が税抜100万円以上</t>
    </r>
    <r>
      <rPr>
        <u/>
        <sz val="9"/>
        <color theme="1"/>
        <rFont val="ＭＳ Ｐゴシック"/>
        <family val="3"/>
        <charset val="128"/>
      </rPr>
      <t>の場合は</t>
    </r>
    <r>
      <rPr>
        <b/>
        <u/>
        <sz val="9"/>
        <color theme="1"/>
        <rFont val="ＭＳ Ｐゴシック"/>
        <family val="3"/>
        <charset val="128"/>
      </rPr>
      <t>原則２社以上</t>
    </r>
    <r>
      <rPr>
        <sz val="9"/>
        <color theme="1"/>
        <rFont val="ＭＳ Ｐゴシック"/>
        <family val="3"/>
        <charset val="128"/>
      </rPr>
      <t>）</t>
    </r>
    <rPh sb="0" eb="2">
      <t>ミツモリ</t>
    </rPh>
    <rPh sb="2" eb="4">
      <t>キンガク</t>
    </rPh>
    <rPh sb="31" eb="32">
      <t>シャ</t>
    </rPh>
    <phoneticPr fontId="5"/>
  </si>
  <si>
    <t>類似産業財産権
の番号</t>
    <rPh sb="0" eb="2">
      <t>ルイジ</t>
    </rPh>
    <rPh sb="2" eb="4">
      <t>サンギョウ</t>
    </rPh>
    <rPh sb="4" eb="7">
      <t>ザイサンケン</t>
    </rPh>
    <rPh sb="9" eb="11">
      <t>バンゴウ</t>
    </rPh>
    <phoneticPr fontId="1"/>
  </si>
  <si>
    <t>類似産業財産権
との相違点
※具体的に</t>
    <rPh sb="0" eb="2">
      <t>ルイジ</t>
    </rPh>
    <rPh sb="2" eb="4">
      <t>サンギョウ</t>
    </rPh>
    <rPh sb="4" eb="7">
      <t>ザイサンケン</t>
    </rPh>
    <rPh sb="10" eb="13">
      <t>ソウイテン</t>
    </rPh>
    <rPh sb="15" eb="18">
      <t>グタイテキ</t>
    </rPh>
    <phoneticPr fontId="1"/>
  </si>
  <si>
    <t>２社入手が困難な理由</t>
    <rPh sb="1" eb="2">
      <t>シャ</t>
    </rPh>
    <rPh sb="2" eb="4">
      <t>ニュウシュ</t>
    </rPh>
    <rPh sb="5" eb="7">
      <t>コンナン</t>
    </rPh>
    <rPh sb="8" eb="10">
      <t>リユウ</t>
    </rPh>
    <phoneticPr fontId="5"/>
  </si>
  <si>
    <t>２社入手が困難な理由</t>
    <rPh sb="1" eb="2">
      <t>シャ</t>
    </rPh>
    <rPh sb="2" eb="4">
      <t>ニュウシュ</t>
    </rPh>
    <rPh sb="5" eb="7">
      <t>コンナン</t>
    </rPh>
    <rPh sb="8" eb="10">
      <t>リユウ</t>
    </rPh>
    <phoneticPr fontId="1"/>
  </si>
  <si>
    <t>１社目</t>
    <rPh sb="1" eb="2">
      <t>シャ</t>
    </rPh>
    <rPh sb="2" eb="3">
      <t>メ</t>
    </rPh>
    <phoneticPr fontId="1"/>
  </si>
  <si>
    <t>２社目</t>
    <rPh sb="1" eb="2">
      <t>シャ</t>
    </rPh>
    <rPh sb="2" eb="3">
      <t>メ</t>
    </rPh>
    <phoneticPr fontId="1"/>
  </si>
  <si>
    <t>１社目</t>
    <rPh sb="1" eb="2">
      <t>シャ</t>
    </rPh>
    <rPh sb="2" eb="3">
      <t>メ</t>
    </rPh>
    <phoneticPr fontId="5"/>
  </si>
  <si>
    <t>２社目</t>
    <rPh sb="1" eb="2">
      <t>シャ</t>
    </rPh>
    <rPh sb="2" eb="3">
      <t>メ</t>
    </rPh>
    <phoneticPr fontId="5"/>
  </si>
  <si>
    <t>　　 従事時間には、各開発・改良工程に必要と見積もられた作業時間を入力してください。</t>
    <rPh sb="3" eb="7">
      <t>ジュウジジカン</t>
    </rPh>
    <rPh sb="10" eb="11">
      <t>カク</t>
    </rPh>
    <rPh sb="14" eb="16">
      <t>カイリョウ</t>
    </rPh>
    <rPh sb="33" eb="35">
      <t>ニュウリョク</t>
    </rPh>
    <phoneticPr fontId="1"/>
  </si>
  <si>
    <t>自社の事業所は、都内のバーチャルオフィスのみであるか</t>
    <rPh sb="0" eb="2">
      <t>ジシャ</t>
    </rPh>
    <rPh sb="3" eb="6">
      <t>ジギョウショ</t>
    </rPh>
    <rPh sb="8" eb="10">
      <t>トナイ</t>
    </rPh>
    <phoneticPr fontId="1"/>
  </si>
  <si>
    <r>
      <t>　本助成事業を実施し、公社が検査時に、助成事業における</t>
    </r>
    <r>
      <rPr>
        <b/>
        <sz val="12.5"/>
        <rFont val="ＭＳ Ｐゴシック"/>
        <family val="3"/>
        <charset val="128"/>
        <scheme val="minor"/>
      </rPr>
      <t>購入品（機械装置含む）や経理関係書類、成果物等を確認できる場所</t>
    </r>
    <r>
      <rPr>
        <sz val="12.5"/>
        <rFont val="ＭＳ Ｐゴシック"/>
        <family val="3"/>
        <charset val="128"/>
        <scheme val="minor"/>
      </rPr>
      <t>を入力してください。</t>
    </r>
    <r>
      <rPr>
        <u/>
        <sz val="12.5"/>
        <rFont val="ＭＳ Ｐゴシック"/>
        <family val="3"/>
        <charset val="128"/>
        <scheme val="minor"/>
      </rPr>
      <t>原則、</t>
    </r>
    <r>
      <rPr>
        <b/>
        <u/>
        <sz val="12.5"/>
        <rFont val="ＭＳ Ｐゴシック"/>
        <family val="3"/>
        <charset val="128"/>
        <scheme val="minor"/>
      </rPr>
      <t>東京都内</t>
    </r>
    <r>
      <rPr>
        <u/>
        <sz val="12.5"/>
        <rFont val="ＭＳ Ｐゴシック"/>
        <family val="3"/>
        <charset val="128"/>
        <scheme val="minor"/>
      </rPr>
      <t>の</t>
    </r>
    <r>
      <rPr>
        <b/>
        <u/>
        <sz val="12.5"/>
        <rFont val="ＭＳ Ｐゴシック"/>
        <family val="3"/>
        <charset val="128"/>
        <scheme val="minor"/>
      </rPr>
      <t>自社の本社・事業所・工場等（借り上げ可）に限ります</t>
    </r>
    <r>
      <rPr>
        <b/>
        <sz val="12.5"/>
        <rFont val="ＭＳ Ｐゴシック"/>
        <family val="3"/>
        <charset val="128"/>
        <scheme val="minor"/>
      </rPr>
      <t>。
　</t>
    </r>
    <r>
      <rPr>
        <sz val="12.5"/>
        <rFont val="ＭＳ Ｐゴシック"/>
        <family val="3"/>
        <charset val="128"/>
        <scheme val="minor"/>
      </rPr>
      <t>なお、自社の事業所が都内のバーチャルオフィスのみの場合、当欄には「事業の実施場所」に代えて、「公社が求める検査を行うことができる場所（公社訪問場所）」を入力してください。</t>
    </r>
    <rPh sb="1" eb="2">
      <t>ホン</t>
    </rPh>
    <rPh sb="2" eb="4">
      <t>ジョセイ</t>
    </rPh>
    <rPh sb="4" eb="6">
      <t>ジギョウ</t>
    </rPh>
    <rPh sb="16" eb="17">
      <t>ジ</t>
    </rPh>
    <rPh sb="27" eb="30">
      <t>コウニュウヒン</t>
    </rPh>
    <rPh sb="31" eb="33">
      <t>キカイ</t>
    </rPh>
    <rPh sb="33" eb="35">
      <t>ソウチ</t>
    </rPh>
    <rPh sb="35" eb="36">
      <t>フク</t>
    </rPh>
    <rPh sb="46" eb="49">
      <t>セイカブツ</t>
    </rPh>
    <rPh sb="49" eb="50">
      <t>トウ</t>
    </rPh>
    <rPh sb="59" eb="61">
      <t>ニュウリョク</t>
    </rPh>
    <rPh sb="107" eb="109">
      <t>ジシャ</t>
    </rPh>
    <rPh sb="110" eb="113">
      <t>ジギョウショ</t>
    </rPh>
    <rPh sb="114" eb="116">
      <t>トナイ</t>
    </rPh>
    <rPh sb="129" eb="131">
      <t>バアイ</t>
    </rPh>
    <rPh sb="132" eb="134">
      <t>トウラン</t>
    </rPh>
    <rPh sb="137" eb="139">
      <t>ジギョウ</t>
    </rPh>
    <rPh sb="140" eb="144">
      <t>ジッシバショ</t>
    </rPh>
    <rPh sb="146" eb="147">
      <t>カ</t>
    </rPh>
    <rPh sb="151" eb="153">
      <t>コウシャ</t>
    </rPh>
    <rPh sb="154" eb="155">
      <t>モト</t>
    </rPh>
    <rPh sb="157" eb="159">
      <t>ケンサ</t>
    </rPh>
    <rPh sb="160" eb="161">
      <t>オコナ</t>
    </rPh>
    <rPh sb="168" eb="170">
      <t>バショ</t>
    </rPh>
    <rPh sb="171" eb="173">
      <t>コウシャ</t>
    </rPh>
    <rPh sb="173" eb="175">
      <t>ホウモン</t>
    </rPh>
    <rPh sb="175" eb="177">
      <t>バショ</t>
    </rPh>
    <rPh sb="180" eb="182">
      <t>ニュウリョク</t>
    </rPh>
    <phoneticPr fontId="1"/>
  </si>
  <si>
    <r>
      <t>※本店所在地が</t>
    </r>
    <r>
      <rPr>
        <b/>
        <u/>
        <sz val="12"/>
        <rFont val="ＭＳ Ｐゴシック"/>
        <family val="3"/>
        <charset val="128"/>
        <scheme val="minor"/>
      </rPr>
      <t>都外</t>
    </r>
    <r>
      <rPr>
        <sz val="12"/>
        <rFont val="ＭＳ Ｐゴシック"/>
        <family val="3"/>
        <charset val="128"/>
        <scheme val="minor"/>
      </rPr>
      <t>の場合のみ入力してください。
　 本店所在地と同じ場合は「同上」とご入力ください。</t>
    </r>
    <rPh sb="1" eb="3">
      <t>ホンテン</t>
    </rPh>
    <rPh sb="3" eb="6">
      <t>ショザイチ</t>
    </rPh>
    <rPh sb="7" eb="8">
      <t>ト</t>
    </rPh>
    <rPh sb="8" eb="9">
      <t>ガイ</t>
    </rPh>
    <rPh sb="10" eb="12">
      <t>バアイ</t>
    </rPh>
    <rPh sb="14" eb="16">
      <t>ニュウリョク</t>
    </rPh>
    <rPh sb="43" eb="45">
      <t>ニュウリョク</t>
    </rPh>
    <phoneticPr fontId="1"/>
  </si>
  <si>
    <r>
      <t>　</t>
    </r>
    <r>
      <rPr>
        <u/>
        <sz val="10.5"/>
        <rFont val="ＭＳ Ｐゴシック"/>
        <family val="3"/>
        <charset val="128"/>
        <scheme val="minor"/>
      </rPr>
      <t>「履歴事項全部証明書」に記載されている全役員及び持株比率が70％を超えるまでの全ての株主を持ち株比率が多い順に入力</t>
    </r>
    <r>
      <rPr>
        <sz val="10.5"/>
        <rFont val="ＭＳ Ｐゴシック"/>
        <family val="3"/>
        <charset val="128"/>
        <scheme val="minor"/>
      </rPr>
      <t>してください。
　それぞれの方が該当する「役員・株主」欄に「○」を、「役職／申請事業者との関係又は職業」欄に役員は「役職」、それ以外の方は「申請事業者との関係又は職業」を入力してください。
　なお、行は必要に応じて追加していただいて構いません。</t>
    </r>
    <rPh sb="21" eb="23">
      <t>ヤクイン</t>
    </rPh>
    <rPh sb="23" eb="24">
      <t>オヨ</t>
    </rPh>
    <rPh sb="25" eb="26">
      <t>モ</t>
    </rPh>
    <rPh sb="26" eb="27">
      <t>カブ</t>
    </rPh>
    <rPh sb="27" eb="29">
      <t>ヒリツ</t>
    </rPh>
    <rPh sb="34" eb="35">
      <t>コ</t>
    </rPh>
    <rPh sb="40" eb="41">
      <t>スベ</t>
    </rPh>
    <rPh sb="43" eb="45">
      <t>カブヌシ</t>
    </rPh>
    <rPh sb="46" eb="47">
      <t>モ</t>
    </rPh>
    <rPh sb="48" eb="49">
      <t>カブ</t>
    </rPh>
    <rPh sb="49" eb="51">
      <t>ヒリツ</t>
    </rPh>
    <rPh sb="52" eb="53">
      <t>オオ</t>
    </rPh>
    <rPh sb="54" eb="55">
      <t>ジュン</t>
    </rPh>
    <rPh sb="56" eb="58">
      <t>ニュウリョク</t>
    </rPh>
    <rPh sb="72" eb="73">
      <t>カタ</t>
    </rPh>
    <rPh sb="79" eb="81">
      <t>ヤクイン</t>
    </rPh>
    <rPh sb="82" eb="84">
      <t>カブヌシ</t>
    </rPh>
    <rPh sb="85" eb="86">
      <t>ラン</t>
    </rPh>
    <rPh sb="93" eb="95">
      <t>ヤクショク</t>
    </rPh>
    <rPh sb="110" eb="111">
      <t>ラン</t>
    </rPh>
    <rPh sb="112" eb="114">
      <t>ヤクイン</t>
    </rPh>
    <rPh sb="125" eb="126">
      <t>カタ</t>
    </rPh>
    <rPh sb="130" eb="132">
      <t>ジギョウ</t>
    </rPh>
    <rPh sb="132" eb="133">
      <t>シャ</t>
    </rPh>
    <rPh sb="143" eb="145">
      <t>ニュウリョク</t>
    </rPh>
    <rPh sb="157" eb="158">
      <t>ギョウ</t>
    </rPh>
    <rPh sb="159" eb="161">
      <t>ヒツヨウ</t>
    </rPh>
    <rPh sb="162" eb="163">
      <t>オウ</t>
    </rPh>
    <rPh sb="174" eb="175">
      <t>カマ</t>
    </rPh>
    <phoneticPr fontId="1"/>
  </si>
  <si>
    <r>
      <t xml:space="preserve">（７）助成事業完了時の試作品の数量　
　　 </t>
    </r>
    <r>
      <rPr>
        <sz val="11"/>
        <rFont val="ＭＳ Ｐゴシック"/>
        <family val="3"/>
        <charset val="128"/>
        <scheme val="minor"/>
      </rPr>
      <t>※開発・改良等の目標を達成できる必要最小限の数量を入力してください。
　　 ※ソフトウェアの単位は原則「式」としてください。</t>
    </r>
    <rPh sb="3" eb="5">
      <t>ジョセイ</t>
    </rPh>
    <rPh sb="5" eb="7">
      <t>ジギョウ</t>
    </rPh>
    <rPh sb="7" eb="9">
      <t>カンリョウ</t>
    </rPh>
    <rPh sb="9" eb="10">
      <t>ジ</t>
    </rPh>
    <rPh sb="11" eb="13">
      <t>シサク</t>
    </rPh>
    <rPh sb="13" eb="14">
      <t>ヒン</t>
    </rPh>
    <rPh sb="15" eb="17">
      <t>スウリョウ</t>
    </rPh>
    <rPh sb="23" eb="25">
      <t>カイハツ</t>
    </rPh>
    <rPh sb="26" eb="28">
      <t>カイリョウ</t>
    </rPh>
    <rPh sb="28" eb="29">
      <t>トウ</t>
    </rPh>
    <rPh sb="30" eb="32">
      <t>モクヒョウ</t>
    </rPh>
    <rPh sb="33" eb="35">
      <t>タッセイ</t>
    </rPh>
    <rPh sb="40" eb="43">
      <t>サイショウゲン</t>
    </rPh>
    <rPh sb="47" eb="49">
      <t>ニュウリョク</t>
    </rPh>
    <rPh sb="68" eb="70">
      <t>タンイ</t>
    </rPh>
    <rPh sb="71" eb="73">
      <t>ゲンソク</t>
    </rPh>
    <rPh sb="74" eb="75">
      <t>シキ</t>
    </rPh>
    <phoneticPr fontId="1"/>
  </si>
  <si>
    <r>
      <t>　※試作金型に係る費用は、「</t>
    </r>
    <r>
      <rPr>
        <b/>
        <sz val="10"/>
        <rFont val="ＭＳ Ｐゴシック"/>
        <family val="3"/>
        <charset val="128"/>
      </rPr>
      <t>(３) 委託費</t>
    </r>
    <r>
      <rPr>
        <sz val="10"/>
        <rFont val="ＭＳ Ｐゴシック"/>
        <family val="3"/>
        <charset val="128"/>
      </rPr>
      <t>」ではなく「</t>
    </r>
    <r>
      <rPr>
        <b/>
        <sz val="10"/>
        <rFont val="ＭＳ Ｐゴシック"/>
        <family val="3"/>
        <charset val="128"/>
      </rPr>
      <t>(２)機械装置・工具器具費</t>
    </r>
    <r>
      <rPr>
        <sz val="10"/>
        <rFont val="ＭＳ Ｐゴシック"/>
        <family val="3"/>
        <charset val="128"/>
      </rPr>
      <t>」に計上してください。</t>
    </r>
    <rPh sb="2" eb="4">
      <t>シサク</t>
    </rPh>
    <rPh sb="4" eb="6">
      <t>カナガタ</t>
    </rPh>
    <rPh sb="7" eb="8">
      <t>カカワ</t>
    </rPh>
    <rPh sb="9" eb="11">
      <t>ヒヨウ</t>
    </rPh>
    <rPh sb="18" eb="20">
      <t>イタク</t>
    </rPh>
    <rPh sb="20" eb="21">
      <t>ヒ</t>
    </rPh>
    <rPh sb="30" eb="32">
      <t>キカイ</t>
    </rPh>
    <rPh sb="32" eb="34">
      <t>ソウチ</t>
    </rPh>
    <rPh sb="35" eb="37">
      <t>コウグ</t>
    </rPh>
    <rPh sb="37" eb="39">
      <t>キグ</t>
    </rPh>
    <rPh sb="39" eb="40">
      <t>ヒ</t>
    </rPh>
    <rPh sb="42" eb="44">
      <t>ケイジョウ</t>
    </rPh>
    <phoneticPr fontId="1"/>
  </si>
  <si>
    <r>
      <t>　「</t>
    </r>
    <r>
      <rPr>
        <b/>
        <sz val="10"/>
        <color theme="1"/>
        <rFont val="ＭＳ Ｐゴシック"/>
        <family val="3"/>
        <charset val="128"/>
      </rPr>
      <t>（２）機械装置・工具器具費</t>
    </r>
    <r>
      <rPr>
        <sz val="10"/>
        <color theme="1"/>
        <rFont val="ＭＳ Ｐゴシック"/>
        <family val="3"/>
        <charset val="128"/>
      </rPr>
      <t>」に計上した</t>
    </r>
    <r>
      <rPr>
        <b/>
        <u/>
        <sz val="10"/>
        <color theme="1"/>
        <rFont val="ＭＳ Ｐゴシック"/>
        <family val="3"/>
        <charset val="128"/>
      </rPr>
      <t>１件あたりの単価が税抜100万円以上の購入品</t>
    </r>
    <r>
      <rPr>
        <u/>
        <sz val="10"/>
        <color theme="1"/>
        <rFont val="ＭＳ Ｐゴシック"/>
        <family val="3"/>
        <charset val="128"/>
      </rPr>
      <t>について入力してください。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ニュウリョク</t>
    </rPh>
    <phoneticPr fontId="5"/>
  </si>
  <si>
    <r>
      <t>　また、</t>
    </r>
    <r>
      <rPr>
        <b/>
        <u/>
        <sz val="10"/>
        <color theme="1"/>
        <rFont val="ＭＳ Ｐゴシック"/>
        <family val="3"/>
        <charset val="128"/>
      </rPr>
      <t>１件あたりの単価が税抜100万円以上の購入品</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27" eb="29">
      <t>バアイ</t>
    </rPh>
    <rPh sb="34" eb="35">
      <t>シャ</t>
    </rPh>
    <rPh sb="42" eb="44">
      <t>テイシュツ</t>
    </rPh>
    <phoneticPr fontId="5"/>
  </si>
  <si>
    <r>
      <t>　※自社専用仕様の原材料等の製作を外部委託する場合は、</t>
    </r>
    <r>
      <rPr>
        <b/>
        <sz val="10"/>
        <color theme="1"/>
        <rFont val="ＭＳ Ｐゴシック"/>
        <family val="3"/>
        <charset val="128"/>
      </rPr>
      <t>「（３）委託費」</t>
    </r>
    <r>
      <rPr>
        <sz val="10"/>
        <color theme="1"/>
        <rFont val="ＭＳ Ｐゴシック"/>
        <family val="3"/>
        <charset val="128"/>
      </rPr>
      <t>に計上してください。</t>
    </r>
    <rPh sb="2" eb="4">
      <t>ジシャ</t>
    </rPh>
    <rPh sb="4" eb="6">
      <t>センヨウ</t>
    </rPh>
    <rPh sb="6" eb="8">
      <t>シヨウ</t>
    </rPh>
    <rPh sb="9" eb="12">
      <t>ゲンザイリョウ</t>
    </rPh>
    <rPh sb="12" eb="13">
      <t>トウ</t>
    </rPh>
    <rPh sb="14" eb="16">
      <t>セイサク</t>
    </rPh>
    <rPh sb="17" eb="19">
      <t>ガイブ</t>
    </rPh>
    <rPh sb="19" eb="21">
      <t>イタク</t>
    </rPh>
    <rPh sb="23" eb="25">
      <t>バアイ</t>
    </rPh>
    <phoneticPr fontId="5"/>
  </si>
  <si>
    <r>
      <t>　※自社専用仕様の原材料等の製作を外部委託する場合は、「</t>
    </r>
    <r>
      <rPr>
        <b/>
        <sz val="10"/>
        <color theme="1"/>
        <rFont val="ＭＳ Ｐゴシック"/>
        <family val="3"/>
        <charset val="128"/>
      </rPr>
      <t>（３）委託費</t>
    </r>
    <r>
      <rPr>
        <sz val="10"/>
        <color theme="1"/>
        <rFont val="ＭＳ Ｐゴシック"/>
        <family val="3"/>
        <charset val="128"/>
      </rPr>
      <t>」に計上してください。</t>
    </r>
    <rPh sb="31" eb="33">
      <t>イタク</t>
    </rPh>
    <rPh sb="33" eb="34">
      <t>ヒ</t>
    </rPh>
    <rPh sb="36" eb="38">
      <t>ケイジョウ</t>
    </rPh>
    <phoneticPr fontId="5"/>
  </si>
  <si>
    <r>
      <t>　「</t>
    </r>
    <r>
      <rPr>
        <b/>
        <sz val="10"/>
        <rFont val="ＭＳ Ｐゴシック"/>
        <family val="3"/>
        <charset val="128"/>
      </rPr>
      <t>（３）委託費</t>
    </r>
    <r>
      <rPr>
        <sz val="10"/>
        <rFont val="ＭＳ Ｐゴシック"/>
        <family val="3"/>
        <charset val="128"/>
      </rPr>
      <t>」に計上した</t>
    </r>
    <r>
      <rPr>
        <b/>
        <u/>
        <sz val="10"/>
        <rFont val="ＭＳ Ｐゴシック"/>
        <family val="3"/>
        <charset val="128"/>
      </rPr>
      <t>全ての経費</t>
    </r>
    <r>
      <rPr>
        <u/>
        <sz val="10"/>
        <rFont val="ＭＳ Ｐゴシック"/>
        <family val="3"/>
        <charset val="128"/>
      </rPr>
      <t>について入力してください。</t>
    </r>
    <rPh sb="17" eb="19">
      <t>ケイヒ</t>
    </rPh>
    <rPh sb="23" eb="25">
      <t>ニュウリョク</t>
    </rPh>
    <phoneticPr fontId="5"/>
  </si>
  <si>
    <t>38放送業</t>
  </si>
  <si>
    <t>86郵便局</t>
    <rPh sb="2" eb="5">
      <t>ユウビンキョク</t>
    </rPh>
    <phoneticPr fontId="1"/>
  </si>
  <si>
    <t>01農業</t>
  </si>
  <si>
    <t>50各種商品卸売業</t>
  </si>
  <si>
    <t>56各種商品小売業</t>
  </si>
  <si>
    <t>77持ち帰り・配達飲食サービス業</t>
    <phoneticPr fontId="1"/>
  </si>
  <si>
    <t>※６つ以上ある場合は、特に関連のあるものを５つ入力してください。</t>
    <rPh sb="23" eb="25">
      <t>ニュウリョク</t>
    </rPh>
    <phoneticPr fontId="1"/>
  </si>
  <si>
    <t>※６つ以上ある場合は、特に関連のあるものを５つ入力してください。</t>
    <rPh sb="3" eb="5">
      <t>イジョウ</t>
    </rPh>
    <rPh sb="7" eb="9">
      <t>バアイ</t>
    </rPh>
    <rPh sb="11" eb="12">
      <t>トク</t>
    </rPh>
    <rPh sb="13" eb="15">
      <t>カンレン</t>
    </rPh>
    <rPh sb="23" eb="25">
      <t>ニュウリョク</t>
    </rPh>
    <phoneticPr fontId="1"/>
  </si>
  <si>
    <t>助成事業（開発、又は改良等）の全体像</t>
    <rPh sb="0" eb="4">
      <t>ジョセイジギョウ</t>
    </rPh>
    <rPh sb="5" eb="7">
      <t>カイハツ</t>
    </rPh>
    <rPh sb="8" eb="9">
      <t>マタ</t>
    </rPh>
    <rPh sb="10" eb="12">
      <t>カイリョウ</t>
    </rPh>
    <rPh sb="12" eb="13">
      <t>トウ</t>
    </rPh>
    <rPh sb="15" eb="18">
      <t>ゼンタイゾウ</t>
    </rPh>
    <phoneticPr fontId="1"/>
  </si>
  <si>
    <t>（５）②売上高の算出根拠　※価格×数量等の具体的な算式を用いて入力</t>
    <rPh sb="4" eb="6">
      <t>ウリアゲ</t>
    </rPh>
    <rPh sb="6" eb="7">
      <t>ダカ</t>
    </rPh>
    <rPh sb="8" eb="10">
      <t>サンシュツ</t>
    </rPh>
    <rPh sb="10" eb="12">
      <t>コンキョ</t>
    </rPh>
    <rPh sb="14" eb="16">
      <t>カカク</t>
    </rPh>
    <rPh sb="17" eb="19">
      <t>スウリョウ</t>
    </rPh>
    <rPh sb="19" eb="20">
      <t>トウ</t>
    </rPh>
    <rPh sb="21" eb="24">
      <t>グタイテキ</t>
    </rPh>
    <rPh sb="25" eb="27">
      <t>サンシキ</t>
    </rPh>
    <rPh sb="28" eb="29">
      <t>モチ</t>
    </rPh>
    <rPh sb="31" eb="33">
      <t>ニュウリョク</t>
    </rPh>
    <phoneticPr fontId="1"/>
  </si>
  <si>
    <t>特許権</t>
    <rPh sb="0" eb="3">
      <t>トッキョケン</t>
    </rPh>
    <phoneticPr fontId="1"/>
  </si>
  <si>
    <t>商標権</t>
    <rPh sb="0" eb="3">
      <t>ショウヒョウケン</t>
    </rPh>
    <phoneticPr fontId="1"/>
  </si>
  <si>
    <t>意匠権</t>
    <rPh sb="0" eb="3">
      <t>イショウケン</t>
    </rPh>
    <phoneticPr fontId="1"/>
  </si>
  <si>
    <t>「はい」の場合のみ、以下選択・入力してください</t>
    <rPh sb="5" eb="7">
      <t>バアイ</t>
    </rPh>
    <rPh sb="10" eb="12">
      <t>イカ</t>
    </rPh>
    <rPh sb="12" eb="14">
      <t>センタク</t>
    </rPh>
    <rPh sb="15" eb="17">
      <t>ニュウリョク</t>
    </rPh>
    <phoneticPr fontId="1"/>
  </si>
  <si>
    <t>公開番号、又は
登録番号等→</t>
    <rPh sb="0" eb="2">
      <t>コウカイ</t>
    </rPh>
    <rPh sb="2" eb="4">
      <t>バンゴウ</t>
    </rPh>
    <rPh sb="5" eb="6">
      <t>マタ</t>
    </rPh>
    <rPh sb="8" eb="10">
      <t>トウロク</t>
    </rPh>
    <rPh sb="10" eb="12">
      <t>バンゴウ</t>
    </rPh>
    <rPh sb="12" eb="13">
      <t>トウ</t>
    </rPh>
    <phoneticPr fontId="1"/>
  </si>
  <si>
    <t>実用新案権</t>
    <rPh sb="0" eb="5">
      <t>ジツヨウシンアンケン</t>
    </rPh>
    <phoneticPr fontId="1"/>
  </si>
  <si>
    <t>　　※ 「はい」と回答した場合、それはどのような権利か</t>
    <phoneticPr fontId="1"/>
  </si>
  <si>
    <t>特許権を出願予定</t>
    <rPh sb="0" eb="3">
      <t>トッキョケン</t>
    </rPh>
    <rPh sb="4" eb="8">
      <t>シュツガンヨテイ</t>
    </rPh>
    <phoneticPr fontId="1"/>
  </si>
  <si>
    <t>実用新案権を出願予定</t>
    <rPh sb="0" eb="5">
      <t>ジツヨウシンアンケン</t>
    </rPh>
    <rPh sb="6" eb="10">
      <t>シュツガンヨテイ</t>
    </rPh>
    <phoneticPr fontId="1"/>
  </si>
  <si>
    <t>意匠権を出願予定</t>
    <rPh sb="0" eb="3">
      <t>イショウケン</t>
    </rPh>
    <rPh sb="4" eb="8">
      <t>シュツガンヨテイ</t>
    </rPh>
    <phoneticPr fontId="1"/>
  </si>
  <si>
    <t>商標権を出願予定</t>
    <rPh sb="0" eb="3">
      <t>ショウヒョウケン</t>
    </rPh>
    <rPh sb="4" eb="6">
      <t>シュツガン</t>
    </rPh>
    <rPh sb="6" eb="8">
      <t>ヨテイ</t>
    </rPh>
    <phoneticPr fontId="1"/>
  </si>
  <si>
    <t>（選択してください）</t>
  </si>
  <si>
    <t>（１）先行技術調査の結果（特許情報プラットフォームJ-PlatPat等により検索）</t>
    <rPh sb="3" eb="5">
      <t>センコウ</t>
    </rPh>
    <rPh sb="5" eb="7">
      <t>ギジュツ</t>
    </rPh>
    <rPh sb="7" eb="9">
      <t>チョウサ</t>
    </rPh>
    <rPh sb="10" eb="12">
      <t>ケッカ</t>
    </rPh>
    <rPh sb="13" eb="15">
      <t>トッキョ</t>
    </rPh>
    <rPh sb="15" eb="17">
      <t>ジョウホウ</t>
    </rPh>
    <rPh sb="34" eb="35">
      <t>トウ</t>
    </rPh>
    <rPh sb="38" eb="40">
      <t>ケンサク</t>
    </rPh>
    <phoneticPr fontId="1"/>
  </si>
  <si>
    <t>（２）今回の開発又は改良に必要な産業財産権を出願又は保有しているか</t>
    <rPh sb="3" eb="5">
      <t>コンカイ</t>
    </rPh>
    <rPh sb="6" eb="8">
      <t>カイハツ</t>
    </rPh>
    <rPh sb="8" eb="9">
      <t>マタ</t>
    </rPh>
    <rPh sb="10" eb="12">
      <t>カイリョウ</t>
    </rPh>
    <rPh sb="13" eb="15">
      <t>ヒツヨウ</t>
    </rPh>
    <rPh sb="16" eb="18">
      <t>サンギョウ</t>
    </rPh>
    <rPh sb="18" eb="21">
      <t>ザイサンケン</t>
    </rPh>
    <rPh sb="22" eb="24">
      <t>シュツガン</t>
    </rPh>
    <rPh sb="24" eb="25">
      <t>マタ</t>
    </rPh>
    <rPh sb="26" eb="28">
      <t>ホユウ</t>
    </rPh>
    <phoneticPr fontId="1"/>
  </si>
  <si>
    <t>（３）今回の開発又は改良において、他者が保有する産業財産権の実施許諾を受ける予定か</t>
    <rPh sb="3" eb="5">
      <t>コンカイ</t>
    </rPh>
    <rPh sb="6" eb="8">
      <t>カイハツ</t>
    </rPh>
    <rPh sb="8" eb="9">
      <t>マタ</t>
    </rPh>
    <rPh sb="10" eb="12">
      <t>カイリョウ</t>
    </rPh>
    <rPh sb="30" eb="32">
      <t>ジッシ</t>
    </rPh>
    <rPh sb="32" eb="34">
      <t>キョダク</t>
    </rPh>
    <rPh sb="38" eb="40">
      <t>ヨテイ</t>
    </rPh>
    <phoneticPr fontId="1"/>
  </si>
  <si>
    <r>
      <t xml:space="preserve">達成目標
</t>
    </r>
    <r>
      <rPr>
        <sz val="11"/>
        <rFont val="ＭＳ Ｐゴシック"/>
        <family val="3"/>
        <charset val="128"/>
        <scheme val="minor"/>
      </rPr>
      <t>（</t>
    </r>
    <r>
      <rPr>
        <u/>
        <sz val="11"/>
        <color rgb="FFFF0000"/>
        <rFont val="ＭＳ Ｐゴシック"/>
        <family val="3"/>
        <charset val="128"/>
        <scheme val="minor"/>
      </rPr>
      <t>備わっている働きや能力についての具体的な目標</t>
    </r>
    <r>
      <rPr>
        <sz val="11"/>
        <rFont val="ＭＳ Ｐゴシック"/>
        <family val="3"/>
        <charset val="128"/>
        <scheme val="minor"/>
      </rPr>
      <t>、</t>
    </r>
    <r>
      <rPr>
        <u/>
        <sz val="11"/>
        <color rgb="FFFF0000"/>
        <rFont val="ＭＳ Ｐゴシック"/>
        <family val="3"/>
        <charset val="128"/>
        <scheme val="minor"/>
      </rPr>
      <t xml:space="preserve">
機能を具体的に表す数値等を用いた定量的な目標</t>
    </r>
    <r>
      <rPr>
        <sz val="11"/>
        <rFont val="ＭＳ Ｐゴシック"/>
        <family val="3"/>
        <charset val="128"/>
        <scheme val="minor"/>
      </rPr>
      <t>を入力）</t>
    </r>
    <rPh sb="0" eb="2">
      <t>タッセイ</t>
    </rPh>
    <rPh sb="2" eb="4">
      <t>モクヒョウ</t>
    </rPh>
    <rPh sb="6" eb="7">
      <t>ソナ</t>
    </rPh>
    <rPh sb="12" eb="13">
      <t>ハタラ</t>
    </rPh>
    <rPh sb="15" eb="17">
      <t>ノウリョク</t>
    </rPh>
    <rPh sb="22" eb="25">
      <t>グタイテキ</t>
    </rPh>
    <rPh sb="26" eb="28">
      <t>モクヒョウ</t>
    </rPh>
    <rPh sb="30" eb="32">
      <t>キノウ</t>
    </rPh>
    <rPh sb="33" eb="36">
      <t>グタイテキ</t>
    </rPh>
    <rPh sb="37" eb="38">
      <t>アラワ</t>
    </rPh>
    <rPh sb="39" eb="41">
      <t>スウチ</t>
    </rPh>
    <rPh sb="41" eb="42">
      <t>トウ</t>
    </rPh>
    <rPh sb="43" eb="44">
      <t>モチ</t>
    </rPh>
    <rPh sb="46" eb="48">
      <t>テイリョウ</t>
    </rPh>
    <rPh sb="48" eb="49">
      <t>テキ</t>
    </rPh>
    <rPh sb="50" eb="52">
      <t>モクヒョウ</t>
    </rPh>
    <rPh sb="53" eb="55">
      <t>ニュウリョク</t>
    </rPh>
    <phoneticPr fontId="1"/>
  </si>
  <si>
    <r>
      <rPr>
        <b/>
        <sz val="14"/>
        <rFont val="ＭＳ Ｐゴシック"/>
        <family val="3"/>
        <charset val="128"/>
        <scheme val="minor"/>
      </rPr>
      <t>達成の確認方法</t>
    </r>
    <r>
      <rPr>
        <b/>
        <sz val="11"/>
        <rFont val="ＭＳ Ｐゴシック"/>
        <family val="3"/>
        <charset val="128"/>
        <scheme val="minor"/>
      </rPr>
      <t xml:space="preserve">
</t>
    </r>
    <r>
      <rPr>
        <sz val="11"/>
        <rFont val="ＭＳ Ｐゴシック"/>
        <family val="3"/>
        <charset val="128"/>
        <scheme val="minor"/>
      </rPr>
      <t xml:space="preserve">（左記達成目標の達成を確認するための
</t>
    </r>
    <r>
      <rPr>
        <u/>
        <sz val="11"/>
        <color rgb="FFFF0000"/>
        <rFont val="ＭＳ Ｐゴシック"/>
        <family val="3"/>
        <charset val="128"/>
        <scheme val="minor"/>
      </rPr>
      <t>試験・評価方法</t>
    </r>
    <r>
      <rPr>
        <sz val="11"/>
        <rFont val="ＭＳ Ｐゴシック"/>
        <family val="3"/>
        <charset val="128"/>
        <scheme val="minor"/>
      </rPr>
      <t>を規定し、その内容を入力）</t>
    </r>
    <rPh sb="0" eb="2">
      <t>タッセイ</t>
    </rPh>
    <rPh sb="3" eb="5">
      <t>カクニン</t>
    </rPh>
    <rPh sb="5" eb="7">
      <t>ホウホウ</t>
    </rPh>
    <rPh sb="9" eb="11">
      <t>サキ</t>
    </rPh>
    <rPh sb="11" eb="13">
      <t>タッセイ</t>
    </rPh>
    <rPh sb="13" eb="15">
      <t>モクヒョウ</t>
    </rPh>
    <rPh sb="16" eb="18">
      <t>タッセイ</t>
    </rPh>
    <rPh sb="19" eb="21">
      <t>カクニン</t>
    </rPh>
    <rPh sb="27" eb="29">
      <t>シケン</t>
    </rPh>
    <rPh sb="30" eb="32">
      <t>ヒョウカ</t>
    </rPh>
    <rPh sb="32" eb="34">
      <t>ホウホウ</t>
    </rPh>
    <rPh sb="35" eb="37">
      <t>キテイ</t>
    </rPh>
    <rPh sb="41" eb="43">
      <t>ナイヨウ</t>
    </rPh>
    <rPh sb="44" eb="46">
      <t>ニュウリョク</t>
    </rPh>
    <phoneticPr fontId="1"/>
  </si>
  <si>
    <t>事業者名</t>
    <rPh sb="0" eb="4">
      <t>ジギョウシャメイ</t>
    </rPh>
    <phoneticPr fontId="1"/>
  </si>
  <si>
    <t>役員名又は株主名</t>
    <rPh sb="0" eb="2">
      <t>ヤクイン</t>
    </rPh>
    <rPh sb="2" eb="3">
      <t>メイ</t>
    </rPh>
    <rPh sb="3" eb="4">
      <t>マタ</t>
    </rPh>
    <rPh sb="5" eb="8">
      <t>カブヌシメイ</t>
    </rPh>
    <phoneticPr fontId="1"/>
  </si>
  <si>
    <t>業　　種</t>
    <phoneticPr fontId="1"/>
  </si>
  <si>
    <t>資本金額</t>
    <rPh sb="0" eb="4">
      <t>シホンキンガク</t>
    </rPh>
    <phoneticPr fontId="1"/>
  </si>
  <si>
    <t>従業員数</t>
    <phoneticPr fontId="1"/>
  </si>
  <si>
    <r>
      <t>　上記「役員・株主名簿」の中で、</t>
    </r>
    <r>
      <rPr>
        <u/>
        <sz val="10"/>
        <rFont val="ＭＳ Ｐゴシック"/>
        <family val="3"/>
        <charset val="128"/>
        <scheme val="minor"/>
      </rPr>
      <t>大企業、大企業の役員又は職員に該当する役員・株主</t>
    </r>
    <r>
      <rPr>
        <sz val="10"/>
        <rFont val="ＭＳ Ｐゴシック"/>
        <family val="3"/>
        <charset val="128"/>
        <scheme val="minor"/>
      </rPr>
      <t>がある場合はその情報を入力してください。（大企業とは、募集要項上で定義する「中小企業者」「中小企業団体等」「中小企業グループ」以外の者）</t>
    </r>
    <rPh sb="1" eb="3">
      <t>ジョウキ</t>
    </rPh>
    <rPh sb="4" eb="6">
      <t>ヤクイン</t>
    </rPh>
    <rPh sb="7" eb="9">
      <t>カブヌシ</t>
    </rPh>
    <rPh sb="9" eb="11">
      <t>メイボ</t>
    </rPh>
    <rPh sb="13" eb="14">
      <t>ナカ</t>
    </rPh>
    <rPh sb="16" eb="19">
      <t>ダイキギョウ</t>
    </rPh>
    <rPh sb="20" eb="23">
      <t>ダイキギョウ</t>
    </rPh>
    <rPh sb="24" eb="26">
      <t>ヤクイン</t>
    </rPh>
    <rPh sb="26" eb="27">
      <t>マタ</t>
    </rPh>
    <rPh sb="28" eb="30">
      <t>ショクイン</t>
    </rPh>
    <rPh sb="31" eb="33">
      <t>ガイトウ</t>
    </rPh>
    <rPh sb="35" eb="37">
      <t>ヤクイン</t>
    </rPh>
    <rPh sb="38" eb="40">
      <t>カブヌシ</t>
    </rPh>
    <rPh sb="43" eb="45">
      <t>バアイ</t>
    </rPh>
    <rPh sb="48" eb="50">
      <t>ジョウホウ</t>
    </rPh>
    <rPh sb="51" eb="53">
      <t>ニュウリョク</t>
    </rPh>
    <rPh sb="61" eb="64">
      <t>ダイキギョウ</t>
    </rPh>
    <rPh sb="67" eb="71">
      <t>ボシュウヨウコウ</t>
    </rPh>
    <rPh sb="71" eb="72">
      <t>ジョウ</t>
    </rPh>
    <rPh sb="73" eb="75">
      <t>テイギ</t>
    </rPh>
    <rPh sb="78" eb="82">
      <t>チュウショウキギョウ</t>
    </rPh>
    <rPh sb="82" eb="83">
      <t>シャ</t>
    </rPh>
    <rPh sb="85" eb="89">
      <t>チュウショウキギョウ</t>
    </rPh>
    <rPh sb="89" eb="91">
      <t>ダンタイ</t>
    </rPh>
    <rPh sb="91" eb="92">
      <t>トウ</t>
    </rPh>
    <rPh sb="94" eb="98">
      <t>チュウショウキギョウ</t>
    </rPh>
    <rPh sb="103" eb="105">
      <t>イガイ</t>
    </rPh>
    <rPh sb="106" eb="107">
      <t>モノ</t>
    </rPh>
    <phoneticPr fontId="1"/>
  </si>
  <si>
    <t>※大企業の役員又は職員がいわゆる副業により兼務している場合も入力してください。</t>
    <rPh sb="1" eb="4">
      <t>ダイキギョウ</t>
    </rPh>
    <rPh sb="5" eb="7">
      <t>ヤクイン</t>
    </rPh>
    <rPh sb="7" eb="8">
      <t>マタ</t>
    </rPh>
    <rPh sb="9" eb="11">
      <t>ショクイン</t>
    </rPh>
    <rPh sb="16" eb="18">
      <t>フクギョウ</t>
    </rPh>
    <rPh sb="21" eb="23">
      <t>ケンム</t>
    </rPh>
    <rPh sb="27" eb="29">
      <t>バアイ</t>
    </rPh>
    <rPh sb="30" eb="32">
      <t>ニュウリョク</t>
    </rPh>
    <phoneticPr fontId="1"/>
  </si>
  <si>
    <r>
      <t>（５）①本助成事業で開発・改良した製品・技術・サービスの事業終了後の収益計画
　　　　　　　　　　</t>
    </r>
    <r>
      <rPr>
        <b/>
        <sz val="10"/>
        <color theme="1"/>
        <rFont val="ＭＳ Ｐゴシック"/>
        <family val="3"/>
        <charset val="128"/>
        <scheme val="minor"/>
      </rPr>
      <t>※数字のみ入力</t>
    </r>
    <rPh sb="4" eb="5">
      <t>ホン</t>
    </rPh>
    <rPh sb="5" eb="9">
      <t>ジョセイジギョウ</t>
    </rPh>
    <rPh sb="10" eb="12">
      <t>カイハツ</t>
    </rPh>
    <rPh sb="13" eb="15">
      <t>カイリョウ</t>
    </rPh>
    <rPh sb="17" eb="19">
      <t>セイヒン</t>
    </rPh>
    <rPh sb="20" eb="22">
      <t>ギジュツ</t>
    </rPh>
    <rPh sb="28" eb="30">
      <t>ジギョウ</t>
    </rPh>
    <rPh sb="30" eb="33">
      <t>シュウリョウゴ</t>
    </rPh>
    <rPh sb="34" eb="36">
      <t>シュウエキ</t>
    </rPh>
    <rPh sb="36" eb="38">
      <t>ケイカク</t>
    </rPh>
    <rPh sb="50" eb="52">
      <t>スウジ</t>
    </rPh>
    <rPh sb="54" eb="56">
      <t>ニュウリョク</t>
    </rPh>
    <phoneticPr fontId="1"/>
  </si>
  <si>
    <t>（４）今回の開発又は改良（本助成事業）の成果を産業財産権として出願する予定か</t>
    <phoneticPr fontId="1"/>
  </si>
  <si>
    <t>　　※ 「はい」と回答した場合、それはどのような権利か</t>
    <phoneticPr fontId="1"/>
  </si>
  <si>
    <t>　※開発・改良に直接的に関係のない業務（例：進行管理、会議、資料収集、研修、調査等）や、機械・機器の使用において</t>
    <rPh sb="2" eb="4">
      <t>カイハツ</t>
    </rPh>
    <rPh sb="5" eb="7">
      <t>カイリョウ</t>
    </rPh>
    <rPh sb="8" eb="11">
      <t>チョクセツテキ</t>
    </rPh>
    <rPh sb="12" eb="14">
      <t>カンケイ</t>
    </rPh>
    <rPh sb="17" eb="19">
      <t>ギョウム</t>
    </rPh>
    <rPh sb="20" eb="21">
      <t>レイ</t>
    </rPh>
    <rPh sb="22" eb="26">
      <t>シンコウカンリ</t>
    </rPh>
    <rPh sb="27" eb="29">
      <t>カイギ</t>
    </rPh>
    <rPh sb="30" eb="32">
      <t>シリョウ</t>
    </rPh>
    <rPh sb="32" eb="34">
      <t>シュウシュウ</t>
    </rPh>
    <rPh sb="35" eb="37">
      <t>ケンシュウ</t>
    </rPh>
    <rPh sb="38" eb="40">
      <t>チョウサ</t>
    </rPh>
    <rPh sb="40" eb="41">
      <t>トウ</t>
    </rPh>
    <phoneticPr fontId="1"/>
  </si>
  <si>
    <t>　　 人が直接関与していない時間（例：評価、計算、機械学習における長時間の機械・機器の駆動等）は助成対象外です。</t>
    <rPh sb="3" eb="4">
      <t>ヒト</t>
    </rPh>
    <rPh sb="5" eb="9">
      <t>チョクセツカンヨ</t>
    </rPh>
    <rPh sb="14" eb="16">
      <t>ジカン</t>
    </rPh>
    <rPh sb="17" eb="18">
      <t>レイ</t>
    </rPh>
    <rPh sb="19" eb="21">
      <t>ヒョウカ</t>
    </rPh>
    <rPh sb="22" eb="24">
      <t>ケイサン</t>
    </rPh>
    <rPh sb="25" eb="27">
      <t>キカイ</t>
    </rPh>
    <rPh sb="27" eb="29">
      <t>ガクシュウ</t>
    </rPh>
    <rPh sb="33" eb="36">
      <t>チョウジカン</t>
    </rPh>
    <rPh sb="37" eb="39">
      <t>キカイ</t>
    </rPh>
    <rPh sb="40" eb="42">
      <t>キキ</t>
    </rPh>
    <rPh sb="43" eb="45">
      <t>クドウ</t>
    </rPh>
    <rPh sb="45" eb="46">
      <t>トウ</t>
    </rPh>
    <rPh sb="48" eb="50">
      <t>ジョセイ</t>
    </rPh>
    <rPh sb="50" eb="53">
      <t>タイショウガイ</t>
    </rPh>
    <phoneticPr fontId="1"/>
  </si>
  <si>
    <t>　※就業規則等に定められた所定労働時間外に労働した時間や休日に労働した時間は助成対象外です（役員も準ずる）。</t>
    <rPh sb="2" eb="6">
      <t>シュウギョウキソク</t>
    </rPh>
    <rPh sb="6" eb="7">
      <t>トウ</t>
    </rPh>
    <rPh sb="8" eb="9">
      <t>サダ</t>
    </rPh>
    <rPh sb="13" eb="17">
      <t>ショテイロウドウ</t>
    </rPh>
    <rPh sb="17" eb="20">
      <t>ジカンガイ</t>
    </rPh>
    <rPh sb="21" eb="23">
      <t>ロウドウ</t>
    </rPh>
    <rPh sb="25" eb="27">
      <t>ジカン</t>
    </rPh>
    <rPh sb="28" eb="30">
      <t>キュウジツ</t>
    </rPh>
    <rPh sb="31" eb="33">
      <t>ロウドウ</t>
    </rPh>
    <rPh sb="35" eb="37">
      <t>ジカン</t>
    </rPh>
    <rPh sb="38" eb="43">
      <t>ジョセイタイショウガイ</t>
    </rPh>
    <rPh sb="46" eb="48">
      <t>ヤクイン</t>
    </rPh>
    <rPh sb="49" eb="50">
      <t>ジュン</t>
    </rPh>
    <phoneticPr fontId="1"/>
  </si>
  <si>
    <t>　※個人事業者の自らに対する報酬は助成対象外です。</t>
    <rPh sb="2" eb="4">
      <t>コジン</t>
    </rPh>
    <rPh sb="4" eb="7">
      <t>ジギョウシャ</t>
    </rPh>
    <rPh sb="8" eb="9">
      <t>ミズカ</t>
    </rPh>
    <rPh sb="11" eb="12">
      <t>タイ</t>
    </rPh>
    <rPh sb="14" eb="16">
      <t>ホウシュウ</t>
    </rPh>
    <rPh sb="17" eb="22">
      <t>ジョセイタイショウガイ</t>
    </rPh>
    <phoneticPr fontId="1"/>
  </si>
  <si>
    <t>※</t>
    <phoneticPr fontId="1"/>
  </si>
  <si>
    <r>
      <rPr>
        <sz val="10"/>
        <rFont val="HGP創英角ｺﾞｼｯｸUB"/>
        <family val="3"/>
        <charset val="128"/>
      </rPr>
      <t>支払予定先</t>
    </r>
    <r>
      <rPr>
        <sz val="10"/>
        <rFont val="ＭＳ Ｐ明朝"/>
        <family val="1"/>
        <charset val="128"/>
      </rPr>
      <t>が複数の場合は複数記入してください。</t>
    </r>
    <phoneticPr fontId="1"/>
  </si>
  <si>
    <r>
      <rPr>
        <sz val="10"/>
        <rFont val="HGP創英角ｺﾞｼｯｸUB"/>
        <family val="3"/>
        <charset val="128"/>
      </rPr>
      <t>オンライン展示会</t>
    </r>
    <r>
      <rPr>
        <sz val="10"/>
        <rFont val="ＭＳ 明朝"/>
        <family val="1"/>
        <charset val="128"/>
      </rPr>
      <t>の場合は、助成金交付申請額の</t>
    </r>
    <r>
      <rPr>
        <sz val="10"/>
        <rFont val="HGP創英角ｺﾞｼｯｸUB"/>
        <family val="3"/>
        <charset val="128"/>
      </rPr>
      <t>上限は20万円/回</t>
    </r>
    <r>
      <rPr>
        <sz val="10"/>
        <rFont val="ＭＳ 明朝"/>
        <family val="1"/>
        <charset val="128"/>
      </rPr>
      <t>となります。</t>
    </r>
    <rPh sb="5" eb="8">
      <t>テンジカイ</t>
    </rPh>
    <rPh sb="9" eb="11">
      <t>バアイ</t>
    </rPh>
    <rPh sb="13" eb="16">
      <t>ジョセイキン</t>
    </rPh>
    <rPh sb="16" eb="18">
      <t>コウフ</t>
    </rPh>
    <rPh sb="18" eb="21">
      <t>シンセイガク</t>
    </rPh>
    <rPh sb="22" eb="24">
      <t>ジョウゲン</t>
    </rPh>
    <rPh sb="27" eb="29">
      <t>マンエン</t>
    </rPh>
    <rPh sb="30" eb="31">
      <t>カイ</t>
    </rPh>
    <phoneticPr fontId="1"/>
  </si>
  <si>
    <t>支払予定先が複数の場合は複数記入してください。</t>
    <phoneticPr fontId="1"/>
  </si>
  <si>
    <r>
      <t>　</t>
    </r>
    <r>
      <rPr>
        <b/>
        <sz val="12"/>
        <rFont val="ＭＳ Ｐゴシック"/>
        <family val="3"/>
        <charset val="128"/>
      </rPr>
      <t>令和７年度　航空宇宙産業への参入支援事業
　</t>
    </r>
    <r>
      <rPr>
        <b/>
        <sz val="20"/>
        <rFont val="ＭＳ Ｐゴシック"/>
        <family val="3"/>
        <charset val="128"/>
      </rPr>
      <t>【宇宙製品等開発経費助成】　申請書</t>
    </r>
    <rPh sb="1" eb="3">
      <t>レイワ</t>
    </rPh>
    <rPh sb="4" eb="6">
      <t>ネンド</t>
    </rPh>
    <rPh sb="7" eb="9">
      <t>コウクウ</t>
    </rPh>
    <rPh sb="9" eb="11">
      <t>ウチュウ</t>
    </rPh>
    <rPh sb="11" eb="13">
      <t>サンギョウ</t>
    </rPh>
    <rPh sb="15" eb="17">
      <t>サンニュウ</t>
    </rPh>
    <rPh sb="17" eb="19">
      <t>シエン</t>
    </rPh>
    <rPh sb="19" eb="21">
      <t>ジギョウ</t>
    </rPh>
    <rPh sb="25" eb="27">
      <t>ウチュウ</t>
    </rPh>
    <rPh sb="27" eb="29">
      <t>セイヒン</t>
    </rPh>
    <rPh sb="29" eb="30">
      <t>トウ</t>
    </rPh>
    <rPh sb="30" eb="32">
      <t>カイハツ</t>
    </rPh>
    <rPh sb="32" eb="34">
      <t>ケイヒ</t>
    </rPh>
    <rPh sb="34" eb="36">
      <t>ジョセイ</t>
    </rPh>
    <phoneticPr fontId="10"/>
  </si>
  <si>
    <t>【機器開発助成】</t>
    <rPh sb="1" eb="3">
      <t>キキ</t>
    </rPh>
    <rPh sb="3" eb="5">
      <t>カイハツ</t>
    </rPh>
    <rPh sb="5" eb="7">
      <t>ジョセイ</t>
    </rPh>
    <phoneticPr fontId="1"/>
  </si>
  <si>
    <t>設定する期の数</t>
    <rPh sb="0" eb="2">
      <t>セッテイ</t>
    </rPh>
    <rPh sb="4" eb="5">
      <t>キ</t>
    </rPh>
    <rPh sb="6" eb="7">
      <t>カズ</t>
    </rPh>
    <phoneticPr fontId="10"/>
  </si>
  <si>
    <t>期</t>
    <rPh sb="0" eb="1">
      <t>キ</t>
    </rPh>
    <phoneticPr fontId="1"/>
  </si>
  <si>
    <t>（基準日：令和７年9月１日）</t>
    <phoneticPr fontId="1"/>
  </si>
  <si>
    <r>
      <t>　基準日（令和７年９月１日）から過去３年間における</t>
    </r>
    <r>
      <rPr>
        <b/>
        <sz val="10.5"/>
        <rFont val="ＭＳ Ｐゴシック"/>
        <family val="3"/>
        <charset val="128"/>
        <scheme val="minor"/>
      </rPr>
      <t>東京都及び公社事業の利用状況（</t>
    </r>
    <r>
      <rPr>
        <b/>
        <u/>
        <sz val="10.5"/>
        <rFont val="ＭＳ Ｐゴシック"/>
        <family val="3"/>
        <charset val="128"/>
        <scheme val="minor"/>
      </rPr>
      <t>補助金・助成金以外</t>
    </r>
    <r>
      <rPr>
        <b/>
        <sz val="10.5"/>
        <rFont val="ＭＳ Ｐゴシック"/>
        <family val="3"/>
        <charset val="128"/>
        <scheme val="minor"/>
      </rPr>
      <t>）</t>
    </r>
    <r>
      <rPr>
        <sz val="10.5"/>
        <rFont val="ＭＳ Ｐゴシック"/>
        <family val="3"/>
        <charset val="128"/>
        <scheme val="minor"/>
      </rPr>
      <t>について</t>
    </r>
    <r>
      <rPr>
        <u/>
        <sz val="10.5"/>
        <rFont val="ＭＳ Ｐゴシック"/>
        <family val="3"/>
        <charset val="128"/>
        <scheme val="minor"/>
      </rPr>
      <t>直近のものから順に入力</t>
    </r>
    <r>
      <rPr>
        <sz val="10.5"/>
        <rFont val="ＭＳ Ｐゴシック"/>
        <family val="3"/>
        <charset val="128"/>
        <scheme val="minor"/>
      </rPr>
      <t>してください。</t>
    </r>
    <rPh sb="1" eb="4">
      <t>キジュンビ</t>
    </rPh>
    <rPh sb="16" eb="18">
      <t>カコ</t>
    </rPh>
    <rPh sb="19" eb="21">
      <t>ネンカン</t>
    </rPh>
    <rPh sb="25" eb="27">
      <t>トウキョウ</t>
    </rPh>
    <rPh sb="27" eb="28">
      <t>ト</t>
    </rPh>
    <rPh sb="28" eb="29">
      <t>オヨ</t>
    </rPh>
    <rPh sb="30" eb="32">
      <t>コウシャ</t>
    </rPh>
    <rPh sb="32" eb="34">
      <t>ジギョウ</t>
    </rPh>
    <rPh sb="35" eb="37">
      <t>リヨウ</t>
    </rPh>
    <rPh sb="37" eb="39">
      <t>ジョウキョウ</t>
    </rPh>
    <rPh sb="40" eb="43">
      <t>ホジョキン</t>
    </rPh>
    <rPh sb="44" eb="47">
      <t>ジョセイキン</t>
    </rPh>
    <rPh sb="47" eb="49">
      <t>イガイ</t>
    </rPh>
    <rPh sb="54" eb="56">
      <t>チョッキン</t>
    </rPh>
    <rPh sb="61" eb="62">
      <t>ジュン</t>
    </rPh>
    <rPh sb="63" eb="65">
      <t>ニュウリョク</t>
    </rPh>
    <phoneticPr fontId="1"/>
  </si>
  <si>
    <r>
      <t>　基準日（令和７年９月１日）から過去５年間における</t>
    </r>
    <r>
      <rPr>
        <b/>
        <sz val="10.5"/>
        <rFont val="ＭＳ Ｐゴシック"/>
        <family val="3"/>
        <charset val="128"/>
        <scheme val="minor"/>
      </rPr>
      <t>東京都その他団体での受賞歴</t>
    </r>
    <r>
      <rPr>
        <sz val="10.5"/>
        <rFont val="ＭＳ Ｐゴシック"/>
        <family val="3"/>
        <charset val="128"/>
        <scheme val="minor"/>
      </rPr>
      <t>について直近のものから順に入力してください。</t>
    </r>
    <rPh sb="1" eb="3">
      <t>キジュン</t>
    </rPh>
    <rPh sb="16" eb="18">
      <t>カコ</t>
    </rPh>
    <rPh sb="19" eb="21">
      <t>ネンカン</t>
    </rPh>
    <rPh sb="25" eb="27">
      <t>トウキョウ</t>
    </rPh>
    <rPh sb="27" eb="28">
      <t>ト</t>
    </rPh>
    <rPh sb="30" eb="31">
      <t>ホカ</t>
    </rPh>
    <rPh sb="31" eb="33">
      <t>ダンタイ</t>
    </rPh>
    <rPh sb="35" eb="37">
      <t>ジュショウ</t>
    </rPh>
    <rPh sb="37" eb="38">
      <t>レキ</t>
    </rPh>
    <rPh sb="42" eb="44">
      <t>チョッキン</t>
    </rPh>
    <rPh sb="49" eb="50">
      <t>ジュン</t>
    </rPh>
    <rPh sb="51" eb="53">
      <t>ニュウリョク</t>
    </rPh>
    <phoneticPr fontId="1"/>
  </si>
  <si>
    <r>
      <t>　 基準日（令和７年９月１日）から過去５年間における国・地方公共団体等（公社含む）の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sz val="10.5"/>
        <rFont val="ＭＳ Ｐゴシック"/>
        <family val="3"/>
        <charset val="128"/>
        <scheme val="minor"/>
      </rPr>
      <t>受給済</t>
    </r>
    <r>
      <rPr>
        <sz val="10.5"/>
        <rFont val="ＭＳ Ｐゴシック"/>
        <family val="3"/>
        <charset val="128"/>
        <scheme val="minor"/>
      </rPr>
      <t>の補助・助成事業について、</t>
    </r>
    <r>
      <rPr>
        <u/>
        <sz val="10.5"/>
        <rFont val="ＭＳ Ｐゴシック"/>
        <family val="3"/>
        <charset val="128"/>
        <scheme val="minor"/>
      </rPr>
      <t>直近から順に</t>
    </r>
    <r>
      <rPr>
        <sz val="10.5"/>
        <rFont val="ＭＳ Ｐゴシック"/>
        <family val="3"/>
        <charset val="128"/>
        <scheme val="minor"/>
      </rPr>
      <t>入力してください。</t>
    </r>
    <rPh sb="2" eb="4">
      <t>キジュン</t>
    </rPh>
    <rPh sb="4" eb="5">
      <t>ビ</t>
    </rPh>
    <rPh sb="6" eb="8">
      <t>レイワ</t>
    </rPh>
    <rPh sb="9" eb="10">
      <t>ネン</t>
    </rPh>
    <rPh sb="11" eb="12">
      <t>ガツ</t>
    </rPh>
    <rPh sb="13" eb="14">
      <t>ニチ</t>
    </rPh>
    <rPh sb="17" eb="19">
      <t>カコ</t>
    </rPh>
    <rPh sb="20" eb="22">
      <t>ネンカン</t>
    </rPh>
    <rPh sb="42" eb="44">
      <t>セイヒン</t>
    </rPh>
    <rPh sb="49" eb="51">
      <t>カイハツ</t>
    </rPh>
    <rPh sb="52" eb="54">
      <t>ソウギョウ</t>
    </rPh>
    <rPh sb="55" eb="57">
      <t>セツビ</t>
    </rPh>
    <rPh sb="57" eb="59">
      <t>トウシ</t>
    </rPh>
    <rPh sb="60" eb="62">
      <t>ハンロ</t>
    </rPh>
    <rPh sb="62" eb="65">
      <t>カイタクナド</t>
    </rPh>
    <rPh sb="66" eb="69">
      <t>ホジョキン</t>
    </rPh>
    <rPh sb="70" eb="72">
      <t>ジョセイ</t>
    </rPh>
    <rPh sb="72" eb="73">
      <t>キン</t>
    </rPh>
    <rPh sb="77" eb="79">
      <t>ジュキュウ</t>
    </rPh>
    <rPh sb="79" eb="80">
      <t>スミ</t>
    </rPh>
    <rPh sb="81" eb="83">
      <t>ホジョ</t>
    </rPh>
    <rPh sb="84" eb="86">
      <t>ジョセイ</t>
    </rPh>
    <rPh sb="86" eb="88">
      <t>ジギョウ</t>
    </rPh>
    <rPh sb="93" eb="95">
      <t>チョッキン</t>
    </rPh>
    <rPh sb="97" eb="98">
      <t>ジュン</t>
    </rPh>
    <rPh sb="99" eb="101">
      <t>ニュウリョク</t>
    </rPh>
    <phoneticPr fontId="1"/>
  </si>
  <si>
    <r>
      <t>　 基準日（令和７年９月１日）時点で、国・地方公共団体等（公社含む）の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u/>
        <sz val="10.5"/>
        <rFont val="ＭＳ Ｐゴシック"/>
        <family val="3"/>
        <charset val="128"/>
        <scheme val="minor"/>
      </rPr>
      <t>実施中及び申請中又は申請予定</t>
    </r>
    <r>
      <rPr>
        <b/>
        <sz val="10.5"/>
        <rFont val="ＭＳ Ｐゴシック"/>
        <family val="3"/>
        <charset val="128"/>
        <scheme val="minor"/>
      </rPr>
      <t>の補助・助成事業</t>
    </r>
    <r>
      <rPr>
        <sz val="10.5"/>
        <rFont val="ＭＳ Ｐゴシック"/>
        <family val="3"/>
        <charset val="128"/>
        <scheme val="minor"/>
      </rPr>
      <t>について、</t>
    </r>
    <r>
      <rPr>
        <u/>
        <sz val="10.5"/>
        <rFont val="ＭＳ Ｐゴシック"/>
        <family val="3"/>
        <charset val="128"/>
        <scheme val="minor"/>
      </rPr>
      <t>直近から順に</t>
    </r>
    <r>
      <rPr>
        <sz val="10.5"/>
        <rFont val="ＭＳ Ｐゴシック"/>
        <family val="3"/>
        <charset val="128"/>
        <scheme val="minor"/>
      </rPr>
      <t>入力してください。</t>
    </r>
    <rPh sb="2" eb="5">
      <t>キジュンビ</t>
    </rPh>
    <rPh sb="15" eb="17">
      <t>ジテン</t>
    </rPh>
    <rPh sb="35" eb="37">
      <t>セイヒン</t>
    </rPh>
    <rPh sb="42" eb="44">
      <t>カイハツ</t>
    </rPh>
    <rPh sb="45" eb="47">
      <t>ソウギョウ</t>
    </rPh>
    <rPh sb="48" eb="50">
      <t>セツビ</t>
    </rPh>
    <rPh sb="50" eb="52">
      <t>トウシ</t>
    </rPh>
    <rPh sb="53" eb="55">
      <t>ハンロ</t>
    </rPh>
    <rPh sb="55" eb="58">
      <t>カイタクナド</t>
    </rPh>
    <rPh sb="59" eb="62">
      <t>ホジョキン</t>
    </rPh>
    <rPh sb="63" eb="65">
      <t>ジョセイ</t>
    </rPh>
    <rPh sb="65" eb="66">
      <t>キン</t>
    </rPh>
    <rPh sb="70" eb="73">
      <t>ジッシチュウ</t>
    </rPh>
    <rPh sb="73" eb="74">
      <t>オヨ</t>
    </rPh>
    <rPh sb="75" eb="78">
      <t>シンセイチュウ</t>
    </rPh>
    <rPh sb="78" eb="79">
      <t>マタ</t>
    </rPh>
    <rPh sb="80" eb="82">
      <t>シンセイ</t>
    </rPh>
    <rPh sb="82" eb="84">
      <t>ヨテイ</t>
    </rPh>
    <rPh sb="85" eb="87">
      <t>ホジョ</t>
    </rPh>
    <rPh sb="88" eb="90">
      <t>ジョセイ</t>
    </rPh>
    <rPh sb="90" eb="92">
      <t>ジギョウ</t>
    </rPh>
    <rPh sb="97" eb="99">
      <t>チョッキン</t>
    </rPh>
    <rPh sb="101" eb="102">
      <t>ジュン</t>
    </rPh>
    <rPh sb="103" eb="105">
      <t>ニュウリョク</t>
    </rPh>
    <phoneticPr fontId="1"/>
  </si>
  <si>
    <t>（基準日：令和７年９月１日現在）</t>
    <phoneticPr fontId="1"/>
  </si>
  <si>
    <t>※令和７年９月１日以前</t>
    <rPh sb="1" eb="3">
      <t>レイワ</t>
    </rPh>
    <rPh sb="4" eb="5">
      <t>ネン</t>
    </rPh>
    <rPh sb="6" eb="7">
      <t>ガツ</t>
    </rPh>
    <rPh sb="8" eb="9">
      <t>ニチ</t>
    </rPh>
    <rPh sb="9" eb="11">
      <t>イゼン</t>
    </rPh>
    <phoneticPr fontId="1"/>
  </si>
  <si>
    <r>
      <t>展示会等参加費の助成金交付申請額の</t>
    </r>
    <r>
      <rPr>
        <sz val="10"/>
        <rFont val="HGP創英角ｺﾞｼｯｸUB"/>
        <family val="3"/>
        <charset val="128"/>
      </rPr>
      <t>上限</t>
    </r>
    <r>
      <rPr>
        <sz val="10"/>
        <rFont val="ＭＳ Ｐ明朝"/>
        <family val="1"/>
        <charset val="128"/>
      </rPr>
      <t>は、広告費との合計で</t>
    </r>
    <r>
      <rPr>
        <sz val="10"/>
        <rFont val="HGP創英角ｺﾞｼｯｸUB"/>
        <family val="3"/>
        <charset val="128"/>
      </rPr>
      <t>1,000万円</t>
    </r>
    <r>
      <rPr>
        <sz val="10"/>
        <rFont val="ＭＳ Ｐ明朝"/>
        <family val="1"/>
        <charset val="128"/>
      </rPr>
      <t>です。</t>
    </r>
    <phoneticPr fontId="1"/>
  </si>
  <si>
    <t>【機器開発】</t>
    <rPh sb="1" eb="3">
      <t>キキ</t>
    </rPh>
    <phoneticPr fontId="1"/>
  </si>
  <si>
    <t>【機器開発】</t>
    <phoneticPr fontId="1"/>
  </si>
  <si>
    <t>目　標　１</t>
    <rPh sb="0" eb="1">
      <t>メ</t>
    </rPh>
    <rPh sb="2" eb="3">
      <t>シルベ</t>
    </rPh>
    <phoneticPr fontId="1"/>
  </si>
  <si>
    <t>１　
期</t>
    <rPh sb="4" eb="5">
      <t>キ</t>
    </rPh>
    <phoneticPr fontId="1"/>
  </si>
  <si>
    <r>
      <rPr>
        <b/>
        <sz val="12"/>
        <color theme="1"/>
        <rFont val="ＭＳ ゴシック"/>
        <family val="3"/>
        <charset val="128"/>
      </rPr>
      <t>１ 助成事業関連</t>
    </r>
    <r>
      <rPr>
        <b/>
        <sz val="12"/>
        <color theme="1"/>
        <rFont val="ＭＳ Ｐゴシック"/>
        <family val="3"/>
        <charset val="128"/>
        <scheme val="minor"/>
      </rPr>
      <t>のスケジュール</t>
    </r>
    <rPh sb="2" eb="6">
      <t>ジョセイジギョウ</t>
    </rPh>
    <rPh sb="6" eb="8">
      <t>カンレン</t>
    </rPh>
    <phoneticPr fontId="1"/>
  </si>
  <si>
    <t xml:space="preserve"> </t>
    <phoneticPr fontId="1"/>
  </si>
  <si>
    <t>期の設定数</t>
    <rPh sb="0" eb="1">
      <t>キ</t>
    </rPh>
    <rPh sb="2" eb="4">
      <t>セッテイ</t>
    </rPh>
    <rPh sb="4" eb="5">
      <t>カズ</t>
    </rPh>
    <phoneticPr fontId="1"/>
  </si>
  <si>
    <t>期</t>
    <rPh sb="0" eb="1">
      <t>キ</t>
    </rPh>
    <phoneticPr fontId="5"/>
  </si>
  <si>
    <t>各「期」の開始年月日</t>
    <rPh sb="0" eb="1">
      <t>カク</t>
    </rPh>
    <rPh sb="2" eb="3">
      <t>キ</t>
    </rPh>
    <rPh sb="5" eb="7">
      <t>カイシ</t>
    </rPh>
    <rPh sb="7" eb="9">
      <t>ネンゲツ</t>
    </rPh>
    <rPh sb="9" eb="10">
      <t>ヒ</t>
    </rPh>
    <phoneticPr fontId="5"/>
  </si>
  <si>
    <t>各「期」の終了年月日</t>
    <rPh sb="0" eb="1">
      <t>カク</t>
    </rPh>
    <rPh sb="2" eb="3">
      <t>キ</t>
    </rPh>
    <rPh sb="5" eb="7">
      <t>シュウリョウ</t>
    </rPh>
    <rPh sb="7" eb="9">
      <t>ネンゲツ</t>
    </rPh>
    <rPh sb="9" eb="10">
      <t>ヒ</t>
    </rPh>
    <phoneticPr fontId="5"/>
  </si>
  <si>
    <t>期の長さ</t>
    <rPh sb="0" eb="1">
      <t>キ</t>
    </rPh>
    <rPh sb="2" eb="3">
      <t>ナガ</t>
    </rPh>
    <phoneticPr fontId="5"/>
  </si>
  <si>
    <t>注意事項</t>
    <rPh sb="0" eb="4">
      <t>チュウイジコウ</t>
    </rPh>
    <phoneticPr fontId="1"/>
  </si>
  <si>
    <t>大まかな工程</t>
    <rPh sb="0" eb="1">
      <t>オオ</t>
    </rPh>
    <rPh sb="4" eb="6">
      <t>コウテイ</t>
    </rPh>
    <phoneticPr fontId="1"/>
  </si>
  <si>
    <t>作業項目</t>
    <rPh sb="0" eb="2">
      <t>サギョウ</t>
    </rPh>
    <rPh sb="2" eb="4">
      <t>コウモク</t>
    </rPh>
    <phoneticPr fontId="1"/>
  </si>
  <si>
    <t>費用番号</t>
    <rPh sb="0" eb="4">
      <t>ヒヨウバンゴウ</t>
    </rPh>
    <phoneticPr fontId="1"/>
  </si>
  <si>
    <r>
      <rPr>
        <sz val="11"/>
        <rFont val="ＭＳ Ｐゴシック"/>
        <family val="3"/>
        <charset val="128"/>
        <scheme val="minor"/>
      </rPr>
      <t>期</t>
    </r>
    <r>
      <rPr>
        <sz val="10"/>
        <rFont val="ＭＳ Ｐゴシック"/>
        <family val="3"/>
        <charset val="128"/>
        <scheme val="minor"/>
      </rPr>
      <t>　（助成対象期間）</t>
    </r>
    <rPh sb="0" eb="1">
      <t>キ</t>
    </rPh>
    <rPh sb="3" eb="9">
      <t>ジョセイタイショウキカン</t>
    </rPh>
    <phoneticPr fontId="1"/>
  </si>
  <si>
    <r>
      <t>・左記工程における
作業項目
・</t>
    </r>
    <r>
      <rPr>
        <sz val="9"/>
        <color theme="1"/>
        <rFont val="HGP創英角ｺﾞｼｯｸUB"/>
        <family val="3"/>
        <charset val="128"/>
      </rPr>
      <t>同一工程内の別作業</t>
    </r>
    <r>
      <rPr>
        <sz val="9"/>
        <color theme="1"/>
        <rFont val="ＭＳ Ｐゴシック"/>
        <family val="3"/>
        <charset val="128"/>
        <scheme val="minor"/>
      </rPr>
      <t>の場合、</t>
    </r>
    <r>
      <rPr>
        <sz val="9"/>
        <color theme="1"/>
        <rFont val="HGP創英角ｺﾞｼｯｸUB"/>
        <family val="3"/>
        <charset val="128"/>
      </rPr>
      <t>工程欄</t>
    </r>
    <r>
      <rPr>
        <sz val="9"/>
        <color theme="1"/>
        <rFont val="ＭＳ Ｐゴシック"/>
        <family val="3"/>
        <charset val="128"/>
        <scheme val="minor"/>
      </rPr>
      <t>は「</t>
    </r>
    <r>
      <rPr>
        <sz val="9"/>
        <color theme="1"/>
        <rFont val="HGP創英角ｺﾞｼｯｸUB"/>
        <family val="3"/>
        <charset val="128"/>
      </rPr>
      <t>同上</t>
    </r>
    <r>
      <rPr>
        <sz val="9"/>
        <color theme="1"/>
        <rFont val="ＭＳ Ｐゴシック"/>
        <family val="3"/>
        <charset val="128"/>
        <scheme val="minor"/>
      </rPr>
      <t>」としてください</t>
    </r>
    <rPh sb="1" eb="3">
      <t>サキ</t>
    </rPh>
    <rPh sb="3" eb="5">
      <t>コウテイ</t>
    </rPh>
    <rPh sb="10" eb="12">
      <t>サギョウ</t>
    </rPh>
    <rPh sb="12" eb="14">
      <t>コウモク</t>
    </rPh>
    <rPh sb="17" eb="22">
      <t>ドウイツコウテイナイ</t>
    </rPh>
    <rPh sb="23" eb="24">
      <t>ベツ</t>
    </rPh>
    <rPh sb="24" eb="26">
      <t>サギョウ</t>
    </rPh>
    <rPh sb="27" eb="29">
      <t>バアイ</t>
    </rPh>
    <rPh sb="30" eb="32">
      <t>コウテイ</t>
    </rPh>
    <rPh sb="32" eb="33">
      <t>ラン</t>
    </rPh>
    <rPh sb="35" eb="37">
      <t>ドウジョウ</t>
    </rPh>
    <phoneticPr fontId="1"/>
  </si>
  <si>
    <r>
      <rPr>
        <b/>
        <sz val="9"/>
        <color theme="1"/>
        <rFont val="HGP創英角ｺﾞｼｯｸUB"/>
        <family val="3"/>
        <charset val="128"/>
      </rPr>
      <t>➣</t>
    </r>
    <r>
      <rPr>
        <sz val="9"/>
        <color theme="1"/>
        <rFont val="ＭＳ Ｐゴシック"/>
        <family val="3"/>
        <charset val="128"/>
        <scheme val="minor"/>
      </rPr>
      <t xml:space="preserve">記載例…委-1、原-1・2
</t>
    </r>
    <r>
      <rPr>
        <b/>
        <sz val="9"/>
        <color theme="1"/>
        <rFont val="HGP創英角ｺﾞｼｯｸUB"/>
        <family val="3"/>
        <charset val="128"/>
      </rPr>
      <t>➣</t>
    </r>
    <r>
      <rPr>
        <sz val="9"/>
        <color theme="1"/>
        <rFont val="ＭＳ Ｐゴシック"/>
        <family val="3"/>
        <charset val="128"/>
        <scheme val="minor"/>
      </rPr>
      <t>複数の費用が含まれる作業の場合、費用番号も複数記載ください</t>
    </r>
    <rPh sb="1" eb="4">
      <t>キサイレイ</t>
    </rPh>
    <rPh sb="9" eb="10">
      <t>ハラ</t>
    </rPh>
    <rPh sb="16" eb="18">
      <t>フクスウ</t>
    </rPh>
    <rPh sb="19" eb="21">
      <t>ヒヨウ</t>
    </rPh>
    <rPh sb="22" eb="23">
      <t>フク</t>
    </rPh>
    <rPh sb="26" eb="28">
      <t>サギョウ</t>
    </rPh>
    <rPh sb="29" eb="31">
      <t>バアイ</t>
    </rPh>
    <rPh sb="32" eb="36">
      <t>ヒヨウバンゴウ</t>
    </rPh>
    <rPh sb="37" eb="39">
      <t>フクスウ</t>
    </rPh>
    <rPh sb="39" eb="41">
      <t>キサイ</t>
    </rPh>
    <phoneticPr fontId="1"/>
  </si>
  <si>
    <t>2026年～2027年</t>
    <rPh sb="4" eb="5">
      <t>ネン</t>
    </rPh>
    <rPh sb="10" eb="11">
      <t>ネン</t>
    </rPh>
    <phoneticPr fontId="1"/>
  </si>
  <si>
    <t>2027年～2028年</t>
    <rPh sb="4" eb="5">
      <t>ネン</t>
    </rPh>
    <rPh sb="10" eb="11">
      <t>ネン</t>
    </rPh>
    <phoneticPr fontId="1"/>
  </si>
  <si>
    <t>2028年～2029年</t>
    <rPh sb="4" eb="5">
      <t>ネン</t>
    </rPh>
    <rPh sb="10" eb="11">
      <t>ネン</t>
    </rPh>
    <phoneticPr fontId="1"/>
  </si>
  <si>
    <t>-</t>
  </si>
  <si>
    <t>～</t>
    <phoneticPr fontId="1"/>
  </si>
  <si>
    <t>1/2</t>
    <phoneticPr fontId="1"/>
  </si>
  <si>
    <t>2/3</t>
    <phoneticPr fontId="1"/>
  </si>
  <si>
    <r>
      <rPr>
        <b/>
        <sz val="11"/>
        <rFont val="ＭＳ ゴシック"/>
        <family val="3"/>
        <charset val="128"/>
      </rPr>
      <t xml:space="preserve">(2) </t>
    </r>
    <r>
      <rPr>
        <b/>
        <sz val="11"/>
        <rFont val="ＭＳ Ｐゴシック"/>
        <family val="3"/>
        <charset val="128"/>
      </rPr>
      <t>各期の実施期間</t>
    </r>
    <rPh sb="4" eb="6">
      <t>カクキ</t>
    </rPh>
    <rPh sb="7" eb="9">
      <t>ジッシ</t>
    </rPh>
    <rPh sb="9" eb="11">
      <t>キカン</t>
    </rPh>
    <phoneticPr fontId="5"/>
  </si>
  <si>
    <t>設定する期の数</t>
    <rPh sb="0" eb="2">
      <t>セッテイ</t>
    </rPh>
    <rPh sb="4" eb="5">
      <t>キ</t>
    </rPh>
    <rPh sb="6" eb="7">
      <t>カズ</t>
    </rPh>
    <phoneticPr fontId="1"/>
  </si>
  <si>
    <t>終了年月日</t>
    <rPh sb="0" eb="2">
      <t>シュウリョウ</t>
    </rPh>
    <rPh sb="2" eb="4">
      <t>ネンゲツ</t>
    </rPh>
    <rPh sb="4" eb="5">
      <t>ヒ</t>
    </rPh>
    <phoneticPr fontId="5"/>
  </si>
  <si>
    <t>日にち変換表</t>
    <rPh sb="0" eb="1">
      <t>ヒ</t>
    </rPh>
    <rPh sb="3" eb="5">
      <t>ヘンカン</t>
    </rPh>
    <rPh sb="5" eb="6">
      <t>ヒョウ</t>
    </rPh>
    <phoneticPr fontId="1"/>
  </si>
  <si>
    <t>列3</t>
  </si>
  <si>
    <t>列4</t>
  </si>
  <si>
    <t>時期2</t>
    <rPh sb="0" eb="3">
      <t>ジキ2</t>
    </rPh>
    <phoneticPr fontId="1"/>
  </si>
  <si>
    <t>1Y1Q2</t>
  </si>
  <si>
    <t>1Y2Q3</t>
  </si>
  <si>
    <t>1Y3Q4</t>
  </si>
  <si>
    <t>1Y4Q5</t>
  </si>
  <si>
    <t>2Y1Q2</t>
  </si>
  <si>
    <t>2Y2Q3</t>
  </si>
  <si>
    <t>2Y3Q4</t>
  </si>
  <si>
    <t>2Y4Q5</t>
  </si>
  <si>
    <t>3Y1Q2</t>
  </si>
  <si>
    <t>3Y2Q3</t>
  </si>
  <si>
    <t>3Y3Q4</t>
  </si>
  <si>
    <t>3Y4Q5</t>
  </si>
  <si>
    <t>開始日</t>
    <rPh sb="0" eb="2">
      <t>カイシ</t>
    </rPh>
    <rPh sb="2" eb="3">
      <t>ヒ</t>
    </rPh>
    <phoneticPr fontId="1"/>
  </si>
  <si>
    <t>開始日
（変換後）</t>
    <rPh sb="0" eb="2">
      <t>カイシ</t>
    </rPh>
    <rPh sb="2" eb="3">
      <t>ヒ</t>
    </rPh>
    <rPh sb="5" eb="7">
      <t>ヘンカン</t>
    </rPh>
    <rPh sb="7" eb="8">
      <t>ゴ</t>
    </rPh>
    <phoneticPr fontId="1"/>
  </si>
  <si>
    <t>終了日</t>
    <rPh sb="0" eb="2">
      <t>シュウリョウ</t>
    </rPh>
    <rPh sb="2" eb="3">
      <t>ヒ</t>
    </rPh>
    <phoneticPr fontId="1"/>
  </si>
  <si>
    <t>終了日
（変換後）</t>
    <rPh sb="0" eb="3">
      <t>シュウリョウビ</t>
    </rPh>
    <rPh sb="5" eb="7">
      <t>ヘンカン</t>
    </rPh>
    <rPh sb="7" eb="8">
      <t>ゴ</t>
    </rPh>
    <phoneticPr fontId="1"/>
  </si>
  <si>
    <t>① 助成対象期間
 開始日：令和８年２月１日～
 (最長)令和１１年１月３１日迄
② 「期」の最短期間
 12か月間</t>
    <rPh sb="2" eb="8">
      <t>ジョセイタイショウキカン</t>
    </rPh>
    <rPh sb="10" eb="13">
      <t>カイシビ</t>
    </rPh>
    <rPh sb="14" eb="16">
      <t>レイワ</t>
    </rPh>
    <rPh sb="17" eb="18">
      <t>ネン</t>
    </rPh>
    <rPh sb="19" eb="20">
      <t>ガツ</t>
    </rPh>
    <rPh sb="21" eb="22">
      <t>ヒ</t>
    </rPh>
    <rPh sb="26" eb="28">
      <t>サイチョウ</t>
    </rPh>
    <rPh sb="33" eb="34">
      <t>ネン</t>
    </rPh>
    <rPh sb="35" eb="36">
      <t>ガツ</t>
    </rPh>
    <rPh sb="38" eb="39">
      <t>ヒ</t>
    </rPh>
    <rPh sb="39" eb="40">
      <t>マデ</t>
    </rPh>
    <rPh sb="45" eb="46">
      <t>キ</t>
    </rPh>
    <rPh sb="48" eb="50">
      <t>サイタン</t>
    </rPh>
    <rPh sb="50" eb="52">
      <t>キカン</t>
    </rPh>
    <phoneticPr fontId="1"/>
  </si>
  <si>
    <t>＜機器開発＞</t>
    <rPh sb="1" eb="3">
      <t>キキ</t>
    </rPh>
    <rPh sb="3" eb="5">
      <t>カイハツ</t>
    </rPh>
    <phoneticPr fontId="10"/>
  </si>
  <si>
    <t>実施予定期</t>
    <rPh sb="0" eb="2">
      <t>ジッシ</t>
    </rPh>
    <rPh sb="2" eb="5">
      <t>ヨテイキ</t>
    </rPh>
    <phoneticPr fontId="1"/>
  </si>
  <si>
    <t>実施予定期</t>
    <rPh sb="0" eb="2">
      <t>ジッシ</t>
    </rPh>
    <rPh sb="2" eb="4">
      <t>ヨテイ</t>
    </rPh>
    <phoneticPr fontId="1"/>
  </si>
  <si>
    <t>委託内容</t>
    <rPh sb="0" eb="2">
      <t>イタク</t>
    </rPh>
    <rPh sb="2" eb="4">
      <t>ナイヨウ</t>
    </rPh>
    <phoneticPr fontId="1"/>
  </si>
  <si>
    <t xml:space="preserve">委託先事業者名  </t>
    <rPh sb="0" eb="2">
      <t>イタク</t>
    </rPh>
    <rPh sb="3" eb="5">
      <t>ジギョウ</t>
    </rPh>
    <rPh sb="5" eb="6">
      <t>シャ</t>
    </rPh>
    <rPh sb="6" eb="7">
      <t>ギョウシャ</t>
    </rPh>
    <phoneticPr fontId="5"/>
  </si>
  <si>
    <r>
      <t>　※１</t>
    </r>
    <r>
      <rPr>
        <b/>
        <sz val="10"/>
        <color theme="1"/>
        <rFont val="ＭＳ Ｐゴシック"/>
        <family val="3"/>
        <charset val="128"/>
      </rPr>
      <t xml:space="preserve"> 技術指導</t>
    </r>
    <r>
      <rPr>
        <sz val="10"/>
        <color theme="1"/>
        <rFont val="ＭＳ Ｐゴシック"/>
        <family val="3"/>
        <charset val="128"/>
      </rPr>
      <t xml:space="preserve">　外部の専門家から技術指導を受ける場合に要する経費 </t>
    </r>
    <phoneticPr fontId="5"/>
  </si>
  <si>
    <r>
      <t xml:space="preserve">　※２ </t>
    </r>
    <r>
      <rPr>
        <b/>
        <sz val="10"/>
        <color theme="1"/>
        <rFont val="ＭＳ Ｐゴシック"/>
        <family val="3"/>
        <charset val="128"/>
      </rPr>
      <t>規格等認証</t>
    </r>
    <r>
      <rPr>
        <sz val="10"/>
        <color theme="1"/>
        <rFont val="ＭＳ Ｐゴシック"/>
        <family val="3"/>
        <charset val="128"/>
      </rPr>
      <t xml:space="preserve">　開発品の規格適合、認証に係る外部専門家の技術指導、研修等を受ける場合に要する経費 </t>
    </r>
    <phoneticPr fontId="1"/>
  </si>
  <si>
    <t>指導内容</t>
    <phoneticPr fontId="1"/>
  </si>
  <si>
    <t>指導日数
(A)</t>
    <rPh sb="0" eb="2">
      <t>シドウ</t>
    </rPh>
    <rPh sb="2" eb="4">
      <t>ニッスウ</t>
    </rPh>
    <phoneticPr fontId="1"/>
  </si>
  <si>
    <t>実施予定期</t>
    <rPh sb="0" eb="5">
      <t>ジッシヨテイキ</t>
    </rPh>
    <phoneticPr fontId="1"/>
  </si>
  <si>
    <t>（５）開発又は改良要素の説明（助成対象事業の優秀性を入力してください。）</t>
    <phoneticPr fontId="10"/>
  </si>
  <si>
    <r>
      <rPr>
        <b/>
        <sz val="14"/>
        <color theme="1"/>
        <rFont val="ＭＳ Ｐゴシック"/>
        <family val="3"/>
        <charset val="128"/>
        <scheme val="minor"/>
      </rPr>
      <t>優秀性</t>
    </r>
    <r>
      <rPr>
        <b/>
        <sz val="11"/>
        <color theme="1"/>
        <rFont val="ＭＳ Ｐゴシック"/>
        <family val="3"/>
        <charset val="128"/>
        <scheme val="minor"/>
      </rPr>
      <t xml:space="preserve">
　・技術的・実用的に優れている点、比較優位性
　・従来にない新しい点、新たな付加価値
　・社会課題解決への貢献　など</t>
    </r>
    <rPh sb="0" eb="3">
      <t>ユウシュウセイ</t>
    </rPh>
    <rPh sb="7" eb="10">
      <t>ギジュツテキ</t>
    </rPh>
    <rPh sb="11" eb="14">
      <t>ジツヨウテキ</t>
    </rPh>
    <rPh sb="15" eb="16">
      <t>スグ</t>
    </rPh>
    <rPh sb="20" eb="21">
      <t>テン</t>
    </rPh>
    <rPh sb="22" eb="24">
      <t>ヒカク</t>
    </rPh>
    <rPh sb="24" eb="27">
      <t>ユウイセイ</t>
    </rPh>
    <rPh sb="31" eb="33">
      <t>ジュウライ</t>
    </rPh>
    <rPh sb="36" eb="37">
      <t>アタラ</t>
    </rPh>
    <rPh sb="39" eb="40">
      <t>テン</t>
    </rPh>
    <rPh sb="41" eb="42">
      <t>アラ</t>
    </rPh>
    <rPh sb="44" eb="46">
      <t>フカ</t>
    </rPh>
    <rPh sb="46" eb="48">
      <t>カチ</t>
    </rPh>
    <rPh sb="52" eb="54">
      <t>シャカイ</t>
    </rPh>
    <rPh sb="54" eb="56">
      <t>カダイ</t>
    </rPh>
    <rPh sb="56" eb="58">
      <t>カイケツ</t>
    </rPh>
    <rPh sb="60" eb="62">
      <t>コウケン</t>
    </rPh>
    <phoneticPr fontId="10"/>
  </si>
  <si>
    <t>※助成対象事業の優秀性を交えて、図・写真・文章等により、分かりやすく説明してください。
※助成対象期間内に開発・改良する内容の範囲が分かるように入力してください。</t>
    <rPh sb="45" eb="49">
      <t>ジョセイタイショウ</t>
    </rPh>
    <rPh sb="49" eb="52">
      <t>キカンナイ</t>
    </rPh>
    <rPh sb="53" eb="55">
      <t>カイハツ</t>
    </rPh>
    <rPh sb="56" eb="58">
      <t>カイリョウ</t>
    </rPh>
    <rPh sb="60" eb="62">
      <t>ナイヨウ</t>
    </rPh>
    <rPh sb="63" eb="65">
      <t>ハンイ</t>
    </rPh>
    <rPh sb="66" eb="67">
      <t>ワ</t>
    </rPh>
    <rPh sb="72" eb="74">
      <t>ニュウリョク</t>
    </rPh>
    <phoneticPr fontId="1"/>
  </si>
  <si>
    <r>
      <t>①</t>
    </r>
    <r>
      <rPr>
        <b/>
        <u/>
        <sz val="12"/>
        <color theme="1"/>
        <rFont val="ＭＳ Ｐゴシック"/>
        <family val="3"/>
        <charset val="128"/>
        <scheme val="minor"/>
      </rPr>
      <t>申請書提出後、達成目標の変更はできません</t>
    </r>
    <r>
      <rPr>
        <sz val="12"/>
        <color theme="1"/>
        <rFont val="ＭＳ Ｐゴシック"/>
        <family val="3"/>
        <charset val="128"/>
        <scheme val="minor"/>
      </rPr>
      <t>。
②達成目標に記載した全ての内容について</t>
    </r>
    <r>
      <rPr>
        <b/>
        <u/>
        <sz val="12"/>
        <color theme="1"/>
        <rFont val="ＭＳ Ｐゴシック"/>
        <family val="3"/>
        <charset val="128"/>
        <scheme val="minor"/>
      </rPr>
      <t>達成したことを公社が確認できなかった場合は、事業完了とならず、助成金は交付されません</t>
    </r>
    <r>
      <rPr>
        <sz val="12"/>
        <color theme="1"/>
        <rFont val="ＭＳ Ｐゴシック"/>
        <family val="3"/>
        <charset val="128"/>
        <scheme val="minor"/>
      </rPr>
      <t>。
③</t>
    </r>
    <r>
      <rPr>
        <b/>
        <u/>
        <sz val="12"/>
        <color theme="1"/>
        <rFont val="ＭＳ Ｐゴシック"/>
        <family val="3"/>
        <charset val="128"/>
        <scheme val="minor"/>
      </rPr>
      <t>７（５）に規定した優秀性（シート2-2）から、特長的な機能や性能を関連付けて、目標１～３のうち、１つ以上（最大３つまで）</t>
    </r>
    <r>
      <rPr>
        <sz val="12"/>
        <color theme="1"/>
        <rFont val="ＭＳ Ｐゴシック"/>
        <family val="3"/>
        <charset val="128"/>
        <scheme val="minor"/>
      </rPr>
      <t>「達成目標」として入力してください。
　　</t>
    </r>
    <r>
      <rPr>
        <sz val="12"/>
        <color rgb="FFFF0000"/>
        <rFont val="ＭＳ Ｐゴシック"/>
        <family val="3"/>
        <charset val="128"/>
        <scheme val="minor"/>
      </rPr>
      <t>※特長的な機能…「備わっている働きや能力」について助成事業期間内で検証可能な内容を</t>
    </r>
    <r>
      <rPr>
        <sz val="12"/>
        <color theme="1"/>
        <rFont val="ＭＳ Ｐゴシック"/>
        <family val="3"/>
        <charset val="128"/>
        <scheme val="minor"/>
      </rPr>
      <t xml:space="preserve">
　　　　　　　　　　　　 　　</t>
    </r>
    <r>
      <rPr>
        <sz val="12"/>
        <color rgb="FFFF0000"/>
        <rFont val="ＭＳ Ｐゴシック"/>
        <family val="3"/>
        <charset val="128"/>
        <scheme val="minor"/>
      </rPr>
      <t>具体的に入力してください。</t>
    </r>
    <r>
      <rPr>
        <sz val="12"/>
        <color theme="1"/>
        <rFont val="ＭＳ Ｐゴシック"/>
        <family val="3"/>
        <charset val="128"/>
        <scheme val="minor"/>
      </rPr>
      <t xml:space="preserve">
　　</t>
    </r>
    <r>
      <rPr>
        <sz val="12"/>
        <color rgb="FFFF0000"/>
        <rFont val="ＭＳ Ｐゴシック"/>
        <family val="3"/>
        <charset val="128"/>
        <scheme val="minor"/>
      </rPr>
      <t>※特長的な性能…「機能を具体的に表す数値や指標」を用いて定量的に入力してください。</t>
    </r>
    <r>
      <rPr>
        <sz val="12"/>
        <color theme="1"/>
        <rFont val="ＭＳ Ｐゴシック"/>
        <family val="3"/>
        <charset val="128"/>
        <scheme val="minor"/>
      </rPr>
      <t xml:space="preserve">
　　　　　　　　　　　　　　</t>
    </r>
    <r>
      <rPr>
        <sz val="12"/>
        <color rgb="FFFF0000"/>
        <rFont val="ＭＳ Ｐゴシック"/>
        <family val="3"/>
        <charset val="128"/>
        <scheme val="minor"/>
      </rPr>
      <t>（数値目標については「○○程度」という表現は避け、「○○以上」又は</t>
    </r>
    <r>
      <rPr>
        <sz val="12"/>
        <color theme="1"/>
        <rFont val="ＭＳ Ｐゴシック"/>
        <family val="3"/>
        <charset val="128"/>
        <scheme val="minor"/>
      </rPr>
      <t xml:space="preserve">
　　　　　　　　　　　　　　</t>
    </r>
    <r>
      <rPr>
        <sz val="12"/>
        <color rgb="FFFF0000"/>
        <rFont val="ＭＳ Ｐゴシック"/>
        <family val="3"/>
        <charset val="128"/>
        <scheme val="minor"/>
      </rPr>
      <t>「○○以下」等と到達を明確に判断できるものを設定してください。）</t>
    </r>
    <r>
      <rPr>
        <sz val="12"/>
        <color theme="1"/>
        <rFont val="ＭＳ Ｐゴシック"/>
        <family val="3"/>
        <charset val="128"/>
        <scheme val="minor"/>
      </rPr>
      <t xml:space="preserve">
④達成目標は審査・検査の評価要素であるため、</t>
    </r>
    <r>
      <rPr>
        <b/>
        <u/>
        <sz val="12"/>
        <color theme="1"/>
        <rFont val="ＭＳ Ｐゴシック"/>
        <family val="3"/>
        <charset val="128"/>
        <scheme val="minor"/>
      </rPr>
      <t>第三者がその内容を客観的に確認できるように入力してください</t>
    </r>
    <r>
      <rPr>
        <sz val="12"/>
        <color theme="1"/>
        <rFont val="ＭＳ Ｐゴシック"/>
        <family val="3"/>
        <charset val="128"/>
        <scheme val="minor"/>
      </rPr>
      <t>。</t>
    </r>
    <rPh sb="30" eb="32">
      <t>キサイ</t>
    </rPh>
    <rPh sb="94" eb="96">
      <t>キテイ</t>
    </rPh>
    <rPh sb="112" eb="115">
      <t>トクチョウテキ</t>
    </rPh>
    <rPh sb="122" eb="125">
      <t>カンレンツ</t>
    </rPh>
    <rPh sb="128" eb="130">
      <t>モクヒョウ</t>
    </rPh>
    <rPh sb="139" eb="141">
      <t>イジョウ</t>
    </rPh>
    <rPh sb="142" eb="144">
      <t>サイダイ</t>
    </rPh>
    <rPh sb="158" eb="160">
      <t>ニュウリョク</t>
    </rPh>
    <rPh sb="172" eb="175">
      <t>トクチョウテキ</t>
    </rPh>
    <rPh sb="232" eb="234">
      <t>ニュウリョク</t>
    </rPh>
    <rPh sb="246" eb="249">
      <t>トクチョウテキ</t>
    </rPh>
    <rPh sb="261" eb="262">
      <t>アラワ</t>
    </rPh>
    <rPh sb="263" eb="265">
      <t>スウチ</t>
    </rPh>
    <rPh sb="266" eb="268">
      <t>シヒョウ</t>
    </rPh>
    <rPh sb="277" eb="279">
      <t>ニュウリョク</t>
    </rPh>
    <rPh sb="302" eb="304">
      <t>スウチ</t>
    </rPh>
    <rPh sb="304" eb="306">
      <t>モクヒョウ</t>
    </rPh>
    <rPh sb="314" eb="316">
      <t>テイド</t>
    </rPh>
    <rPh sb="320" eb="322">
      <t>ヒョウゲン</t>
    </rPh>
    <rPh sb="323" eb="324">
      <t>サ</t>
    </rPh>
    <rPh sb="329" eb="331">
      <t>イジョウ</t>
    </rPh>
    <rPh sb="332" eb="333">
      <t>マタ</t>
    </rPh>
    <rPh sb="355" eb="356">
      <t>トウ</t>
    </rPh>
    <rPh sb="357" eb="359">
      <t>トウタツ</t>
    </rPh>
    <rPh sb="360" eb="362">
      <t>メイカク</t>
    </rPh>
    <rPh sb="363" eb="365">
      <t>ハンダン</t>
    </rPh>
    <rPh sb="371" eb="373">
      <t>セッテイ</t>
    </rPh>
    <rPh sb="426" eb="428">
      <t>ニュウリョク</t>
    </rPh>
    <phoneticPr fontId="1"/>
  </si>
  <si>
    <t>優秀性１</t>
    <rPh sb="0" eb="3">
      <t>ユウシュウセイ</t>
    </rPh>
    <phoneticPr fontId="1"/>
  </si>
  <si>
    <t>優秀性2</t>
    <rPh sb="0" eb="3">
      <t>ユウシュウセイ</t>
    </rPh>
    <phoneticPr fontId="1"/>
  </si>
  <si>
    <t>優秀性3</t>
    <rPh sb="0" eb="3">
      <t>ユウシュウセイ</t>
    </rPh>
    <phoneticPr fontId="1"/>
  </si>
  <si>
    <r>
      <rPr>
        <b/>
        <sz val="10"/>
        <rFont val="ＭＳ 明朝"/>
        <family val="1"/>
        <charset val="128"/>
      </rPr>
      <t>（３）　各期ごとの経費内訳</t>
    </r>
    <r>
      <rPr>
        <sz val="10"/>
        <rFont val="ＭＳ 明朝"/>
        <family val="1"/>
        <charset val="128"/>
      </rPr>
      <t>を自動的に再集計した内訳表です。</t>
    </r>
    <phoneticPr fontId="1"/>
  </si>
  <si>
    <t>（単位：円）</t>
    <phoneticPr fontId="5"/>
  </si>
  <si>
    <r>
      <t xml:space="preserve">助成事業に要する
経費（税込）
</t>
    </r>
    <r>
      <rPr>
        <b/>
        <sz val="9"/>
        <rFont val="ＭＳ ゴシック"/>
        <family val="3"/>
        <charset val="128"/>
      </rPr>
      <t>【用語説明１】</t>
    </r>
    <rPh sb="17" eb="19">
      <t>ヨウゴ</t>
    </rPh>
    <rPh sb="19" eb="21">
      <t>セツメイ</t>
    </rPh>
    <phoneticPr fontId="5"/>
  </si>
  <si>
    <r>
      <t xml:space="preserve">助成対象経費
（税抜）
</t>
    </r>
    <r>
      <rPr>
        <b/>
        <sz val="9"/>
        <rFont val="ＭＳ ゴシック"/>
        <family val="3"/>
        <charset val="128"/>
      </rPr>
      <t>【用語説明２】</t>
    </r>
    <rPh sb="0" eb="1">
      <t>スケ</t>
    </rPh>
    <rPh sb="1" eb="2">
      <t>セイ</t>
    </rPh>
    <rPh sb="2" eb="3">
      <t>ツイ</t>
    </rPh>
    <rPh sb="3" eb="4">
      <t>ゾウ</t>
    </rPh>
    <rPh sb="4" eb="5">
      <t>キョウ</t>
    </rPh>
    <rPh sb="5" eb="6">
      <t>ヒ</t>
    </rPh>
    <rPh sb="13" eb="17">
      <t>ヨウゴセツメイ</t>
    </rPh>
    <phoneticPr fontId="5"/>
  </si>
  <si>
    <r>
      <t xml:space="preserve">助成金交付申請額
(千円未満切捨)
</t>
    </r>
    <r>
      <rPr>
        <b/>
        <sz val="9"/>
        <rFont val="ＭＳ ゴシック"/>
        <family val="3"/>
        <charset val="128"/>
      </rPr>
      <t>【用語説明３】</t>
    </r>
    <rPh sb="0" eb="3">
      <t>ジョセイキン</t>
    </rPh>
    <rPh sb="3" eb="5">
      <t>コウフ</t>
    </rPh>
    <rPh sb="5" eb="7">
      <t>シンセイ</t>
    </rPh>
    <rPh sb="7" eb="8">
      <t>ガク</t>
    </rPh>
    <rPh sb="19" eb="23">
      <t>ヨウゴセツメイ</t>
    </rPh>
    <phoneticPr fontId="5"/>
  </si>
  <si>
    <t>内　　訳</t>
    <rPh sb="0" eb="1">
      <t>ウチ</t>
    </rPh>
    <rPh sb="3" eb="4">
      <t>ヤク</t>
    </rPh>
    <phoneticPr fontId="5"/>
  </si>
  <si>
    <t>(1)原材料・副資材費</t>
    <phoneticPr fontId="5"/>
  </si>
  <si>
    <t>(2)機械装置・工具器具費</t>
    <phoneticPr fontId="5"/>
  </si>
  <si>
    <t>(3)委託・外注費</t>
    <rPh sb="3" eb="5">
      <t>イタク</t>
    </rPh>
    <rPh sb="6" eb="9">
      <t>ガイチュウヒ</t>
    </rPh>
    <phoneticPr fontId="5"/>
  </si>
  <si>
    <t>(4)専門家指導費</t>
    <rPh sb="3" eb="6">
      <t>センモンカ</t>
    </rPh>
    <rPh sb="6" eb="8">
      <t>シドウ</t>
    </rPh>
    <rPh sb="8" eb="9">
      <t>ヒ</t>
    </rPh>
    <phoneticPr fontId="5"/>
  </si>
  <si>
    <r>
      <rPr>
        <b/>
        <sz val="11"/>
        <rFont val="ＭＳ Ｐゴシック"/>
        <family val="3"/>
        <charset val="128"/>
      </rPr>
      <t>（２）資金調達内訳</t>
    </r>
    <r>
      <rPr>
        <b/>
        <sz val="11"/>
        <rFont val="ＭＳ ゴシック"/>
        <family val="3"/>
        <charset val="128"/>
      </rPr>
      <t xml:space="preserve"> 　</t>
    </r>
    <r>
      <rPr>
        <sz val="9"/>
        <rFont val="ＭＳ Ｐ明朝"/>
        <family val="1"/>
        <charset val="128"/>
      </rPr>
      <t>（</t>
    </r>
    <r>
      <rPr>
        <sz val="9"/>
        <rFont val="HGP創英角ｺﾞｼｯｸUB"/>
        <family val="3"/>
        <charset val="128"/>
      </rPr>
      <t>助成事業に要する経費</t>
    </r>
    <r>
      <rPr>
        <sz val="9"/>
        <rFont val="ＭＳ Ｐゴシック"/>
        <family val="3"/>
        <charset val="128"/>
        <scheme val="minor"/>
      </rPr>
      <t>に対応する</t>
    </r>
    <r>
      <rPr>
        <sz val="9"/>
        <rFont val="HGP創英角ｺﾞｼｯｸUB"/>
        <family val="3"/>
        <charset val="128"/>
      </rPr>
      <t>確保資金の内訳</t>
    </r>
    <r>
      <rPr>
        <sz val="9"/>
        <rFont val="ＭＳ Ｐゴシック"/>
        <family val="3"/>
        <charset val="128"/>
        <scheme val="minor"/>
      </rPr>
      <t>　：　</t>
    </r>
    <r>
      <rPr>
        <sz val="9"/>
        <rFont val="HGP創英角ｺﾞｼｯｸUB"/>
        <family val="3"/>
        <charset val="128"/>
      </rPr>
      <t>助成金は後払いであり、減額</t>
    </r>
    <r>
      <rPr>
        <sz val="9"/>
        <rFont val="ＭＳ Ｐゴシック"/>
        <family val="3"/>
        <charset val="128"/>
        <scheme val="minor"/>
      </rPr>
      <t>の可能性があります</t>
    </r>
    <r>
      <rPr>
        <sz val="9"/>
        <rFont val="ＭＳ Ｐ明朝"/>
        <family val="1"/>
        <charset val="128"/>
      </rPr>
      <t>）</t>
    </r>
    <rPh sb="12" eb="14">
      <t>ジョセイ</t>
    </rPh>
    <rPh sb="14" eb="16">
      <t>ジギョウ</t>
    </rPh>
    <rPh sb="17" eb="18">
      <t>ヨウ</t>
    </rPh>
    <rPh sb="20" eb="22">
      <t>ケイヒ</t>
    </rPh>
    <rPh sb="23" eb="25">
      <t>タイオウ</t>
    </rPh>
    <rPh sb="27" eb="29">
      <t>カクホ</t>
    </rPh>
    <rPh sb="29" eb="31">
      <t>シキン</t>
    </rPh>
    <rPh sb="32" eb="34">
      <t>ウチワケ</t>
    </rPh>
    <rPh sb="37" eb="40">
      <t>ジョセイキン</t>
    </rPh>
    <rPh sb="41" eb="43">
      <t>アトバラ</t>
    </rPh>
    <rPh sb="48" eb="50">
      <t>ゲンガク</t>
    </rPh>
    <rPh sb="51" eb="53">
      <t>カノウ</t>
    </rPh>
    <rPh sb="53" eb="54">
      <t>セイ</t>
    </rPh>
    <phoneticPr fontId="5"/>
  </si>
  <si>
    <r>
      <t>※行の追加可</t>
    </r>
    <r>
      <rPr>
        <sz val="10"/>
        <rFont val="HGP創英角ｺﾞｼｯｸUB"/>
        <family val="3"/>
        <charset val="128"/>
      </rPr>
      <t>（１枚に収まるよう、印刷範囲の調整等をお願いいたします。）</t>
    </r>
    <rPh sb="1" eb="2">
      <t>ギョウ</t>
    </rPh>
    <rPh sb="3" eb="5">
      <t>ツイカ</t>
    </rPh>
    <rPh sb="5" eb="6">
      <t>カ</t>
    </rPh>
    <rPh sb="8" eb="9">
      <t>マイ</t>
    </rPh>
    <rPh sb="10" eb="11">
      <t>オサ</t>
    </rPh>
    <rPh sb="16" eb="18">
      <t>インサツ</t>
    </rPh>
    <rPh sb="18" eb="20">
      <t>ハンイ</t>
    </rPh>
    <rPh sb="21" eb="24">
      <t>チョウセイトウ</t>
    </rPh>
    <rPh sb="26" eb="27">
      <t>ネガ</t>
    </rPh>
    <phoneticPr fontId="1"/>
  </si>
  <si>
    <t>資　金　調　達　先</t>
    <rPh sb="0" eb="1">
      <t>シ</t>
    </rPh>
    <rPh sb="2" eb="3">
      <t>カネ</t>
    </rPh>
    <rPh sb="4" eb="5">
      <t>チョウ</t>
    </rPh>
    <rPh sb="6" eb="7">
      <t>タッ</t>
    </rPh>
    <rPh sb="8" eb="9">
      <t>サキ</t>
    </rPh>
    <phoneticPr fontId="5"/>
  </si>
  <si>
    <r>
      <rPr>
        <sz val="10"/>
        <rFont val="ＭＳ ゴシック"/>
        <family val="3"/>
        <charset val="128"/>
      </rPr>
      <t>資金調達金額</t>
    </r>
    <r>
      <rPr>
        <sz val="9"/>
        <rFont val="ＭＳ ゴシック"/>
        <family val="3"/>
        <charset val="128"/>
      </rPr>
      <t xml:space="preserve">
(単位：円)</t>
    </r>
    <rPh sb="1" eb="2">
      <t>キン</t>
    </rPh>
    <rPh sb="2" eb="3">
      <t>チョウ</t>
    </rPh>
    <rPh sb="8" eb="10">
      <t>タンイ</t>
    </rPh>
    <rPh sb="11" eb="12">
      <t>エン</t>
    </rPh>
    <phoneticPr fontId="5"/>
  </si>
  <si>
    <r>
      <t xml:space="preserve">調 達 先
</t>
    </r>
    <r>
      <rPr>
        <sz val="9"/>
        <rFont val="ＭＳ ゴシック"/>
        <family val="3"/>
        <charset val="128"/>
      </rPr>
      <t>（名称等）</t>
    </r>
    <rPh sb="0" eb="1">
      <t>チョウ</t>
    </rPh>
    <rPh sb="2" eb="3">
      <t>タッ</t>
    </rPh>
    <rPh sb="4" eb="5">
      <t>サキ</t>
    </rPh>
    <rPh sb="7" eb="9">
      <t>メイショウ</t>
    </rPh>
    <rPh sb="9" eb="10">
      <t>ナド</t>
    </rPh>
    <phoneticPr fontId="5"/>
  </si>
  <si>
    <r>
      <t xml:space="preserve">進捗状況等
</t>
    </r>
    <r>
      <rPr>
        <sz val="9"/>
        <rFont val="ＭＳ ゴシック"/>
        <family val="3"/>
        <charset val="128"/>
      </rPr>
      <t>（実現見込み）</t>
    </r>
    <rPh sb="0" eb="2">
      <t>シンチョク</t>
    </rPh>
    <rPh sb="2" eb="4">
      <t>ジョウキョウ</t>
    </rPh>
    <rPh sb="4" eb="5">
      <t>ナド</t>
    </rPh>
    <rPh sb="7" eb="11">
      <t>ジツゲンミコ</t>
    </rPh>
    <phoneticPr fontId="5"/>
  </si>
  <si>
    <t>内 　訳</t>
    <rPh sb="0" eb="1">
      <t>ナイ</t>
    </rPh>
    <rPh sb="3" eb="4">
      <t>ヤク</t>
    </rPh>
    <phoneticPr fontId="5"/>
  </si>
  <si>
    <t>自己資金</t>
    <phoneticPr fontId="5"/>
  </si>
  <si>
    <t>役員借入金</t>
    <rPh sb="0" eb="1">
      <t>ヤク</t>
    </rPh>
    <rPh sb="1" eb="2">
      <t>イン</t>
    </rPh>
    <rPh sb="2" eb="3">
      <t>シャク</t>
    </rPh>
    <rPh sb="3" eb="4">
      <t>イ</t>
    </rPh>
    <rPh sb="4" eb="5">
      <t>キン</t>
    </rPh>
    <phoneticPr fontId="5"/>
  </si>
  <si>
    <t>役 員 借 入 金</t>
    <phoneticPr fontId="5"/>
  </si>
  <si>
    <t>銀行借入金</t>
    <rPh sb="0" eb="1">
      <t>ギン</t>
    </rPh>
    <rPh sb="1" eb="2">
      <t>イ</t>
    </rPh>
    <rPh sb="2" eb="3">
      <t>シャク</t>
    </rPh>
    <rPh sb="3" eb="4">
      <t>イ</t>
    </rPh>
    <rPh sb="4" eb="5">
      <t>キン</t>
    </rPh>
    <phoneticPr fontId="5"/>
  </si>
  <si>
    <t>ベンチャーキャピタルからの出資</t>
    <rPh sb="13" eb="15">
      <t>シュッシ</t>
    </rPh>
    <phoneticPr fontId="5"/>
  </si>
  <si>
    <t>その他（　　　）</t>
    <rPh sb="2" eb="3">
      <t>タ</t>
    </rPh>
    <phoneticPr fontId="1"/>
  </si>
  <si>
    <t>上記の表における注意書きの説明</t>
    <rPh sb="0" eb="2">
      <t>ジョウキ</t>
    </rPh>
    <rPh sb="3" eb="4">
      <t>ヒョウ</t>
    </rPh>
    <rPh sb="8" eb="11">
      <t>チュウイガ</t>
    </rPh>
    <rPh sb="13" eb="15">
      <t>セツメイ</t>
    </rPh>
    <phoneticPr fontId="1"/>
  </si>
  <si>
    <t>用語説明</t>
    <rPh sb="0" eb="4">
      <t>ヨウゴセツメイ</t>
    </rPh>
    <phoneticPr fontId="1"/>
  </si>
  <si>
    <t>助成事業に要する経費・・・当該研究開発を遂行するために必要な経費の金額のこと。</t>
    <rPh sb="17" eb="19">
      <t>カイハツ</t>
    </rPh>
    <rPh sb="33" eb="34">
      <t>カネ</t>
    </rPh>
    <rPh sb="34" eb="35">
      <t>ガク</t>
    </rPh>
    <phoneticPr fontId="5"/>
  </si>
  <si>
    <r>
      <t>助成対象経費・・・</t>
    </r>
    <r>
      <rPr>
        <b/>
        <sz val="10"/>
        <rFont val="ＭＳ ゴシック"/>
        <family val="3"/>
        <charset val="128"/>
      </rPr>
      <t>助成事業に要する経費</t>
    </r>
    <r>
      <rPr>
        <sz val="10"/>
        <rFont val="ＭＳ ゴシック"/>
        <family val="3"/>
        <charset val="128"/>
      </rPr>
      <t>から間接経費（消費税、振込手数料、通信費、光熱費等）を除いた金額のこと。</t>
    </r>
    <rPh sb="21" eb="25">
      <t>カンセツケイヒ</t>
    </rPh>
    <rPh sb="40" eb="43">
      <t>コウネツヒ</t>
    </rPh>
    <rPh sb="49" eb="51">
      <t>キンガク</t>
    </rPh>
    <phoneticPr fontId="5"/>
  </si>
  <si>
    <t>補足</t>
    <rPh sb="0" eb="2">
      <t>ホソク</t>
    </rPh>
    <phoneticPr fontId="1"/>
  </si>
  <si>
    <r>
      <t>直接人件費・・・助成金交付申請額の上限額は、</t>
    </r>
    <r>
      <rPr>
        <b/>
        <sz val="10"/>
        <rFont val="ＭＳ ゴシック"/>
        <family val="3"/>
        <charset val="128"/>
      </rPr>
      <t>１年につき 1,000 万円</t>
    </r>
    <r>
      <rPr>
        <sz val="10"/>
        <rFont val="ＭＳ ゴシック"/>
        <family val="3"/>
        <charset val="128"/>
      </rPr>
      <t>です。</t>
    </r>
    <rPh sb="17" eb="20">
      <t>ジョウゲンガク</t>
    </rPh>
    <rPh sb="23" eb="24">
      <t>ネン</t>
    </rPh>
    <phoneticPr fontId="5"/>
  </si>
  <si>
    <t>「助成事業に要する経費の合計」と「資金調達金額の合計」とが一致するように記入してください。</t>
    <phoneticPr fontId="5"/>
  </si>
  <si>
    <t>（３）　各期ごとの経費内訳</t>
    <rPh sb="4" eb="6">
      <t>カクキ</t>
    </rPh>
    <phoneticPr fontId="5"/>
  </si>
  <si>
    <r>
      <t>　</t>
    </r>
    <r>
      <rPr>
        <sz val="10"/>
        <rFont val="HGP創英角ｺﾞｼｯｸUB"/>
        <family val="3"/>
        <charset val="128"/>
      </rPr>
      <t>３　資金支出明細</t>
    </r>
    <r>
      <rPr>
        <sz val="10"/>
        <rFont val="ＭＳ 明朝"/>
        <family val="1"/>
        <charset val="128"/>
      </rPr>
      <t>の</t>
    </r>
    <r>
      <rPr>
        <sz val="10"/>
        <rFont val="HGP創英角ｺﾞｼｯｸUB"/>
        <family val="3"/>
        <charset val="128"/>
      </rPr>
      <t>各経費</t>
    </r>
    <r>
      <rPr>
        <sz val="10"/>
        <rFont val="ＭＳ 明朝"/>
        <family val="1"/>
        <charset val="128"/>
      </rPr>
      <t>を期ごとに自動的に再集計した内訳表です。</t>
    </r>
    <rPh sb="3" eb="5">
      <t>シキン</t>
    </rPh>
    <rPh sb="5" eb="7">
      <t>シシュツ</t>
    </rPh>
    <rPh sb="7" eb="9">
      <t>メイサイ</t>
    </rPh>
    <rPh sb="10" eb="13">
      <t>カクケイヒ</t>
    </rPh>
    <rPh sb="14" eb="15">
      <t>キ</t>
    </rPh>
    <rPh sb="18" eb="21">
      <t>ジドウテキ</t>
    </rPh>
    <rPh sb="22" eb="25">
      <t>サイシュウケイ</t>
    </rPh>
    <rPh sb="27" eb="29">
      <t>ウチワケ</t>
    </rPh>
    <rPh sb="29" eb="30">
      <t>ヒョウ</t>
    </rPh>
    <phoneticPr fontId="5"/>
  </si>
  <si>
    <t>（単位：円）</t>
    <phoneticPr fontId="1"/>
  </si>
  <si>
    <t>経費区分</t>
    <rPh sb="0" eb="2">
      <t>ケイヒ</t>
    </rPh>
    <rPh sb="2" eb="4">
      <t>クブン</t>
    </rPh>
    <phoneticPr fontId="5"/>
  </si>
  <si>
    <t>助成事業に要する経費
（税込）</t>
    <phoneticPr fontId="5"/>
  </si>
  <si>
    <t>助成対象経費
（税抜）</t>
    <rPh sb="0" eb="1">
      <t>スケ</t>
    </rPh>
    <rPh sb="1" eb="2">
      <t>セイ</t>
    </rPh>
    <rPh sb="2" eb="3">
      <t>ツイ</t>
    </rPh>
    <rPh sb="3" eb="4">
      <t>ゾウ</t>
    </rPh>
    <rPh sb="4" eb="5">
      <t>キョウ</t>
    </rPh>
    <rPh sb="5" eb="6">
      <t>ヒ</t>
    </rPh>
    <phoneticPr fontId="5"/>
  </si>
  <si>
    <t>助成金交付申請額
(千円未満切捨)</t>
    <rPh sb="0" eb="3">
      <t>ジョセイキン</t>
    </rPh>
    <rPh sb="3" eb="5">
      <t>コウフ</t>
    </rPh>
    <rPh sb="5" eb="7">
      <t>シンセイ</t>
    </rPh>
    <rPh sb="7" eb="8">
      <t>ガク</t>
    </rPh>
    <phoneticPr fontId="5"/>
  </si>
  <si>
    <t>修正
ﾁｪｯｸ欄</t>
    <rPh sb="0" eb="2">
      <t>シュウセイ</t>
    </rPh>
    <rPh sb="7" eb="8">
      <t>ラン</t>
    </rPh>
    <phoneticPr fontId="1"/>
  </si>
  <si>
    <t>(1) 原材料・副資材費</t>
    <phoneticPr fontId="5"/>
  </si>
  <si>
    <t>(2) 機械装置・工具器具費</t>
    <phoneticPr fontId="5"/>
  </si>
  <si>
    <t>(3) 委託・外注費</t>
    <rPh sb="4" eb="6">
      <t>イタク</t>
    </rPh>
    <rPh sb="7" eb="10">
      <t>ガイチュウヒ</t>
    </rPh>
    <phoneticPr fontId="5"/>
  </si>
  <si>
    <t>(4) 専門家指導費</t>
    <rPh sb="4" eb="7">
      <t>センモンカ</t>
    </rPh>
    <rPh sb="7" eb="9">
      <t>シドウ</t>
    </rPh>
    <rPh sb="9" eb="10">
      <t>ヒ</t>
    </rPh>
    <phoneticPr fontId="5"/>
  </si>
  <si>
    <t>計</t>
    <phoneticPr fontId="5"/>
  </si>
  <si>
    <t>合　　計</t>
    <rPh sb="0" eb="1">
      <t>ゴウ</t>
    </rPh>
    <rPh sb="3" eb="4">
      <t>ケイ</t>
    </rPh>
    <phoneticPr fontId="5"/>
  </si>
  <si>
    <r>
      <t>(7)展示会等出展費、(8)広告費の助成金交付申請の</t>
    </r>
    <r>
      <rPr>
        <b/>
        <sz val="10"/>
        <rFont val="ＭＳ ゴシック"/>
        <family val="3"/>
        <charset val="128"/>
      </rPr>
      <t>上限額は、合計で 1,000 万円</t>
    </r>
    <r>
      <rPr>
        <sz val="10"/>
        <rFont val="ＭＳ ゴシック"/>
        <family val="3"/>
        <charset val="128"/>
      </rPr>
      <t>です。</t>
    </r>
    <rPh sb="3" eb="6">
      <t>テンジカイ</t>
    </rPh>
    <rPh sb="6" eb="7">
      <t>トウ</t>
    </rPh>
    <rPh sb="7" eb="9">
      <t>シュッテン</t>
    </rPh>
    <rPh sb="9" eb="10">
      <t>ヒ</t>
    </rPh>
    <rPh sb="14" eb="16">
      <t>コウコク</t>
    </rPh>
    <rPh sb="16" eb="17">
      <t>ヒ</t>
    </rPh>
    <rPh sb="26" eb="28">
      <t>ジョウゲン</t>
    </rPh>
    <rPh sb="31" eb="33">
      <t>ゴウケイ</t>
    </rPh>
    <rPh sb="41" eb="42">
      <t>マン</t>
    </rPh>
    <phoneticPr fontId="5"/>
  </si>
  <si>
    <r>
      <t>(9)その他助成対象外経費・・・</t>
    </r>
    <r>
      <rPr>
        <b/>
        <sz val="10"/>
        <rFont val="ＭＳ ゴシック"/>
        <family val="3"/>
        <charset val="128"/>
      </rPr>
      <t>(1)～(8) 以外に本助成事業に要する経費</t>
    </r>
    <r>
      <rPr>
        <sz val="10"/>
        <rFont val="ＭＳ ゴシック"/>
        <family val="3"/>
        <charset val="128"/>
      </rPr>
      <t>です。</t>
    </r>
    <rPh sb="5" eb="13">
      <t>タジョセイタイショウガイケイヒ</t>
    </rPh>
    <rPh sb="24" eb="26">
      <t>イガイ</t>
    </rPh>
    <rPh sb="27" eb="28">
      <t>ホン</t>
    </rPh>
    <rPh sb="28" eb="30">
      <t>ジョセイ</t>
    </rPh>
    <rPh sb="30" eb="32">
      <t>ジギョウ</t>
    </rPh>
    <rPh sb="33" eb="34">
      <t>ヨウ</t>
    </rPh>
    <rPh sb="36" eb="38">
      <t>ケイヒ</t>
    </rPh>
    <phoneticPr fontId="5"/>
  </si>
  <si>
    <r>
      <t xml:space="preserve">(6)直接人件費・・・・・・ </t>
    </r>
    <r>
      <rPr>
        <b/>
        <sz val="10"/>
        <rFont val="ＭＳ ゴシック"/>
        <family val="3"/>
        <charset val="128"/>
      </rPr>
      <t>【補1】</t>
    </r>
    <rPh sb="16" eb="17">
      <t>ホ</t>
    </rPh>
    <phoneticPr fontId="5"/>
  </si>
  <si>
    <r>
      <t>(7)展示会等出展費</t>
    </r>
    <r>
      <rPr>
        <sz val="6"/>
        <rFont val="ＭＳ ゴシック"/>
        <family val="3"/>
        <charset val="128"/>
      </rPr>
      <t xml:space="preserve"> </t>
    </r>
    <r>
      <rPr>
        <b/>
        <sz val="10"/>
        <rFont val="ＭＳ ゴシック"/>
        <family val="3"/>
        <charset val="128"/>
      </rPr>
      <t>【補２】</t>
    </r>
    <rPh sb="3" eb="6">
      <t>テンジカイ</t>
    </rPh>
    <rPh sb="6" eb="7">
      <t>トウ</t>
    </rPh>
    <rPh sb="7" eb="9">
      <t>シュッテン</t>
    </rPh>
    <rPh sb="9" eb="10">
      <t>ヒ</t>
    </rPh>
    <rPh sb="12" eb="13">
      <t>ホ</t>
    </rPh>
    <phoneticPr fontId="5"/>
  </si>
  <si>
    <r>
      <t xml:space="preserve">(8)広告費・・ ・ </t>
    </r>
    <r>
      <rPr>
        <sz val="6"/>
        <rFont val="ＭＳ ゴシック"/>
        <family val="3"/>
        <charset val="128"/>
      </rPr>
      <t xml:space="preserve"> </t>
    </r>
    <r>
      <rPr>
        <b/>
        <sz val="10"/>
        <rFont val="ＭＳ ゴシック"/>
        <family val="3"/>
        <charset val="128"/>
      </rPr>
      <t>【補２】</t>
    </r>
    <rPh sb="3" eb="6">
      <t>コウコクヒ</t>
    </rPh>
    <phoneticPr fontId="5"/>
  </si>
  <si>
    <r>
      <t>(9)その他助成対象外経費　</t>
    </r>
    <r>
      <rPr>
        <b/>
        <sz val="10"/>
        <rFont val="ＭＳ ゴシック"/>
        <family val="3"/>
        <charset val="128"/>
      </rPr>
      <t>【補3】</t>
    </r>
    <rPh sb="15" eb="16">
      <t>ホ</t>
    </rPh>
    <phoneticPr fontId="5"/>
  </si>
  <si>
    <r>
      <t xml:space="preserve">合　　計・・・・・・・・・・  </t>
    </r>
    <r>
      <rPr>
        <b/>
        <sz val="10"/>
        <rFont val="ＭＳ ゴシック"/>
        <family val="3"/>
        <charset val="128"/>
      </rPr>
      <t>【補4】</t>
    </r>
    <rPh sb="17" eb="18">
      <t>ホ</t>
    </rPh>
    <phoneticPr fontId="5"/>
  </si>
  <si>
    <t>(5) 産業財産権出願・導入費</t>
    <phoneticPr fontId="5"/>
  </si>
  <si>
    <t>(6) 直接人件費</t>
    <phoneticPr fontId="1"/>
  </si>
  <si>
    <t>(7) 展示会等参加費</t>
    <rPh sb="4" eb="7">
      <t>テンジカイ</t>
    </rPh>
    <rPh sb="7" eb="8">
      <t>トウ</t>
    </rPh>
    <rPh sb="8" eb="11">
      <t>サンカヒ</t>
    </rPh>
    <phoneticPr fontId="5"/>
  </si>
  <si>
    <t>(8) 広告費</t>
    <rPh sb="4" eb="7">
      <t>コウコクヒ</t>
    </rPh>
    <phoneticPr fontId="5"/>
  </si>
  <si>
    <t>(9) その他助成対象外経費</t>
    <phoneticPr fontId="5"/>
  </si>
  <si>
    <t>(9) その他助成対象外経費</t>
    <phoneticPr fontId="1"/>
  </si>
  <si>
    <t>実施時期</t>
    <rPh sb="0" eb="2">
      <t>ジッシ</t>
    </rPh>
    <rPh sb="2" eb="4">
      <t>ジキ</t>
    </rPh>
    <phoneticPr fontId="1"/>
  </si>
  <si>
    <r>
      <t>本事業における</t>
    </r>
    <r>
      <rPr>
        <sz val="10"/>
        <color theme="1"/>
        <rFont val="HGP創英角ｺﾞｼｯｸUB"/>
        <family val="3"/>
        <charset val="128"/>
      </rPr>
      <t>開発</t>
    </r>
    <r>
      <rPr>
        <sz val="10"/>
        <color theme="1"/>
        <rFont val="ＭＳ Ｐゴシック"/>
        <family val="3"/>
        <charset val="128"/>
        <scheme val="minor"/>
      </rPr>
      <t>の取り組みを記載してください</t>
    </r>
    <rPh sb="0" eb="3">
      <t>ホンジギョウ</t>
    </rPh>
    <rPh sb="7" eb="8">
      <t>ヒラキ</t>
    </rPh>
    <rPh sb="9" eb="10">
      <t>ト</t>
    </rPh>
    <rPh sb="11" eb="12">
      <t>ク</t>
    </rPh>
    <rPh sb="14" eb="16">
      <t>キサイ</t>
    </rPh>
    <phoneticPr fontId="1"/>
  </si>
  <si>
    <r>
      <t xml:space="preserve">組織形態
</t>
    </r>
    <r>
      <rPr>
        <sz val="12"/>
        <rFont val="ＭＳ Ｐゴシック"/>
        <family val="3"/>
        <charset val="128"/>
        <scheme val="minor"/>
      </rPr>
      <t>（基準日時点）</t>
    </r>
    <rPh sb="0" eb="2">
      <t>ソシキ</t>
    </rPh>
    <rPh sb="2" eb="4">
      <t>ケイタイ</t>
    </rPh>
    <rPh sb="6" eb="9">
      <t>キジュンビ</t>
    </rPh>
    <rPh sb="9" eb="11">
      <t>ジテン</t>
    </rPh>
    <phoneticPr fontId="1"/>
  </si>
  <si>
    <t>選択してください</t>
    <rPh sb="0" eb="2">
      <t>センタク</t>
    </rPh>
    <phoneticPr fontId="1"/>
  </si>
  <si>
    <t>製造業その他</t>
    <rPh sb="0" eb="3">
      <t>セイゾウギョウ</t>
    </rPh>
    <rPh sb="5" eb="6">
      <t>ホカ</t>
    </rPh>
    <phoneticPr fontId="10"/>
  </si>
  <si>
    <t>卸売業</t>
    <rPh sb="0" eb="3">
      <t>オロシウリギョウ</t>
    </rPh>
    <phoneticPr fontId="10"/>
  </si>
  <si>
    <t>サービス業</t>
    <rPh sb="4" eb="5">
      <t>ギョウ</t>
    </rPh>
    <phoneticPr fontId="10"/>
  </si>
  <si>
    <t>小売業</t>
    <rPh sb="0" eb="3">
      <t>コウリギョウ</t>
    </rPh>
    <phoneticPr fontId="10"/>
  </si>
  <si>
    <r>
      <t>33電気業　</t>
    </r>
    <r>
      <rPr>
        <b/>
        <sz val="12.5"/>
        <color rgb="FFFF0000"/>
        <rFont val="ＭＳ Ｐゴシック"/>
        <family val="3"/>
        <charset val="128"/>
      </rPr>
      <t>※電気小売業のみ</t>
    </r>
    <rPh sb="7" eb="12">
      <t>デンキコウリギョウ</t>
    </rPh>
    <phoneticPr fontId="1"/>
  </si>
  <si>
    <r>
      <t>39情報サービス業　</t>
    </r>
    <r>
      <rPr>
        <b/>
        <sz val="12.5"/>
        <color rgb="FFFF0000"/>
        <rFont val="ＭＳ Ｐゴシック"/>
        <family val="3"/>
        <charset val="128"/>
      </rPr>
      <t>※ソフトウェア業、情報処理サービス業除く</t>
    </r>
    <phoneticPr fontId="1"/>
  </si>
  <si>
    <r>
      <t>34ガス業　</t>
    </r>
    <r>
      <rPr>
        <b/>
        <sz val="12.5"/>
        <color rgb="FFFF0000"/>
        <rFont val="ＭＳ Ｐゴシック"/>
        <family val="3"/>
        <charset val="128"/>
      </rPr>
      <t>※ガス小売業のみ</t>
    </r>
    <rPh sb="4" eb="5">
      <t>ギョウ</t>
    </rPh>
    <rPh sb="9" eb="12">
      <t>コウリギョウ</t>
    </rPh>
    <phoneticPr fontId="1"/>
  </si>
  <si>
    <t>03漁業（水産養殖業を除く）</t>
    <rPh sb="11" eb="12">
      <t>ノゾ</t>
    </rPh>
    <phoneticPr fontId="1"/>
  </si>
  <si>
    <r>
      <t>41映像・音声・文字情報制作業　</t>
    </r>
    <r>
      <rPr>
        <b/>
        <sz val="12.5"/>
        <color rgb="FFFF0000"/>
        <rFont val="ＭＳ Ｐゴシック"/>
        <family val="3"/>
        <charset val="128"/>
      </rPr>
      <t>※管理・補助的経済活動を行う事業、新聞業、出版業を除く</t>
    </r>
    <rPh sb="39" eb="40">
      <t>ギョウ</t>
    </rPh>
    <rPh sb="41" eb="42">
      <t>ノゾ</t>
    </rPh>
    <phoneticPr fontId="1"/>
  </si>
  <si>
    <t>04水産養殖業</t>
    <phoneticPr fontId="1"/>
  </si>
  <si>
    <t>53建築材料、鉱物・金属材料等卸売業</t>
    <phoneticPr fontId="1"/>
  </si>
  <si>
    <r>
      <t>69不動産賃貸業・管理業　</t>
    </r>
    <r>
      <rPr>
        <b/>
        <sz val="12.5"/>
        <color rgb="FFFF0000"/>
        <rFont val="ＭＳ Ｐゴシック"/>
        <family val="3"/>
        <charset val="128"/>
      </rPr>
      <t>※駐車場業のみ</t>
    </r>
    <phoneticPr fontId="1"/>
  </si>
  <si>
    <t>71学術・開発研究機関</t>
    <rPh sb="2" eb="4">
      <t>ガクジュツ</t>
    </rPh>
    <rPh sb="5" eb="11">
      <t>カイハツケンキュウキカン</t>
    </rPh>
    <phoneticPr fontId="1"/>
  </si>
  <si>
    <t>73広告業</t>
    <phoneticPr fontId="1"/>
  </si>
  <si>
    <t>11繊維工業</t>
    <rPh sb="2" eb="6">
      <t>センイコウギョウ</t>
    </rPh>
    <phoneticPr fontId="1"/>
  </si>
  <si>
    <t>78洗濯・理容・美容・浴場業</t>
    <phoneticPr fontId="1"/>
  </si>
  <si>
    <r>
      <t>79その他の生活関連サービス業　</t>
    </r>
    <r>
      <rPr>
        <b/>
        <sz val="12.5"/>
        <color rgb="FFFF0000"/>
        <rFont val="ＭＳ Ｐゴシック"/>
        <family val="3"/>
        <charset val="128"/>
      </rPr>
      <t>※旅行業除く</t>
    </r>
    <rPh sb="17" eb="21">
      <t>リョコウギョウノゾ</t>
    </rPh>
    <phoneticPr fontId="1"/>
  </si>
  <si>
    <t>90機械等修理業（別掲を除く）</t>
  </si>
  <si>
    <t>29電気機械器具製造業</t>
    <rPh sb="2" eb="6">
      <t>デンキキカイ</t>
    </rPh>
    <rPh sb="6" eb="11">
      <t>キグセイゾウギョウ</t>
    </rPh>
    <phoneticPr fontId="1"/>
  </si>
  <si>
    <t>30情報通信機械器具製造業</t>
    <rPh sb="2" eb="13">
      <t>ジョウホウツウシンキカイキグセイゾウギョウ</t>
    </rPh>
    <phoneticPr fontId="1"/>
  </si>
  <si>
    <t>31輸送用機械器具製造業</t>
    <rPh sb="2" eb="12">
      <t>ユソウヨウキカイキグセイゾウギョウ</t>
    </rPh>
    <phoneticPr fontId="1"/>
  </si>
  <si>
    <t>32その他の製造業</t>
    <rPh sb="4" eb="5">
      <t>タ</t>
    </rPh>
    <rPh sb="6" eb="9">
      <t>セイゾウギョウ</t>
    </rPh>
    <phoneticPr fontId="1"/>
  </si>
  <si>
    <r>
      <t>33電気業　</t>
    </r>
    <r>
      <rPr>
        <b/>
        <sz val="12.5"/>
        <color rgb="FFFF0000"/>
        <rFont val="ＭＳ Ｐゴシック"/>
        <family val="3"/>
        <charset val="128"/>
      </rPr>
      <t>※電気小売業除く</t>
    </r>
    <rPh sb="7" eb="12">
      <t>デンキコウリギョウ</t>
    </rPh>
    <rPh sb="12" eb="13">
      <t>ノゾ</t>
    </rPh>
    <phoneticPr fontId="1"/>
  </si>
  <si>
    <r>
      <t>34ガス業　</t>
    </r>
    <r>
      <rPr>
        <b/>
        <sz val="12.5"/>
        <color rgb="FFFF0000"/>
        <rFont val="ＭＳ Ｐゴシック"/>
        <family val="3"/>
        <charset val="128"/>
      </rPr>
      <t>※ガス小売業除く</t>
    </r>
    <rPh sb="9" eb="12">
      <t>コウリギョウ</t>
    </rPh>
    <rPh sb="12" eb="13">
      <t>ノゾ</t>
    </rPh>
    <phoneticPr fontId="1"/>
  </si>
  <si>
    <r>
      <t>39情報サービス業　</t>
    </r>
    <r>
      <rPr>
        <b/>
        <sz val="12.5"/>
        <color rgb="FFFF0000"/>
        <rFont val="ＭＳ Ｐゴシック"/>
        <family val="3"/>
        <charset val="128"/>
      </rPr>
      <t>※ソフトウェア業、情報処理サービス業のみ</t>
    </r>
    <phoneticPr fontId="1"/>
  </si>
  <si>
    <r>
      <t>41映像・音声・文字情報制作業　</t>
    </r>
    <r>
      <rPr>
        <b/>
        <sz val="12.5"/>
        <color rgb="FFFF0000"/>
        <rFont val="ＭＳ Ｐゴシック"/>
        <family val="3"/>
        <charset val="128"/>
      </rPr>
      <t>※管理・補助的経済活動を行う事業、新聞業、出版業のみ</t>
    </r>
    <rPh sb="17" eb="19">
      <t>カンリ</t>
    </rPh>
    <rPh sb="20" eb="27">
      <t>ホジョテキケイザイカツドウ</t>
    </rPh>
    <phoneticPr fontId="1"/>
  </si>
  <si>
    <r>
      <t>69不動産賃貸業・管理業　</t>
    </r>
    <r>
      <rPr>
        <b/>
        <sz val="12.5"/>
        <color rgb="FFFF0000"/>
        <rFont val="ＭＳ Ｐゴシック"/>
        <family val="3"/>
        <charset val="128"/>
      </rPr>
      <t>※駐車場業除く</t>
    </r>
    <rPh sb="18" eb="19">
      <t>ノゾ</t>
    </rPh>
    <phoneticPr fontId="1"/>
  </si>
  <si>
    <r>
      <t>79その他の生活関連サービス業　</t>
    </r>
    <r>
      <rPr>
        <b/>
        <sz val="12.5"/>
        <color rgb="FFFF0000"/>
        <rFont val="ＭＳ Ｐゴシック"/>
        <family val="3"/>
        <charset val="128"/>
      </rPr>
      <t>※旅行業のみ</t>
    </r>
    <rPh sb="17" eb="19">
      <t>リョコウ</t>
    </rPh>
    <rPh sb="19" eb="20">
      <t>ギョウ</t>
    </rPh>
    <phoneticPr fontId="1"/>
  </si>
  <si>
    <t>TEL</t>
    <phoneticPr fontId="1"/>
  </si>
  <si>
    <r>
      <t>（４）</t>
    </r>
    <r>
      <rPr>
        <b/>
        <u/>
        <sz val="11"/>
        <color theme="1"/>
        <rFont val="ＭＳ Ｐゴシック"/>
        <family val="3"/>
        <charset val="128"/>
        <scheme val="minor"/>
      </rPr>
      <t>改良前</t>
    </r>
    <r>
      <rPr>
        <b/>
        <sz val="11"/>
        <color theme="1"/>
        <rFont val="ＭＳ Ｐゴシック"/>
        <family val="3"/>
        <charset val="128"/>
        <scheme val="minor"/>
      </rPr>
      <t>製品・技術・サービスの内容
　</t>
    </r>
    <r>
      <rPr>
        <b/>
        <sz val="10"/>
        <color rgb="FFFF0000"/>
        <rFont val="ＭＳ Ｐゴシック"/>
        <family val="3"/>
        <charset val="128"/>
        <scheme val="minor"/>
      </rPr>
      <t>※上記（２）の種別にて、「改良」を選択した場合のみ入力してください。</t>
    </r>
    <rPh sb="3" eb="5">
      <t>カイリョウ</t>
    </rPh>
    <rPh sb="5" eb="6">
      <t>マエ</t>
    </rPh>
    <rPh sb="6" eb="8">
      <t>セイヒン</t>
    </rPh>
    <rPh sb="9" eb="11">
      <t>ギジュツ</t>
    </rPh>
    <rPh sb="17" eb="19">
      <t>ナイヨウ</t>
    </rPh>
    <rPh sb="22" eb="24">
      <t>ジョウキ</t>
    </rPh>
    <rPh sb="28" eb="30">
      <t>シュベツ</t>
    </rPh>
    <rPh sb="34" eb="36">
      <t>カイリョウ</t>
    </rPh>
    <rPh sb="38" eb="40">
      <t>センタク</t>
    </rPh>
    <rPh sb="42" eb="44">
      <t>バアイ</t>
    </rPh>
    <rPh sb="46" eb="48">
      <t>ニュウリョク</t>
    </rPh>
    <phoneticPr fontId="10"/>
  </si>
  <si>
    <t>３　
期</t>
    <rPh sb="4" eb="5">
      <t>キ</t>
    </rPh>
    <phoneticPr fontId="1"/>
  </si>
  <si>
    <t>２　
期</t>
    <rPh sb="4" eb="5">
      <t>キ</t>
    </rPh>
    <phoneticPr fontId="1"/>
  </si>
  <si>
    <t>目　標　２</t>
    <rPh sb="0" eb="1">
      <t>メ</t>
    </rPh>
    <rPh sb="2" eb="3">
      <t>シルベ</t>
    </rPh>
    <phoneticPr fontId="1"/>
  </si>
  <si>
    <t>目　標　３</t>
    <rPh sb="0" eb="1">
      <t>メ</t>
    </rPh>
    <rPh sb="2" eb="3">
      <t>シルベ</t>
    </rPh>
    <phoneticPr fontId="1"/>
  </si>
  <si>
    <r>
      <t>・本事業に関連するスケジュールとして、</t>
    </r>
    <r>
      <rPr>
        <sz val="10"/>
        <rFont val="ＭＳ Ｐゴシック"/>
        <family val="3"/>
        <charset val="128"/>
      </rPr>
      <t>大まかな工程、作業項目、実施時期、</t>
    </r>
    <r>
      <rPr>
        <sz val="10"/>
        <rFont val="ＭＳ Ｐゴシック"/>
        <family val="3"/>
        <charset val="128"/>
        <scheme val="minor"/>
      </rPr>
      <t>作業に対応する申請書記載の</t>
    </r>
    <r>
      <rPr>
        <sz val="10"/>
        <rFont val="ＭＳ Ｐゴシック"/>
        <family val="3"/>
        <charset val="128"/>
      </rPr>
      <t>経費番号、</t>
    </r>
    <r>
      <rPr>
        <sz val="10"/>
        <rFont val="ＭＳ Ｐゴシック"/>
        <family val="3"/>
        <charset val="128"/>
        <scheme val="minor"/>
      </rPr>
      <t>を記載ください。
・</t>
    </r>
    <r>
      <rPr>
        <sz val="10"/>
        <rFont val="ＭＳ Ｐゴシック"/>
        <family val="3"/>
        <charset val="128"/>
      </rPr>
      <t>実施時期</t>
    </r>
    <r>
      <rPr>
        <sz val="10"/>
        <rFont val="ＭＳ Ｐゴシック"/>
        <family val="3"/>
        <charset val="128"/>
        <scheme val="minor"/>
      </rPr>
      <t>の記入は、</t>
    </r>
    <r>
      <rPr>
        <sz val="10"/>
        <rFont val="ＭＳ Ｐゴシック"/>
        <family val="1"/>
        <charset val="128"/>
      </rPr>
      <t>自社単独作業</t>
    </r>
    <r>
      <rPr>
        <sz val="8"/>
        <rFont val="ＭＳ Ｐゴシック"/>
        <family val="1"/>
        <charset val="128"/>
      </rPr>
      <t>…〇、　</t>
    </r>
    <r>
      <rPr>
        <sz val="10"/>
        <rFont val="ＭＳ Ｐゴシック"/>
        <family val="1"/>
        <charset val="128"/>
      </rPr>
      <t>自社と他社の共同作業</t>
    </r>
    <r>
      <rPr>
        <sz val="8"/>
        <rFont val="ＭＳ Ｐゴシック"/>
        <family val="1"/>
        <charset val="128"/>
      </rPr>
      <t>…●、　</t>
    </r>
    <r>
      <rPr>
        <sz val="10"/>
        <rFont val="ＭＳ Ｐゴシック"/>
        <family val="1"/>
        <charset val="128"/>
      </rPr>
      <t>委託等で他社の単独作業</t>
    </r>
    <r>
      <rPr>
        <sz val="8"/>
        <rFont val="ＭＳ Ｐゴシック"/>
        <family val="1"/>
        <charset val="128"/>
      </rPr>
      <t>…▲</t>
    </r>
    <r>
      <rPr>
        <sz val="8"/>
        <rFont val="ＭＳ Ｐゴシック"/>
        <family val="3"/>
        <charset val="128"/>
        <scheme val="minor"/>
      </rPr>
      <t>　　</t>
    </r>
    <r>
      <rPr>
        <sz val="10"/>
        <rFont val="ＭＳ Ｐゴシック"/>
        <family val="3"/>
        <charset val="128"/>
        <scheme val="minor"/>
      </rPr>
      <t>としてください。
・</t>
    </r>
    <r>
      <rPr>
        <sz val="10"/>
        <rFont val="ＭＳ Ｐゴシック"/>
        <family val="3"/>
        <charset val="128"/>
      </rPr>
      <t>作業項目</t>
    </r>
    <r>
      <rPr>
        <sz val="10"/>
        <rFont val="ＭＳ Ｐゴシック"/>
        <family val="3"/>
        <charset val="128"/>
        <scheme val="minor"/>
      </rPr>
      <t>において申請書に記載した助成対象経費が発生する場合、</t>
    </r>
    <r>
      <rPr>
        <sz val="10"/>
        <rFont val="ＭＳ Ｐゴシック"/>
        <family val="3"/>
        <charset val="128"/>
      </rPr>
      <t>費用番号　</t>
    </r>
    <r>
      <rPr>
        <sz val="10"/>
        <rFont val="ＭＳ Ｐゴシック"/>
        <family val="3"/>
        <charset val="128"/>
        <scheme val="minor"/>
      </rPr>
      <t>において申請書に記載した経費区分の費用番号を記入ください。</t>
    </r>
    <rPh sb="19" eb="20">
      <t>オオ</t>
    </rPh>
    <rPh sb="23" eb="25">
      <t>コウテイ</t>
    </rPh>
    <rPh sb="31" eb="33">
      <t>ジッシ</t>
    </rPh>
    <rPh sb="33" eb="35">
      <t>ジキ</t>
    </rPh>
    <rPh sb="36" eb="38">
      <t>サギョウ</t>
    </rPh>
    <rPh sb="39" eb="41">
      <t>タイオウ</t>
    </rPh>
    <rPh sb="43" eb="46">
      <t>シンセイショ</t>
    </rPh>
    <rPh sb="46" eb="48">
      <t>キサイ</t>
    </rPh>
    <rPh sb="49" eb="51">
      <t>ケイヒ</t>
    </rPh>
    <rPh sb="51" eb="53">
      <t>バンゴウ</t>
    </rPh>
    <rPh sb="55" eb="57">
      <t>キサイ</t>
    </rPh>
    <rPh sb="64" eb="66">
      <t>ジッシ</t>
    </rPh>
    <rPh sb="66" eb="68">
      <t>ジキ</t>
    </rPh>
    <rPh sb="69" eb="71">
      <t>キニュウ</t>
    </rPh>
    <rPh sb="75" eb="77">
      <t>タンドク</t>
    </rPh>
    <rPh sb="83" eb="85">
      <t>ジシャ</t>
    </rPh>
    <rPh sb="86" eb="88">
      <t>タシャ</t>
    </rPh>
    <rPh sb="91" eb="93">
      <t>サギョウ</t>
    </rPh>
    <rPh sb="97" eb="100">
      <t>イタクトウ</t>
    </rPh>
    <rPh sb="104" eb="106">
      <t>タンドク</t>
    </rPh>
    <rPh sb="122" eb="126">
      <t>サギョウコウモク</t>
    </rPh>
    <rPh sb="130" eb="133">
      <t>シンセイショ</t>
    </rPh>
    <rPh sb="134" eb="136">
      <t>キサイ</t>
    </rPh>
    <rPh sb="138" eb="142">
      <t>ジョセイタイショウ</t>
    </rPh>
    <rPh sb="142" eb="144">
      <t>ケイヒ</t>
    </rPh>
    <rPh sb="145" eb="147">
      <t>ハッセイ</t>
    </rPh>
    <rPh sb="149" eb="151">
      <t>バアイ</t>
    </rPh>
    <rPh sb="152" eb="156">
      <t>ヒヨウバンゴウ</t>
    </rPh>
    <rPh sb="161" eb="164">
      <t>シンセイショ</t>
    </rPh>
    <rPh sb="165" eb="167">
      <t>キサイ</t>
    </rPh>
    <rPh sb="169" eb="173">
      <t>ケイヒクブン</t>
    </rPh>
    <phoneticPr fontId="1"/>
  </si>
  <si>
    <t>合　　計・・・・・・・・・【補4】</t>
    <rPh sb="14" eb="15">
      <t>ホ</t>
    </rPh>
    <phoneticPr fontId="5"/>
  </si>
  <si>
    <t>　１　期</t>
    <rPh sb="3" eb="4">
      <t>キ</t>
    </rPh>
    <phoneticPr fontId="1"/>
  </si>
  <si>
    <t>　２　期</t>
    <rPh sb="3" eb="4">
      <t>キ</t>
    </rPh>
    <phoneticPr fontId="1"/>
  </si>
  <si>
    <t>　３　期</t>
    <rPh sb="3" eb="4">
      <t>キ</t>
    </rPh>
    <phoneticPr fontId="1"/>
  </si>
  <si>
    <t>【機器開発】</t>
    <rPh sb="1" eb="3">
      <t>キキ</t>
    </rPh>
    <rPh sb="3" eb="5">
      <t>カイハツ</t>
    </rPh>
    <phoneticPr fontId="1"/>
  </si>
  <si>
    <t>専門家所属・氏名</t>
    <rPh sb="0" eb="3">
      <t>センモンカ</t>
    </rPh>
    <rPh sb="6" eb="8">
      <t>シメイ</t>
    </rPh>
    <phoneticPr fontId="5"/>
  </si>
  <si>
    <t>経費
番号</t>
  </si>
  <si>
    <t>実施予定期</t>
  </si>
  <si>
    <t>単位</t>
  </si>
  <si>
    <t>単価
（税抜）
(B)</t>
  </si>
  <si>
    <t>助成事業に
要する経費
（税込）</t>
  </si>
  <si>
    <t>オンライン</t>
  </si>
  <si>
    <t>展示会名</t>
  </si>
  <si>
    <t>開催期間
会場</t>
  </si>
  <si>
    <t>経費名</t>
  </si>
  <si>
    <t>数量
(A)</t>
  </si>
  <si>
    <t>助成対象経費
（税抜）
(A)×(B）</t>
  </si>
  <si>
    <t xml:space="preserve">支払先   </t>
  </si>
  <si>
    <t>計</t>
  </si>
  <si>
    <t>開始年月日</t>
    <rPh sb="0" eb="5">
      <t>カイシネンガッピ</t>
    </rPh>
    <phoneticPr fontId="1"/>
  </si>
  <si>
    <r>
      <t>助成金交付申請額・・・助成対象経費のうち</t>
    </r>
    <r>
      <rPr>
        <b/>
        <sz val="10"/>
        <rFont val="ＭＳ ゴシック"/>
        <family val="3"/>
        <charset val="128"/>
      </rPr>
      <t>助成金の交付を希望する金額</t>
    </r>
    <r>
      <rPr>
        <sz val="10"/>
        <rFont val="ＭＳ ゴシック"/>
        <family val="3"/>
        <charset val="128"/>
      </rPr>
      <t>のこと。（助成対象経費に助成率２/３を乗じた額 (</t>
    </r>
    <r>
      <rPr>
        <b/>
        <sz val="10"/>
        <rFont val="ＭＳ ゴシック"/>
        <family val="3"/>
        <charset val="128"/>
      </rPr>
      <t>千円未満切り捨て</t>
    </r>
    <r>
      <rPr>
        <sz val="10"/>
        <rFont val="ＭＳ ゴシック"/>
        <family val="3"/>
        <charset val="128"/>
      </rPr>
      <t>) で １億円が上限）</t>
    </r>
    <rPh sb="71" eb="72">
      <t>オク</t>
    </rPh>
    <rPh sb="72" eb="73">
      <t>エン</t>
    </rPh>
    <rPh sb="74" eb="76">
      <t>ジョウゲン</t>
    </rPh>
    <phoneticPr fontId="5"/>
  </si>
  <si>
    <t>(5産業財産権出願・導入費</t>
    <phoneticPr fontId="5"/>
  </si>
  <si>
    <r>
      <t>（２）  「期」の設定と各「期」の実施期間の設定</t>
    </r>
    <r>
      <rPr>
        <sz val="10"/>
        <rFont val="ＭＳ Ｐゴシック"/>
        <family val="3"/>
        <charset val="128"/>
        <scheme val="minor"/>
      </rPr>
      <t>（助成事業の開始後、研究開発が完了するまでの期間） ※助成事業中の販売行為は</t>
    </r>
    <r>
      <rPr>
        <sz val="10"/>
        <rFont val="HGP創英角ｺﾞｼｯｸUB"/>
        <family val="3"/>
        <charset val="128"/>
      </rPr>
      <t>認められません</t>
    </r>
    <rPh sb="6" eb="7">
      <t>キ</t>
    </rPh>
    <rPh sb="9" eb="11">
      <t>セッテイ</t>
    </rPh>
    <rPh sb="12" eb="13">
      <t>カク</t>
    </rPh>
    <rPh sb="14" eb="15">
      <t>キ</t>
    </rPh>
    <rPh sb="22" eb="24">
      <t>セッテイ</t>
    </rPh>
    <rPh sb="25" eb="29">
      <t>ジョセイジギョウ</t>
    </rPh>
    <rPh sb="30" eb="32">
      <t>カイシ</t>
    </rPh>
    <rPh sb="32" eb="33">
      <t>ゴ</t>
    </rPh>
    <rPh sb="34" eb="38">
      <t>ケンキュウカイハツ</t>
    </rPh>
    <rPh sb="39" eb="41">
      <t>カンリョウ</t>
    </rPh>
    <rPh sb="46" eb="48">
      <t>キカン</t>
    </rPh>
    <rPh sb="51" eb="53">
      <t>ジョセイ</t>
    </rPh>
    <rPh sb="53" eb="55">
      <t>ジギョウ</t>
    </rPh>
    <rPh sb="55" eb="56">
      <t>チュウ</t>
    </rPh>
    <rPh sb="62" eb="63">
      <t>ミト</t>
    </rPh>
    <phoneticPr fontId="5"/>
  </si>
  <si>
    <r>
      <t>（３）本事業に関連するスケジュール　</t>
    </r>
    <r>
      <rPr>
        <sz val="9"/>
        <color theme="1"/>
        <rFont val="ＭＳ Ｐゴシック"/>
        <family val="3"/>
        <charset val="128"/>
        <scheme val="minor"/>
      </rPr>
      <t>　※助成対象期間外に実施（発注、契約、作業、支払など）をした取組は、助成対象外経費となります。</t>
    </r>
    <rPh sb="3" eb="6">
      <t>ホンジギョウ</t>
    </rPh>
    <rPh sb="7" eb="9">
      <t>カンレン</t>
    </rPh>
    <rPh sb="20" eb="26">
      <t>ジョセイタイショウキカン</t>
    </rPh>
    <rPh sb="26" eb="27">
      <t>ガイ</t>
    </rPh>
    <rPh sb="28" eb="30">
      <t>ジッシ</t>
    </rPh>
    <rPh sb="31" eb="33">
      <t>ハッチュウ</t>
    </rPh>
    <rPh sb="34" eb="36">
      <t>ケイヤク</t>
    </rPh>
    <rPh sb="37" eb="39">
      <t>サギョウ</t>
    </rPh>
    <rPh sb="40" eb="42">
      <t>シハラ</t>
    </rPh>
    <rPh sb="48" eb="50">
      <t>トリクミ</t>
    </rPh>
    <rPh sb="52" eb="57">
      <t>ジョセイタイショウガイ</t>
    </rPh>
    <rPh sb="57" eb="59">
      <t>ケイヒ</t>
    </rPh>
    <phoneticPr fontId="1"/>
  </si>
  <si>
    <t>（１）  助成事業完了年月日</t>
    <rPh sb="5" eb="9">
      <t>ジョセイジギョウ</t>
    </rPh>
    <rPh sb="9" eb="14">
      <t>カンリョウネンガッピ</t>
    </rPh>
    <phoneticPr fontId="5"/>
  </si>
  <si>
    <t>事業者名</t>
    <phoneticPr fontId="1"/>
  </si>
  <si>
    <t>事業内容</t>
    <rPh sb="0" eb="2">
      <t>ジギョウ</t>
    </rPh>
    <rPh sb="2" eb="4">
      <t>ナイヨウ</t>
    </rPh>
    <phoneticPr fontId="5"/>
  </si>
  <si>
    <t>委託内容</t>
    <rPh sb="0" eb="2">
      <t>イタク</t>
    </rPh>
    <rPh sb="2" eb="4">
      <t>ナイヨウ</t>
    </rPh>
    <phoneticPr fontId="5"/>
  </si>
  <si>
    <t>選定理由</t>
    <rPh sb="0" eb="2">
      <t>センテイ</t>
    </rPh>
    <rPh sb="2" eb="4">
      <t>リユウ</t>
    </rPh>
    <phoneticPr fontId="5"/>
  </si>
  <si>
    <t>本店
所在地</t>
    <rPh sb="0" eb="2">
      <t>ホンテン</t>
    </rPh>
    <rPh sb="3" eb="6">
      <t>ショザイチ</t>
    </rPh>
    <phoneticPr fontId="1"/>
  </si>
  <si>
    <t>４．東京都その他団体での受賞歴（東京都ベンチャー技術大賞等）</t>
    <rPh sb="2" eb="4">
      <t>トウキョウ</t>
    </rPh>
    <rPh sb="4" eb="5">
      <t>ト</t>
    </rPh>
    <rPh sb="7" eb="8">
      <t>ホカ</t>
    </rPh>
    <rPh sb="8" eb="10">
      <t>ダンタイ</t>
    </rPh>
    <rPh sb="12" eb="14">
      <t>ジュショウ</t>
    </rPh>
    <rPh sb="14" eb="15">
      <t>レキ</t>
    </rPh>
    <rPh sb="16" eb="19">
      <t>トウキョウト</t>
    </rPh>
    <rPh sb="24" eb="26">
      <t>ギジュツ</t>
    </rPh>
    <rPh sb="26" eb="28">
      <t>タイショウ</t>
    </rPh>
    <rPh sb="28" eb="29">
      <t>ナド</t>
    </rPh>
    <rPh sb="29" eb="30">
      <t>タイトウ</t>
    </rPh>
    <phoneticPr fontId="1"/>
  </si>
  <si>
    <t>統括管理</t>
    <rPh sb="0" eb="4">
      <t>トウカツカンリ</t>
    </rPh>
    <phoneticPr fontId="1"/>
  </si>
  <si>
    <t>　※統括管理者は１名のみ設定可能です。</t>
    <phoneticPr fontId="1"/>
  </si>
  <si>
    <r>
      <t>　</t>
    </r>
    <r>
      <rPr>
        <sz val="11"/>
        <rFont val="ＭＳ Ｐゴシック"/>
        <family val="3"/>
        <charset val="128"/>
      </rPr>
      <t>特許情報プラットフォームJ-PlatPat（ https://www.j-platpat.inpit.go.jp/ ）等により、開発又は改良内容が他者の産業財産権（特許権、実用新案権、意匠権、商標権）に抵触していないか十分に確認してください。
　また、箇条書きで構いませんので、類似産業財産権との相違点を入力してください。</t>
    </r>
    <rPh sb="1" eb="3">
      <t>トッキョ</t>
    </rPh>
    <rPh sb="3" eb="5">
      <t>ジョウホウ</t>
    </rPh>
    <rPh sb="60" eb="61">
      <t>トウ</t>
    </rPh>
    <rPh sb="65" eb="67">
      <t>カイハツ</t>
    </rPh>
    <rPh sb="67" eb="68">
      <t>マタ</t>
    </rPh>
    <rPh sb="69" eb="71">
      <t>カイリョウ</t>
    </rPh>
    <rPh sb="71" eb="73">
      <t>ナイヨウ</t>
    </rPh>
    <rPh sb="74" eb="76">
      <t>タシャ</t>
    </rPh>
    <rPh sb="77" eb="79">
      <t>サンギョウ</t>
    </rPh>
    <rPh sb="79" eb="82">
      <t>ザイサンケン</t>
    </rPh>
    <rPh sb="83" eb="86">
      <t>トッキョケン</t>
    </rPh>
    <rPh sb="87" eb="92">
      <t>ジツヨウシンアンケン</t>
    </rPh>
    <rPh sb="93" eb="96">
      <t>イショウケン</t>
    </rPh>
    <rPh sb="97" eb="100">
      <t>ショウヒョウケン</t>
    </rPh>
    <rPh sb="102" eb="104">
      <t>テイショク</t>
    </rPh>
    <rPh sb="110" eb="112">
      <t>ジュウブン</t>
    </rPh>
    <rPh sb="113" eb="115">
      <t>カクニン</t>
    </rPh>
    <rPh sb="127" eb="130">
      <t>カジョウガ</t>
    </rPh>
    <rPh sb="132" eb="133">
      <t>カマ</t>
    </rPh>
    <rPh sb="140" eb="142">
      <t>ルイジ</t>
    </rPh>
    <rPh sb="142" eb="147">
      <t>サンギョウザイサンケン</t>
    </rPh>
    <rPh sb="149" eb="151">
      <t>ソウイ</t>
    </rPh>
    <rPh sb="151" eb="152">
      <t>テン</t>
    </rPh>
    <rPh sb="153" eb="155">
      <t>ニュウリョク</t>
    </rPh>
    <phoneticPr fontId="1"/>
  </si>
  <si>
    <t>９(1)．達成目標</t>
    <rPh sb="5" eb="7">
      <t>タッセイ</t>
    </rPh>
    <rPh sb="7" eb="9">
      <t>モクヒョウ</t>
    </rPh>
    <phoneticPr fontId="1"/>
  </si>
  <si>
    <t>９(2)．達成目標</t>
    <rPh sb="5" eb="7">
      <t>タッセイ</t>
    </rPh>
    <rPh sb="7" eb="9">
      <t>モクヒョウ</t>
    </rPh>
    <phoneticPr fontId="1"/>
  </si>
  <si>
    <t>９(3)．達成目標</t>
    <rPh sb="5" eb="7">
      <t>タッセイ</t>
    </rPh>
    <rPh sb="7" eb="9">
      <t>モクヒョウ</t>
    </rPh>
    <phoneticPr fontId="1"/>
  </si>
  <si>
    <t>10．実施体制</t>
    <rPh sb="3" eb="5">
      <t>ジッシ</t>
    </rPh>
    <rPh sb="5" eb="7">
      <t>タイセイ</t>
    </rPh>
    <phoneticPr fontId="10"/>
  </si>
  <si>
    <t>11．事業実施計画</t>
    <rPh sb="3" eb="5">
      <t>ジギョウ</t>
    </rPh>
    <rPh sb="5" eb="7">
      <t>ジッシ</t>
    </rPh>
    <rPh sb="7" eb="9">
      <t>ケイカク</t>
    </rPh>
    <phoneticPr fontId="1"/>
  </si>
  <si>
    <t>12．産業財産権（特許権、実用新案権、意匠権、商標権）</t>
    <rPh sb="3" eb="5">
      <t>サンギョウ</t>
    </rPh>
    <rPh sb="5" eb="8">
      <t>ザイサンケン</t>
    </rPh>
    <rPh sb="9" eb="12">
      <t>トッキョケン</t>
    </rPh>
    <rPh sb="13" eb="15">
      <t>ジツヨウ</t>
    </rPh>
    <rPh sb="15" eb="17">
      <t>シンアン</t>
    </rPh>
    <rPh sb="17" eb="18">
      <t>ケン</t>
    </rPh>
    <rPh sb="19" eb="22">
      <t>イショウケン</t>
    </rPh>
    <rPh sb="23" eb="26">
      <t>ショウヒョウケン</t>
    </rPh>
    <phoneticPr fontId="1"/>
  </si>
  <si>
    <t>13．本事業遂行にあたっての法令遵守、環境配慮、安全性確保への取り組み</t>
    <rPh sb="3" eb="4">
      <t>ホン</t>
    </rPh>
    <rPh sb="4" eb="6">
      <t>ジギョウ</t>
    </rPh>
    <rPh sb="6" eb="8">
      <t>スイコウ</t>
    </rPh>
    <rPh sb="14" eb="16">
      <t>ホウレイ</t>
    </rPh>
    <rPh sb="16" eb="18">
      <t>ジュンシュ</t>
    </rPh>
    <rPh sb="19" eb="21">
      <t>カンキョウ</t>
    </rPh>
    <rPh sb="21" eb="23">
      <t>ハイリョ</t>
    </rPh>
    <rPh sb="24" eb="27">
      <t>アンゼンセイ</t>
    </rPh>
    <rPh sb="27" eb="29">
      <t>カクホ</t>
    </rPh>
    <rPh sb="31" eb="32">
      <t>ト</t>
    </rPh>
    <rPh sb="33" eb="34">
      <t>ク</t>
    </rPh>
    <phoneticPr fontId="1"/>
  </si>
  <si>
    <t>14．専門用語の解説　※必要な場合は入力</t>
    <rPh sb="3" eb="5">
      <t>センモン</t>
    </rPh>
    <rPh sb="5" eb="7">
      <t>ヨウゴ</t>
    </rPh>
    <rPh sb="8" eb="10">
      <t>カイセツ</t>
    </rPh>
    <rPh sb="12" eb="14">
      <t>ヒツヨウ</t>
    </rPh>
    <rPh sb="15" eb="17">
      <t>バアイ</t>
    </rPh>
    <rPh sb="18" eb="20">
      <t>ニュウリョク</t>
    </rPh>
    <phoneticPr fontId="1"/>
  </si>
  <si>
    <t>15．助成事業の資金計画</t>
    <rPh sb="3" eb="5">
      <t>ジョセイ</t>
    </rPh>
    <rPh sb="5" eb="7">
      <t>ジギョウ</t>
    </rPh>
    <phoneticPr fontId="5"/>
  </si>
  <si>
    <t>16．資金支出明細</t>
    <rPh sb="3" eb="5">
      <t>シキン</t>
    </rPh>
    <rPh sb="5" eb="7">
      <t>シシュツ</t>
    </rPh>
    <rPh sb="7" eb="9">
      <t>メイサイ</t>
    </rPh>
    <phoneticPr fontId="10"/>
  </si>
  <si>
    <t>（４）専門家指導費</t>
    <rPh sb="3" eb="6">
      <t>センモンカ</t>
    </rPh>
    <rPh sb="6" eb="8">
      <t>シドウ</t>
    </rPh>
    <rPh sb="8" eb="9">
      <t>ヒ</t>
    </rPh>
    <phoneticPr fontId="1"/>
  </si>
  <si>
    <t>（６）直接人件費</t>
    <phoneticPr fontId="5"/>
  </si>
  <si>
    <t>（５）産業財産権出願・導入費</t>
    <rPh sb="3" eb="5">
      <t>サンギョウ</t>
    </rPh>
    <rPh sb="5" eb="8">
      <t>ザイサンケン</t>
    </rPh>
    <rPh sb="8" eb="10">
      <t>シュツガン</t>
    </rPh>
    <rPh sb="11" eb="13">
      <t>ドウニュウ</t>
    </rPh>
    <rPh sb="13" eb="14">
      <t>ヒ</t>
    </rPh>
    <phoneticPr fontId="5"/>
  </si>
  <si>
    <t>（７）展示会出展費</t>
    <rPh sb="3" eb="6">
      <t>テンジカイ</t>
    </rPh>
    <rPh sb="6" eb="8">
      <t>シュッテン</t>
    </rPh>
    <phoneticPr fontId="1"/>
  </si>
  <si>
    <t>（８）広告費</t>
    <rPh sb="3" eb="5">
      <t>コウコク</t>
    </rPh>
    <phoneticPr fontId="1"/>
  </si>
  <si>
    <r>
      <t>広告費の助成金交付申請額の上限は、展示会等出展費との</t>
    </r>
    <r>
      <rPr>
        <sz val="10"/>
        <rFont val="HGP創英角ｺﾞｼｯｸUB"/>
        <family val="3"/>
        <charset val="128"/>
      </rPr>
      <t>合計</t>
    </r>
    <r>
      <rPr>
        <sz val="10"/>
        <rFont val="ＭＳ Ｐ明朝"/>
        <family val="1"/>
        <charset val="128"/>
      </rPr>
      <t xml:space="preserve">で </t>
    </r>
    <r>
      <rPr>
        <sz val="10"/>
        <rFont val="HGP創英角ｺﾞｼｯｸUB"/>
        <family val="3"/>
        <charset val="128"/>
      </rPr>
      <t>1,000万円</t>
    </r>
    <r>
      <rPr>
        <sz val="10"/>
        <rFont val="ＭＳ Ｐ明朝"/>
        <family val="1"/>
        <charset val="128"/>
      </rPr>
      <t>です。</t>
    </r>
    <rPh sb="21" eb="23">
      <t>シュッテン</t>
    </rPh>
    <phoneticPr fontId="1"/>
  </si>
  <si>
    <r>
      <t>　※本経費の助成金額は助成対象期間中の</t>
    </r>
    <r>
      <rPr>
        <b/>
        <sz val="10"/>
        <color theme="1"/>
        <rFont val="ＭＳ Ｐゴシック"/>
        <family val="3"/>
        <charset val="128"/>
      </rPr>
      <t>１年につき１，０００万円が上限</t>
    </r>
    <r>
      <rPr>
        <sz val="10"/>
        <color theme="1"/>
        <rFont val="ＭＳ Ｐゴシック"/>
        <family val="3"/>
        <charset val="128"/>
      </rPr>
      <t>です。</t>
    </r>
    <rPh sb="20" eb="21">
      <t>ネン</t>
    </rPh>
    <phoneticPr fontId="1"/>
  </si>
  <si>
    <r>
      <t>　※</t>
    </r>
    <r>
      <rPr>
        <b/>
        <sz val="10"/>
        <color theme="1"/>
        <rFont val="ＭＳ Ｐゴシック"/>
        <family val="3"/>
        <charset val="128"/>
      </rPr>
      <t>従事時間の上限は、１人につき１日８時間、年間１，８００時間</t>
    </r>
    <r>
      <rPr>
        <sz val="10"/>
        <color theme="1"/>
        <rFont val="ＭＳ Ｐゴシック"/>
        <family val="3"/>
        <charset val="128"/>
      </rPr>
      <t>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</si>
</sst>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176" formatCode="0.0%"/>
    <numFmt numFmtId="177" formatCode="#,###"/>
    <numFmt numFmtId="178" formatCode="#,##0_ "/>
    <numFmt numFmtId="179" formatCode="[&lt;=99999999]####\-####;\(00\)\ ####\-####"/>
    <numFmt numFmtId="180" formatCode="[$-411]ggge&quot;年&quot;m&quot;月&quot;;@"/>
    <numFmt numFmtId="181" formatCode="#,##0&quot; 円&quot;;\-#,##0&quot; 円&quot;"/>
    <numFmt numFmtId="182" formatCode="[$-F800]dddd\,\ mmmm\ dd\,\ yyyy"/>
    <numFmt numFmtId="183" formatCode="General&quot;人&quot;"/>
    <numFmt numFmtId="184" formatCode="&quot;原&quot;\-General"/>
    <numFmt numFmtId="185" formatCode="&quot;機&quot;\-General"/>
    <numFmt numFmtId="186" formatCode="&quot;委&quot;\-General"/>
    <numFmt numFmtId="187" formatCode="&quot;産&quot;\-General"/>
    <numFmt numFmtId="188" formatCode="&quot;人&quot;\-General"/>
    <numFmt numFmtId="189" formatCode="&quot;展&quot;\-General"/>
    <numFmt numFmtId="190" formatCode="&quot;広&quot;\-General"/>
    <numFmt numFmtId="191" formatCode="&quot;他&quot;\-General"/>
    <numFmt numFmtId="192" formatCode="[$-411]ggge&quot;年&quot;m&quot;月&quot;d&quot;日&quot;;@"/>
    <numFmt numFmtId="193" formatCode="[&lt;=999]000;[&lt;=9999]000\-00;000\-0000"/>
    <numFmt numFmtId="194" formatCode="0_);[Red]\(0\)"/>
    <numFmt numFmtId="195" formatCode="\(General\)"/>
    <numFmt numFmtId="196" formatCode="&quot;専&quot;\-General"/>
    <numFmt numFmtId="197" formatCode="&quot;第&quot;General&quot;期&quot;"/>
    <numFmt numFmtId="198" formatCode="[$]ggge&quot;年&quot;m&quot;月&quot;d&quot;日&quot;;@" x16r2:formatCode16="[$-ja-JP-x-gannen]ggge&quot;年&quot;m&quot;月&quot;d&quot;日&quot;;@"/>
  </numFmts>
  <fonts count="15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u/>
      <sz val="10.8"/>
      <color theme="1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9"/>
      <color theme="1"/>
      <name val="ＭＳ Ｐゴシック"/>
      <family val="3"/>
      <charset val="128"/>
    </font>
    <font>
      <b/>
      <sz val="11"/>
      <color rgb="FFFF0000"/>
      <name val="ＭＳ Ｐゴシック"/>
      <family val="3"/>
      <charset val="128"/>
    </font>
    <font>
      <b/>
      <sz val="10"/>
      <name val="ＭＳ Ｐゴシック"/>
      <family val="3"/>
      <charset val="128"/>
    </font>
    <font>
      <sz val="8"/>
      <color theme="1"/>
      <name val="ＭＳ Ｐゴシック"/>
      <family val="3"/>
      <charset val="128"/>
    </font>
    <font>
      <sz val="10"/>
      <color theme="0" tint="-4.9989318521683403E-2"/>
      <name val="ＭＳ Ｐゴシック"/>
      <family val="3"/>
      <charset val="128"/>
    </font>
    <font>
      <sz val="11"/>
      <color theme="0" tint="-0.34998626667073579"/>
      <name val="ＭＳ Ｐゴシック"/>
      <family val="3"/>
      <charset val="128"/>
    </font>
    <font>
      <sz val="11"/>
      <color rgb="FF0070C0"/>
      <name val="ＭＳ Ｐゴシック"/>
      <family val="3"/>
      <charset val="128"/>
    </font>
    <font>
      <sz val="11"/>
      <color rgb="FFFF0000"/>
      <name val="ＭＳ Ｐゴシック"/>
      <family val="3"/>
      <charset val="128"/>
    </font>
    <font>
      <b/>
      <sz val="10"/>
      <color theme="1"/>
      <name val="ＭＳ Ｐゴシック"/>
      <family val="3"/>
      <charset val="128"/>
    </font>
    <font>
      <sz val="10"/>
      <color theme="1"/>
      <name val="ＭＳ Ｐゴシック"/>
      <family val="3"/>
      <charset val="128"/>
      <scheme val="minor"/>
    </font>
    <font>
      <u/>
      <sz val="10"/>
      <name val="ＭＳ Ｐゴシック"/>
      <family val="3"/>
      <charset val="128"/>
    </font>
    <font>
      <sz val="10"/>
      <color theme="2" tint="-0.89999084444715716"/>
      <name val="ＭＳ Ｐゴシック"/>
      <family val="3"/>
      <charset val="128"/>
    </font>
    <font>
      <b/>
      <u/>
      <sz val="10"/>
      <color theme="1"/>
      <name val="ＭＳ Ｐゴシック"/>
      <family val="3"/>
      <charset val="128"/>
    </font>
    <font>
      <b/>
      <sz val="10"/>
      <color rgb="FF002060"/>
      <name val="ＭＳ Ｐゴシック"/>
      <family val="3"/>
      <charset val="128"/>
    </font>
    <font>
      <u/>
      <sz val="10"/>
      <color theme="1"/>
      <name val="ＭＳ Ｐゴシック"/>
      <family val="3"/>
      <charset val="128"/>
    </font>
    <font>
      <b/>
      <u/>
      <sz val="9"/>
      <color theme="1"/>
      <name val="ＭＳ Ｐゴシック"/>
      <family val="3"/>
      <charset val="128"/>
    </font>
    <font>
      <u/>
      <sz val="9"/>
      <color theme="1"/>
      <name val="ＭＳ Ｐゴシック"/>
      <family val="3"/>
      <charset val="128"/>
    </font>
    <font>
      <sz val="10"/>
      <color theme="1"/>
      <name val="ＭＳ ゴシック"/>
      <family val="3"/>
      <charset val="128"/>
    </font>
    <font>
      <b/>
      <sz val="11"/>
      <color theme="1"/>
      <name val="ＭＳ Ｐゴシック"/>
      <family val="3"/>
      <charset val="128"/>
      <scheme val="minor"/>
    </font>
    <font>
      <sz val="10.5"/>
      <color theme="1"/>
      <name val="ＭＳ ゴシック"/>
      <family val="3"/>
      <charset val="128"/>
    </font>
    <font>
      <sz val="10.5"/>
      <name val="ＭＳ Ｐゴシック"/>
      <family val="3"/>
      <charset val="128"/>
    </font>
    <font>
      <b/>
      <sz val="10.5"/>
      <name val="ＭＳ Ｐゴシック"/>
      <family val="3"/>
      <charset val="128"/>
    </font>
    <font>
      <sz val="10.5"/>
      <color rgb="FFFF000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2.5"/>
      <color theme="1"/>
      <name val="ＭＳ Ｐゴシック"/>
      <family val="3"/>
      <charset val="128"/>
      <scheme val="minor"/>
    </font>
    <font>
      <b/>
      <sz val="12.5"/>
      <color rgb="FFFF0000"/>
      <name val="ＭＳ Ｐゴシック"/>
      <family val="3"/>
      <charset val="128"/>
      <scheme val="minor"/>
    </font>
    <font>
      <sz val="12.5"/>
      <name val="ＭＳ Ｐゴシック"/>
      <family val="3"/>
      <charset val="128"/>
      <scheme val="minor"/>
    </font>
    <font>
      <b/>
      <u/>
      <sz val="12.5"/>
      <name val="ＭＳ Ｐゴシック"/>
      <family val="3"/>
      <charset val="128"/>
      <scheme val="minor"/>
    </font>
    <font>
      <u/>
      <sz val="12.5"/>
      <name val="ＭＳ Ｐゴシック"/>
      <family val="3"/>
      <charset val="128"/>
      <scheme val="minor"/>
    </font>
    <font>
      <sz val="10"/>
      <name val="ＭＳ Ｐゴシック"/>
      <family val="3"/>
      <charset val="128"/>
      <scheme val="minor"/>
    </font>
    <font>
      <b/>
      <sz val="15"/>
      <name val="ＭＳ Ｐゴシック"/>
      <family val="3"/>
      <charset val="128"/>
      <scheme val="minor"/>
    </font>
    <font>
      <b/>
      <sz val="12.5"/>
      <name val="ＭＳ Ｐゴシック"/>
      <family val="3"/>
      <charset val="128"/>
      <scheme val="minor"/>
    </font>
    <font>
      <b/>
      <sz val="10"/>
      <color theme="1"/>
      <name val="ＭＳ Ｐゴシック"/>
      <family val="3"/>
      <charset val="128"/>
      <scheme val="minor"/>
    </font>
    <font>
      <sz val="10.5"/>
      <name val="ＭＳ Ｐゴシック"/>
      <family val="3"/>
      <charset val="128"/>
      <scheme val="minor"/>
    </font>
    <font>
      <b/>
      <sz val="10.5"/>
      <name val="ＭＳ Ｐゴシック"/>
      <family val="3"/>
      <charset val="128"/>
      <scheme val="minor"/>
    </font>
    <font>
      <u/>
      <sz val="10.5"/>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sz val="11"/>
      <color rgb="FF0070C0"/>
      <name val="ＭＳ Ｐゴシック"/>
      <family val="3"/>
      <charset val="128"/>
      <scheme val="minor"/>
    </font>
    <font>
      <sz val="12"/>
      <color theme="2" tint="-0.89999084444715716"/>
      <name val="ＭＳ Ｐゴシック"/>
      <family val="3"/>
      <charset val="128"/>
      <scheme val="minor"/>
    </font>
    <font>
      <sz val="12"/>
      <color theme="1"/>
      <name val="ＭＳ Ｐゴシック"/>
      <family val="3"/>
      <charset val="128"/>
      <scheme val="minor"/>
    </font>
    <font>
      <sz val="10"/>
      <color rgb="FFFF0000"/>
      <name val="ＭＳ Ｐゴシック"/>
      <family val="3"/>
      <charset val="128"/>
      <scheme val="minor"/>
    </font>
    <font>
      <sz val="10"/>
      <color rgb="FF222222"/>
      <name val="ＭＳ Ｐゴシック"/>
      <family val="3"/>
      <charset val="128"/>
      <scheme val="minor"/>
    </font>
    <font>
      <b/>
      <u/>
      <sz val="11"/>
      <color theme="1"/>
      <name val="ＭＳ Ｐゴシック"/>
      <family val="3"/>
      <charset val="128"/>
      <scheme val="minor"/>
    </font>
    <font>
      <sz val="11"/>
      <color theme="2" tint="-0.89999084444715716"/>
      <name val="ＭＳ Ｐゴシック"/>
      <family val="3"/>
      <charset val="128"/>
      <scheme val="minor"/>
    </font>
    <font>
      <b/>
      <sz val="10"/>
      <color rgb="FFFF000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u/>
      <sz val="10"/>
      <name val="ＭＳ Ｐゴシック"/>
      <family val="3"/>
      <charset val="128"/>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u/>
      <sz val="10"/>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b/>
      <u/>
      <sz val="12"/>
      <color theme="1"/>
      <name val="ＭＳ Ｐゴシック"/>
      <family val="3"/>
      <charset val="128"/>
      <scheme val="minor"/>
    </font>
    <font>
      <b/>
      <sz val="14"/>
      <name val="ＭＳ Ｐゴシック"/>
      <family val="3"/>
      <charset val="128"/>
      <scheme val="minor"/>
    </font>
    <font>
      <sz val="11"/>
      <name val="ＭＳ ゴシック"/>
      <family val="3"/>
      <charset val="128"/>
    </font>
    <font>
      <sz val="10"/>
      <name val="ＭＳ ゴシック"/>
      <family val="3"/>
      <charset val="128"/>
    </font>
    <font>
      <sz val="11"/>
      <color theme="1"/>
      <name val="ＭＳ ゴシック"/>
      <family val="3"/>
      <charset val="128"/>
    </font>
    <font>
      <b/>
      <sz val="11"/>
      <color theme="1"/>
      <name val="ＭＳ Ｐゴシック"/>
      <family val="2"/>
      <charset val="128"/>
      <scheme val="minor"/>
    </font>
    <font>
      <sz val="12"/>
      <color theme="2" tint="-0.89999084444715716"/>
      <name val="ＭＳ Ｐゴシック"/>
      <family val="2"/>
      <charset val="128"/>
      <scheme val="minor"/>
    </font>
    <font>
      <b/>
      <sz val="11"/>
      <color theme="1"/>
      <name val="ＭＳ ゴシック"/>
      <family val="3"/>
      <charset val="128"/>
    </font>
    <font>
      <b/>
      <sz val="12"/>
      <name val="ＭＳ Ｐゴシック"/>
      <family val="3"/>
      <charset val="128"/>
    </font>
    <font>
      <b/>
      <u/>
      <sz val="10.5"/>
      <name val="ＭＳ Ｐゴシック"/>
      <family val="3"/>
      <charset val="128"/>
      <scheme val="minor"/>
    </font>
    <font>
      <b/>
      <u/>
      <sz val="12"/>
      <name val="ＭＳ Ｐゴシック"/>
      <family val="3"/>
      <charset val="128"/>
      <scheme val="minor"/>
    </font>
    <font>
      <sz val="13"/>
      <name val="ＭＳ ゴシック"/>
      <family val="3"/>
      <charset val="128"/>
    </font>
    <font>
      <b/>
      <sz val="10"/>
      <color rgb="FFFF0000"/>
      <name val="ＭＳ Ｐゴシック"/>
      <family val="3"/>
      <charset val="128"/>
    </font>
    <font>
      <sz val="10"/>
      <color rgb="FF0070C0"/>
      <name val="ＭＳ Ｐゴシック"/>
      <family val="3"/>
      <charset val="128"/>
    </font>
    <font>
      <sz val="10"/>
      <color theme="1"/>
      <name val="ＭＳ Ｐゴシック"/>
      <family val="2"/>
      <charset val="128"/>
      <scheme val="minor"/>
    </font>
    <font>
      <sz val="8.5"/>
      <name val="ＭＳ Ｐゴシック"/>
      <family val="3"/>
      <charset val="128"/>
    </font>
    <font>
      <sz val="12.5"/>
      <color theme="1"/>
      <name val="ＭＳ Ｐゴシック"/>
      <family val="3"/>
      <charset val="128"/>
    </font>
    <font>
      <b/>
      <sz val="12.5"/>
      <color rgb="FFFF0000"/>
      <name val="ＭＳ Ｐゴシック"/>
      <family val="3"/>
      <charset val="128"/>
    </font>
    <font>
      <sz val="11.5"/>
      <color theme="1"/>
      <name val="ＭＳ Ｐゴシック"/>
      <family val="3"/>
      <charset val="128"/>
      <scheme val="minor"/>
    </font>
    <font>
      <u/>
      <sz val="11"/>
      <color rgb="FFFF0000"/>
      <name val="ＭＳ Ｐゴシック"/>
      <family val="3"/>
      <charset val="128"/>
      <scheme val="minor"/>
    </font>
    <font>
      <sz val="9"/>
      <color theme="1"/>
      <name val="ＭＳ ゴシック"/>
      <family val="3"/>
      <charset val="128"/>
    </font>
    <font>
      <sz val="9"/>
      <color theme="1"/>
      <name val="ＭＳ Ｐゴシック"/>
      <family val="2"/>
      <charset val="128"/>
      <scheme val="minor"/>
    </font>
    <font>
      <b/>
      <sz val="8.5"/>
      <color theme="1"/>
      <name val="ＭＳ ゴシック"/>
      <family val="3"/>
      <charset val="128"/>
    </font>
    <font>
      <sz val="8.5"/>
      <color theme="1"/>
      <name val="ＭＳ Ｐゴシック"/>
      <family val="2"/>
      <charset val="128"/>
      <scheme val="minor"/>
    </font>
    <font>
      <sz val="12"/>
      <color rgb="FFFF0000"/>
      <name val="ＭＳ Ｐゴシック"/>
      <family val="3"/>
      <charset val="128"/>
      <scheme val="minor"/>
    </font>
    <font>
      <b/>
      <sz val="14"/>
      <name val="ＭＳ Ｐゴシック"/>
      <family val="3"/>
      <charset val="128"/>
    </font>
    <font>
      <b/>
      <sz val="20"/>
      <name val="ＭＳ Ｐゴシック"/>
      <family val="3"/>
      <charset val="128"/>
    </font>
    <font>
      <sz val="20"/>
      <color theme="1"/>
      <name val="ＭＳ Ｐゴシック"/>
      <family val="3"/>
      <charset val="128"/>
      <scheme val="minor"/>
    </font>
    <font>
      <sz val="12"/>
      <name val="ＭＳ Ｐゴシック"/>
      <family val="3"/>
      <charset val="128"/>
    </font>
    <font>
      <sz val="9"/>
      <name val="ＭＳ Ｐ明朝"/>
      <family val="1"/>
      <charset val="128"/>
    </font>
    <font>
      <sz val="10"/>
      <name val="ＭＳ Ｐ明朝"/>
      <family val="1"/>
      <charset val="128"/>
    </font>
    <font>
      <sz val="10"/>
      <name val="HGP創英角ｺﾞｼｯｸUB"/>
      <family val="3"/>
      <charset val="128"/>
    </font>
    <font>
      <b/>
      <sz val="16"/>
      <color theme="1"/>
      <name val="ＭＳ Ｐゴシック"/>
      <family val="3"/>
      <charset val="128"/>
      <scheme val="minor"/>
    </font>
    <font>
      <b/>
      <sz val="12"/>
      <color theme="1"/>
      <name val="ＭＳ ゴシック"/>
      <family val="3"/>
      <charset val="128"/>
    </font>
    <font>
      <sz val="9"/>
      <color theme="1"/>
      <name val="HGP創英角ｺﾞｼｯｸUB"/>
      <family val="3"/>
      <charset val="128"/>
    </font>
    <font>
      <sz val="11"/>
      <color theme="1"/>
      <name val="HGP創英角ｺﾞｼｯｸUB"/>
      <family val="3"/>
      <charset val="128"/>
    </font>
    <font>
      <sz val="10"/>
      <color theme="1"/>
      <name val="HGP創英角ｺﾞｼｯｸUB"/>
      <family val="3"/>
      <charset val="128"/>
    </font>
    <font>
      <u/>
      <sz val="11"/>
      <color theme="10"/>
      <name val="ＭＳ Ｐゴシック"/>
      <family val="2"/>
      <charset val="128"/>
      <scheme val="minor"/>
    </font>
    <font>
      <sz val="8"/>
      <color theme="1"/>
      <name val="ＭＳ Ｐゴシック"/>
      <family val="3"/>
      <charset val="128"/>
      <scheme val="minor"/>
    </font>
    <font>
      <sz val="9"/>
      <name val="ＭＳ Ｐゴシック"/>
      <family val="2"/>
      <charset val="128"/>
      <scheme val="minor"/>
    </font>
    <font>
      <sz val="12"/>
      <name val="ＭＳ ゴシック"/>
      <family val="3"/>
      <charset val="128"/>
    </font>
    <font>
      <sz val="9"/>
      <name val="HGP創英角ｺﾞｼｯｸUB"/>
      <family val="3"/>
      <charset val="128"/>
    </font>
    <font>
      <sz val="11"/>
      <color theme="1"/>
      <name val="BIZ UDゴシック"/>
      <family val="3"/>
      <charset val="128"/>
    </font>
    <font>
      <b/>
      <sz val="9"/>
      <color theme="1"/>
      <name val="HGP創英角ｺﾞｼｯｸUB"/>
      <family val="3"/>
      <charset val="128"/>
    </font>
    <font>
      <sz val="4"/>
      <color theme="1"/>
      <name val="ＭＳ Ｐゴシック"/>
      <family val="3"/>
      <charset val="128"/>
      <scheme val="minor"/>
    </font>
    <font>
      <sz val="10"/>
      <color rgb="FF000000"/>
      <name val="ＭＳ Ｐゴシック"/>
      <family val="3"/>
      <charset val="128"/>
    </font>
    <font>
      <sz val="8"/>
      <color rgb="FF000000"/>
      <name val="ＭＳ Ｐゴシック"/>
      <family val="3"/>
      <charset val="128"/>
    </font>
    <font>
      <b/>
      <sz val="11"/>
      <name val="ＭＳ ゴシック"/>
      <family val="3"/>
      <charset val="128"/>
    </font>
    <font>
      <sz val="8"/>
      <name val="ＭＳ ゴシック"/>
      <family val="3"/>
      <charset val="128"/>
    </font>
    <font>
      <b/>
      <sz val="9"/>
      <color rgb="FFFF0000"/>
      <name val="ＭＳ Ｐゴシック"/>
      <family val="3"/>
      <charset val="128"/>
    </font>
    <font>
      <b/>
      <sz val="9"/>
      <color rgb="FFFF0000"/>
      <name val="ＭＳ 明朝"/>
      <family val="1"/>
      <charset val="128"/>
    </font>
    <font>
      <sz val="9"/>
      <name val="ＭＳ ゴシック"/>
      <family val="3"/>
      <charset val="128"/>
    </font>
    <font>
      <b/>
      <sz val="14"/>
      <color theme="1"/>
      <name val="ＭＳ Ｐゴシック"/>
      <family val="3"/>
      <charset val="128"/>
      <scheme val="minor"/>
    </font>
    <font>
      <sz val="12"/>
      <name val="ＭＳ 明朝"/>
      <family val="1"/>
      <charset val="128"/>
    </font>
    <font>
      <b/>
      <sz val="10"/>
      <name val="ＭＳ 明朝"/>
      <family val="1"/>
      <charset val="128"/>
    </font>
    <font>
      <sz val="9"/>
      <name val="ＭＳ 明朝"/>
      <family val="1"/>
      <charset val="128"/>
    </font>
    <font>
      <b/>
      <sz val="9"/>
      <name val="ＭＳ ゴシック"/>
      <family val="3"/>
      <charset val="128"/>
    </font>
    <font>
      <sz val="10"/>
      <color rgb="FF000000"/>
      <name val="Arial"/>
      <family val="2"/>
    </font>
    <font>
      <b/>
      <sz val="10"/>
      <name val="ＭＳ ゴシック"/>
      <family val="3"/>
      <charset val="128"/>
    </font>
    <font>
      <sz val="6"/>
      <name val="ＭＳ ゴシック"/>
      <family val="3"/>
      <charset val="128"/>
    </font>
    <font>
      <sz val="11"/>
      <color rgb="FFFFC000"/>
      <name val="ＭＳ 明朝"/>
      <family val="1"/>
      <charset val="128"/>
    </font>
    <font>
      <b/>
      <sz val="9"/>
      <color rgb="FFFFC000"/>
      <name val="ＭＳ Ｐゴシック"/>
      <family val="3"/>
      <charset val="128"/>
    </font>
    <font>
      <b/>
      <sz val="11"/>
      <name val="ＭＳ 明朝"/>
      <family val="1"/>
      <charset val="128"/>
    </font>
    <font>
      <sz val="9"/>
      <color theme="0"/>
      <name val="ＭＳ ゴシック"/>
      <family val="3"/>
      <charset val="128"/>
    </font>
    <font>
      <sz val="9"/>
      <color rgb="FFFF0000"/>
      <name val="ＭＳ Ｐゴシック"/>
      <family val="3"/>
      <charset val="128"/>
    </font>
    <font>
      <sz val="10.5"/>
      <name val="ＭＳ 明朝"/>
      <family val="1"/>
      <charset val="128"/>
    </font>
    <font>
      <sz val="11"/>
      <name val="HGP創英角ｺﾞｼｯｸUB"/>
      <family val="3"/>
      <charset val="128"/>
    </font>
    <font>
      <sz val="6"/>
      <name val="HGP創英角ｺﾞｼｯｸUB"/>
      <family val="3"/>
      <charset val="128"/>
    </font>
    <font>
      <sz val="12"/>
      <name val="HGP創英角ｺﾞｼｯｸUB"/>
      <family val="3"/>
      <charset val="128"/>
    </font>
    <font>
      <sz val="12"/>
      <name val="HGPｺﾞｼｯｸM"/>
      <family val="3"/>
      <charset val="128"/>
    </font>
    <font>
      <b/>
      <sz val="12"/>
      <name val="HGPｺﾞｼｯｸM"/>
      <family val="3"/>
      <charset val="128"/>
    </font>
    <font>
      <b/>
      <sz val="12.5"/>
      <color theme="1"/>
      <name val="ＭＳ Ｐゴシック"/>
      <family val="3"/>
      <charset val="128"/>
    </font>
    <font>
      <sz val="12.5"/>
      <color theme="0"/>
      <name val="ＭＳ Ｐゴシック"/>
      <family val="3"/>
      <charset val="128"/>
      <scheme val="minor"/>
    </font>
    <font>
      <sz val="10.8"/>
      <name val="ＭＳ Ｐゴシック"/>
      <family val="3"/>
      <charset val="128"/>
    </font>
    <font>
      <sz val="10"/>
      <name val="ＭＳ Ｐゴシック"/>
      <family val="1"/>
      <charset val="128"/>
    </font>
    <font>
      <sz val="8"/>
      <name val="ＭＳ Ｐゴシック"/>
      <family val="1"/>
      <charset val="128"/>
    </font>
    <font>
      <sz val="11"/>
      <color theme="1"/>
      <name val="HGPｺﾞｼｯｸM"/>
      <family val="3"/>
      <charset val="128"/>
    </font>
    <font>
      <sz val="10"/>
      <name val="ＭＳ 明朝"/>
      <family val="3"/>
      <charset val="128"/>
    </font>
    <font>
      <sz val="8"/>
      <color rgb="FFFF0000"/>
      <name val="ＭＳ Ｐゴシック"/>
      <family val="3"/>
      <charset val="128"/>
      <scheme val="major"/>
    </font>
    <font>
      <b/>
      <sz val="9"/>
      <color rgb="FFFF0000"/>
      <name val="ＭＳ 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1" tint="0.14999847407452621"/>
        <bgColor indexed="64"/>
      </patternFill>
    </fill>
  </fills>
  <borders count="2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theme="0" tint="-0.14996795556505021"/>
      </left>
      <right style="thin">
        <color theme="0" tint="-0.14996795556505021"/>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thin">
        <color indexed="64"/>
      </bottom>
      <diagonal/>
    </border>
    <border>
      <left/>
      <right style="thin">
        <color indexed="64"/>
      </right>
      <top/>
      <bottom style="hair">
        <color theme="1" tint="0.34998626667073579"/>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thin">
        <color indexed="64"/>
      </right>
      <top style="hair">
        <color theme="1" tint="0.34998626667073579"/>
      </top>
      <bottom/>
      <diagonal/>
    </border>
    <border>
      <left style="thin">
        <color indexed="64"/>
      </left>
      <right/>
      <top style="hair">
        <color theme="1" tint="0.34998626667073579"/>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theme="1" tint="0.34998626667073579"/>
      </right>
      <top style="thin">
        <color indexed="64"/>
      </top>
      <bottom/>
      <diagonal/>
    </border>
    <border>
      <left style="hair">
        <color theme="1" tint="0.34998626667073579"/>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theme="1" tint="0.34998626667073579"/>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theme="1" tint="0.34998626667073579"/>
      </right>
      <top style="hair">
        <color indexed="64"/>
      </top>
      <bottom/>
      <diagonal/>
    </border>
    <border>
      <left style="hair">
        <color theme="1" tint="0.34998626667073579"/>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theme="1" tint="0.34998626667073579"/>
      </right>
      <top style="hair">
        <color indexed="64"/>
      </top>
      <bottom style="hair">
        <color indexed="64"/>
      </bottom>
      <diagonal/>
    </border>
    <border>
      <left style="hair">
        <color theme="1" tint="0.34998626667073579"/>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
      <left style="thin">
        <color theme="1"/>
      </left>
      <right/>
      <top style="thin">
        <color theme="1"/>
      </top>
      <bottom/>
      <diagonal/>
    </border>
    <border>
      <left/>
      <right/>
      <top style="thin">
        <color theme="1"/>
      </top>
      <bottom/>
      <diagonal/>
    </border>
    <border>
      <left style="hair">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theme="1"/>
      </bottom>
      <diagonal/>
    </border>
    <border>
      <left style="thin">
        <color theme="0" tint="-0.14996795556505021"/>
      </left>
      <right style="thin">
        <color theme="0" tint="-0.14996795556505021"/>
      </right>
      <top style="thin">
        <color indexed="64"/>
      </top>
      <bottom style="thin">
        <color theme="1"/>
      </bottom>
      <diagonal/>
    </border>
    <border>
      <left style="thin">
        <color theme="0" tint="-0.14996795556505021"/>
      </left>
      <right/>
      <top style="thin">
        <color indexed="64"/>
      </top>
      <bottom style="thin">
        <color theme="1"/>
      </bottom>
      <diagonal/>
    </border>
    <border>
      <left style="thin">
        <color theme="0" tint="-0.14996795556505021"/>
      </left>
      <right/>
      <top/>
      <bottom style="thin">
        <color theme="1"/>
      </bottom>
      <diagonal/>
    </border>
    <border>
      <left/>
      <right/>
      <top/>
      <bottom style="thin">
        <color theme="1"/>
      </bottom>
      <diagonal/>
    </border>
    <border diagonalUp="1">
      <left style="thin">
        <color indexed="64"/>
      </left>
      <right style="thin">
        <color theme="1"/>
      </right>
      <top style="thin">
        <color indexed="64"/>
      </top>
      <bottom style="thin">
        <color theme="1"/>
      </bottom>
      <diagonal style="thin">
        <color indexed="64"/>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0" tint="-0.14996795556505021"/>
      </left>
      <right style="thin">
        <color auto="1"/>
      </right>
      <top style="thin">
        <color indexed="64"/>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auto="1"/>
      </right>
      <top style="thin">
        <color indexed="64"/>
      </top>
      <bottom style="thin">
        <color theme="1"/>
      </bottom>
      <diagonal/>
    </border>
    <border>
      <left style="thin">
        <color auto="1"/>
      </left>
      <right style="thin">
        <color auto="1"/>
      </right>
      <top style="thin">
        <color auto="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bottom style="thin">
        <color indexed="64"/>
      </bottom>
      <diagonal/>
    </border>
    <border>
      <left style="thin">
        <color indexed="64"/>
      </left>
      <right/>
      <top style="thin">
        <color theme="1"/>
      </top>
      <bottom/>
      <diagonal/>
    </border>
    <border>
      <left style="thin">
        <color theme="1"/>
      </left>
      <right style="thin">
        <color theme="0" tint="-0.34998626667073579"/>
      </right>
      <top style="thin">
        <color theme="0" tint="-0.34998626667073579"/>
      </top>
      <bottom style="thin">
        <color theme="0" tint="-0.34998626667073579"/>
      </bottom>
      <diagonal/>
    </border>
    <border>
      <left style="hair">
        <color indexed="64"/>
      </left>
      <right/>
      <top style="thin">
        <color indexed="64"/>
      </top>
      <bottom style="thin">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hair">
        <color auto="1"/>
      </top>
      <bottom style="thin">
        <color indexed="64"/>
      </bottom>
      <diagonal/>
    </border>
    <border>
      <left/>
      <right style="thin">
        <color indexed="64"/>
      </right>
      <top style="thin">
        <color theme="1"/>
      </top>
      <bottom/>
      <diagonal/>
    </border>
    <border>
      <left style="hair">
        <color indexed="64"/>
      </left>
      <right style="thin">
        <color indexed="64"/>
      </right>
      <top style="hair">
        <color indexed="64"/>
      </top>
      <bottom/>
      <diagonal/>
    </border>
    <border>
      <left/>
      <right style="thin">
        <color theme="0" tint="-0.34998626667073579"/>
      </right>
      <top style="thin">
        <color theme="0" tint="-0.34998626667073579"/>
      </top>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right style="thin">
        <color indexed="64"/>
      </right>
      <top style="hair">
        <color indexed="64"/>
      </top>
      <bottom style="hair">
        <color theme="1" tint="0.34998626667073579"/>
      </bottom>
      <diagonal/>
    </border>
    <border>
      <left/>
      <right/>
      <top style="thin">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top style="thin">
        <color theme="1"/>
      </top>
      <bottom style="thin">
        <color indexed="64"/>
      </bottom>
      <diagonal/>
    </border>
    <border>
      <left style="dotted">
        <color indexed="64"/>
      </left>
      <right style="hair">
        <color indexed="64"/>
      </right>
      <top style="hair">
        <color indexed="64"/>
      </top>
      <bottom style="thin">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style="dotted">
        <color indexed="64"/>
      </left>
      <right/>
      <top style="hair">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hair">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bottom style="medium">
        <color indexed="64"/>
      </bottom>
      <diagonal/>
    </border>
    <border>
      <left style="dotted">
        <color auto="1"/>
      </left>
      <right style="dotted">
        <color auto="1"/>
      </right>
      <top/>
      <bottom/>
      <diagonal/>
    </border>
    <border>
      <left style="dotted">
        <color indexed="64"/>
      </left>
      <right style="thin">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diagonal/>
    </border>
    <border>
      <left/>
      <right style="dotted">
        <color auto="1"/>
      </right>
      <top/>
      <bottom/>
      <diagonal/>
    </border>
    <border>
      <left style="dotted">
        <color auto="1"/>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auto="1"/>
      </right>
      <top/>
      <bottom style="thin">
        <color indexed="64"/>
      </bottom>
      <diagonal/>
    </border>
    <border>
      <left style="dotted">
        <color auto="1"/>
      </left>
      <right/>
      <top/>
      <bottom style="thin">
        <color indexed="64"/>
      </bottom>
      <diagonal/>
    </border>
    <border>
      <left/>
      <right style="double">
        <color auto="1"/>
      </right>
      <top style="thin">
        <color indexed="64"/>
      </top>
      <bottom style="thin">
        <color indexed="64"/>
      </bottom>
      <diagonal/>
    </border>
    <border>
      <left style="double">
        <color indexed="64"/>
      </left>
      <right style="thin">
        <color auto="1"/>
      </right>
      <top style="thin">
        <color indexed="64"/>
      </top>
      <bottom style="thin">
        <color indexed="64"/>
      </bottom>
      <diagonal/>
    </border>
    <border>
      <left/>
      <right style="double">
        <color indexed="64"/>
      </right>
      <top style="thin">
        <color indexed="64"/>
      </top>
      <bottom/>
      <diagonal/>
    </border>
    <border>
      <left/>
      <right style="double">
        <color auto="1"/>
      </right>
      <top/>
      <bottom/>
      <diagonal/>
    </border>
    <border>
      <left/>
      <right style="double">
        <color auto="1"/>
      </right>
      <top/>
      <bottom style="thin">
        <color indexed="64"/>
      </bottom>
      <diagonal/>
    </border>
    <border>
      <left style="thin">
        <color indexed="64"/>
      </left>
      <right style="thin">
        <color indexed="64"/>
      </right>
      <top style="medium">
        <color indexed="64"/>
      </top>
      <bottom style="medium">
        <color indexed="64"/>
      </bottom>
      <diagonal/>
    </border>
    <border diagonalUp="1">
      <left/>
      <right/>
      <top/>
      <bottom/>
      <diagonal style="thin">
        <color auto="1"/>
      </diagonal>
    </border>
    <border diagonalUp="1">
      <left/>
      <right style="thin">
        <color indexed="64"/>
      </right>
      <top/>
      <bottom/>
      <diagonal style="thin">
        <color auto="1"/>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double">
        <color indexed="64"/>
      </bottom>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14996795556505021"/>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theme="1"/>
      </bottom>
      <diagonal style="thin">
        <color indexed="64"/>
      </diagonal>
    </border>
    <border>
      <left style="thin">
        <color indexed="64"/>
      </left>
      <right style="thin">
        <color indexed="64"/>
      </right>
      <top style="thin">
        <color auto="1"/>
      </top>
      <bottom style="double">
        <color indexed="64"/>
      </bottom>
      <diagonal/>
    </border>
    <border>
      <left style="thin">
        <color indexed="64"/>
      </left>
      <right style="thin">
        <color theme="1"/>
      </right>
      <top style="thin">
        <color theme="1"/>
      </top>
      <bottom/>
      <diagonal/>
    </border>
    <border>
      <left style="thin">
        <color indexed="64"/>
      </left>
      <right style="thin">
        <color theme="1"/>
      </right>
      <top style="thin">
        <color indexed="64"/>
      </top>
      <bottom/>
      <diagonal/>
    </border>
    <border>
      <left style="thin">
        <color indexed="64"/>
      </left>
      <right style="thin">
        <color indexed="64"/>
      </right>
      <top style="thin">
        <color theme="1"/>
      </top>
      <bottom/>
      <diagonal/>
    </border>
    <border>
      <left style="medium">
        <color indexed="64"/>
      </left>
      <right style="thin">
        <color indexed="64"/>
      </right>
      <top style="medium">
        <color indexed="64"/>
      </top>
      <bottom style="medium">
        <color indexed="64"/>
      </bottom>
      <diagonal/>
    </border>
    <border diagonalUp="1">
      <left/>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xf numFmtId="0" fontId="113" fillId="0" borderId="0" applyNumberFormat="0" applyFill="0" applyBorder="0" applyAlignment="0" applyProtection="0">
      <alignment vertical="center"/>
    </xf>
    <xf numFmtId="38" fontId="133" fillId="0" borderId="0" applyFont="0" applyFill="0" applyBorder="0" applyAlignment="0" applyProtection="0">
      <alignment vertical="center"/>
    </xf>
    <xf numFmtId="0" fontId="133" fillId="0" borderId="0"/>
  </cellStyleXfs>
  <cellXfs count="1555">
    <xf numFmtId="0" fontId="0" fillId="0" borderId="0" xfId="0">
      <alignment vertical="center"/>
    </xf>
    <xf numFmtId="0" fontId="13" fillId="0" borderId="0" xfId="3" applyFont="1" applyAlignment="1" applyProtection="1">
      <alignment horizontal="left" vertical="center" wrapText="1"/>
    </xf>
    <xf numFmtId="0" fontId="13" fillId="0" borderId="0" xfId="3" applyFont="1" applyProtection="1">
      <alignment vertical="center"/>
    </xf>
    <xf numFmtId="0" fontId="11" fillId="0" borderId="0" xfId="0" applyFont="1" applyAlignment="1" applyProtection="1">
      <alignment vertical="center"/>
    </xf>
    <xf numFmtId="0" fontId="17" fillId="0" borderId="0" xfId="3" applyFont="1" applyProtection="1">
      <alignment vertical="center"/>
    </xf>
    <xf numFmtId="0" fontId="17" fillId="0" borderId="0" xfId="3" applyFont="1" applyAlignment="1" applyProtection="1">
      <alignment vertical="center" wrapText="1"/>
    </xf>
    <xf numFmtId="0" fontId="17" fillId="0" borderId="0" xfId="3" applyFont="1" applyBorder="1" applyProtection="1">
      <alignment vertical="center"/>
    </xf>
    <xf numFmtId="38" fontId="13" fillId="0" borderId="30" xfId="1" applyFont="1" applyBorder="1" applyAlignment="1" applyProtection="1">
      <alignment horizontal="center" vertical="center" wrapText="1"/>
      <protection locked="0"/>
    </xf>
    <xf numFmtId="0" fontId="13" fillId="0" borderId="0" xfId="3" applyFont="1" applyBorder="1" applyAlignment="1" applyProtection="1">
      <alignment vertical="center" wrapText="1"/>
    </xf>
    <xf numFmtId="0" fontId="15" fillId="0" borderId="0" xfId="3" applyFont="1" applyProtection="1">
      <alignment vertical="center"/>
    </xf>
    <xf numFmtId="0" fontId="13" fillId="0" borderId="0" xfId="3" applyFont="1" applyFill="1" applyBorder="1" applyAlignment="1" applyProtection="1">
      <alignment horizontal="right" vertical="center"/>
    </xf>
    <xf numFmtId="38" fontId="13" fillId="0" borderId="30" xfId="1" applyFont="1" applyBorder="1" applyAlignment="1" applyProtection="1">
      <alignment horizontal="center" vertical="center"/>
      <protection locked="0"/>
    </xf>
    <xf numFmtId="38" fontId="17" fillId="0" borderId="30" xfId="1" applyFont="1" applyBorder="1" applyAlignment="1" applyProtection="1">
      <alignment horizontal="center" vertical="center"/>
      <protection locked="0"/>
    </xf>
    <xf numFmtId="0" fontId="17" fillId="0" borderId="0" xfId="3" applyFont="1" applyAlignment="1" applyProtection="1">
      <alignment horizontal="right" vertical="center" wrapText="1"/>
    </xf>
    <xf numFmtId="0" fontId="12" fillId="0" borderId="0" xfId="3" applyFont="1" applyAlignment="1" applyProtection="1">
      <alignment vertical="center"/>
    </xf>
    <xf numFmtId="0" fontId="17" fillId="0" borderId="0" xfId="3" applyFont="1" applyAlignment="1" applyProtection="1">
      <alignment horizontal="left" vertical="center"/>
    </xf>
    <xf numFmtId="0" fontId="17" fillId="0" borderId="0" xfId="3" applyFont="1" applyAlignment="1" applyProtection="1">
      <alignment vertical="center"/>
    </xf>
    <xf numFmtId="0" fontId="13" fillId="0" borderId="0" xfId="3" applyFont="1" applyAlignment="1" applyProtection="1">
      <alignment vertical="center"/>
    </xf>
    <xf numFmtId="0" fontId="11" fillId="0" borderId="0" xfId="0" applyFont="1" applyFill="1" applyAlignment="1" applyProtection="1">
      <alignment vertical="center"/>
    </xf>
    <xf numFmtId="182" fontId="24" fillId="0" borderId="0" xfId="7" applyFont="1" applyFill="1" applyBorder="1" applyAlignment="1" applyProtection="1">
      <alignment horizontal="right" vertical="center"/>
    </xf>
    <xf numFmtId="0" fontId="13" fillId="0" borderId="0" xfId="0" applyFont="1" applyAlignment="1" applyProtection="1">
      <alignment vertical="center"/>
    </xf>
    <xf numFmtId="0" fontId="15" fillId="0" borderId="0" xfId="3" applyFont="1" applyAlignment="1" applyProtection="1">
      <alignment horizontal="left" vertical="center" wrapText="1"/>
    </xf>
    <xf numFmtId="0" fontId="23" fillId="3" borderId="93" xfId="0" applyFont="1" applyFill="1" applyBorder="1" applyAlignment="1" applyProtection="1">
      <alignment horizontal="center" vertical="center" wrapText="1"/>
    </xf>
    <xf numFmtId="0" fontId="11" fillId="3" borderId="93" xfId="0" applyFont="1" applyFill="1" applyBorder="1" applyProtection="1">
      <alignment vertical="center"/>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7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38" fontId="13" fillId="0" borderId="0" xfId="1" applyFont="1" applyFill="1" applyBorder="1" applyProtection="1">
      <alignment vertical="center"/>
      <protection locked="0"/>
    </xf>
    <xf numFmtId="0" fontId="26" fillId="0" borderId="0" xfId="3" applyFont="1" applyAlignment="1" applyProtection="1">
      <alignment vertical="center"/>
    </xf>
    <xf numFmtId="0" fontId="13" fillId="0" borderId="0" xfId="0" applyFont="1" applyFill="1" applyProtection="1">
      <alignment vertical="center"/>
    </xf>
    <xf numFmtId="0" fontId="29" fillId="0" borderId="0" xfId="0" applyFont="1" applyFill="1" applyProtection="1">
      <alignment vertical="center"/>
    </xf>
    <xf numFmtId="0" fontId="17" fillId="0" borderId="0" xfId="3" applyFont="1" applyFill="1" applyProtection="1">
      <alignment vertical="center"/>
    </xf>
    <xf numFmtId="0" fontId="13" fillId="0" borderId="0" xfId="3" applyFont="1" applyAlignment="1" applyProtection="1">
      <alignment horizontal="left" vertical="center"/>
    </xf>
    <xf numFmtId="0" fontId="26" fillId="0" borderId="0" xfId="3" applyFont="1" applyAlignment="1" applyProtection="1">
      <alignment horizontal="left" vertical="center"/>
    </xf>
    <xf numFmtId="0" fontId="26" fillId="0" borderId="0" xfId="3" applyFont="1" applyAlignment="1" applyProtection="1">
      <alignment horizontal="right" vertical="center"/>
    </xf>
    <xf numFmtId="0" fontId="13" fillId="2" borderId="94" xfId="0" applyFont="1" applyFill="1" applyBorder="1" applyAlignment="1" applyProtection="1">
      <alignment horizontal="center" vertical="center" wrapText="1"/>
    </xf>
    <xf numFmtId="0" fontId="13" fillId="2" borderId="95" xfId="3" applyFont="1" applyFill="1" applyBorder="1" applyAlignment="1" applyProtection="1">
      <alignment horizontal="center" vertical="center" wrapText="1" shrinkToFit="1"/>
    </xf>
    <xf numFmtId="0" fontId="13" fillId="2" borderId="96" xfId="3" applyFont="1" applyFill="1" applyBorder="1" applyAlignment="1" applyProtection="1">
      <alignment horizontal="center" vertical="center" wrapText="1" shrinkToFit="1"/>
    </xf>
    <xf numFmtId="0" fontId="13" fillId="2" borderId="97" xfId="3" applyFont="1" applyFill="1" applyBorder="1" applyAlignment="1" applyProtection="1">
      <alignment horizontal="center" vertical="center" wrapText="1"/>
    </xf>
    <xf numFmtId="0" fontId="13" fillId="0" borderId="0" xfId="0" applyFont="1" applyBorder="1" applyAlignment="1" applyProtection="1">
      <alignment horizontal="center" vertical="center" wrapText="1" shrinkToFit="1"/>
      <protection locked="0"/>
    </xf>
    <xf numFmtId="0" fontId="17" fillId="2" borderId="100" xfId="0" applyNumberFormat="1" applyFont="1" applyFill="1" applyBorder="1" applyAlignment="1" applyProtection="1">
      <alignment horizontal="center" vertical="center"/>
    </xf>
    <xf numFmtId="0" fontId="13" fillId="0" borderId="0" xfId="3" applyFont="1" applyFill="1" applyBorder="1" applyAlignment="1" applyProtection="1">
      <alignment horizontal="right"/>
    </xf>
    <xf numFmtId="0" fontId="13" fillId="2" borderId="96" xfId="3" applyFont="1" applyFill="1" applyBorder="1" applyAlignment="1" applyProtection="1">
      <alignment horizontal="center" vertical="center" wrapText="1"/>
    </xf>
    <xf numFmtId="0" fontId="13" fillId="2" borderId="95" xfId="0" applyFont="1" applyFill="1" applyBorder="1" applyAlignment="1" applyProtection="1">
      <alignment horizontal="center" vertical="center" wrapText="1"/>
    </xf>
    <xf numFmtId="38" fontId="13" fillId="0" borderId="0" xfId="1" applyFont="1" applyBorder="1" applyAlignment="1" applyProtection="1">
      <alignment horizontal="right" vertical="center"/>
      <protection locked="0"/>
    </xf>
    <xf numFmtId="0" fontId="17" fillId="2" borderId="101" xfId="0" applyNumberFormat="1" applyFont="1" applyFill="1" applyBorder="1" applyAlignment="1" applyProtection="1">
      <alignment vertical="center"/>
    </xf>
    <xf numFmtId="0" fontId="17" fillId="2" borderId="102" xfId="0" applyNumberFormat="1" applyFont="1" applyFill="1" applyBorder="1" applyAlignment="1" applyProtection="1">
      <alignment vertical="center"/>
    </xf>
    <xf numFmtId="38" fontId="17" fillId="2" borderId="108" xfId="0" applyNumberFormat="1" applyFont="1" applyFill="1" applyBorder="1" applyAlignment="1" applyProtection="1">
      <alignment horizontal="right" vertical="center"/>
    </xf>
    <xf numFmtId="0" fontId="17" fillId="2" borderId="105" xfId="0" applyNumberFormat="1" applyFont="1" applyFill="1" applyBorder="1" applyAlignment="1" applyProtection="1">
      <alignment vertical="center"/>
    </xf>
    <xf numFmtId="0" fontId="13" fillId="0" borderId="0" xfId="0" applyFont="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23" fillId="3" borderId="93" xfId="3" applyFont="1" applyFill="1" applyBorder="1" applyAlignment="1" applyProtection="1">
      <alignment horizontal="left" vertical="center" wrapText="1"/>
    </xf>
    <xf numFmtId="0" fontId="25" fillId="0" borderId="0" xfId="3" applyFont="1" applyProtection="1">
      <alignment vertical="center"/>
    </xf>
    <xf numFmtId="0" fontId="25" fillId="0" borderId="0" xfId="3" applyFont="1" applyAlignment="1" applyProtection="1">
      <alignment vertical="center" wrapText="1"/>
    </xf>
    <xf numFmtId="0" fontId="25" fillId="3" borderId="93" xfId="0" applyFont="1" applyFill="1" applyBorder="1" applyProtection="1">
      <alignment vertical="center"/>
    </xf>
    <xf numFmtId="0" fontId="13" fillId="0" borderId="99" xfId="0" applyFont="1" applyBorder="1" applyAlignment="1" applyProtection="1">
      <alignment horizontal="left" vertical="center" wrapText="1"/>
      <protection locked="0"/>
    </xf>
    <xf numFmtId="0" fontId="13" fillId="0" borderId="99" xfId="3" applyFont="1" applyFill="1" applyBorder="1" applyAlignment="1" applyProtection="1">
      <alignment horizontal="left" vertical="center" wrapText="1"/>
      <protection locked="0"/>
    </xf>
    <xf numFmtId="38" fontId="13" fillId="0" borderId="0" xfId="1" applyFont="1" applyBorder="1" applyAlignment="1" applyProtection="1">
      <alignment horizontal="right" vertical="center" wrapText="1"/>
      <protection locked="0"/>
    </xf>
    <xf numFmtId="0" fontId="23" fillId="3" borderId="93" xfId="3" applyFont="1" applyFill="1" applyBorder="1" applyAlignment="1" applyProtection="1">
      <alignment horizontal="center" vertical="center" wrapText="1"/>
    </xf>
    <xf numFmtId="0" fontId="13" fillId="0" borderId="0" xfId="0" applyFont="1" applyBorder="1" applyAlignment="1" applyProtection="1">
      <alignment horizontal="left" vertical="center"/>
      <protection locked="0"/>
    </xf>
    <xf numFmtId="0" fontId="13" fillId="0" borderId="0" xfId="3" applyFont="1" applyBorder="1" applyAlignment="1" applyProtection="1">
      <alignment vertical="center"/>
    </xf>
    <xf numFmtId="0" fontId="17" fillId="0" borderId="0" xfId="3" applyFont="1" applyBorder="1" applyAlignment="1" applyProtection="1">
      <alignment vertical="center"/>
    </xf>
    <xf numFmtId="0" fontId="17" fillId="0" borderId="0" xfId="3" applyFont="1" applyFill="1" applyAlignment="1" applyProtection="1">
      <alignment vertical="center"/>
    </xf>
    <xf numFmtId="38" fontId="13" fillId="2" borderId="103" xfId="0" applyNumberFormat="1" applyFont="1" applyFill="1" applyBorder="1" applyAlignment="1" applyProtection="1">
      <alignment horizontal="right" vertical="center" wrapText="1"/>
    </xf>
    <xf numFmtId="0" fontId="23" fillId="3" borderId="133" xfId="3" applyFont="1" applyFill="1" applyBorder="1" applyAlignment="1" applyProtection="1">
      <alignment horizontal="left" vertical="center" wrapText="1"/>
    </xf>
    <xf numFmtId="0" fontId="15" fillId="3" borderId="133" xfId="0" applyFont="1" applyFill="1" applyBorder="1" applyProtection="1">
      <alignment vertical="center"/>
    </xf>
    <xf numFmtId="0" fontId="35" fillId="0" borderId="0" xfId="0" applyFont="1" applyAlignment="1" applyProtection="1">
      <alignment horizontal="right" vertical="center" wrapText="1"/>
      <protection locked="0"/>
    </xf>
    <xf numFmtId="38" fontId="13" fillId="0" borderId="0" xfId="1" applyFont="1" applyBorder="1" applyAlignment="1" applyProtection="1">
      <alignment vertical="center" wrapText="1"/>
      <protection locked="0"/>
    </xf>
    <xf numFmtId="0" fontId="13" fillId="0" borderId="10" xfId="0" applyFont="1" applyBorder="1" applyAlignment="1" applyProtection="1">
      <alignment horizontal="left" vertical="center" wrapText="1"/>
      <protection locked="0"/>
    </xf>
    <xf numFmtId="0" fontId="13" fillId="2" borderId="95" xfId="3" applyFont="1" applyFill="1" applyBorder="1" applyAlignment="1" applyProtection="1">
      <alignment horizontal="center" vertical="center" wrapText="1"/>
    </xf>
    <xf numFmtId="0" fontId="17" fillId="0" borderId="0" xfId="3" applyFont="1" applyAlignment="1" applyProtection="1">
      <alignment horizontal="left" vertical="center" wrapText="1"/>
    </xf>
    <xf numFmtId="0" fontId="14" fillId="0" borderId="0" xfId="11" applyFont="1" applyBorder="1" applyAlignment="1" applyProtection="1">
      <alignment vertical="top"/>
    </xf>
    <xf numFmtId="0" fontId="12" fillId="0" borderId="0" xfId="11" applyFont="1" applyBorder="1" applyAlignment="1" applyProtection="1">
      <alignment vertical="top"/>
    </xf>
    <xf numFmtId="0" fontId="13" fillId="2" borderId="7" xfId="0" applyFont="1" applyFill="1" applyBorder="1" applyAlignment="1" applyProtection="1">
      <alignment horizontal="center" vertical="center" wrapText="1"/>
    </xf>
    <xf numFmtId="0" fontId="26" fillId="0" borderId="0" xfId="11" applyFont="1" applyBorder="1" applyAlignment="1" applyProtection="1">
      <alignment vertical="top"/>
    </xf>
    <xf numFmtId="0" fontId="26" fillId="0" borderId="0" xfId="11" applyFont="1" applyFill="1" applyBorder="1" applyAlignment="1" applyProtection="1">
      <alignment vertical="top"/>
    </xf>
    <xf numFmtId="0" fontId="26" fillId="0" borderId="0" xfId="11" applyFont="1" applyProtection="1">
      <alignment vertical="center"/>
    </xf>
    <xf numFmtId="0" fontId="27" fillId="0" borderId="0" xfId="0" applyFont="1" applyFill="1" applyProtection="1">
      <alignment vertical="center"/>
    </xf>
    <xf numFmtId="0" fontId="19" fillId="0" borderId="93" xfId="3" applyFont="1" applyFill="1" applyBorder="1" applyProtection="1">
      <alignment vertical="center"/>
    </xf>
    <xf numFmtId="0" fontId="11" fillId="0" borderId="93" xfId="3" applyFont="1" applyFill="1" applyBorder="1" applyProtection="1">
      <alignment vertical="center"/>
    </xf>
    <xf numFmtId="0" fontId="13" fillId="0" borderId="112" xfId="0" applyFont="1" applyBorder="1" applyAlignment="1" applyProtection="1">
      <alignment horizontal="left" vertical="center" wrapText="1"/>
      <protection locked="0"/>
    </xf>
    <xf numFmtId="0" fontId="16" fillId="0" borderId="0" xfId="11" applyFont="1" applyBorder="1" applyAlignment="1" applyProtection="1">
      <alignment vertical="top"/>
    </xf>
    <xf numFmtId="38" fontId="13" fillId="6" borderId="0" xfId="1" applyFont="1" applyFill="1" applyBorder="1" applyAlignment="1" applyProtection="1">
      <alignment vertical="center" wrapText="1"/>
    </xf>
    <xf numFmtId="0" fontId="19" fillId="0" borderId="133" xfId="3" applyFont="1" applyFill="1" applyBorder="1" applyProtection="1">
      <alignment vertical="center"/>
    </xf>
    <xf numFmtId="0" fontId="25" fillId="0" borderId="133" xfId="3" applyNumberFormat="1" applyFont="1" applyFill="1" applyBorder="1" applyProtection="1">
      <alignment vertical="center"/>
    </xf>
    <xf numFmtId="0" fontId="31" fillId="0" borderId="0" xfId="3" applyFont="1" applyAlignment="1" applyProtection="1">
      <alignment vertical="center"/>
    </xf>
    <xf numFmtId="0" fontId="13" fillId="0" borderId="0" xfId="3" applyFont="1" applyFill="1" applyBorder="1" applyAlignment="1" applyProtection="1">
      <alignment vertical="center"/>
    </xf>
    <xf numFmtId="0" fontId="13" fillId="2" borderId="106" xfId="0" applyFont="1" applyFill="1" applyBorder="1" applyAlignment="1" applyProtection="1">
      <alignment horizontal="center" vertical="center" wrapText="1"/>
    </xf>
    <xf numFmtId="38" fontId="13" fillId="0" borderId="7" xfId="1" applyNumberFormat="1" applyFont="1" applyBorder="1" applyAlignment="1" applyProtection="1">
      <alignment horizontal="right" vertical="center"/>
      <protection locked="0"/>
    </xf>
    <xf numFmtId="0" fontId="19" fillId="0" borderId="0" xfId="11" applyFont="1" applyBorder="1" applyAlignment="1" applyProtection="1">
      <alignment vertical="top" wrapText="1"/>
    </xf>
    <xf numFmtId="0" fontId="26" fillId="0" borderId="0" xfId="11" applyFont="1" applyBorder="1" applyAlignment="1" applyProtection="1">
      <alignment vertical="top" wrapText="1"/>
    </xf>
    <xf numFmtId="0" fontId="27" fillId="0" borderId="0" xfId="0" applyFont="1" applyProtection="1">
      <alignment vertical="center"/>
    </xf>
    <xf numFmtId="38" fontId="17" fillId="0" borderId="0" xfId="4" applyFont="1" applyAlignment="1" applyProtection="1">
      <alignment vertical="center"/>
    </xf>
    <xf numFmtId="0" fontId="20" fillId="0" borderId="0" xfId="3" applyFont="1" applyBorder="1" applyAlignment="1" applyProtection="1">
      <alignment vertical="center" wrapText="1"/>
    </xf>
    <xf numFmtId="0" fontId="20" fillId="0" borderId="0" xfId="3" applyFont="1" applyBorder="1" applyAlignment="1" applyProtection="1">
      <alignment horizontal="center" vertical="center" wrapText="1"/>
    </xf>
    <xf numFmtId="38" fontId="13" fillId="0" borderId="79" xfId="1" applyNumberFormat="1" applyFont="1" applyBorder="1" applyAlignment="1" applyProtection="1">
      <alignment horizontal="right" vertical="center"/>
      <protection locked="0"/>
    </xf>
    <xf numFmtId="38" fontId="13" fillId="0" borderId="24" xfId="1" applyNumberFormat="1" applyFont="1" applyBorder="1" applyAlignment="1" applyProtection="1">
      <alignment horizontal="center" vertical="center"/>
      <protection locked="0"/>
    </xf>
    <xf numFmtId="0" fontId="22" fillId="3" borderId="0" xfId="3" applyFont="1" applyFill="1" applyBorder="1" applyProtection="1">
      <alignment vertical="center"/>
    </xf>
    <xf numFmtId="0" fontId="31" fillId="0" borderId="0" xfId="3" applyFont="1" applyProtection="1">
      <alignment vertical="center"/>
    </xf>
    <xf numFmtId="0" fontId="13" fillId="2" borderId="107" xfId="0" applyFont="1" applyFill="1" applyBorder="1" applyAlignment="1" applyProtection="1">
      <alignment horizontal="center" vertical="center" wrapText="1"/>
    </xf>
    <xf numFmtId="0" fontId="17" fillId="0" borderId="0" xfId="3" applyFont="1" applyFill="1" applyBorder="1" applyProtection="1">
      <alignment vertical="center"/>
    </xf>
    <xf numFmtId="0" fontId="13" fillId="2" borderId="95" xfId="3" applyFont="1" applyFill="1" applyBorder="1" applyAlignment="1" applyProtection="1">
      <alignment horizontal="center" vertical="center" wrapText="1"/>
    </xf>
    <xf numFmtId="38" fontId="13" fillId="0" borderId="30" xfId="1" applyFont="1" applyFill="1" applyBorder="1" applyAlignment="1" applyProtection="1">
      <alignment horizontal="center" vertical="center" wrapText="1"/>
      <protection locked="0"/>
    </xf>
    <xf numFmtId="0" fontId="13" fillId="2" borderId="92" xfId="0" applyNumberFormat="1" applyFont="1" applyFill="1" applyBorder="1" applyAlignment="1" applyProtection="1">
      <alignment horizontal="center" vertical="center" wrapText="1"/>
    </xf>
    <xf numFmtId="0" fontId="13" fillId="2" borderId="31" xfId="0" applyNumberFormat="1" applyFont="1" applyFill="1" applyBorder="1" applyAlignment="1" applyProtection="1">
      <alignment horizontal="left" vertical="center" wrapText="1"/>
    </xf>
    <xf numFmtId="0" fontId="13" fillId="2" borderId="31" xfId="0" applyNumberFormat="1" applyFont="1" applyFill="1" applyBorder="1" applyAlignment="1" applyProtection="1">
      <alignment horizontal="right" vertical="center" wrapText="1"/>
    </xf>
    <xf numFmtId="0" fontId="13" fillId="2" borderId="31" xfId="0" applyNumberFormat="1" applyFont="1" applyFill="1" applyBorder="1" applyAlignment="1" applyProtection="1">
      <alignment vertical="center" wrapText="1"/>
    </xf>
    <xf numFmtId="38" fontId="13" fillId="2" borderId="5" xfId="0" applyNumberFormat="1" applyFont="1" applyFill="1" applyBorder="1" applyAlignment="1" applyProtection="1">
      <alignment horizontal="right" vertical="center" wrapText="1"/>
    </xf>
    <xf numFmtId="38" fontId="13" fillId="2" borderId="5" xfId="0" applyNumberFormat="1" applyFont="1" applyFill="1" applyBorder="1" applyAlignment="1" applyProtection="1">
      <alignment vertical="center" wrapText="1"/>
    </xf>
    <xf numFmtId="0" fontId="13" fillId="2" borderId="26" xfId="0" applyNumberFormat="1" applyFont="1" applyFill="1" applyBorder="1" applyAlignment="1" applyProtection="1">
      <alignment horizontal="left" vertical="center" wrapText="1"/>
    </xf>
    <xf numFmtId="0" fontId="13" fillId="2" borderId="95" xfId="3"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shrinkToFit="1"/>
      <protection locked="0"/>
    </xf>
    <xf numFmtId="0" fontId="13" fillId="2" borderId="100" xfId="0" applyNumberFormat="1" applyFont="1" applyFill="1" applyBorder="1" applyAlignment="1" applyProtection="1">
      <alignment horizontal="center" vertical="center"/>
    </xf>
    <xf numFmtId="0" fontId="13" fillId="2" borderId="101" xfId="0" applyNumberFormat="1" applyFont="1" applyFill="1" applyBorder="1" applyAlignment="1" applyProtection="1">
      <alignment vertical="center" wrapText="1"/>
    </xf>
    <xf numFmtId="0" fontId="13" fillId="2" borderId="102" xfId="0" applyNumberFormat="1" applyFont="1" applyFill="1" applyBorder="1" applyAlignment="1" applyProtection="1">
      <alignment vertical="center" wrapText="1"/>
    </xf>
    <xf numFmtId="38" fontId="13" fillId="2" borderId="104" xfId="0" applyNumberFormat="1" applyFont="1" applyFill="1" applyBorder="1" applyAlignment="1" applyProtection="1">
      <alignment vertical="center" wrapText="1"/>
    </xf>
    <xf numFmtId="0" fontId="13" fillId="2" borderId="105" xfId="0" applyNumberFormat="1" applyFont="1" applyFill="1" applyBorder="1" applyAlignment="1" applyProtection="1">
      <alignment vertical="center" wrapText="1"/>
    </xf>
    <xf numFmtId="38" fontId="13" fillId="0" borderId="0" xfId="1" applyFont="1" applyFill="1" applyBorder="1" applyAlignment="1" applyProtection="1">
      <alignment horizontal="right" vertical="center"/>
      <protection locked="0"/>
    </xf>
    <xf numFmtId="0" fontId="13" fillId="0" borderId="0" xfId="3" applyFont="1" applyBorder="1" applyAlignment="1" applyProtection="1">
      <alignment horizontal="left" vertical="center" wrapText="1"/>
      <protection locked="0"/>
    </xf>
    <xf numFmtId="0" fontId="13" fillId="2" borderId="101" xfId="0" applyNumberFormat="1" applyFont="1" applyFill="1" applyBorder="1" applyAlignment="1" applyProtection="1">
      <alignment vertical="center"/>
    </xf>
    <xf numFmtId="184" fontId="13" fillId="2" borderId="9" xfId="0" applyNumberFormat="1" applyFont="1" applyFill="1" applyBorder="1" applyAlignment="1" applyProtection="1">
      <alignment horizontal="center" vertical="center" wrapText="1"/>
    </xf>
    <xf numFmtId="185" fontId="13" fillId="2" borderId="98" xfId="0" applyNumberFormat="1" applyFont="1" applyFill="1" applyBorder="1" applyAlignment="1" applyProtection="1">
      <alignment horizontal="center" vertical="center"/>
    </xf>
    <xf numFmtId="0" fontId="20" fillId="0" borderId="0" xfId="11" applyFont="1" applyBorder="1" applyAlignment="1" applyProtection="1">
      <alignment vertical="top"/>
    </xf>
    <xf numFmtId="38" fontId="13" fillId="2" borderId="104" xfId="0" applyNumberFormat="1" applyFont="1" applyFill="1" applyBorder="1" applyAlignment="1" applyProtection="1">
      <alignment horizontal="right" vertical="center"/>
    </xf>
    <xf numFmtId="0" fontId="38" fillId="0" borderId="0" xfId="3" applyFont="1" applyAlignment="1">
      <alignment vertical="center"/>
    </xf>
    <xf numFmtId="0" fontId="38" fillId="0" borderId="0" xfId="3" applyFont="1" applyBorder="1" applyAlignment="1">
      <alignment vertical="center"/>
    </xf>
    <xf numFmtId="0" fontId="38" fillId="0" borderId="0" xfId="3" applyFont="1" applyFill="1" applyBorder="1" applyAlignment="1">
      <alignment horizontal="center" vertical="center"/>
    </xf>
    <xf numFmtId="0" fontId="38" fillId="0" borderId="0" xfId="3" applyFont="1" applyBorder="1" applyAlignment="1">
      <alignment horizontal="center" vertical="center"/>
    </xf>
    <xf numFmtId="0" fontId="38" fillId="0" borderId="0" xfId="3" applyFont="1" applyAlignment="1" applyProtection="1">
      <alignment vertical="center"/>
    </xf>
    <xf numFmtId="0" fontId="38" fillId="0" borderId="0" xfId="3" applyFont="1" applyAlignment="1" applyProtection="1">
      <alignment vertical="center" wrapText="1"/>
    </xf>
    <xf numFmtId="0" fontId="38" fillId="0" borderId="0" xfId="3" applyFont="1" applyBorder="1" applyAlignment="1" applyProtection="1">
      <alignment vertical="center"/>
    </xf>
    <xf numFmtId="0" fontId="38" fillId="0" borderId="0" xfId="3" applyFont="1" applyAlignment="1" applyProtection="1">
      <alignment horizontal="left" vertical="center"/>
    </xf>
    <xf numFmtId="0" fontId="39" fillId="0" borderId="0" xfId="3" applyFont="1" applyAlignment="1">
      <alignment vertical="center"/>
    </xf>
    <xf numFmtId="0" fontId="39" fillId="0" borderId="0" xfId="3" applyFont="1" applyAlignment="1" applyProtection="1">
      <alignment vertical="center"/>
    </xf>
    <xf numFmtId="0" fontId="39" fillId="0" borderId="0" xfId="3" applyFont="1" applyAlignment="1" applyProtection="1">
      <alignment horizontal="left" vertical="center"/>
    </xf>
    <xf numFmtId="0" fontId="38" fillId="0" borderId="0" xfId="3" applyFont="1" applyFill="1" applyBorder="1" applyAlignment="1" applyProtection="1">
      <alignment vertical="center"/>
      <protection locked="0"/>
    </xf>
    <xf numFmtId="0" fontId="40" fillId="0" borderId="0" xfId="3" applyFont="1" applyAlignment="1" applyProtection="1">
      <alignment vertical="center"/>
    </xf>
    <xf numFmtId="0" fontId="39" fillId="0" borderId="0" xfId="3" applyFont="1" applyBorder="1" applyAlignment="1">
      <alignment vertical="center"/>
    </xf>
    <xf numFmtId="0" fontId="39" fillId="0" borderId="0" xfId="3" applyFont="1" applyBorder="1" applyAlignment="1" applyProtection="1">
      <alignment vertical="center"/>
    </xf>
    <xf numFmtId="0" fontId="44" fillId="0" borderId="0" xfId="0" applyFont="1" applyProtection="1">
      <alignment vertical="center"/>
    </xf>
    <xf numFmtId="0" fontId="46" fillId="2" borderId="25" xfId="0" applyFont="1" applyFill="1" applyBorder="1" applyAlignment="1" applyProtection="1">
      <alignment horizontal="center" vertical="center"/>
    </xf>
    <xf numFmtId="0" fontId="46" fillId="2" borderId="40" xfId="0" applyFont="1" applyFill="1" applyBorder="1" applyAlignment="1" applyProtection="1">
      <alignment horizontal="center" vertical="center"/>
    </xf>
    <xf numFmtId="0" fontId="46" fillId="0" borderId="1" xfId="0" applyFont="1" applyBorder="1" applyAlignment="1" applyProtection="1">
      <alignment vertical="center" wrapText="1"/>
    </xf>
    <xf numFmtId="0" fontId="49" fillId="0" borderId="135" xfId="0" applyFont="1" applyBorder="1" applyAlignment="1" applyProtection="1">
      <alignment horizontal="left" vertical="center"/>
    </xf>
    <xf numFmtId="0" fontId="45" fillId="0" borderId="0" xfId="0" applyFont="1" applyProtection="1">
      <alignment vertical="center"/>
    </xf>
    <xf numFmtId="38" fontId="44" fillId="0" borderId="23" xfId="1" applyFont="1" applyBorder="1" applyAlignment="1" applyProtection="1">
      <alignment horizontal="right" vertical="center" shrinkToFit="1"/>
      <protection locked="0"/>
    </xf>
    <xf numFmtId="0" fontId="45" fillId="0" borderId="0" xfId="0" applyFont="1" applyAlignment="1" applyProtection="1">
      <alignment vertical="center"/>
    </xf>
    <xf numFmtId="0" fontId="46" fillId="3" borderId="25" xfId="0" applyFont="1" applyFill="1" applyBorder="1" applyAlignment="1" applyProtection="1">
      <alignment horizontal="center" vertical="center"/>
    </xf>
    <xf numFmtId="0" fontId="46" fillId="3" borderId="40" xfId="0" applyFont="1" applyFill="1" applyBorder="1" applyAlignment="1" applyProtection="1">
      <alignment horizontal="center" vertical="center"/>
    </xf>
    <xf numFmtId="0" fontId="46" fillId="2" borderId="88" xfId="0" applyFont="1" applyFill="1" applyBorder="1" applyAlignment="1" applyProtection="1">
      <alignment horizontal="center" vertical="center"/>
    </xf>
    <xf numFmtId="0" fontId="46" fillId="2" borderId="25" xfId="0" applyFont="1" applyFill="1" applyBorder="1" applyAlignment="1" applyProtection="1">
      <alignment horizontal="center" vertical="center" wrapText="1"/>
    </xf>
    <xf numFmtId="0" fontId="46" fillId="2" borderId="40" xfId="0" applyFont="1" applyFill="1" applyBorder="1" applyAlignment="1" applyProtection="1">
      <alignment horizontal="center" vertical="center" wrapText="1"/>
    </xf>
    <xf numFmtId="0" fontId="46" fillId="0" borderId="2" xfId="0" applyFont="1" applyBorder="1" applyAlignment="1" applyProtection="1">
      <alignment vertical="center"/>
    </xf>
    <xf numFmtId="0" fontId="50" fillId="0" borderId="0" xfId="0" applyFont="1" applyAlignment="1" applyProtection="1">
      <alignment vertical="center"/>
    </xf>
    <xf numFmtId="0" fontId="51" fillId="0" borderId="0" xfId="0" applyFont="1" applyAlignment="1" applyProtection="1">
      <alignment vertical="center"/>
    </xf>
    <xf numFmtId="38" fontId="46" fillId="0" borderId="92" xfId="0" applyNumberFormat="1" applyFont="1" applyFill="1" applyBorder="1" applyAlignment="1" applyProtection="1">
      <alignment vertical="center"/>
    </xf>
    <xf numFmtId="0" fontId="46" fillId="0" borderId="24" xfId="0" applyFont="1" applyFill="1" applyBorder="1" applyAlignment="1" applyProtection="1">
      <alignment horizontal="center" vertical="center"/>
    </xf>
    <xf numFmtId="0" fontId="46" fillId="0" borderId="24" xfId="0" applyFont="1" applyBorder="1" applyAlignment="1" applyProtection="1">
      <alignment horizontal="center" vertical="center"/>
    </xf>
    <xf numFmtId="0" fontId="36" fillId="0" borderId="0" xfId="0" applyFont="1" applyAlignment="1" applyProtection="1">
      <alignment horizontal="left" vertical="center"/>
    </xf>
    <xf numFmtId="0" fontId="52" fillId="0" borderId="0" xfId="0" applyFont="1" applyAlignment="1" applyProtection="1">
      <alignment horizontal="left" vertical="center"/>
    </xf>
    <xf numFmtId="0" fontId="27" fillId="2" borderId="0" xfId="0" applyFont="1" applyFill="1" applyAlignment="1" applyProtection="1">
      <alignment horizontal="center" vertical="center" wrapText="1"/>
    </xf>
    <xf numFmtId="0" fontId="27" fillId="2" borderId="0" xfId="0" applyFont="1" applyFill="1" applyAlignment="1" applyProtection="1">
      <alignment horizontal="center" vertical="center"/>
    </xf>
    <xf numFmtId="0" fontId="2" fillId="0" borderId="7"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81" fontId="2" fillId="0" borderId="0" xfId="1" applyNumberFormat="1" applyFont="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7" fillId="2" borderId="2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xf>
    <xf numFmtId="0" fontId="2" fillId="0" borderId="2" xfId="0" applyFont="1" applyBorder="1" applyAlignment="1" applyProtection="1">
      <alignment vertical="center"/>
    </xf>
    <xf numFmtId="0" fontId="52" fillId="0" borderId="0" xfId="0" applyFont="1" applyFill="1" applyAlignment="1" applyProtection="1">
      <alignment horizontal="left" vertical="center"/>
    </xf>
    <xf numFmtId="0" fontId="27" fillId="2" borderId="7" xfId="0"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36" fillId="0" borderId="0" xfId="0" applyFont="1" applyAlignment="1" applyProtection="1">
      <alignment vertical="center"/>
    </xf>
    <xf numFmtId="0" fontId="41" fillId="0" borderId="0" xfId="0" applyFont="1" applyAlignme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27" fillId="2" borderId="11"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2" xfId="0" applyFont="1" applyFill="1" applyBorder="1" applyAlignment="1" applyProtection="1">
      <alignment horizontal="center" vertical="center" wrapText="1"/>
    </xf>
    <xf numFmtId="0" fontId="27" fillId="2" borderId="13" xfId="0" applyFont="1" applyFill="1" applyBorder="1" applyAlignment="1" applyProtection="1">
      <alignment horizontal="center" vertical="center"/>
    </xf>
    <xf numFmtId="0" fontId="2" fillId="0" borderId="0" xfId="3" applyFont="1" applyProtection="1">
      <alignment vertical="center"/>
    </xf>
    <xf numFmtId="0" fontId="2" fillId="0" borderId="15"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2" borderId="17" xfId="0" applyFont="1" applyFill="1" applyBorder="1" applyAlignment="1" applyProtection="1">
      <alignment horizontal="center" vertical="center"/>
    </xf>
    <xf numFmtId="0" fontId="27" fillId="0" borderId="18" xfId="0" applyFont="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0" xfId="0" applyFont="1" applyAlignment="1" applyProtection="1">
      <alignment vertical="center" wrapText="1"/>
    </xf>
    <xf numFmtId="0" fontId="2" fillId="2"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protection locked="0"/>
    </xf>
    <xf numFmtId="0" fontId="36" fillId="0" borderId="0" xfId="11" applyFont="1" applyBorder="1" applyAlignment="1" applyProtection="1">
      <alignment vertical="top"/>
    </xf>
    <xf numFmtId="0" fontId="41" fillId="0" borderId="0" xfId="11" applyFont="1" applyBorder="1" applyAlignment="1" applyProtection="1">
      <alignment vertical="top"/>
    </xf>
    <xf numFmtId="182" fontId="58" fillId="0" borderId="0" xfId="7" applyFont="1" applyFill="1" applyBorder="1" applyAlignment="1" applyProtection="1">
      <alignment horizontal="right" vertical="center"/>
    </xf>
    <xf numFmtId="0" fontId="59" fillId="0" borderId="0" xfId="0" applyFont="1" applyFill="1" applyProtection="1">
      <alignment vertical="center"/>
    </xf>
    <xf numFmtId="0" fontId="36" fillId="0" borderId="0" xfId="11" applyFont="1" applyProtection="1">
      <alignment vertical="center"/>
    </xf>
    <xf numFmtId="0" fontId="60" fillId="0" borderId="0" xfId="0" applyFont="1" applyFill="1" applyProtection="1">
      <alignment vertical="center"/>
    </xf>
    <xf numFmtId="0" fontId="60" fillId="0" borderId="0" xfId="0" applyFont="1" applyProtection="1">
      <alignment vertical="center"/>
    </xf>
    <xf numFmtId="0" fontId="41" fillId="0" borderId="0" xfId="11" applyFont="1" applyProtection="1">
      <alignment vertical="center"/>
    </xf>
    <xf numFmtId="0" fontId="27" fillId="0" borderId="0" xfId="3" applyFont="1" applyFill="1" applyBorder="1" applyAlignment="1">
      <alignment vertical="center"/>
    </xf>
    <xf numFmtId="0" fontId="62" fillId="0" borderId="0" xfId="0" applyFont="1">
      <alignment vertical="center"/>
    </xf>
    <xf numFmtId="0" fontId="2" fillId="0" borderId="39" xfId="11" applyFont="1" applyBorder="1" applyAlignment="1" applyProtection="1">
      <alignment horizontal="center" vertical="center" wrapText="1"/>
    </xf>
    <xf numFmtId="0" fontId="64" fillId="0" borderId="0" xfId="0" applyFont="1" applyFill="1" applyProtection="1">
      <alignment vertical="center"/>
    </xf>
    <xf numFmtId="0" fontId="2" fillId="0" borderId="0" xfId="0" applyFont="1" applyBorder="1" applyProtection="1">
      <alignment vertical="center"/>
    </xf>
    <xf numFmtId="0" fontId="36" fillId="0" borderId="0" xfId="0" applyFont="1" applyBorder="1" applyAlignment="1" applyProtection="1">
      <alignment vertical="top"/>
    </xf>
    <xf numFmtId="0" fontId="36" fillId="0" borderId="0" xfId="11" applyFont="1" applyAlignment="1" applyProtection="1">
      <alignment vertical="center"/>
    </xf>
    <xf numFmtId="0" fontId="2" fillId="0" borderId="0" xfId="0" applyFont="1" applyAlignment="1" applyProtection="1">
      <alignment horizontal="center" vertical="center"/>
    </xf>
    <xf numFmtId="0" fontId="36" fillId="0" borderId="0" xfId="11" applyFont="1" applyFill="1" applyBorder="1" applyAlignment="1" applyProtection="1">
      <alignment vertical="top"/>
    </xf>
    <xf numFmtId="0" fontId="27" fillId="0" borderId="0" xfId="11" applyFont="1" applyProtection="1">
      <alignment vertical="center"/>
    </xf>
    <xf numFmtId="0" fontId="27" fillId="0" borderId="0" xfId="3" applyFont="1" applyFill="1" applyProtection="1">
      <alignment vertical="center"/>
    </xf>
    <xf numFmtId="0" fontId="49" fillId="0" borderId="0" xfId="3" applyFont="1" applyFill="1" applyAlignment="1" applyProtection="1">
      <alignment horizontal="right" vertical="center"/>
    </xf>
    <xf numFmtId="0" fontId="13" fillId="2" borderId="94" xfId="0" applyFont="1" applyFill="1" applyBorder="1" applyAlignment="1">
      <alignment horizontal="center" vertical="center" wrapText="1"/>
    </xf>
    <xf numFmtId="0" fontId="22"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31" fillId="0" borderId="0" xfId="3" applyFont="1" applyFill="1" applyAlignment="1" applyProtection="1">
      <alignment vertical="center" wrapText="1"/>
    </xf>
    <xf numFmtId="0" fontId="22" fillId="0" borderId="0" xfId="3" applyFont="1" applyFill="1" applyBorder="1" applyProtection="1">
      <alignment vertical="center"/>
    </xf>
    <xf numFmtId="0" fontId="46" fillId="0" borderId="5" xfId="0" applyFont="1" applyBorder="1" applyAlignment="1" applyProtection="1">
      <alignment horizontal="right" vertical="center"/>
    </xf>
    <xf numFmtId="0" fontId="69" fillId="0" borderId="0" xfId="0" applyFont="1" applyFill="1" applyBorder="1" applyAlignment="1" applyProtection="1">
      <alignment horizontal="right" vertical="center"/>
    </xf>
    <xf numFmtId="0" fontId="71" fillId="0" borderId="0" xfId="0" applyFont="1" applyFill="1" applyProtection="1">
      <alignment vertical="center"/>
    </xf>
    <xf numFmtId="0" fontId="71" fillId="0" borderId="0" xfId="0" applyFont="1" applyProtection="1">
      <alignment vertical="center"/>
    </xf>
    <xf numFmtId="0" fontId="72" fillId="0" borderId="0" xfId="11" applyFont="1" applyProtection="1">
      <alignment vertical="center"/>
    </xf>
    <xf numFmtId="0" fontId="49" fillId="0" borderId="0" xfId="3" applyFont="1" applyFill="1" applyBorder="1" applyAlignment="1">
      <alignment vertical="center"/>
    </xf>
    <xf numFmtId="0" fontId="23" fillId="3" borderId="140" xfId="3" applyNumberFormat="1" applyFont="1" applyFill="1" applyBorder="1" applyAlignment="1">
      <alignment horizontal="left" vertical="center" wrapText="1"/>
    </xf>
    <xf numFmtId="0" fontId="25" fillId="3" borderId="93" xfId="0" applyFont="1" applyFill="1" applyBorder="1">
      <alignment vertical="center"/>
    </xf>
    <xf numFmtId="0" fontId="17" fillId="0" borderId="0" xfId="0" applyFont="1" applyBorder="1" applyAlignment="1" applyProtection="1">
      <alignment horizontal="left" vertical="center" wrapText="1"/>
      <protection locked="0"/>
    </xf>
    <xf numFmtId="38" fontId="17" fillId="0" borderId="0" xfId="1" applyFont="1" applyBorder="1" applyAlignment="1" applyProtection="1">
      <alignment horizontal="right" vertical="center"/>
      <protection locked="0"/>
    </xf>
    <xf numFmtId="0" fontId="17" fillId="0" borderId="99" xfId="0" applyFont="1" applyBorder="1" applyAlignment="1" applyProtection="1">
      <alignment horizontal="left" vertical="center" wrapText="1"/>
      <protection locked="0"/>
    </xf>
    <xf numFmtId="0" fontId="2" fillId="0" borderId="38" xfId="11" applyFont="1" applyBorder="1" applyAlignment="1" applyProtection="1">
      <alignment horizontal="center" vertical="center" wrapText="1"/>
      <protection locked="0"/>
    </xf>
    <xf numFmtId="0" fontId="2" fillId="2" borderId="14" xfId="0" applyFont="1" applyFill="1" applyBorder="1" applyAlignment="1" applyProtection="1">
      <alignment horizontal="center" vertical="center"/>
      <protection hidden="1"/>
    </xf>
    <xf numFmtId="38" fontId="13" fillId="6" borderId="0" xfId="1" applyFont="1" applyFill="1" applyBorder="1" applyProtection="1">
      <alignment vertical="center"/>
      <protection hidden="1"/>
    </xf>
    <xf numFmtId="38" fontId="17" fillId="2" borderId="109" xfId="0" applyNumberFormat="1" applyFont="1" applyFill="1" applyBorder="1" applyAlignment="1" applyProtection="1">
      <alignment vertical="center"/>
      <protection hidden="1"/>
    </xf>
    <xf numFmtId="38" fontId="17" fillId="2" borderId="104" xfId="0" applyNumberFormat="1" applyFont="1" applyFill="1" applyBorder="1" applyAlignment="1" applyProtection="1">
      <alignment vertical="center"/>
      <protection hidden="1"/>
    </xf>
    <xf numFmtId="186" fontId="13" fillId="2" borderId="98" xfId="0" applyNumberFormat="1" applyFont="1" applyFill="1" applyBorder="1" applyAlignment="1" applyProtection="1">
      <alignment horizontal="center" vertical="center"/>
      <protection hidden="1"/>
    </xf>
    <xf numFmtId="0" fontId="19" fillId="3" borderId="93" xfId="3" applyFont="1" applyFill="1" applyBorder="1" applyProtection="1">
      <alignment vertical="center"/>
      <protection hidden="1"/>
    </xf>
    <xf numFmtId="0" fontId="25" fillId="3" borderId="93" xfId="3" applyNumberFormat="1" applyFont="1" applyFill="1" applyBorder="1" applyProtection="1">
      <alignment vertical="center"/>
      <protection hidden="1"/>
    </xf>
    <xf numFmtId="38" fontId="13" fillId="6" borderId="99" xfId="1" applyFont="1" applyFill="1" applyBorder="1" applyProtection="1">
      <alignment vertical="center"/>
      <protection hidden="1"/>
    </xf>
    <xf numFmtId="187" fontId="13" fillId="2" borderId="98" xfId="0" applyNumberFormat="1" applyFont="1" applyFill="1" applyBorder="1" applyAlignment="1" applyProtection="1">
      <alignment horizontal="center" vertical="center"/>
      <protection hidden="1"/>
    </xf>
    <xf numFmtId="38" fontId="13" fillId="2" borderId="104" xfId="0" applyNumberFormat="1" applyFont="1" applyFill="1" applyBorder="1" applyAlignment="1" applyProtection="1">
      <alignment vertical="center"/>
      <protection hidden="1"/>
    </xf>
    <xf numFmtId="38" fontId="13" fillId="2" borderId="110" xfId="0" applyNumberFormat="1" applyFont="1" applyFill="1" applyBorder="1" applyProtection="1">
      <alignment vertical="center"/>
      <protection hidden="1"/>
    </xf>
    <xf numFmtId="0" fontId="19" fillId="3" borderId="140" xfId="3" applyNumberFormat="1" applyFont="1" applyFill="1" applyBorder="1" applyAlignment="1" applyProtection="1">
      <alignment vertical="center"/>
      <protection hidden="1"/>
    </xf>
    <xf numFmtId="0" fontId="13" fillId="0" borderId="1" xfId="0" applyFont="1" applyBorder="1" applyAlignment="1" applyProtection="1">
      <alignment horizontal="left" vertical="center" wrapText="1"/>
      <protection locked="0"/>
    </xf>
    <xf numFmtId="38" fontId="13" fillId="0" borderId="1" xfId="1" applyFont="1" applyBorder="1" applyAlignment="1" applyProtection="1">
      <alignment horizontal="right" vertical="center"/>
      <protection locked="0"/>
    </xf>
    <xf numFmtId="0" fontId="25" fillId="3" borderId="144" xfId="0" applyFont="1" applyFill="1" applyBorder="1">
      <alignment vertical="center"/>
    </xf>
    <xf numFmtId="0" fontId="49" fillId="0" borderId="0" xfId="3" applyFont="1" applyFill="1" applyBorder="1" applyAlignment="1" applyProtection="1">
      <alignment horizontal="right" vertical="center"/>
    </xf>
    <xf numFmtId="38" fontId="49" fillId="0" borderId="7" xfId="1" applyFont="1" applyFill="1" applyBorder="1" applyAlignment="1" applyProtection="1">
      <alignment horizontal="right" vertical="center"/>
      <protection locked="0"/>
    </xf>
    <xf numFmtId="38" fontId="49" fillId="0" borderId="25" xfId="1" applyFont="1" applyFill="1" applyBorder="1" applyAlignment="1" applyProtection="1">
      <alignment horizontal="right" vertical="center"/>
      <protection locked="0"/>
    </xf>
    <xf numFmtId="38" fontId="27" fillId="0" borderId="0" xfId="1" applyFont="1" applyFill="1" applyAlignment="1" applyProtection="1">
      <alignment horizontal="center"/>
    </xf>
    <xf numFmtId="0" fontId="50" fillId="0" borderId="5" xfId="0" applyFont="1" applyBorder="1" applyAlignment="1" applyProtection="1">
      <alignment vertical="center"/>
    </xf>
    <xf numFmtId="0" fontId="51" fillId="0" borderId="5" xfId="0" applyFont="1" applyBorder="1" applyAlignment="1" applyProtection="1">
      <alignment vertical="center"/>
    </xf>
    <xf numFmtId="0" fontId="46" fillId="0" borderId="0" xfId="0" applyFont="1" applyProtection="1">
      <alignment vertical="center"/>
    </xf>
    <xf numFmtId="0" fontId="69" fillId="0" borderId="0" xfId="0" applyFont="1" applyFill="1" applyProtection="1">
      <alignment vertical="center"/>
    </xf>
    <xf numFmtId="0" fontId="69" fillId="0" borderId="0" xfId="0" applyFont="1" applyFill="1" applyBorder="1" applyAlignment="1" applyProtection="1">
      <alignment vertical="center"/>
    </xf>
    <xf numFmtId="0" fontId="69" fillId="0" borderId="0" xfId="0" applyFont="1" applyProtection="1">
      <alignment vertical="center"/>
    </xf>
    <xf numFmtId="0" fontId="0" fillId="0" borderId="0" xfId="0">
      <alignment vertical="center"/>
    </xf>
    <xf numFmtId="0" fontId="38" fillId="0" borderId="146" xfId="3" applyFont="1" applyBorder="1" applyAlignment="1" applyProtection="1">
      <alignment vertical="center"/>
    </xf>
    <xf numFmtId="0" fontId="38" fillId="0" borderId="147" xfId="3" applyFont="1" applyBorder="1" applyAlignment="1" applyProtection="1">
      <alignment vertical="center"/>
    </xf>
    <xf numFmtId="0" fontId="38" fillId="0" borderId="145" xfId="3" applyFont="1" applyBorder="1" applyAlignment="1">
      <alignment vertical="center"/>
    </xf>
    <xf numFmtId="0" fontId="2" fillId="0" borderId="76" xfId="11" applyFont="1" applyBorder="1" applyAlignment="1" applyProtection="1">
      <alignment horizontal="center" vertical="center" wrapText="1"/>
    </xf>
    <xf numFmtId="0" fontId="2" fillId="0" borderId="59" xfId="11" applyFont="1" applyBorder="1" applyAlignment="1" applyProtection="1">
      <alignment horizontal="center" vertical="center" wrapText="1"/>
    </xf>
    <xf numFmtId="0" fontId="0" fillId="0" borderId="0" xfId="0" applyProtection="1">
      <alignment vertical="center"/>
      <protection locked="0"/>
    </xf>
    <xf numFmtId="193" fontId="78" fillId="3" borderId="164" xfId="0" applyNumberFormat="1" applyFont="1" applyFill="1" applyBorder="1" applyAlignment="1" applyProtection="1">
      <alignment horizontal="center" vertical="center" wrapText="1"/>
      <protection locked="0"/>
    </xf>
    <xf numFmtId="0" fontId="0" fillId="0" borderId="0" xfId="0" applyFill="1" applyProtection="1">
      <alignment vertical="center"/>
    </xf>
    <xf numFmtId="0" fontId="0" fillId="0" borderId="0" xfId="0" applyProtection="1">
      <alignment vertical="center"/>
    </xf>
    <xf numFmtId="0" fontId="41" fillId="0" borderId="0" xfId="0" applyFont="1" applyAlignment="1" applyProtection="1">
      <alignment horizontal="left" vertical="center"/>
    </xf>
    <xf numFmtId="0" fontId="0" fillId="0" borderId="0" xfId="0" applyAlignment="1" applyProtection="1">
      <alignment horizontal="center" vertical="center"/>
    </xf>
    <xf numFmtId="0" fontId="0" fillId="0" borderId="0" xfId="0" applyBorder="1" applyProtection="1">
      <alignment vertical="center"/>
    </xf>
    <xf numFmtId="0" fontId="0" fillId="0" borderId="0" xfId="0" applyFill="1" applyBorder="1" applyProtection="1">
      <alignment vertical="center"/>
    </xf>
    <xf numFmtId="0" fontId="60" fillId="0" borderId="9" xfId="0" applyFont="1" applyFill="1" applyBorder="1" applyProtection="1">
      <alignment vertical="center"/>
    </xf>
    <xf numFmtId="0" fontId="80" fillId="0" borderId="0" xfId="0" applyFont="1" applyBorder="1" applyAlignment="1" applyProtection="1">
      <alignment horizontal="left" vertical="top" wrapText="1"/>
      <protection locked="0"/>
    </xf>
    <xf numFmtId="0" fontId="27" fillId="0" borderId="0" xfId="0" applyFont="1" applyBorder="1" applyProtection="1">
      <alignment vertical="center"/>
    </xf>
    <xf numFmtId="0" fontId="82" fillId="7" borderId="0" xfId="0" applyFont="1" applyFill="1" applyProtection="1">
      <alignment vertical="center"/>
    </xf>
    <xf numFmtId="0" fontId="0" fillId="4" borderId="0" xfId="0" applyFill="1" applyProtection="1">
      <alignment vertical="center"/>
    </xf>
    <xf numFmtId="0" fontId="80" fillId="0" borderId="0" xfId="0" applyFont="1" applyBorder="1" applyAlignment="1" applyProtection="1">
      <alignment vertical="top"/>
    </xf>
    <xf numFmtId="0" fontId="36" fillId="0" borderId="0" xfId="11" applyFont="1" applyBorder="1" applyProtection="1">
      <alignment vertical="center"/>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36" fillId="2" borderId="73" xfId="11" applyFont="1" applyFill="1" applyBorder="1" applyProtection="1">
      <alignment vertical="center"/>
    </xf>
    <xf numFmtId="0" fontId="36" fillId="2" borderId="170" xfId="11" applyFont="1" applyFill="1" applyBorder="1" applyProtection="1">
      <alignment vertical="center"/>
    </xf>
    <xf numFmtId="0" fontId="36" fillId="2" borderId="9" xfId="0" applyFont="1" applyFill="1" applyBorder="1" applyAlignment="1" applyProtection="1">
      <alignment horizontal="left" vertical="center"/>
    </xf>
    <xf numFmtId="0" fontId="27" fillId="2" borderId="7" xfId="0" applyFont="1" applyFill="1" applyBorder="1" applyAlignment="1" applyProtection="1">
      <alignment horizontal="center" vertical="center"/>
    </xf>
    <xf numFmtId="0" fontId="38" fillId="3" borderId="0" xfId="3" applyFont="1" applyFill="1" applyBorder="1" applyAlignment="1">
      <alignment vertical="center"/>
    </xf>
    <xf numFmtId="0" fontId="38" fillId="3" borderId="0" xfId="3" applyFont="1" applyFill="1" applyBorder="1" applyAlignment="1">
      <alignment horizontal="centerContinuous" vertical="center"/>
    </xf>
    <xf numFmtId="0" fontId="41" fillId="0" borderId="0" xfId="0" applyFont="1" applyFill="1" applyAlignment="1" applyProtection="1">
      <alignment horizontal="left" vertical="center"/>
    </xf>
    <xf numFmtId="0" fontId="42" fillId="0" borderId="0" xfId="0" applyFont="1" applyAlignment="1" applyProtection="1">
      <alignment horizontal="left" vertical="center"/>
    </xf>
    <xf numFmtId="0" fontId="2" fillId="0" borderId="0" xfId="0" applyFont="1" applyBorder="1" applyAlignment="1" applyProtection="1">
      <alignment vertical="center"/>
    </xf>
    <xf numFmtId="0" fontId="27" fillId="0" borderId="9" xfId="0" applyFont="1" applyBorder="1" applyProtection="1">
      <alignment vertical="center"/>
    </xf>
    <xf numFmtId="0" fontId="0" fillId="0" borderId="59" xfId="0" applyBorder="1" applyAlignment="1">
      <alignment horizontal="center" vertical="center"/>
    </xf>
    <xf numFmtId="0" fontId="0" fillId="0" borderId="139" xfId="0" applyBorder="1" applyAlignment="1">
      <alignment horizontal="center" vertical="center"/>
    </xf>
    <xf numFmtId="0" fontId="13" fillId="0" borderId="7" xfId="3" applyNumberFormat="1" applyFont="1" applyBorder="1" applyAlignment="1" applyProtection="1">
      <alignment horizontal="left" vertical="center" wrapText="1"/>
      <protection locked="0"/>
    </xf>
    <xf numFmtId="0" fontId="17" fillId="3" borderId="0" xfId="3" applyFont="1" applyFill="1" applyProtection="1">
      <alignment vertical="center"/>
    </xf>
    <xf numFmtId="0" fontId="12" fillId="3" borderId="0" xfId="3" applyFont="1" applyFill="1" applyProtection="1">
      <alignment vertical="center"/>
    </xf>
    <xf numFmtId="0" fontId="13" fillId="3" borderId="0" xfId="3" applyFont="1" applyFill="1" applyProtection="1">
      <alignment vertical="center"/>
    </xf>
    <xf numFmtId="0" fontId="17" fillId="2" borderId="92" xfId="3" applyFont="1" applyFill="1" applyBorder="1" applyAlignment="1" applyProtection="1">
      <alignment vertical="center"/>
    </xf>
    <xf numFmtId="0" fontId="17" fillId="2" borderId="23" xfId="3" applyFont="1" applyFill="1" applyBorder="1" applyAlignment="1" applyProtection="1">
      <alignment vertical="center"/>
    </xf>
    <xf numFmtId="0" fontId="17" fillId="2" borderId="24" xfId="3" applyFont="1" applyFill="1" applyBorder="1" applyAlignment="1" applyProtection="1">
      <alignment horizontal="right" vertical="center"/>
    </xf>
    <xf numFmtId="0" fontId="11" fillId="5" borderId="7" xfId="0" applyFont="1" applyFill="1" applyBorder="1" applyAlignment="1" applyProtection="1">
      <alignment horizontal="center" vertical="center" wrapText="1"/>
    </xf>
    <xf numFmtId="178" fontId="13" fillId="5" borderId="7" xfId="3" applyNumberFormat="1" applyFont="1" applyFill="1" applyBorder="1" applyAlignment="1" applyProtection="1">
      <alignment horizontal="center" vertical="center" textRotation="255" wrapText="1"/>
    </xf>
    <xf numFmtId="178" fontId="13" fillId="5" borderId="7" xfId="3" applyNumberFormat="1" applyFont="1" applyFill="1" applyBorder="1" applyAlignment="1" applyProtection="1">
      <alignment vertical="center" textRotation="255" wrapText="1"/>
    </xf>
    <xf numFmtId="188" fontId="17" fillId="2" borderId="7" xfId="3"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left" vertical="center" wrapText="1"/>
      <protection locked="0"/>
    </xf>
    <xf numFmtId="178" fontId="13" fillId="0" borderId="7" xfId="3" applyNumberFormat="1" applyFont="1" applyBorder="1" applyAlignment="1" applyProtection="1">
      <alignment horizontal="center" vertical="center" shrinkToFit="1"/>
      <protection locked="0"/>
    </xf>
    <xf numFmtId="178" fontId="13" fillId="6" borderId="7" xfId="3" applyNumberFormat="1" applyFont="1" applyFill="1" applyBorder="1" applyAlignment="1" applyProtection="1">
      <alignment horizontal="center" vertical="center" shrinkToFit="1"/>
    </xf>
    <xf numFmtId="38" fontId="13" fillId="9" borderId="1" xfId="1" applyNumberFormat="1" applyFont="1" applyFill="1" applyBorder="1" applyAlignment="1" applyProtection="1">
      <alignment horizontal="right" vertical="center" shrinkToFit="1"/>
      <protection locked="0"/>
    </xf>
    <xf numFmtId="38" fontId="13" fillId="6" borderId="7" xfId="3" applyNumberFormat="1" applyFont="1" applyFill="1" applyBorder="1" applyAlignment="1" applyProtection="1">
      <alignment horizontal="right" vertical="center" shrinkToFit="1"/>
    </xf>
    <xf numFmtId="0" fontId="88" fillId="0" borderId="0" xfId="3" applyFont="1" applyProtection="1">
      <alignment vertical="center"/>
    </xf>
    <xf numFmtId="188" fontId="17" fillId="2" borderId="25" xfId="3" applyNumberFormat="1" applyFont="1" applyFill="1" applyBorder="1" applyAlignment="1" applyProtection="1">
      <alignment horizontal="center" vertical="center"/>
    </xf>
    <xf numFmtId="0" fontId="13" fillId="0" borderId="25" xfId="3" applyNumberFormat="1" applyFont="1" applyBorder="1" applyAlignment="1" applyProtection="1">
      <alignment horizontal="left" vertical="center" wrapText="1"/>
      <protection locked="0"/>
    </xf>
    <xf numFmtId="178" fontId="13" fillId="0" borderId="25" xfId="3" applyNumberFormat="1" applyFont="1" applyBorder="1" applyAlignment="1" applyProtection="1">
      <alignment horizontal="center" vertical="center" shrinkToFit="1"/>
      <protection locked="0"/>
    </xf>
    <xf numFmtId="178" fontId="13" fillId="6" borderId="25" xfId="3" applyNumberFormat="1" applyFont="1" applyFill="1" applyBorder="1" applyAlignment="1" applyProtection="1">
      <alignment horizontal="center" vertical="center" shrinkToFit="1"/>
    </xf>
    <xf numFmtId="38" fontId="13" fillId="6" borderId="25" xfId="3" applyNumberFormat="1" applyFont="1" applyFill="1" applyBorder="1" applyAlignment="1" applyProtection="1">
      <alignment horizontal="right" vertical="center" shrinkToFit="1"/>
    </xf>
    <xf numFmtId="0" fontId="17" fillId="2" borderId="92" xfId="3" applyFont="1" applyFill="1" applyBorder="1" applyProtection="1">
      <alignment vertical="center"/>
    </xf>
    <xf numFmtId="178" fontId="13" fillId="2" borderId="23" xfId="3" applyNumberFormat="1" applyFont="1" applyFill="1" applyBorder="1" applyAlignment="1" applyProtection="1">
      <alignment horizontal="center" vertical="center" wrapText="1"/>
    </xf>
    <xf numFmtId="177" fontId="13" fillId="2" borderId="23" xfId="3" applyNumberFormat="1" applyFont="1" applyFill="1" applyBorder="1" applyAlignment="1" applyProtection="1">
      <alignment horizontal="center" vertical="center"/>
    </xf>
    <xf numFmtId="177" fontId="13" fillId="2" borderId="23" xfId="3" applyNumberFormat="1" applyFont="1" applyFill="1" applyBorder="1" applyAlignment="1" applyProtection="1">
      <alignment horizontal="right" vertical="center"/>
    </xf>
    <xf numFmtId="38" fontId="13" fillId="2" borderId="7" xfId="3" applyNumberFormat="1" applyFont="1" applyFill="1" applyBorder="1" applyAlignment="1" applyProtection="1">
      <alignment horizontal="right" vertical="center" shrinkToFit="1"/>
    </xf>
    <xf numFmtId="0" fontId="89" fillId="3" borderId="0" xfId="3" applyFont="1" applyFill="1" applyAlignment="1" applyProtection="1">
      <alignment horizontal="right" vertical="center"/>
    </xf>
    <xf numFmtId="0" fontId="90" fillId="3" borderId="67" xfId="0" applyFont="1" applyFill="1" applyBorder="1" applyAlignment="1" applyProtection="1">
      <alignment horizontal="center" vertical="center"/>
      <protection locked="0"/>
    </xf>
    <xf numFmtId="0" fontId="27" fillId="3" borderId="195" xfId="0" applyFont="1" applyFill="1" applyBorder="1" applyAlignment="1" applyProtection="1">
      <alignment horizontal="center" vertical="center"/>
      <protection locked="0"/>
    </xf>
    <xf numFmtId="0" fontId="0" fillId="3" borderId="191" xfId="0" applyFill="1" applyBorder="1" applyAlignment="1" applyProtection="1">
      <alignment horizontal="center" vertical="center"/>
      <protection locked="0"/>
    </xf>
    <xf numFmtId="0" fontId="0" fillId="3" borderId="178" xfId="0" applyFill="1" applyBorder="1" applyAlignment="1" applyProtection="1">
      <alignment horizontal="center" vertical="center"/>
      <protection locked="0"/>
    </xf>
    <xf numFmtId="0" fontId="90" fillId="3" borderId="176" xfId="0" applyFont="1" applyFill="1" applyBorder="1" applyAlignment="1" applyProtection="1">
      <alignment horizontal="center" vertical="center"/>
      <protection locked="0"/>
    </xf>
    <xf numFmtId="0" fontId="27" fillId="3" borderId="35" xfId="0" applyFont="1" applyFill="1" applyBorder="1" applyAlignment="1" applyProtection="1">
      <alignment horizontal="center" vertical="center"/>
      <protection locked="0"/>
    </xf>
    <xf numFmtId="0" fontId="0" fillId="3" borderId="192" xfId="0" applyFill="1" applyBorder="1" applyAlignment="1" applyProtection="1">
      <alignment horizontal="center" vertical="center"/>
      <protection locked="0"/>
    </xf>
    <xf numFmtId="0" fontId="27" fillId="3" borderId="37" xfId="0" applyFont="1" applyFill="1" applyBorder="1" applyAlignment="1" applyProtection="1">
      <alignment horizontal="center" vertical="center"/>
      <protection locked="0"/>
    </xf>
    <xf numFmtId="0" fontId="0" fillId="3" borderId="175" xfId="0" applyFill="1" applyBorder="1" applyAlignment="1" applyProtection="1">
      <alignment horizontal="center" vertical="center"/>
      <protection locked="0"/>
    </xf>
    <xf numFmtId="38" fontId="2" fillId="0" borderId="15" xfId="1" applyFont="1" applyBorder="1" applyAlignment="1" applyProtection="1">
      <alignment horizontal="right" vertical="center" shrinkToFit="1"/>
      <protection locked="0"/>
    </xf>
    <xf numFmtId="176" fontId="2" fillId="6" borderId="16" xfId="2" applyNumberFormat="1" applyFont="1" applyFill="1" applyBorder="1" applyAlignment="1" applyProtection="1">
      <alignment horizontal="right" vertical="center" shrinkToFit="1"/>
      <protection hidden="1"/>
    </xf>
    <xf numFmtId="38" fontId="2" fillId="0" borderId="18" xfId="1" applyFont="1" applyBorder="1" applyAlignment="1" applyProtection="1">
      <alignment horizontal="right" vertical="center" shrinkToFit="1"/>
      <protection locked="0"/>
    </xf>
    <xf numFmtId="176" fontId="2" fillId="6" borderId="19" xfId="2" applyNumberFormat="1" applyFont="1" applyFill="1" applyBorder="1" applyAlignment="1" applyProtection="1">
      <alignment horizontal="right" vertical="center" shrinkToFit="1"/>
      <protection hidden="1"/>
    </xf>
    <xf numFmtId="38" fontId="2" fillId="6" borderId="12" xfId="1" applyFont="1" applyFill="1" applyBorder="1" applyAlignment="1" applyProtection="1">
      <alignment horizontal="right" vertical="center" shrinkToFit="1"/>
      <protection hidden="1"/>
    </xf>
    <xf numFmtId="176" fontId="2" fillId="6" borderId="20" xfId="2" applyNumberFormat="1" applyFont="1" applyFill="1" applyBorder="1" applyAlignment="1" applyProtection="1">
      <alignment horizontal="right" vertical="center" shrinkToFit="1"/>
      <protection hidden="1"/>
    </xf>
    <xf numFmtId="0" fontId="27" fillId="2" borderId="7" xfId="0"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shrinkToFit="1"/>
      <protection locked="0"/>
    </xf>
    <xf numFmtId="181" fontId="2" fillId="0" borderId="7" xfId="0" applyNumberFormat="1" applyFont="1" applyFill="1" applyBorder="1" applyAlignment="1" applyProtection="1">
      <alignment vertical="center" shrinkToFit="1"/>
      <protection locked="0"/>
    </xf>
    <xf numFmtId="183" fontId="2" fillId="0" borderId="7" xfId="0" applyNumberFormat="1" applyFont="1" applyFill="1" applyBorder="1" applyAlignment="1" applyProtection="1">
      <alignment horizontal="center" vertical="center" shrinkToFit="1"/>
      <protection locked="0"/>
    </xf>
    <xf numFmtId="0" fontId="38" fillId="0" borderId="145" xfId="3" applyFont="1" applyBorder="1" applyAlignment="1" applyProtection="1">
      <alignment horizontal="center" vertical="center"/>
    </xf>
    <xf numFmtId="0" fontId="90" fillId="3" borderId="73" xfId="0" applyFont="1" applyFill="1" applyBorder="1" applyAlignment="1" applyProtection="1">
      <alignment horizontal="center" vertical="center"/>
      <protection locked="0"/>
    </xf>
    <xf numFmtId="0" fontId="0" fillId="3" borderId="204" xfId="0" applyFill="1" applyBorder="1" applyAlignment="1" applyProtection="1">
      <alignment horizontal="center" vertical="center"/>
      <protection locked="0"/>
    </xf>
    <xf numFmtId="0" fontId="84" fillId="0" borderId="0" xfId="3" applyFont="1" applyAlignment="1" applyProtection="1">
      <alignment horizontal="center" vertical="center"/>
    </xf>
    <xf numFmtId="0" fontId="104" fillId="0" borderId="0" xfId="3" applyFont="1" applyAlignment="1" applyProtection="1">
      <alignment vertical="center"/>
    </xf>
    <xf numFmtId="0" fontId="105" fillId="0" borderId="0" xfId="3" applyFont="1" applyAlignment="1">
      <alignment horizontal="right" vertical="center"/>
    </xf>
    <xf numFmtId="0" fontId="79" fillId="0" borderId="0" xfId="3" applyFont="1">
      <alignment vertical="center"/>
    </xf>
    <xf numFmtId="0" fontId="106" fillId="0" borderId="0" xfId="3" applyFont="1">
      <alignment vertical="center"/>
    </xf>
    <xf numFmtId="0" fontId="106" fillId="0" borderId="0" xfId="3" applyFont="1" applyAlignment="1">
      <alignment horizontal="left" vertical="center"/>
    </xf>
    <xf numFmtId="0" fontId="6" fillId="0" borderId="0" xfId="3" applyFont="1">
      <alignment vertical="center"/>
    </xf>
    <xf numFmtId="0" fontId="6" fillId="0" borderId="0" xfId="3" applyFont="1" applyAlignment="1">
      <alignment horizontal="right" vertical="center"/>
    </xf>
    <xf numFmtId="0" fontId="106" fillId="0" borderId="0" xfId="3" applyFont="1" applyAlignment="1">
      <alignment horizontal="right" vertical="center"/>
    </xf>
    <xf numFmtId="0" fontId="105" fillId="0" borderId="0" xfId="3" applyFont="1">
      <alignment vertical="center"/>
    </xf>
    <xf numFmtId="38" fontId="60" fillId="0" borderId="0" xfId="1" applyFont="1" applyAlignment="1" applyProtection="1">
      <alignment horizontal="left" vertical="center"/>
    </xf>
    <xf numFmtId="0" fontId="13" fillId="2" borderId="96" xfId="3" applyFont="1" applyFill="1" applyBorder="1" applyAlignment="1">
      <alignment horizontal="center" vertical="center" wrapText="1"/>
    </xf>
    <xf numFmtId="189" fontId="13" fillId="0" borderId="25" xfId="0" applyNumberFormat="1" applyFont="1" applyBorder="1" applyAlignment="1" applyProtection="1">
      <alignment horizontal="center" vertical="center"/>
      <protection locked="0"/>
    </xf>
    <xf numFmtId="38" fontId="21" fillId="0" borderId="74" xfId="1" applyFont="1" applyBorder="1" applyAlignment="1" applyProtection="1">
      <alignment horizontal="center" vertical="center"/>
      <protection locked="0"/>
    </xf>
    <xf numFmtId="38" fontId="13" fillId="6" borderId="1" xfId="1" applyFont="1" applyFill="1" applyBorder="1" applyProtection="1">
      <alignment vertical="center"/>
      <protection hidden="1"/>
    </xf>
    <xf numFmtId="0" fontId="17" fillId="2" borderId="100" xfId="0" applyFont="1" applyFill="1" applyBorder="1" applyAlignment="1">
      <alignment horizontal="center" vertical="center"/>
    </xf>
    <xf numFmtId="0" fontId="17" fillId="2" borderId="102" xfId="0" applyFont="1" applyFill="1" applyBorder="1">
      <alignment vertical="center"/>
    </xf>
    <xf numFmtId="0" fontId="17" fillId="2" borderId="105" xfId="0" applyFont="1" applyFill="1" applyBorder="1">
      <alignment vertical="center"/>
    </xf>
    <xf numFmtId="0" fontId="2" fillId="0" borderId="0" xfId="0" applyFont="1" applyAlignment="1">
      <alignment horizontal="left" vertical="center"/>
    </xf>
    <xf numFmtId="193" fontId="78" fillId="3" borderId="8" xfId="0" applyNumberFormat="1" applyFont="1" applyFill="1" applyBorder="1" applyAlignment="1" applyProtection="1">
      <alignment horizontal="center" vertical="center" wrapText="1"/>
      <protection locked="0"/>
    </xf>
    <xf numFmtId="0" fontId="77" fillId="0" borderId="0" xfId="0" applyFont="1">
      <alignment vertical="center"/>
    </xf>
    <xf numFmtId="0" fontId="115" fillId="0" borderId="0" xfId="0" applyFont="1">
      <alignment vertical="center"/>
    </xf>
    <xf numFmtId="0" fontId="41" fillId="0" borderId="0" xfId="0" applyFont="1">
      <alignment vertical="center"/>
    </xf>
    <xf numFmtId="0" fontId="0" fillId="0" borderId="0" xfId="0" applyAlignment="1">
      <alignment horizontal="left" vertical="center"/>
    </xf>
    <xf numFmtId="0" fontId="116" fillId="3" borderId="6" xfId="3" applyFont="1" applyFill="1" applyBorder="1" applyAlignment="1" applyProtection="1">
      <alignment horizontal="center" vertical="center"/>
      <protection locked="0"/>
    </xf>
    <xf numFmtId="0" fontId="116" fillId="3" borderId="24" xfId="3" applyFont="1" applyFill="1" applyBorder="1" applyAlignment="1" applyProtection="1">
      <alignment horizontal="center" vertical="center"/>
      <protection locked="0"/>
    </xf>
    <xf numFmtId="0" fontId="2" fillId="0" borderId="0" xfId="0" applyFont="1">
      <alignment vertical="center"/>
    </xf>
    <xf numFmtId="0" fontId="2" fillId="0" borderId="0" xfId="0" applyFont="1" applyAlignment="1">
      <alignment vertical="center" wrapText="1"/>
    </xf>
    <xf numFmtId="194" fontId="118" fillId="5" borderId="9" xfId="0" applyNumberFormat="1" applyFont="1" applyFill="1" applyBorder="1" applyAlignment="1" applyProtection="1">
      <alignment horizontal="right" vertical="center" shrinkToFit="1"/>
      <protection hidden="1"/>
    </xf>
    <xf numFmtId="194" fontId="118" fillId="5" borderId="208" xfId="0" applyNumberFormat="1" applyFont="1" applyFill="1" applyBorder="1" applyAlignment="1" applyProtection="1">
      <alignment horizontal="right" vertical="center" shrinkToFit="1"/>
      <protection hidden="1"/>
    </xf>
    <xf numFmtId="194" fontId="118" fillId="5" borderId="10" xfId="0" applyNumberFormat="1" applyFont="1" applyFill="1" applyBorder="1" applyAlignment="1" applyProtection="1">
      <alignment horizontal="right" vertical="center" shrinkToFit="1"/>
      <protection hidden="1"/>
    </xf>
    <xf numFmtId="0" fontId="27" fillId="5" borderId="9" xfId="0" applyFont="1" applyFill="1" applyBorder="1" applyAlignment="1">
      <alignment horizontal="center" vertical="center" shrinkToFit="1"/>
    </xf>
    <xf numFmtId="0" fontId="27" fillId="5" borderId="208" xfId="0" applyFont="1" applyFill="1" applyBorder="1" applyAlignment="1">
      <alignment horizontal="center" vertical="center" shrinkToFit="1"/>
    </xf>
    <xf numFmtId="0" fontId="27" fillId="5" borderId="209" xfId="0" applyFont="1" applyFill="1" applyBorder="1" applyAlignment="1">
      <alignment horizontal="center" vertical="center" shrinkToFit="1"/>
    </xf>
    <xf numFmtId="0" fontId="120" fillId="5" borderId="9" xfId="0" applyFont="1" applyFill="1" applyBorder="1" applyAlignment="1">
      <alignment horizontal="center" textRotation="255" shrinkToFit="1"/>
    </xf>
    <xf numFmtId="0" fontId="120" fillId="5" borderId="208" xfId="0" applyFont="1" applyFill="1" applyBorder="1" applyAlignment="1">
      <alignment horizontal="center" textRotation="255" shrinkToFit="1"/>
    </xf>
    <xf numFmtId="0" fontId="120" fillId="5" borderId="209" xfId="0" applyFont="1" applyFill="1" applyBorder="1" applyAlignment="1">
      <alignment horizontal="center" textRotation="255" shrinkToFit="1"/>
    </xf>
    <xf numFmtId="0" fontId="27" fillId="5" borderId="158" xfId="0" applyFont="1" applyFill="1" applyBorder="1" applyAlignment="1">
      <alignment horizontal="center" vertical="top" shrinkToFit="1"/>
    </xf>
    <xf numFmtId="0" fontId="27" fillId="5" borderId="210" xfId="0" applyFont="1" applyFill="1" applyBorder="1" applyAlignment="1">
      <alignment horizontal="center" vertical="top" shrinkToFit="1"/>
    </xf>
    <xf numFmtId="0" fontId="27" fillId="5" borderId="211" xfId="0" applyFont="1" applyFill="1" applyBorder="1" applyAlignment="1">
      <alignment horizontal="center" vertical="top" shrinkToFit="1"/>
    </xf>
    <xf numFmtId="49" fontId="0" fillId="0" borderId="0" xfId="0" applyNumberFormat="1">
      <alignment vertical="center"/>
    </xf>
    <xf numFmtId="0" fontId="114" fillId="0" borderId="0" xfId="0" applyFont="1" applyAlignment="1" applyProtection="1">
      <alignment horizontal="left" vertical="center" wrapText="1"/>
      <protection locked="0"/>
    </xf>
    <xf numFmtId="0" fontId="60" fillId="0" borderId="212" xfId="0" applyFont="1" applyBorder="1" applyAlignment="1" applyProtection="1">
      <alignment horizontal="center" vertical="center"/>
      <protection locked="0"/>
    </xf>
    <xf numFmtId="0" fontId="60" fillId="0" borderId="208" xfId="0" applyFont="1" applyBorder="1" applyAlignment="1" applyProtection="1">
      <alignment horizontal="center" vertical="center"/>
      <protection locked="0"/>
    </xf>
    <xf numFmtId="0" fontId="60" fillId="0" borderId="209" xfId="0" applyFont="1" applyBorder="1" applyAlignment="1" applyProtection="1">
      <alignment horizontal="center" vertical="center"/>
      <protection locked="0"/>
    </xf>
    <xf numFmtId="0" fontId="60" fillId="0" borderId="213" xfId="0" applyFont="1" applyBorder="1" applyAlignment="1" applyProtection="1">
      <alignment horizontal="center" vertical="center"/>
      <protection locked="0"/>
    </xf>
    <xf numFmtId="0" fontId="60" fillId="0" borderId="214" xfId="0" applyFont="1" applyBorder="1" applyAlignment="1" applyProtection="1">
      <alignment horizontal="center" vertical="center"/>
      <protection locked="0"/>
    </xf>
    <xf numFmtId="0" fontId="121" fillId="0" borderId="0" xfId="0" applyFont="1" applyAlignment="1" applyProtection="1">
      <alignment horizontal="center" vertical="center"/>
      <protection locked="0"/>
    </xf>
    <xf numFmtId="0" fontId="122" fillId="0" borderId="0" xfId="0" applyFont="1" applyAlignment="1" applyProtection="1">
      <alignment horizontal="center" vertical="center"/>
      <protection locked="0"/>
    </xf>
    <xf numFmtId="195" fontId="114" fillId="0" borderId="0" xfId="0" applyNumberFormat="1" applyFont="1" applyAlignment="1" applyProtection="1">
      <alignment horizontal="left" vertical="center" wrapText="1"/>
      <protection locked="0"/>
    </xf>
    <xf numFmtId="0" fontId="114" fillId="0" borderId="5" xfId="0" applyFont="1" applyBorder="1" applyAlignment="1" applyProtection="1">
      <alignment horizontal="left" vertical="center" wrapText="1"/>
      <protection locked="0"/>
    </xf>
    <xf numFmtId="0" fontId="60" fillId="0" borderId="215" xfId="0" applyFont="1" applyBorder="1" applyAlignment="1" applyProtection="1">
      <alignment horizontal="center" vertical="center"/>
      <protection locked="0"/>
    </xf>
    <xf numFmtId="0" fontId="60" fillId="0" borderId="216" xfId="0" applyFont="1" applyBorder="1" applyAlignment="1" applyProtection="1">
      <alignment horizontal="center" vertical="center"/>
      <protection locked="0"/>
    </xf>
    <xf numFmtId="0" fontId="60" fillId="0" borderId="217" xfId="0" applyFont="1" applyBorder="1" applyAlignment="1" applyProtection="1">
      <alignment horizontal="center" vertical="center"/>
      <protection locked="0"/>
    </xf>
    <xf numFmtId="0" fontId="60" fillId="0" borderId="218" xfId="0" applyFont="1" applyBorder="1" applyAlignment="1" applyProtection="1">
      <alignment horizontal="center" vertical="center"/>
      <protection locked="0"/>
    </xf>
    <xf numFmtId="0" fontId="60" fillId="0" borderId="219" xfId="0" applyFont="1" applyBorder="1" applyAlignment="1" applyProtection="1">
      <alignment horizontal="center" vertical="center"/>
      <protection locked="0"/>
    </xf>
    <xf numFmtId="0" fontId="60" fillId="0" borderId="0" xfId="0" applyFont="1" applyAlignment="1">
      <alignment horizontal="left" vertical="center"/>
    </xf>
    <xf numFmtId="0" fontId="124" fillId="2" borderId="221" xfId="3" applyFont="1" applyFill="1" applyBorder="1" applyAlignment="1">
      <alignment horizontal="center" vertical="center"/>
    </xf>
    <xf numFmtId="0" fontId="127" fillId="2" borderId="221" xfId="3" applyFont="1" applyFill="1" applyBorder="1" applyAlignment="1">
      <alignment horizontal="center" vertical="center"/>
    </xf>
    <xf numFmtId="14" fontId="0" fillId="0" borderId="0" xfId="0" applyNumberFormat="1">
      <alignment vertical="center"/>
    </xf>
    <xf numFmtId="0" fontId="13" fillId="2" borderId="95" xfId="3" applyFont="1" applyFill="1" applyBorder="1" applyAlignment="1" applyProtection="1">
      <alignment horizontal="center" vertical="center" wrapText="1"/>
    </xf>
    <xf numFmtId="0" fontId="14" fillId="0" borderId="0" xfId="11" applyFont="1" applyAlignment="1">
      <alignment vertical="top"/>
    </xf>
    <xf numFmtId="0" fontId="26" fillId="0" borderId="0" xfId="11" applyFont="1" applyAlignment="1">
      <alignment vertical="top"/>
    </xf>
    <xf numFmtId="182" fontId="24" fillId="0" borderId="0" xfId="7" applyFont="1" applyAlignment="1">
      <alignment horizontal="right" vertical="center"/>
    </xf>
    <xf numFmtId="0" fontId="19" fillId="0" borderId="0" xfId="11" applyFont="1" applyAlignment="1">
      <alignment vertical="top" wrapText="1"/>
    </xf>
    <xf numFmtId="0" fontId="26" fillId="0" borderId="0" xfId="11" applyFont="1" applyAlignment="1">
      <alignment vertical="top" wrapText="1"/>
    </xf>
    <xf numFmtId="0" fontId="27" fillId="0" borderId="0" xfId="0" applyFont="1">
      <alignment vertical="center"/>
    </xf>
    <xf numFmtId="0" fontId="26" fillId="0" borderId="0" xfId="11" applyFont="1">
      <alignment vertical="center"/>
    </xf>
    <xf numFmtId="0" fontId="12" fillId="0" borderId="0" xfId="3" applyFont="1">
      <alignment vertical="center"/>
    </xf>
    <xf numFmtId="0" fontId="26" fillId="0" borderId="0" xfId="3" applyFont="1">
      <alignment vertical="center"/>
    </xf>
    <xf numFmtId="0" fontId="25" fillId="0" borderId="0" xfId="3" applyFont="1">
      <alignment vertical="center"/>
    </xf>
    <xf numFmtId="0" fontId="17" fillId="0" borderId="0" xfId="3" applyFont="1">
      <alignment vertical="center"/>
    </xf>
    <xf numFmtId="0" fontId="13" fillId="0" borderId="0" xfId="3" applyFont="1" applyAlignment="1">
      <alignment horizontal="left" vertical="center"/>
    </xf>
    <xf numFmtId="0" fontId="13" fillId="0" borderId="0" xfId="3" applyFont="1" applyAlignment="1">
      <alignment horizontal="right"/>
    </xf>
    <xf numFmtId="0" fontId="25" fillId="0" borderId="0" xfId="3" applyFont="1" applyAlignment="1">
      <alignment vertical="center" wrapText="1"/>
    </xf>
    <xf numFmtId="0" fontId="17" fillId="0" borderId="0" xfId="3" applyFont="1" applyAlignment="1">
      <alignment vertical="center" wrapText="1"/>
    </xf>
    <xf numFmtId="0" fontId="13" fillId="0" borderId="0" xfId="3" applyFont="1">
      <alignment vertical="center"/>
    </xf>
    <xf numFmtId="0" fontId="13" fillId="2" borderId="95" xfId="3"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97" xfId="3" applyFont="1" applyFill="1" applyBorder="1" applyAlignment="1">
      <alignment horizontal="center" vertical="center" wrapText="1"/>
    </xf>
    <xf numFmtId="0" fontId="23" fillId="3" borderId="93" xfId="3" applyFont="1" applyFill="1" applyBorder="1" applyAlignment="1">
      <alignment horizontal="left" vertical="center" wrapText="1"/>
    </xf>
    <xf numFmtId="0" fontId="13" fillId="0" borderId="0" xfId="3" applyFont="1" applyAlignment="1">
      <alignment horizontal="left" vertical="center" wrapText="1"/>
    </xf>
    <xf numFmtId="196" fontId="13" fillId="2" borderId="98" xfId="0" applyNumberFormat="1" applyFont="1" applyFill="1" applyBorder="1" applyAlignment="1" applyProtection="1">
      <alignment horizontal="center" vertical="center"/>
      <protection hidden="1"/>
    </xf>
    <xf numFmtId="0" fontId="13" fillId="0" borderId="0" xfId="0" applyFont="1" applyAlignment="1" applyProtection="1">
      <alignment horizontal="left" vertical="center" wrapText="1"/>
      <protection locked="0"/>
    </xf>
    <xf numFmtId="0" fontId="20" fillId="0" borderId="0" xfId="3" applyFont="1" applyAlignment="1">
      <alignment vertical="center" wrapText="1"/>
    </xf>
    <xf numFmtId="38" fontId="13" fillId="0" borderId="79" xfId="1" applyFont="1" applyBorder="1" applyAlignment="1" applyProtection="1">
      <alignment horizontal="right" vertical="center"/>
      <protection locked="0"/>
    </xf>
    <xf numFmtId="38" fontId="13" fillId="0" borderId="24" xfId="1" applyFont="1" applyBorder="1" applyAlignment="1" applyProtection="1">
      <alignment horizontal="center" vertical="center"/>
      <protection locked="0"/>
    </xf>
    <xf numFmtId="38" fontId="13" fillId="0" borderId="7" xfId="1" applyFont="1" applyBorder="1" applyAlignment="1" applyProtection="1">
      <alignment horizontal="right" vertical="center"/>
      <protection locked="0"/>
    </xf>
    <xf numFmtId="0" fontId="17" fillId="0" borderId="0" xfId="0" applyFont="1" applyAlignment="1" applyProtection="1">
      <alignment horizontal="left" vertical="center" wrapText="1"/>
      <protection locked="0"/>
    </xf>
    <xf numFmtId="0" fontId="13" fillId="0" borderId="99" xfId="3" applyFont="1" applyBorder="1" applyAlignment="1" applyProtection="1">
      <alignment horizontal="left" vertical="center" wrapText="1"/>
      <protection locked="0"/>
    </xf>
    <xf numFmtId="0" fontId="25" fillId="3" borderId="93" xfId="3" applyFont="1" applyFill="1" applyBorder="1" applyProtection="1">
      <alignment vertical="center"/>
      <protection hidden="1"/>
    </xf>
    <xf numFmtId="0" fontId="17" fillId="2" borderId="101" xfId="0" applyFont="1" applyFill="1" applyBorder="1">
      <alignment vertical="center"/>
    </xf>
    <xf numFmtId="38" fontId="17" fillId="2" borderId="108" xfId="0" applyNumberFormat="1" applyFont="1" applyFill="1" applyBorder="1" applyAlignment="1">
      <alignment horizontal="right" vertical="center"/>
    </xf>
    <xf numFmtId="38" fontId="17" fillId="2" borderId="109" xfId="0" applyNumberFormat="1" applyFont="1" applyFill="1" applyBorder="1" applyProtection="1">
      <alignment vertical="center"/>
      <protection hidden="1"/>
    </xf>
    <xf numFmtId="38" fontId="17" fillId="2" borderId="104" xfId="0" applyNumberFormat="1" applyFont="1" applyFill="1" applyBorder="1" applyProtection="1">
      <alignment vertical="center"/>
      <protection hidden="1"/>
    </xf>
    <xf numFmtId="0" fontId="20" fillId="0" borderId="0" xfId="3" applyFont="1" applyAlignment="1">
      <alignment horizontal="center" vertical="center" wrapText="1"/>
    </xf>
    <xf numFmtId="0" fontId="84" fillId="0" borderId="0" xfId="3" applyFont="1">
      <alignment vertical="center"/>
    </xf>
    <xf numFmtId="0" fontId="129" fillId="0" borderId="0" xfId="3" applyFont="1">
      <alignment vertical="center"/>
    </xf>
    <xf numFmtId="0" fontId="4" fillId="0" borderId="0" xfId="3" applyFont="1">
      <alignment vertical="center"/>
    </xf>
    <xf numFmtId="0" fontId="129" fillId="0" borderId="0" xfId="3" applyFont="1" applyAlignment="1">
      <alignment horizontal="left" vertical="center"/>
    </xf>
    <xf numFmtId="0" fontId="131" fillId="0" borderId="0" xfId="3" applyFont="1">
      <alignment vertical="center"/>
    </xf>
    <xf numFmtId="0" fontId="131" fillId="0" borderId="0" xfId="3" applyFont="1" applyAlignment="1">
      <alignment horizontal="right" vertical="center"/>
    </xf>
    <xf numFmtId="0" fontId="79" fillId="2" borderId="0" xfId="3" applyFont="1" applyFill="1">
      <alignment vertical="center"/>
    </xf>
    <xf numFmtId="0" fontId="6" fillId="0" borderId="0" xfId="3" applyFont="1" applyAlignment="1">
      <alignment horizontal="left" vertical="center"/>
    </xf>
    <xf numFmtId="0" fontId="123" fillId="11" borderId="220" xfId="3" applyFont="1" applyFill="1" applyBorder="1" applyAlignment="1">
      <alignment horizontal="center" vertical="center" wrapText="1"/>
    </xf>
    <xf numFmtId="0" fontId="127" fillId="11" borderId="23" xfId="3" applyFont="1" applyFill="1" applyBorder="1" applyAlignment="1">
      <alignment horizontal="center" vertical="center" wrapText="1"/>
    </xf>
    <xf numFmtId="0" fontId="127" fillId="11" borderId="24" xfId="3" applyFont="1" applyFill="1" applyBorder="1" applyAlignment="1">
      <alignment horizontal="center" vertical="center" wrapText="1"/>
    </xf>
    <xf numFmtId="0" fontId="79" fillId="2" borderId="223" xfId="3" applyFont="1" applyFill="1" applyBorder="1">
      <alignment vertical="center"/>
    </xf>
    <xf numFmtId="38" fontId="78" fillId="0" borderId="0" xfId="14" applyFont="1" applyFill="1" applyBorder="1" applyAlignment="1" applyProtection="1">
      <alignment vertical="center"/>
    </xf>
    <xf numFmtId="0" fontId="125" fillId="0" borderId="0" xfId="3" applyFont="1">
      <alignment vertical="center"/>
    </xf>
    <xf numFmtId="38" fontId="127" fillId="12" borderId="0" xfId="14" applyFont="1" applyFill="1" applyBorder="1" applyAlignment="1" applyProtection="1">
      <alignment vertical="center"/>
    </xf>
    <xf numFmtId="38" fontId="127" fillId="13" borderId="0" xfId="14" applyFont="1" applyFill="1" applyBorder="1" applyAlignment="1" applyProtection="1">
      <alignment vertical="center"/>
    </xf>
    <xf numFmtId="0" fontId="136" fillId="0" borderId="0" xfId="3" applyFont="1">
      <alignment vertical="center"/>
    </xf>
    <xf numFmtId="38" fontId="78" fillId="2" borderId="226" xfId="14" applyFont="1" applyFill="1" applyBorder="1" applyAlignment="1" applyProtection="1">
      <alignment vertical="center"/>
    </xf>
    <xf numFmtId="38" fontId="78" fillId="2" borderId="227" xfId="14" applyFont="1" applyFill="1" applyBorder="1" applyAlignment="1" applyProtection="1">
      <alignment vertical="center"/>
    </xf>
    <xf numFmtId="0" fontId="79" fillId="2" borderId="224" xfId="0" applyFont="1" applyFill="1" applyBorder="1" applyAlignment="1">
      <alignment horizontal="left" vertical="center"/>
    </xf>
    <xf numFmtId="38" fontId="78" fillId="0" borderId="5" xfId="0" applyNumberFormat="1" applyFont="1" applyBorder="1">
      <alignment vertical="center"/>
    </xf>
    <xf numFmtId="38" fontId="78" fillId="0" borderId="6" xfId="0" applyNumberFormat="1" applyFont="1" applyBorder="1">
      <alignment vertical="center"/>
    </xf>
    <xf numFmtId="0" fontId="137" fillId="0" borderId="0" xfId="3" applyFont="1">
      <alignment vertical="center"/>
    </xf>
    <xf numFmtId="0" fontId="127" fillId="0" borderId="0" xfId="3" applyFont="1" applyAlignment="1">
      <alignment horizontal="center" vertical="center" textRotation="255"/>
    </xf>
    <xf numFmtId="0" fontId="127" fillId="0" borderId="0" xfId="15" applyFont="1" applyAlignment="1">
      <alignment horizontal="center" vertical="center"/>
    </xf>
    <xf numFmtId="38" fontId="127" fillId="0" borderId="0" xfId="15" applyNumberFormat="1" applyFont="1" applyAlignment="1">
      <alignment vertical="center"/>
    </xf>
    <xf numFmtId="0" fontId="79" fillId="11" borderId="92" xfId="3" applyFont="1" applyFill="1" applyBorder="1">
      <alignment vertical="center"/>
    </xf>
    <xf numFmtId="0" fontId="127" fillId="11" borderId="0" xfId="3" applyFont="1" applyFill="1" applyAlignment="1">
      <alignment horizontal="center" vertical="center" wrapText="1" shrinkToFit="1"/>
    </xf>
    <xf numFmtId="0" fontId="79" fillId="11" borderId="0" xfId="3" applyFont="1" applyFill="1" applyAlignment="1">
      <alignment horizontal="center" vertical="center" wrapText="1" shrinkToFit="1"/>
    </xf>
    <xf numFmtId="0" fontId="139" fillId="0" borderId="0" xfId="3" applyFont="1" applyAlignment="1">
      <alignment horizontal="center" vertical="center" shrinkToFit="1"/>
    </xf>
    <xf numFmtId="38" fontId="78" fillId="0" borderId="0" xfId="14" applyFont="1" applyFill="1" applyBorder="1" applyAlignment="1" applyProtection="1">
      <alignment vertical="center" shrinkToFit="1"/>
      <protection locked="0"/>
    </xf>
    <xf numFmtId="178" fontId="79" fillId="5" borderId="226" xfId="3" applyNumberFormat="1" applyFont="1" applyFill="1" applyBorder="1" applyAlignment="1">
      <alignment horizontal="center" vertical="center" shrinkToFit="1"/>
    </xf>
    <xf numFmtId="178" fontId="79" fillId="0" borderId="0" xfId="3" applyNumberFormat="1" applyFont="1" applyAlignment="1" applyProtection="1">
      <alignment horizontal="left" vertical="center" wrapText="1" shrinkToFit="1"/>
      <protection locked="0"/>
    </xf>
    <xf numFmtId="178" fontId="79" fillId="0" borderId="0" xfId="15" applyNumberFormat="1" applyFont="1" applyAlignment="1" applyProtection="1">
      <alignment horizontal="left" vertical="center" wrapText="1" shrinkToFit="1"/>
      <protection locked="0"/>
    </xf>
    <xf numFmtId="38" fontId="78" fillId="12" borderId="0" xfId="0" applyNumberFormat="1" applyFont="1" applyFill="1" applyAlignment="1">
      <alignment horizontal="right" vertical="center" shrinkToFit="1"/>
    </xf>
    <xf numFmtId="178" fontId="79" fillId="5" borderId="226" xfId="0" applyNumberFormat="1" applyFont="1" applyFill="1" applyBorder="1" applyAlignment="1">
      <alignment horizontal="center" vertical="center" shrinkToFit="1"/>
    </xf>
    <xf numFmtId="0" fontId="79" fillId="5" borderId="226" xfId="0" applyFont="1" applyFill="1" applyBorder="1" applyAlignment="1">
      <alignment horizontal="center" vertical="center" shrinkToFit="1"/>
    </xf>
    <xf numFmtId="0" fontId="140" fillId="0" borderId="0" xfId="0" applyFont="1">
      <alignment vertical="center"/>
    </xf>
    <xf numFmtId="0" fontId="126" fillId="0" borderId="0" xfId="3" applyFont="1">
      <alignment vertical="center"/>
    </xf>
    <xf numFmtId="0" fontId="131" fillId="0" borderId="0" xfId="3" applyFont="1" applyAlignment="1">
      <alignment vertical="center" shrinkToFit="1"/>
    </xf>
    <xf numFmtId="0" fontId="123" fillId="0" borderId="0" xfId="3" applyFont="1">
      <alignment vertical="center"/>
    </xf>
    <xf numFmtId="0" fontId="79" fillId="2" borderId="232" xfId="3" applyFont="1" applyFill="1" applyBorder="1" applyAlignment="1">
      <alignment horizontal="center" vertical="center" shrinkToFit="1"/>
    </xf>
    <xf numFmtId="0" fontId="6" fillId="0" borderId="0" xfId="3" applyFont="1" applyAlignment="1">
      <alignment vertical="center" wrapText="1"/>
    </xf>
    <xf numFmtId="0" fontId="141" fillId="0" borderId="0" xfId="3" applyFont="1" applyAlignment="1">
      <alignment horizontal="left" vertical="center"/>
    </xf>
    <xf numFmtId="0" fontId="79" fillId="2" borderId="233" xfId="3" applyFont="1" applyFill="1" applyBorder="1" applyAlignment="1">
      <alignment horizontal="center" vertical="center" shrinkToFit="1"/>
    </xf>
    <xf numFmtId="0" fontId="79" fillId="2" borderId="217" xfId="3" applyFont="1" applyFill="1" applyBorder="1" applyAlignment="1">
      <alignment horizontal="center" vertical="center" shrinkToFit="1"/>
    </xf>
    <xf numFmtId="0" fontId="79" fillId="2" borderId="232" xfId="3" applyFont="1" applyFill="1" applyBorder="1" applyAlignment="1">
      <alignment horizontal="center" vertical="center"/>
    </xf>
    <xf numFmtId="0" fontId="79" fillId="2" borderId="233" xfId="3" applyFont="1" applyFill="1" applyBorder="1" applyAlignment="1">
      <alignment horizontal="center" vertical="center"/>
    </xf>
    <xf numFmtId="0" fontId="79" fillId="2" borderId="217" xfId="3" applyFont="1" applyFill="1" applyBorder="1" applyAlignment="1">
      <alignment horizontal="center" vertical="center"/>
    </xf>
    <xf numFmtId="0" fontId="4" fillId="0" borderId="0" xfId="3" applyFont="1" applyProtection="1">
      <alignment vertical="center"/>
      <protection locked="0"/>
    </xf>
    <xf numFmtId="0" fontId="4" fillId="0" borderId="0" xfId="3" applyFont="1" applyAlignment="1">
      <alignment horizontal="left" vertical="center"/>
    </xf>
    <xf numFmtId="0" fontId="129" fillId="0" borderId="0" xfId="3" applyFont="1" applyProtection="1">
      <alignment vertical="center"/>
      <protection locked="0"/>
    </xf>
    <xf numFmtId="0" fontId="142" fillId="11" borderId="234" xfId="3" applyFont="1" applyFill="1" applyBorder="1" applyAlignment="1">
      <alignment horizontal="center" vertical="center" wrapText="1"/>
    </xf>
    <xf numFmtId="0" fontId="142" fillId="11" borderId="235" xfId="3" applyFont="1" applyFill="1" applyBorder="1" applyAlignment="1">
      <alignment horizontal="center" vertical="center" wrapText="1"/>
    </xf>
    <xf numFmtId="0" fontId="79" fillId="2" borderId="236" xfId="3" applyFont="1" applyFill="1" applyBorder="1" applyAlignment="1">
      <alignment horizontal="center" vertical="center" wrapText="1"/>
    </xf>
    <xf numFmtId="0" fontId="79" fillId="2" borderId="225" xfId="3" applyFont="1" applyFill="1" applyBorder="1" applyAlignment="1">
      <alignment horizontal="center" vertical="center" wrapText="1"/>
    </xf>
    <xf numFmtId="0" fontId="79" fillId="2" borderId="237" xfId="3" applyFont="1" applyFill="1" applyBorder="1" applyAlignment="1">
      <alignment horizontal="center" vertical="center" wrapText="1"/>
    </xf>
    <xf numFmtId="0" fontId="143" fillId="2" borderId="0" xfId="3" applyFont="1" applyFill="1" applyAlignment="1">
      <alignment horizontal="center" vertical="center" wrapText="1"/>
    </xf>
    <xf numFmtId="0" fontId="127" fillId="5" borderId="223" xfId="3" applyFont="1" applyFill="1" applyBorder="1" applyAlignment="1">
      <alignment vertical="center" shrinkToFit="1"/>
    </xf>
    <xf numFmtId="38" fontId="145" fillId="0" borderId="150" xfId="1" applyFont="1" applyFill="1" applyBorder="1" applyAlignment="1" applyProtection="1">
      <alignment vertical="center"/>
    </xf>
    <xf numFmtId="0" fontId="132" fillId="5" borderId="145" xfId="3" applyFont="1" applyFill="1" applyBorder="1" applyAlignment="1">
      <alignment horizontal="center" vertical="center" wrapText="1"/>
    </xf>
    <xf numFmtId="38" fontId="145" fillId="0" borderId="0" xfId="1" applyFont="1" applyFill="1" applyBorder="1" applyAlignment="1" applyProtection="1">
      <alignment vertical="center"/>
    </xf>
    <xf numFmtId="38" fontId="145" fillId="0" borderId="239" xfId="1" applyFont="1" applyFill="1" applyBorder="1" applyAlignment="1" applyProtection="1">
      <alignment vertical="center"/>
    </xf>
    <xf numFmtId="38" fontId="4" fillId="0" borderId="0" xfId="3" applyNumberFormat="1" applyFont="1">
      <alignment vertical="center"/>
    </xf>
    <xf numFmtId="38" fontId="145" fillId="0" borderId="240" xfId="1" applyFont="1" applyFill="1" applyBorder="1" applyAlignment="1" applyProtection="1">
      <alignment vertical="center"/>
    </xf>
    <xf numFmtId="38" fontId="145" fillId="2" borderId="241" xfId="1" applyFont="1" applyFill="1" applyBorder="1" applyAlignment="1" applyProtection="1">
      <alignment vertical="center"/>
    </xf>
    <xf numFmtId="38" fontId="145" fillId="2" borderId="242" xfId="1" applyFont="1" applyFill="1" applyBorder="1" applyAlignment="1" applyProtection="1">
      <alignment vertical="center"/>
    </xf>
    <xf numFmtId="0" fontId="132" fillId="2" borderId="145" xfId="3" applyFont="1" applyFill="1" applyBorder="1" applyAlignment="1">
      <alignment horizontal="center" vertical="center" wrapText="1"/>
    </xf>
    <xf numFmtId="0" fontId="134" fillId="2" borderId="244" xfId="0" applyFont="1" applyFill="1" applyBorder="1" applyAlignment="1">
      <alignment horizontal="center" vertical="center"/>
    </xf>
    <xf numFmtId="38" fontId="145" fillId="0" borderId="149" xfId="0" applyNumberFormat="1" applyFont="1" applyBorder="1">
      <alignment vertical="center"/>
    </xf>
    <xf numFmtId="38" fontId="145" fillId="0" borderId="207" xfId="0" applyNumberFormat="1" applyFont="1" applyBorder="1">
      <alignment vertical="center"/>
    </xf>
    <xf numFmtId="14" fontId="4" fillId="0" borderId="0" xfId="3" applyNumberFormat="1" applyFont="1">
      <alignment vertical="center"/>
    </xf>
    <xf numFmtId="0" fontId="133" fillId="0" borderId="0" xfId="15"/>
    <xf numFmtId="0" fontId="123" fillId="2" borderId="244" xfId="0" applyFont="1" applyFill="1" applyBorder="1" applyAlignment="1">
      <alignment horizontal="center" vertical="center"/>
    </xf>
    <xf numFmtId="38" fontId="146" fillId="14" borderId="157" xfId="1" applyFont="1" applyFill="1" applyBorder="1" applyAlignment="1" applyProtection="1">
      <alignment vertical="center"/>
    </xf>
    <xf numFmtId="38" fontId="146" fillId="14" borderId="162" xfId="1" applyFont="1" applyFill="1" applyBorder="1" applyAlignment="1" applyProtection="1">
      <alignment vertical="center"/>
    </xf>
    <xf numFmtId="38" fontId="146" fillId="14" borderId="247" xfId="1" applyFont="1" applyFill="1" applyBorder="1" applyAlignment="1" applyProtection="1">
      <alignment vertical="center"/>
    </xf>
    <xf numFmtId="0" fontId="78" fillId="11" borderId="92" xfId="3" applyFont="1" applyFill="1" applyBorder="1" applyAlignment="1">
      <alignment horizontal="center" vertical="center"/>
    </xf>
    <xf numFmtId="0" fontId="78" fillId="11" borderId="24" xfId="3" applyFont="1" applyFill="1" applyBorder="1" applyAlignment="1">
      <alignment horizontal="center" vertical="center"/>
    </xf>
    <xf numFmtId="14" fontId="60" fillId="5" borderId="92" xfId="0" applyNumberFormat="1" applyFont="1" applyFill="1" applyBorder="1" applyAlignment="1" applyProtection="1">
      <alignment horizontal="center" vertical="center"/>
      <protection hidden="1"/>
    </xf>
    <xf numFmtId="14" fontId="60" fillId="5" borderId="4" xfId="0" applyNumberFormat="1" applyFont="1" applyFill="1" applyBorder="1" applyAlignment="1" applyProtection="1">
      <alignment horizontal="center" vertical="center"/>
      <protection hidden="1"/>
    </xf>
    <xf numFmtId="0" fontId="106" fillId="0" borderId="0" xfId="3" applyFont="1">
      <alignment vertical="center"/>
    </xf>
    <xf numFmtId="0" fontId="2" fillId="11" borderId="248" xfId="0" applyFont="1" applyFill="1" applyBorder="1" applyAlignment="1">
      <alignment horizontal="center" vertical="center" shrinkToFit="1"/>
    </xf>
    <xf numFmtId="0" fontId="38" fillId="0" borderId="0" xfId="3" applyFont="1" applyFill="1" applyBorder="1" applyAlignment="1" applyProtection="1">
      <alignment horizontal="right"/>
    </xf>
    <xf numFmtId="0" fontId="17" fillId="0" borderId="0" xfId="3" applyFont="1" applyFill="1">
      <alignment vertical="center"/>
    </xf>
    <xf numFmtId="0" fontId="17" fillId="0" borderId="0" xfId="3" applyFont="1" applyFill="1" applyAlignment="1" applyProtection="1">
      <alignment vertical="center" wrapText="1"/>
    </xf>
    <xf numFmtId="0" fontId="15" fillId="0" borderId="0" xfId="3" applyFont="1" applyFill="1" applyProtection="1">
      <alignment vertical="center"/>
    </xf>
    <xf numFmtId="0" fontId="4" fillId="0" borderId="0" xfId="3" applyFont="1" applyFill="1">
      <alignment vertical="center"/>
    </xf>
    <xf numFmtId="0" fontId="6" fillId="0" borderId="0" xfId="3" applyFont="1" applyFill="1" applyAlignment="1">
      <alignment vertical="center" wrapText="1"/>
    </xf>
    <xf numFmtId="0" fontId="60" fillId="0" borderId="212" xfId="0" applyFont="1" applyFill="1" applyBorder="1" applyAlignment="1" applyProtection="1">
      <alignment horizontal="center" vertical="center"/>
      <protection locked="0"/>
    </xf>
    <xf numFmtId="0" fontId="0" fillId="0" borderId="0" xfId="0" applyFill="1">
      <alignment vertical="center"/>
    </xf>
    <xf numFmtId="0" fontId="147" fillId="0" borderId="0" xfId="0" applyFont="1">
      <alignment vertical="center"/>
    </xf>
    <xf numFmtId="0" fontId="147" fillId="15" borderId="0" xfId="6" applyFont="1" applyFill="1" applyAlignment="1">
      <alignment horizontal="center" vertical="center"/>
    </xf>
    <xf numFmtId="0" fontId="92" fillId="0" borderId="0" xfId="6" applyFont="1" applyAlignment="1">
      <alignment horizontal="left" vertical="center"/>
    </xf>
    <xf numFmtId="0" fontId="92" fillId="0" borderId="0" xfId="0" applyFont="1">
      <alignment vertical="center"/>
    </xf>
    <xf numFmtId="49" fontId="92" fillId="0" borderId="0" xfId="6" applyNumberFormat="1" applyFont="1" applyAlignment="1">
      <alignment horizontal="left" vertical="center"/>
    </xf>
    <xf numFmtId="0" fontId="92" fillId="0" borderId="0" xfId="6" applyFont="1"/>
    <xf numFmtId="49" fontId="92" fillId="0" borderId="0" xfId="6" applyNumberFormat="1" applyFont="1" applyAlignment="1">
      <alignment horizontal="center" vertical="center"/>
    </xf>
    <xf numFmtId="0" fontId="92" fillId="0" borderId="0" xfId="6" applyFont="1" applyAlignment="1">
      <alignment vertical="center"/>
    </xf>
    <xf numFmtId="0" fontId="92" fillId="0" borderId="0" xfId="6" applyFont="1" applyAlignment="1">
      <alignment horizontal="left" vertical="center" wrapText="1"/>
    </xf>
    <xf numFmtId="0" fontId="148" fillId="0" borderId="0" xfId="0" applyFont="1" applyFill="1" applyProtection="1">
      <alignment vertical="center"/>
    </xf>
    <xf numFmtId="0" fontId="0" fillId="2" borderId="92" xfId="0" applyFill="1" applyBorder="1" applyAlignment="1" applyProtection="1">
      <alignment horizontal="center" vertical="center"/>
    </xf>
    <xf numFmtId="0" fontId="46" fillId="2" borderId="90" xfId="0" applyFont="1" applyFill="1" applyBorder="1" applyAlignment="1">
      <alignment horizontal="center" vertical="center"/>
    </xf>
    <xf numFmtId="0" fontId="46" fillId="2" borderId="32" xfId="0" applyFont="1" applyFill="1" applyBorder="1" applyAlignment="1" applyProtection="1">
      <alignment horizontal="center" vertical="center"/>
    </xf>
    <xf numFmtId="0" fontId="71" fillId="0" borderId="3" xfId="0" applyFont="1" applyBorder="1" applyAlignment="1" applyProtection="1">
      <alignment vertical="center"/>
    </xf>
    <xf numFmtId="0" fontId="71" fillId="0" borderId="36" xfId="0" applyFont="1" applyBorder="1" applyAlignment="1" applyProtection="1">
      <alignment vertical="center"/>
    </xf>
    <xf numFmtId="0" fontId="71" fillId="0" borderId="135" xfId="0" applyFont="1" applyBorder="1" applyAlignment="1" applyProtection="1">
      <alignment vertical="center"/>
    </xf>
    <xf numFmtId="0" fontId="71" fillId="0" borderId="3" xfId="0" applyFont="1" applyFill="1" applyBorder="1" applyAlignment="1" applyProtection="1">
      <alignment vertical="center"/>
    </xf>
    <xf numFmtId="38" fontId="71" fillId="0" borderId="3" xfId="1" applyFont="1" applyFill="1" applyBorder="1" applyAlignment="1" applyProtection="1">
      <alignment horizontal="left" vertical="center"/>
    </xf>
    <xf numFmtId="38" fontId="71" fillId="0" borderId="135" xfId="1" applyFont="1" applyBorder="1" applyAlignment="1" applyProtection="1">
      <alignment horizontal="left" vertical="center"/>
    </xf>
    <xf numFmtId="49" fontId="0" fillId="0" borderId="0" xfId="0" applyNumberFormat="1" applyProtection="1">
      <alignment vertical="center"/>
      <protection locked="0"/>
    </xf>
    <xf numFmtId="0" fontId="2" fillId="11" borderId="7" xfId="0" applyFont="1" applyFill="1" applyBorder="1" applyAlignment="1">
      <alignment vertical="center"/>
    </xf>
    <xf numFmtId="0" fontId="69" fillId="0" borderId="0" xfId="3" applyFont="1" applyAlignment="1">
      <alignment vertical="center"/>
    </xf>
    <xf numFmtId="20" fontId="27" fillId="0" borderId="0" xfId="0" applyNumberFormat="1" applyFont="1" applyAlignment="1">
      <alignment vertical="center"/>
    </xf>
    <xf numFmtId="0" fontId="11" fillId="5" borderId="7" xfId="0" applyFont="1" applyFill="1" applyBorder="1" applyAlignment="1" applyProtection="1">
      <alignment horizontal="center" vertical="center" wrapText="1"/>
    </xf>
    <xf numFmtId="0" fontId="36" fillId="0" borderId="7" xfId="0" applyFont="1" applyBorder="1">
      <alignment vertical="center"/>
    </xf>
    <xf numFmtId="0" fontId="0" fillId="0" borderId="7" xfId="0" applyBorder="1">
      <alignment vertical="center"/>
    </xf>
    <xf numFmtId="14" fontId="52" fillId="0" borderId="7" xfId="0" applyNumberFormat="1" applyFont="1" applyBorder="1" applyAlignment="1">
      <alignment horizontal="center" vertical="center" shrinkToFit="1"/>
    </xf>
    <xf numFmtId="0" fontId="52" fillId="0" borderId="7" xfId="0" applyFont="1" applyBorder="1" applyAlignment="1">
      <alignment horizontal="center" vertical="center"/>
    </xf>
    <xf numFmtId="14" fontId="27" fillId="0" borderId="7" xfId="0" applyNumberFormat="1" applyFont="1" applyBorder="1" applyAlignment="1">
      <alignment horizontal="center" vertical="center" shrinkToFit="1"/>
    </xf>
    <xf numFmtId="0" fontId="27" fillId="0" borderId="7" xfId="0" applyFont="1" applyBorder="1" applyAlignment="1">
      <alignment horizontal="center" vertical="center" shrinkToFit="1"/>
    </xf>
    <xf numFmtId="0" fontId="52" fillId="0" borderId="7" xfId="0" applyFont="1" applyBorder="1" applyAlignment="1">
      <alignment horizontal="center" vertical="center" wrapText="1"/>
    </xf>
    <xf numFmtId="194" fontId="27" fillId="0" borderId="7" xfId="0" applyNumberFormat="1" applyFont="1" applyBorder="1" applyAlignment="1">
      <alignment horizontal="center" vertical="center" shrinkToFit="1"/>
    </xf>
    <xf numFmtId="0" fontId="13" fillId="2" borderId="0" xfId="0" applyFont="1" applyFill="1" applyBorder="1" applyAlignment="1">
      <alignment horizontal="center" vertical="center" wrapText="1"/>
    </xf>
    <xf numFmtId="189" fontId="13" fillId="2" borderId="2" xfId="0" applyNumberFormat="1" applyFont="1" applyFill="1" applyBorder="1" applyAlignment="1" applyProtection="1">
      <alignment horizontal="center" vertical="center"/>
      <protection hidden="1"/>
    </xf>
    <xf numFmtId="0" fontId="21" fillId="2" borderId="3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251" xfId="0" applyFont="1" applyFill="1" applyBorder="1">
      <alignment vertical="center"/>
    </xf>
    <xf numFmtId="38" fontId="17" fillId="2" borderId="251" xfId="0" applyNumberFormat="1" applyFont="1" applyFill="1" applyBorder="1" applyAlignment="1">
      <alignment horizontal="right" vertical="center"/>
    </xf>
    <xf numFmtId="38" fontId="17" fillId="2" borderId="1" xfId="0" applyNumberFormat="1" applyFont="1" applyFill="1" applyBorder="1" applyProtection="1">
      <alignment vertical="center"/>
      <protection hidden="1"/>
    </xf>
    <xf numFmtId="0" fontId="17" fillId="2" borderId="252" xfId="0" applyFont="1" applyFill="1" applyBorder="1">
      <alignment vertical="center"/>
    </xf>
    <xf numFmtId="0" fontId="13" fillId="2" borderId="9" xfId="0" applyNumberFormat="1" applyFont="1" applyFill="1" applyBorder="1" applyAlignment="1" applyProtection="1">
      <alignment horizontal="center" vertical="center" wrapText="1"/>
    </xf>
    <xf numFmtId="0" fontId="13" fillId="2" borderId="30" xfId="0" applyNumberFormat="1" applyFont="1" applyFill="1" applyBorder="1" applyAlignment="1" applyProtection="1">
      <alignment horizontal="center" vertical="center" wrapText="1"/>
    </xf>
    <xf numFmtId="38" fontId="152" fillId="0" borderId="0" xfId="1" applyFont="1" applyFill="1" applyBorder="1" applyAlignment="1" applyProtection="1">
      <alignment vertical="center"/>
    </xf>
    <xf numFmtId="192" fontId="38" fillId="0" borderId="0" xfId="3" applyNumberFormat="1" applyFont="1" applyFill="1" applyBorder="1" applyAlignment="1" applyProtection="1">
      <alignment horizontal="center" vertical="center"/>
      <protection hidden="1"/>
    </xf>
    <xf numFmtId="178" fontId="49" fillId="3" borderId="254" xfId="3" applyNumberFormat="1" applyFont="1" applyFill="1" applyBorder="1" applyAlignment="1" applyProtection="1">
      <alignment horizontal="left" vertical="center"/>
      <protection locked="0"/>
    </xf>
    <xf numFmtId="178" fontId="49" fillId="3" borderId="25" xfId="3" applyNumberFormat="1" applyFont="1" applyFill="1" applyBorder="1" applyAlignment="1" applyProtection="1">
      <alignment horizontal="left" vertical="center"/>
      <protection locked="0"/>
    </xf>
    <xf numFmtId="0" fontId="13" fillId="2" borderId="132" xfId="3" applyNumberFormat="1" applyFont="1" applyFill="1" applyBorder="1" applyAlignment="1">
      <alignment horizontal="center" vertical="center" wrapText="1"/>
    </xf>
    <xf numFmtId="0" fontId="13" fillId="2" borderId="96" xfId="3" applyNumberFormat="1"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255" xfId="3" applyNumberFormat="1" applyFont="1" applyFill="1" applyBorder="1" applyAlignment="1">
      <alignment horizontal="center" vertical="center" wrapText="1"/>
    </xf>
    <xf numFmtId="190" fontId="13" fillId="2" borderId="128" xfId="0" applyNumberFormat="1" applyFont="1" applyFill="1" applyBorder="1" applyAlignment="1">
      <alignment horizontal="center" vertical="center"/>
    </xf>
    <xf numFmtId="38" fontId="13" fillId="6" borderId="1" xfId="1" applyNumberFormat="1" applyFont="1" applyFill="1" applyBorder="1">
      <alignment vertical="center"/>
    </xf>
    <xf numFmtId="0" fontId="17" fillId="2" borderId="130" xfId="0" applyFont="1" applyFill="1" applyBorder="1" applyAlignment="1">
      <alignment horizontal="center" vertical="center"/>
    </xf>
    <xf numFmtId="38" fontId="17" fillId="2" borderId="102" xfId="0" applyNumberFormat="1" applyFont="1" applyFill="1" applyBorder="1" applyAlignment="1">
      <alignment horizontal="right" vertical="center"/>
    </xf>
    <xf numFmtId="38" fontId="17" fillId="2" borderId="130" xfId="0" applyNumberFormat="1" applyFont="1" applyFill="1" applyBorder="1">
      <alignment vertical="center"/>
    </xf>
    <xf numFmtId="0" fontId="17" fillId="0" borderId="105" xfId="0" applyFont="1" applyBorder="1">
      <alignment vertical="center"/>
    </xf>
    <xf numFmtId="0" fontId="13" fillId="2" borderId="257" xfId="3" applyNumberFormat="1" applyFont="1" applyFill="1" applyBorder="1" applyAlignment="1">
      <alignment horizontal="center" vertical="center" wrapText="1"/>
    </xf>
    <xf numFmtId="191" fontId="13" fillId="2" borderId="128" xfId="0" applyNumberFormat="1" applyFont="1" applyFill="1" applyBorder="1" applyAlignment="1">
      <alignment horizontal="center" vertical="center"/>
    </xf>
    <xf numFmtId="0" fontId="17" fillId="2" borderId="100" xfId="0" applyNumberFormat="1" applyFont="1" applyFill="1" applyBorder="1" applyAlignment="1">
      <alignment horizontal="center" vertical="center"/>
    </xf>
    <xf numFmtId="0" fontId="17" fillId="2" borderId="130" xfId="0" applyNumberFormat="1" applyFont="1" applyFill="1" applyBorder="1" applyAlignment="1">
      <alignment horizontal="center" vertical="center"/>
    </xf>
    <xf numFmtId="0" fontId="17" fillId="2" borderId="102" xfId="0" applyNumberFormat="1" applyFont="1" applyFill="1" applyBorder="1" applyAlignment="1">
      <alignment vertical="center"/>
    </xf>
    <xf numFmtId="38" fontId="17" fillId="2" borderId="130" xfId="0" applyNumberFormat="1" applyFont="1" applyFill="1" applyBorder="1" applyAlignment="1">
      <alignment vertical="center"/>
    </xf>
    <xf numFmtId="0" fontId="17" fillId="2" borderId="253" xfId="0" applyNumberFormat="1" applyFont="1" applyFill="1" applyBorder="1" applyAlignment="1">
      <alignment vertical="center"/>
    </xf>
    <xf numFmtId="178" fontId="13" fillId="3" borderId="0" xfId="3" applyNumberFormat="1" applyFont="1" applyFill="1" applyBorder="1" applyAlignment="1" applyProtection="1">
      <alignment vertical="center"/>
    </xf>
    <xf numFmtId="178" fontId="26" fillId="3" borderId="0" xfId="3" applyNumberFormat="1" applyFont="1" applyFill="1" applyBorder="1" applyAlignment="1" applyProtection="1">
      <alignment vertical="center"/>
    </xf>
    <xf numFmtId="192" fontId="38" fillId="0" borderId="0" xfId="3" applyNumberFormat="1" applyFont="1" applyFill="1" applyBorder="1" applyAlignment="1" applyProtection="1">
      <alignment horizontal="center" vertical="center"/>
      <protection hidden="1"/>
    </xf>
    <xf numFmtId="0" fontId="71" fillId="0" borderId="23" xfId="0" applyFont="1" applyBorder="1" applyAlignment="1" applyProtection="1">
      <alignment horizontal="center" vertical="center"/>
    </xf>
    <xf numFmtId="0" fontId="71" fillId="0" borderId="24" xfId="0" applyFont="1" applyBorder="1" applyAlignment="1" applyProtection="1">
      <alignment horizontal="left" vertical="center"/>
    </xf>
    <xf numFmtId="0" fontId="0" fillId="0" borderId="0" xfId="0" applyBorder="1">
      <alignment vertical="center"/>
    </xf>
    <xf numFmtId="0" fontId="108" fillId="0" borderId="0" xfId="0" applyFont="1" applyBorder="1" applyAlignment="1">
      <alignment vertical="center"/>
    </xf>
    <xf numFmtId="0" fontId="153" fillId="0" borderId="0" xfId="3" applyFont="1">
      <alignment vertical="center"/>
    </xf>
    <xf numFmtId="178" fontId="11" fillId="3" borderId="0" xfId="3" applyNumberFormat="1" applyFont="1" applyFill="1">
      <alignment vertical="center"/>
    </xf>
    <xf numFmtId="0" fontId="13" fillId="0" borderId="1" xfId="1" applyNumberFormat="1" applyFont="1" applyFill="1" applyBorder="1" applyAlignment="1" applyProtection="1">
      <alignment horizontal="center" vertical="center" wrapText="1"/>
      <protection locked="0"/>
    </xf>
    <xf numFmtId="0" fontId="17" fillId="3" borderId="0" xfId="3" applyFont="1" applyFill="1" applyAlignment="1" applyProtection="1">
      <alignment vertical="center" textRotation="255"/>
    </xf>
    <xf numFmtId="178" fontId="26" fillId="3" borderId="0" xfId="3" applyNumberFormat="1" applyFont="1" applyFill="1" applyBorder="1" applyAlignment="1" applyProtection="1">
      <alignment vertical="center" textRotation="255"/>
    </xf>
    <xf numFmtId="0" fontId="13" fillId="0" borderId="1" xfId="1" applyNumberFormat="1" applyFont="1" applyFill="1" applyBorder="1" applyAlignment="1" applyProtection="1">
      <alignment horizontal="center" vertical="center" textRotation="255" wrapText="1"/>
      <protection locked="0"/>
    </xf>
    <xf numFmtId="178" fontId="13" fillId="2" borderId="23" xfId="3" applyNumberFormat="1" applyFont="1" applyFill="1" applyBorder="1" applyAlignment="1" applyProtection="1">
      <alignment horizontal="center" vertical="center" textRotation="255" wrapText="1"/>
    </xf>
    <xf numFmtId="0" fontId="17" fillId="0" borderId="0" xfId="3" applyFont="1" applyAlignment="1" applyProtection="1">
      <alignment vertical="center" textRotation="255"/>
    </xf>
    <xf numFmtId="0" fontId="17" fillId="3" borderId="0" xfId="3" applyFont="1" applyFill="1" applyAlignment="1" applyProtection="1">
      <alignment horizontal="center" vertical="center" textRotation="255"/>
    </xf>
    <xf numFmtId="178" fontId="26" fillId="3" borderId="0" xfId="3" applyNumberFormat="1" applyFont="1" applyFill="1" applyBorder="1" applyAlignment="1" applyProtection="1">
      <alignment horizontal="center" vertical="center" textRotation="255"/>
    </xf>
    <xf numFmtId="0" fontId="17" fillId="0" borderId="0" xfId="3" applyFont="1" applyAlignment="1" applyProtection="1">
      <alignment horizontal="center" vertical="center" textRotation="255"/>
    </xf>
    <xf numFmtId="0" fontId="36" fillId="2" borderId="24" xfId="0" applyFont="1" applyFill="1" applyBorder="1" applyAlignment="1" applyProtection="1">
      <alignment vertical="center" wrapText="1"/>
    </xf>
    <xf numFmtId="0" fontId="36" fillId="2" borderId="24" xfId="0" applyFont="1" applyFill="1" applyBorder="1" applyAlignment="1" applyProtection="1">
      <alignment vertical="center"/>
    </xf>
    <xf numFmtId="0" fontId="56" fillId="2" borderId="23" xfId="0" applyFont="1" applyFill="1" applyBorder="1" applyAlignment="1" applyProtection="1">
      <alignment vertical="center"/>
    </xf>
    <xf numFmtId="0" fontId="56" fillId="2" borderId="23" xfId="0" applyFont="1" applyFill="1" applyBorder="1" applyAlignment="1" applyProtection="1">
      <alignment vertical="center" wrapText="1"/>
    </xf>
    <xf numFmtId="194" fontId="2" fillId="5" borderId="9" xfId="0" applyNumberFormat="1" applyFont="1" applyFill="1" applyBorder="1" applyAlignment="1" applyProtection="1">
      <alignment horizontal="right" vertical="center"/>
      <protection locked="0"/>
    </xf>
    <xf numFmtId="194" fontId="2" fillId="5" borderId="4" xfId="0" applyNumberFormat="1" applyFont="1" applyFill="1" applyBorder="1" applyAlignment="1" applyProtection="1">
      <alignment horizontal="right" vertical="center"/>
      <protection locked="0"/>
    </xf>
    <xf numFmtId="0" fontId="79" fillId="5" borderId="259" xfId="3" applyFont="1" applyFill="1" applyBorder="1" applyAlignment="1" applyProtection="1">
      <alignment horizontal="left" vertical="center" shrinkToFit="1"/>
    </xf>
    <xf numFmtId="38" fontId="0" fillId="0" borderId="1" xfId="1" applyNumberFormat="1" applyFont="1" applyBorder="1" applyProtection="1">
      <alignment vertical="center"/>
      <protection locked="0"/>
    </xf>
    <xf numFmtId="38" fontId="13" fillId="0" borderId="74" xfId="1" applyNumberFormat="1" applyFont="1" applyBorder="1" applyAlignment="1" applyProtection="1">
      <alignment horizontal="center" vertical="center"/>
      <protection locked="0"/>
    </xf>
    <xf numFmtId="38" fontId="13" fillId="0" borderId="1" xfId="1" applyNumberFormat="1" applyFont="1" applyBorder="1" applyAlignment="1" applyProtection="1">
      <alignment horizontal="right" vertical="center"/>
      <protection locked="0"/>
    </xf>
    <xf numFmtId="0" fontId="21" fillId="0" borderId="256" xfId="0" applyFont="1" applyBorder="1" applyAlignment="1" applyProtection="1">
      <alignment horizontal="left" vertical="center" wrapText="1"/>
      <protection locked="0"/>
    </xf>
    <xf numFmtId="38" fontId="21" fillId="0" borderId="74" xfId="1" applyNumberFormat="1" applyFont="1" applyBorder="1" applyAlignment="1" applyProtection="1">
      <alignment horizontal="center" vertical="center"/>
      <protection locked="0"/>
    </xf>
    <xf numFmtId="0" fontId="13" fillId="0" borderId="25" xfId="0" applyFont="1" applyBorder="1" applyAlignment="1" applyProtection="1">
      <alignment horizontal="left" vertical="center" wrapText="1"/>
      <protection locked="0"/>
    </xf>
    <xf numFmtId="193" fontId="78" fillId="3" borderId="261" xfId="0" applyNumberFormat="1" applyFont="1" applyFill="1" applyBorder="1" applyAlignment="1" applyProtection="1">
      <alignment horizontal="center" vertical="center" wrapText="1"/>
      <protection locked="0"/>
    </xf>
    <xf numFmtId="193" fontId="78" fillId="3" borderId="262" xfId="0" applyNumberFormat="1" applyFont="1" applyFill="1" applyBorder="1" applyAlignment="1" applyProtection="1">
      <alignment horizontal="center" vertical="center" wrapText="1"/>
      <protection locked="0"/>
    </xf>
    <xf numFmtId="0" fontId="57" fillId="2" borderId="163" xfId="0" applyFont="1" applyFill="1" applyBorder="1" applyAlignment="1" applyProtection="1">
      <alignment horizontal="center" vertical="center" wrapText="1"/>
    </xf>
    <xf numFmtId="178" fontId="13" fillId="3" borderId="0" xfId="3" applyNumberFormat="1" applyFont="1" applyFill="1" applyBorder="1" applyAlignment="1" applyProtection="1">
      <alignment vertical="top"/>
    </xf>
    <xf numFmtId="178" fontId="26" fillId="3" borderId="0" xfId="3" applyNumberFormat="1" applyFont="1" applyFill="1" applyBorder="1" applyAlignment="1" applyProtection="1">
      <alignment vertical="top"/>
    </xf>
    <xf numFmtId="178" fontId="26" fillId="3" borderId="0" xfId="3" applyNumberFormat="1" applyFont="1" applyFill="1" applyBorder="1" applyAlignment="1" applyProtection="1">
      <alignment vertical="top" textRotation="255"/>
    </xf>
    <xf numFmtId="0" fontId="17" fillId="0" borderId="0" xfId="3" applyFont="1" applyBorder="1" applyAlignment="1" applyProtection="1">
      <alignment vertical="top"/>
    </xf>
    <xf numFmtId="0" fontId="17" fillId="0" borderId="0" xfId="3" applyFont="1" applyAlignment="1" applyProtection="1">
      <alignment vertical="top"/>
    </xf>
    <xf numFmtId="0" fontId="4" fillId="0" borderId="0" xfId="3" applyFont="1" applyAlignment="1">
      <alignment vertical="center"/>
    </xf>
    <xf numFmtId="0" fontId="155" fillId="2" borderId="145" xfId="3" applyFont="1" applyFill="1" applyBorder="1" applyAlignment="1">
      <alignment horizontal="left" vertical="center"/>
    </xf>
    <xf numFmtId="0" fontId="108" fillId="6" borderId="92" xfId="0" applyFont="1" applyFill="1" applyBorder="1" applyAlignment="1">
      <alignment horizontal="right" vertical="center"/>
    </xf>
    <xf numFmtId="0" fontId="108" fillId="6" borderId="23" xfId="0" applyFont="1" applyFill="1" applyBorder="1" applyAlignment="1">
      <alignment horizontal="right" vertical="center"/>
    </xf>
    <xf numFmtId="0" fontId="108" fillId="6" borderId="24" xfId="0" applyFont="1" applyFill="1" applyBorder="1" applyAlignment="1">
      <alignment horizontal="right" vertical="center"/>
    </xf>
    <xf numFmtId="0" fontId="38" fillId="6" borderId="9" xfId="3" applyFont="1" applyFill="1" applyBorder="1" applyAlignment="1" applyProtection="1">
      <alignment horizontal="left" vertical="center" shrinkToFit="1"/>
      <protection hidden="1"/>
    </xf>
    <xf numFmtId="0" fontId="38" fillId="6" borderId="0" xfId="3" applyFont="1" applyFill="1" applyBorder="1" applyAlignment="1" applyProtection="1">
      <alignment horizontal="left" vertical="center" shrinkToFit="1"/>
      <protection hidden="1"/>
    </xf>
    <xf numFmtId="0" fontId="38" fillId="6" borderId="146" xfId="3" applyFont="1" applyFill="1" applyBorder="1" applyAlignment="1" applyProtection="1">
      <alignment horizontal="left" vertical="center" shrinkToFit="1"/>
      <protection hidden="1"/>
    </xf>
    <xf numFmtId="192" fontId="38" fillId="0" borderId="9" xfId="3" applyNumberFormat="1" applyFont="1" applyFill="1" applyBorder="1" applyAlignment="1" applyProtection="1">
      <alignment horizontal="center" vertical="center"/>
      <protection hidden="1"/>
    </xf>
    <xf numFmtId="192" fontId="38" fillId="0" borderId="0" xfId="3" applyNumberFormat="1" applyFont="1" applyFill="1" applyBorder="1" applyAlignment="1" applyProtection="1">
      <alignment horizontal="center" vertical="center"/>
      <protection hidden="1"/>
    </xf>
    <xf numFmtId="0" fontId="38" fillId="0" borderId="0" xfId="3" applyNumberFormat="1" applyFont="1" applyFill="1" applyBorder="1" applyAlignment="1" applyProtection="1">
      <alignment horizontal="center" vertical="center"/>
      <protection hidden="1"/>
    </xf>
    <xf numFmtId="0" fontId="39" fillId="0" borderId="2" xfId="3" applyFont="1" applyBorder="1" applyAlignment="1" applyProtection="1">
      <alignment vertical="center"/>
    </xf>
    <xf numFmtId="0" fontId="0" fillId="0" borderId="2" xfId="0" applyBorder="1" applyAlignment="1">
      <alignment vertical="center"/>
    </xf>
    <xf numFmtId="0" fontId="39" fillId="0" borderId="0" xfId="3" applyFont="1" applyBorder="1" applyAlignment="1" applyProtection="1">
      <alignment horizontal="left" vertical="center"/>
    </xf>
    <xf numFmtId="38" fontId="38" fillId="6" borderId="7" xfId="4" quotePrefix="1" applyFont="1" applyFill="1" applyBorder="1" applyAlignment="1" applyProtection="1">
      <alignment horizontal="right" vertical="center"/>
      <protection hidden="1"/>
    </xf>
    <xf numFmtId="38" fontId="38" fillId="6" borderId="7" xfId="4" applyFont="1" applyFill="1" applyBorder="1" applyAlignment="1" applyProtection="1">
      <alignment horizontal="right" vertical="center"/>
      <protection hidden="1"/>
    </xf>
    <xf numFmtId="198" fontId="38" fillId="6" borderId="92" xfId="3" applyNumberFormat="1" applyFont="1" applyFill="1" applyBorder="1" applyAlignment="1" applyProtection="1">
      <alignment horizontal="center" vertical="center"/>
      <protection hidden="1"/>
    </xf>
    <xf numFmtId="198" fontId="38" fillId="6" borderId="23" xfId="3" applyNumberFormat="1" applyFont="1" applyFill="1" applyBorder="1" applyAlignment="1" applyProtection="1">
      <alignment horizontal="center" vertical="center"/>
      <protection hidden="1"/>
    </xf>
    <xf numFmtId="198" fontId="38" fillId="6" borderId="24" xfId="3" applyNumberFormat="1" applyFont="1" applyFill="1" applyBorder="1" applyAlignment="1" applyProtection="1">
      <alignment horizontal="center" vertical="center"/>
      <protection hidden="1"/>
    </xf>
    <xf numFmtId="0" fontId="38" fillId="6" borderId="155" xfId="3" applyFont="1" applyFill="1" applyBorder="1" applyAlignment="1" applyProtection="1">
      <alignment horizontal="left" vertical="center" wrapText="1"/>
      <protection hidden="1"/>
    </xf>
    <xf numFmtId="0" fontId="38" fillId="6" borderId="147" xfId="3" applyFont="1" applyFill="1" applyBorder="1" applyAlignment="1" applyProtection="1">
      <alignment horizontal="left" vertical="center" wrapText="1"/>
      <protection hidden="1"/>
    </xf>
    <xf numFmtId="0" fontId="38" fillId="6" borderId="150" xfId="3" applyFont="1" applyFill="1" applyBorder="1" applyAlignment="1" applyProtection="1">
      <alignment horizontal="left" vertical="center" wrapText="1"/>
      <protection hidden="1"/>
    </xf>
    <xf numFmtId="0" fontId="38" fillId="6" borderId="9" xfId="3" applyFont="1" applyFill="1" applyBorder="1" applyAlignment="1" applyProtection="1">
      <alignment horizontal="left" vertical="center" wrapText="1"/>
      <protection hidden="1"/>
    </xf>
    <xf numFmtId="0" fontId="38" fillId="6" borderId="0" xfId="3" applyFont="1" applyFill="1" applyBorder="1" applyAlignment="1" applyProtection="1">
      <alignment horizontal="left" vertical="center" wrapText="1"/>
      <protection hidden="1"/>
    </xf>
    <xf numFmtId="0" fontId="38" fillId="6" borderId="146" xfId="3" applyFont="1" applyFill="1" applyBorder="1" applyAlignment="1" applyProtection="1">
      <alignment horizontal="left" vertical="center" wrapText="1"/>
      <protection hidden="1"/>
    </xf>
    <xf numFmtId="0" fontId="38" fillId="6" borderId="4" xfId="3" applyFont="1" applyFill="1" applyBorder="1" applyAlignment="1" applyProtection="1">
      <alignment horizontal="left" vertical="center" wrapText="1"/>
      <protection hidden="1"/>
    </xf>
    <xf numFmtId="0" fontId="38" fillId="6" borderId="5" xfId="3" applyFont="1" applyFill="1" applyBorder="1" applyAlignment="1" applyProtection="1">
      <alignment horizontal="left" vertical="center" wrapText="1"/>
      <protection hidden="1"/>
    </xf>
    <xf numFmtId="0" fontId="38" fillId="6" borderId="156" xfId="3" applyFont="1" applyFill="1" applyBorder="1" applyAlignment="1" applyProtection="1">
      <alignment horizontal="left" vertical="center" wrapText="1"/>
      <protection hidden="1"/>
    </xf>
    <xf numFmtId="0" fontId="101" fillId="0" borderId="0" xfId="3" applyFont="1" applyAlignment="1" applyProtection="1">
      <alignment horizontal="center" vertical="center" wrapText="1"/>
    </xf>
    <xf numFmtId="0" fontId="101" fillId="0" borderId="0" xfId="3" applyFont="1" applyAlignment="1" applyProtection="1">
      <alignment horizontal="center" vertical="center"/>
    </xf>
    <xf numFmtId="0" fontId="15" fillId="6" borderId="92" xfId="3" applyFont="1" applyFill="1" applyBorder="1" applyAlignment="1" applyProtection="1">
      <alignment horizontal="left" vertical="center"/>
      <protection hidden="1"/>
    </xf>
    <xf numFmtId="0" fontId="15" fillId="6" borderId="23" xfId="3" applyFont="1" applyFill="1" applyBorder="1" applyAlignment="1" applyProtection="1">
      <alignment horizontal="left" vertical="center"/>
      <protection hidden="1"/>
    </xf>
    <xf numFmtId="0" fontId="15" fillId="6" borderId="24" xfId="3" applyFont="1" applyFill="1" applyBorder="1" applyAlignment="1" applyProtection="1">
      <alignment horizontal="left" vertical="center"/>
      <protection hidden="1"/>
    </xf>
    <xf numFmtId="0" fontId="38" fillId="0" borderId="148" xfId="3" applyFont="1" applyBorder="1" applyAlignment="1" applyProtection="1">
      <alignment horizontal="center" vertical="center" wrapText="1"/>
    </xf>
    <xf numFmtId="0" fontId="38" fillId="0" borderId="147" xfId="3" applyFont="1" applyBorder="1" applyAlignment="1" applyProtection="1">
      <alignment horizontal="center" vertical="center" wrapText="1"/>
    </xf>
    <xf numFmtId="0" fontId="38" fillId="0" borderId="145" xfId="3" applyFont="1" applyBorder="1" applyAlignment="1" applyProtection="1">
      <alignment horizontal="center" vertical="center" wrapText="1"/>
    </xf>
    <xf numFmtId="0" fontId="38" fillId="0" borderId="0" xfId="3" applyFont="1" applyBorder="1" applyAlignment="1" applyProtection="1">
      <alignment horizontal="center" vertical="center" wrapText="1"/>
    </xf>
    <xf numFmtId="0" fontId="0" fillId="0" borderId="145" xfId="0" applyBorder="1" applyAlignment="1">
      <alignment horizontal="center" vertical="center"/>
    </xf>
    <xf numFmtId="0" fontId="0" fillId="0" borderId="0" xfId="0" applyBorder="1" applyAlignment="1">
      <alignment horizontal="center" vertical="center"/>
    </xf>
    <xf numFmtId="0" fontId="38" fillId="0" borderId="145" xfId="3" applyFont="1" applyBorder="1" applyAlignment="1" applyProtection="1">
      <alignment horizontal="center" vertical="center"/>
    </xf>
    <xf numFmtId="0" fontId="0" fillId="0" borderId="10" xfId="0" applyBorder="1" applyAlignment="1">
      <alignment horizontal="center" vertical="center"/>
    </xf>
    <xf numFmtId="0" fontId="0" fillId="0" borderId="153" xfId="0" applyBorder="1" applyAlignment="1">
      <alignment horizontal="center" vertical="center"/>
    </xf>
    <xf numFmtId="0" fontId="0" fillId="0" borderId="149" xfId="0" applyBorder="1" applyAlignment="1">
      <alignment horizontal="center" vertical="center"/>
    </xf>
    <xf numFmtId="0" fontId="0" fillId="0" borderId="157" xfId="0" applyBorder="1" applyAlignment="1">
      <alignment horizontal="center" vertical="center"/>
    </xf>
    <xf numFmtId="0" fontId="38" fillId="6" borderId="1" xfId="3" applyFont="1" applyFill="1" applyBorder="1" applyAlignment="1" applyProtection="1">
      <alignment horizontal="left" vertical="center" shrinkToFit="1"/>
      <protection hidden="1"/>
    </xf>
    <xf numFmtId="0" fontId="38" fillId="6" borderId="2" xfId="3" applyFont="1" applyFill="1" applyBorder="1" applyAlignment="1" applyProtection="1">
      <alignment horizontal="left" vertical="center" shrinkToFit="1"/>
      <protection hidden="1"/>
    </xf>
    <xf numFmtId="0" fontId="38" fillId="6" borderId="152" xfId="3" applyFont="1" applyFill="1" applyBorder="1" applyAlignment="1" applyProtection="1">
      <alignment horizontal="left" vertical="center" shrinkToFit="1"/>
      <protection hidden="1"/>
    </xf>
    <xf numFmtId="0" fontId="0" fillId="0" borderId="4" xfId="0" applyBorder="1" applyAlignment="1">
      <alignment vertical="center"/>
    </xf>
    <xf numFmtId="0" fontId="0" fillId="0" borderId="5" xfId="0" applyBorder="1" applyAlignment="1">
      <alignment vertical="center"/>
    </xf>
    <xf numFmtId="0" fontId="0" fillId="0" borderId="156" xfId="0" applyBorder="1" applyAlignment="1">
      <alignment vertical="center"/>
    </xf>
    <xf numFmtId="0" fontId="38" fillId="0" borderId="151" xfId="3"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1" xfId="0" applyBorder="1" applyAlignment="1">
      <alignment vertical="center"/>
    </xf>
    <xf numFmtId="0" fontId="0" fillId="0" borderId="6" xfId="0" applyBorder="1" applyAlignment="1">
      <alignment vertical="center"/>
    </xf>
    <xf numFmtId="0" fontId="38" fillId="6" borderId="166" xfId="3" applyFont="1" applyFill="1" applyBorder="1" applyAlignment="1" applyProtection="1">
      <alignment horizontal="left" vertical="center" shrinkToFit="1"/>
      <protection hidden="1"/>
    </xf>
    <xf numFmtId="0" fontId="38" fillId="6" borderId="167" xfId="3" applyFont="1" applyFill="1" applyBorder="1" applyAlignment="1" applyProtection="1">
      <alignment horizontal="left" vertical="center" shrinkToFit="1"/>
      <protection hidden="1"/>
    </xf>
    <xf numFmtId="0" fontId="0" fillId="0" borderId="169" xfId="0" applyBorder="1" applyAlignment="1">
      <alignment vertical="center"/>
    </xf>
    <xf numFmtId="0" fontId="38" fillId="0" borderId="9" xfId="3" applyFont="1" applyBorder="1" applyAlignment="1" applyProtection="1">
      <alignment horizontal="center" vertical="center"/>
    </xf>
    <xf numFmtId="0" fontId="38" fillId="0" borderId="166" xfId="3" applyFont="1" applyBorder="1" applyAlignment="1" applyProtection="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102" fillId="0" borderId="0" xfId="3" applyFont="1" applyAlignment="1" applyProtection="1">
      <alignment horizontal="center" vertical="center"/>
    </xf>
    <xf numFmtId="0" fontId="103" fillId="0" borderId="0" xfId="0" applyFont="1" applyAlignment="1">
      <alignment horizontal="center" vertical="center"/>
    </xf>
    <xf numFmtId="0" fontId="46" fillId="2" borderId="7" xfId="0" applyFont="1" applyFill="1" applyBorder="1" applyAlignment="1" applyProtection="1">
      <alignment horizontal="center" vertical="center"/>
    </xf>
    <xf numFmtId="0" fontId="60" fillId="0" borderId="7" xfId="0" applyFont="1" applyFill="1" applyBorder="1" applyAlignment="1" applyProtection="1">
      <alignment horizontal="center" vertical="center"/>
      <protection locked="0"/>
    </xf>
    <xf numFmtId="0" fontId="60" fillId="0" borderId="92" xfId="0" applyFont="1" applyFill="1" applyBorder="1" applyAlignment="1" applyProtection="1">
      <alignment horizontal="center" vertical="center"/>
      <protection locked="0"/>
    </xf>
    <xf numFmtId="0" fontId="60" fillId="0" borderId="7" xfId="0" applyFont="1" applyBorder="1" applyAlignment="1" applyProtection="1">
      <alignment horizontal="center" vertical="center"/>
      <protection locked="0"/>
    </xf>
    <xf numFmtId="0" fontId="60" fillId="0" borderId="92" xfId="0" applyFont="1" applyBorder="1" applyAlignment="1" applyProtection="1">
      <alignment horizontal="center" vertical="center"/>
      <protection locked="0"/>
    </xf>
    <xf numFmtId="0" fontId="60" fillId="0" borderId="24" xfId="0" applyFont="1" applyFill="1" applyBorder="1" applyAlignment="1" applyProtection="1">
      <alignment horizontal="left" vertical="center"/>
      <protection locked="0"/>
    </xf>
    <xf numFmtId="0" fontId="60" fillId="0" borderId="7" xfId="0" applyFont="1" applyFill="1" applyBorder="1" applyAlignment="1" applyProtection="1">
      <alignment horizontal="left" vertical="center"/>
      <protection locked="0"/>
    </xf>
    <xf numFmtId="0" fontId="2" fillId="3" borderId="7" xfId="0" applyFont="1" applyFill="1" applyBorder="1" applyAlignment="1" applyProtection="1">
      <alignment horizontal="center" vertical="center"/>
      <protection locked="0"/>
    </xf>
    <xf numFmtId="0" fontId="2" fillId="3" borderId="92" xfId="0" applyFont="1" applyFill="1" applyBorder="1" applyAlignment="1" applyProtection="1">
      <alignment horizontal="center" vertical="center"/>
      <protection locked="0"/>
    </xf>
    <xf numFmtId="0" fontId="60" fillId="0" borderId="91" xfId="0" applyFont="1" applyFill="1" applyBorder="1" applyAlignment="1" applyProtection="1">
      <alignment horizontal="left" vertical="center" shrinkToFit="1"/>
      <protection locked="0"/>
    </xf>
    <xf numFmtId="0" fontId="60" fillId="0" borderId="7" xfId="0" applyFont="1" applyFill="1" applyBorder="1" applyAlignment="1" applyProtection="1">
      <alignment horizontal="left" vertical="center" shrinkToFit="1"/>
      <protection locked="0"/>
    </xf>
    <xf numFmtId="0" fontId="60" fillId="0" borderId="7" xfId="0" applyFont="1" applyFill="1" applyBorder="1" applyAlignment="1" applyProtection="1">
      <alignment horizontal="left" vertical="center" wrapText="1"/>
      <protection locked="0"/>
    </xf>
    <xf numFmtId="0" fontId="60" fillId="3" borderId="7" xfId="0" applyFont="1" applyFill="1" applyBorder="1" applyAlignment="1" applyProtection="1">
      <alignment horizontal="center" vertical="center"/>
      <protection locked="0"/>
    </xf>
    <xf numFmtId="38" fontId="60" fillId="0" borderId="40" xfId="1" applyFont="1" applyBorder="1" applyAlignment="1" applyProtection="1">
      <alignment horizontal="right" vertical="center"/>
      <protection locked="0"/>
    </xf>
    <xf numFmtId="38" fontId="60" fillId="0" borderId="136" xfId="1" applyFont="1" applyBorder="1" applyAlignment="1" applyProtection="1">
      <alignment horizontal="right" vertical="center"/>
      <protection locked="0"/>
    </xf>
    <xf numFmtId="0" fontId="71" fillId="0" borderId="24" xfId="0" applyFont="1" applyBorder="1" applyAlignment="1" applyProtection="1">
      <alignment horizontal="left" vertical="center"/>
    </xf>
    <xf numFmtId="0" fontId="71" fillId="0" borderId="92" xfId="0" applyFont="1" applyBorder="1" applyAlignment="1" applyProtection="1">
      <alignment horizontal="left" vertical="center"/>
    </xf>
    <xf numFmtId="38" fontId="46" fillId="5" borderId="40" xfId="1" applyFont="1" applyFill="1" applyBorder="1" applyAlignment="1" applyProtection="1">
      <alignment horizontal="center" vertical="center"/>
    </xf>
    <xf numFmtId="38" fontId="44" fillId="0" borderId="40" xfId="1" applyFont="1" applyBorder="1" applyAlignment="1" applyProtection="1">
      <alignment horizontal="right" vertical="center"/>
      <protection locked="0"/>
    </xf>
    <xf numFmtId="38" fontId="44" fillId="0" borderId="136" xfId="1" applyFont="1" applyBorder="1" applyAlignment="1" applyProtection="1">
      <alignment horizontal="right" vertical="center"/>
      <protection locked="0"/>
    </xf>
    <xf numFmtId="0" fontId="46" fillId="0" borderId="0" xfId="0" applyFont="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0" fillId="0" borderId="5" xfId="0" applyBorder="1" applyAlignment="1">
      <alignment horizontal="left" vertical="center" wrapText="1"/>
    </xf>
    <xf numFmtId="0" fontId="46" fillId="5" borderId="25" xfId="0" applyFont="1" applyFill="1" applyBorder="1" applyAlignment="1" applyProtection="1">
      <alignment horizontal="center" vertical="center"/>
    </xf>
    <xf numFmtId="38" fontId="44" fillId="0" borderId="25" xfId="1" applyFont="1" applyBorder="1" applyAlignment="1" applyProtection="1">
      <alignment horizontal="right" vertical="center"/>
      <protection locked="0"/>
    </xf>
    <xf numFmtId="38" fontId="44" fillId="0" borderId="1" xfId="1" applyFont="1" applyBorder="1" applyAlignment="1" applyProtection="1">
      <alignment horizontal="right" vertical="center"/>
      <protection locked="0"/>
    </xf>
    <xf numFmtId="38" fontId="44" fillId="0" borderId="25" xfId="1" applyFont="1" applyFill="1" applyBorder="1" applyAlignment="1" applyProtection="1">
      <alignment horizontal="right" vertical="center"/>
      <protection locked="0"/>
    </xf>
    <xf numFmtId="38" fontId="44" fillId="0" borderId="1" xfId="1" applyFont="1" applyFill="1" applyBorder="1" applyAlignment="1" applyProtection="1">
      <alignment horizontal="right" vertical="center"/>
      <protection locked="0"/>
    </xf>
    <xf numFmtId="38" fontId="46" fillId="5" borderId="25" xfId="1" applyFont="1" applyFill="1" applyBorder="1" applyAlignment="1" applyProtection="1">
      <alignment horizontal="center" vertical="center"/>
    </xf>
    <xf numFmtId="0" fontId="46" fillId="2" borderId="7" xfId="0" applyFont="1" applyFill="1" applyBorder="1" applyAlignment="1" applyProtection="1">
      <alignment horizontal="center" vertical="center" textRotation="255" wrapText="1"/>
    </xf>
    <xf numFmtId="0" fontId="46" fillId="5" borderId="40" xfId="0" applyFont="1" applyFill="1" applyBorder="1" applyAlignment="1" applyProtection="1">
      <alignment horizontal="center" vertical="center"/>
    </xf>
    <xf numFmtId="58" fontId="44" fillId="0" borderId="24" xfId="0" applyNumberFormat="1" applyFont="1" applyBorder="1" applyAlignment="1" applyProtection="1">
      <alignment horizontal="center" vertical="center"/>
      <protection locked="0"/>
    </xf>
    <xf numFmtId="0" fontId="44" fillId="0" borderId="7" xfId="0" applyNumberFormat="1" applyFont="1" applyBorder="1" applyAlignment="1" applyProtection="1">
      <alignment horizontal="center" vertical="center"/>
      <protection locked="0"/>
    </xf>
    <xf numFmtId="38" fontId="44" fillId="0" borderId="7" xfId="1" applyFont="1" applyBorder="1" applyAlignment="1" applyProtection="1">
      <alignment horizontal="right" vertical="center"/>
      <protection locked="0"/>
    </xf>
    <xf numFmtId="38" fontId="44" fillId="0" borderId="92" xfId="1" applyFont="1" applyBorder="1" applyAlignment="1" applyProtection="1">
      <alignment horizontal="right" vertical="center"/>
      <protection locked="0"/>
    </xf>
    <xf numFmtId="0" fontId="60" fillId="3" borderId="7" xfId="0" applyFont="1" applyFill="1" applyBorder="1" applyAlignment="1" applyProtection="1">
      <alignment horizontal="left" vertical="center" wrapText="1"/>
      <protection locked="0"/>
    </xf>
    <xf numFmtId="0" fontId="44" fillId="3" borderId="1" xfId="0" applyFont="1" applyFill="1" applyBorder="1" applyAlignment="1" applyProtection="1">
      <alignment horizontal="center" vertical="center" wrapText="1"/>
      <protection locked="0"/>
    </xf>
    <xf numFmtId="0" fontId="44" fillId="3" borderId="2" xfId="0" applyFont="1" applyFill="1" applyBorder="1" applyAlignment="1" applyProtection="1">
      <alignment horizontal="center" vertical="center" wrapText="1"/>
      <protection locked="0"/>
    </xf>
    <xf numFmtId="0" fontId="44" fillId="3" borderId="3" xfId="0" applyFont="1" applyFill="1" applyBorder="1" applyAlignment="1" applyProtection="1">
      <alignment horizontal="center" vertical="center" wrapText="1"/>
      <protection locked="0"/>
    </xf>
    <xf numFmtId="0" fontId="94" fillId="3" borderId="33" xfId="0" applyFont="1" applyFill="1" applyBorder="1" applyAlignment="1" applyProtection="1">
      <alignment horizontal="center" vertical="center" wrapText="1"/>
      <protection locked="0"/>
    </xf>
    <xf numFmtId="0" fontId="94" fillId="3" borderId="135"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xf>
    <xf numFmtId="0" fontId="60" fillId="0" borderId="25" xfId="0" applyFont="1" applyBorder="1" applyAlignment="1" applyProtection="1">
      <alignment horizontal="left" vertical="center" wrapText="1"/>
      <protection locked="0"/>
    </xf>
    <xf numFmtId="38" fontId="60" fillId="0" borderId="25" xfId="1" applyFont="1" applyBorder="1" applyAlignment="1" applyProtection="1">
      <alignment horizontal="right" vertical="center"/>
      <protection locked="0"/>
    </xf>
    <xf numFmtId="38" fontId="60" fillId="0" borderId="1" xfId="1" applyFont="1" applyBorder="1" applyAlignment="1" applyProtection="1">
      <alignment horizontal="right" vertical="center"/>
      <protection locked="0"/>
    </xf>
    <xf numFmtId="0" fontId="60" fillId="0" borderId="88" xfId="0" applyFont="1" applyBorder="1" applyAlignment="1" applyProtection="1">
      <alignment horizontal="left" vertical="center" wrapText="1"/>
      <protection locked="0"/>
    </xf>
    <xf numFmtId="38" fontId="60" fillId="0" borderId="88" xfId="1" applyFont="1" applyBorder="1" applyAlignment="1" applyProtection="1">
      <alignment horizontal="right" vertical="center"/>
      <protection locked="0"/>
    </xf>
    <xf numFmtId="38" fontId="60" fillId="0" borderId="35" xfId="1" applyFont="1" applyBorder="1" applyAlignment="1" applyProtection="1">
      <alignment horizontal="right" vertical="center"/>
      <protection locked="0"/>
    </xf>
    <xf numFmtId="0" fontId="60" fillId="0" borderId="40" xfId="0" applyFont="1" applyBorder="1" applyAlignment="1" applyProtection="1">
      <alignment horizontal="left" vertical="center" wrapText="1"/>
      <protection locked="0"/>
    </xf>
    <xf numFmtId="0" fontId="71" fillId="0" borderId="7" xfId="0" applyFont="1" applyBorder="1" applyAlignment="1" applyProtection="1">
      <alignment horizontal="left" vertical="center"/>
    </xf>
    <xf numFmtId="0" fontId="44" fillId="0" borderId="32" xfId="0" applyFont="1" applyFill="1" applyBorder="1" applyAlignment="1" applyProtection="1">
      <alignment horizontal="center" vertical="center"/>
      <protection locked="0"/>
    </xf>
    <xf numFmtId="0" fontId="46" fillId="2" borderId="40" xfId="0" applyFont="1" applyFill="1" applyBorder="1" applyAlignment="1" applyProtection="1">
      <alignment horizontal="center" vertical="center"/>
    </xf>
    <xf numFmtId="0" fontId="44" fillId="0" borderId="40" xfId="5" applyFont="1" applyBorder="1" applyAlignment="1" applyProtection="1">
      <alignment horizontal="left" vertical="center"/>
      <protection locked="0"/>
    </xf>
    <xf numFmtId="0" fontId="44" fillId="0" borderId="40" xfId="0" applyFont="1" applyBorder="1" applyAlignment="1" applyProtection="1">
      <alignment horizontal="left" vertical="center"/>
      <protection locked="0"/>
    </xf>
    <xf numFmtId="0" fontId="44" fillId="0" borderId="8" xfId="0" applyFont="1" applyBorder="1" applyAlignment="1" applyProtection="1">
      <alignment horizontal="left" vertical="center"/>
      <protection locked="0"/>
    </xf>
    <xf numFmtId="0" fontId="46" fillId="0" borderId="7" xfId="0" applyFont="1" applyBorder="1" applyAlignment="1" applyProtection="1">
      <alignment horizontal="center" vertical="center"/>
    </xf>
    <xf numFmtId="0" fontId="46" fillId="0" borderId="92" xfId="0" applyFont="1" applyBorder="1" applyAlignment="1" applyProtection="1">
      <alignment horizontal="center" vertical="center"/>
    </xf>
    <xf numFmtId="178" fontId="49" fillId="0" borderId="40" xfId="0" applyNumberFormat="1" applyFont="1" applyBorder="1" applyAlignment="1" applyProtection="1">
      <alignment horizontal="right" vertical="center" shrinkToFit="1"/>
    </xf>
    <xf numFmtId="178" fontId="49" fillId="0" borderId="136" xfId="0" applyNumberFormat="1" applyFont="1" applyBorder="1" applyAlignment="1" applyProtection="1">
      <alignment horizontal="right" vertical="center" shrinkToFit="1"/>
    </xf>
    <xf numFmtId="38" fontId="44" fillId="0" borderId="135" xfId="1" applyFont="1" applyBorder="1" applyAlignment="1" applyProtection="1">
      <alignment horizontal="right" vertical="center"/>
      <protection locked="0"/>
    </xf>
    <xf numFmtId="0" fontId="46" fillId="2" borderId="25" xfId="0" applyFont="1" applyFill="1" applyBorder="1" applyAlignment="1" applyProtection="1">
      <alignment horizontal="center" vertical="center" wrapText="1"/>
    </xf>
    <xf numFmtId="0" fontId="44" fillId="0" borderId="29" xfId="0" applyFont="1" applyBorder="1" applyAlignment="1" applyProtection="1">
      <alignment horizontal="left" vertical="center" wrapText="1"/>
      <protection locked="0"/>
    </xf>
    <xf numFmtId="0" fontId="44" fillId="0" borderId="90" xfId="0" applyFont="1" applyBorder="1" applyAlignment="1" applyProtection="1">
      <alignment horizontal="left" vertical="center" wrapText="1"/>
      <protection locked="0"/>
    </xf>
    <xf numFmtId="0" fontId="44" fillId="0" borderId="78" xfId="0" applyFont="1" applyBorder="1" applyAlignment="1" applyProtection="1">
      <alignment horizontal="left" vertical="center" wrapText="1"/>
      <protection locked="0"/>
    </xf>
    <xf numFmtId="0" fontId="44" fillId="0" borderId="3" xfId="0" applyFont="1" applyBorder="1" applyAlignment="1" applyProtection="1">
      <alignment horizontal="left" vertical="center" wrapText="1"/>
      <protection locked="0"/>
    </xf>
    <xf numFmtId="0" fontId="44" fillId="0" borderId="25" xfId="0" applyFont="1" applyBorder="1" applyAlignment="1" applyProtection="1">
      <alignment horizontal="left" vertical="center" wrapText="1"/>
      <protection locked="0"/>
    </xf>
    <xf numFmtId="0" fontId="46" fillId="2" borderId="90" xfId="0" applyFont="1" applyFill="1" applyBorder="1" applyAlignment="1" applyProtection="1">
      <alignment horizontal="center" vertical="center"/>
    </xf>
    <xf numFmtId="0" fontId="44" fillId="0" borderId="90" xfId="0" applyFont="1" applyFill="1" applyBorder="1" applyAlignment="1" applyProtection="1">
      <alignment horizontal="center" vertical="center"/>
      <protection locked="0"/>
    </xf>
    <xf numFmtId="0" fontId="46" fillId="2" borderId="32" xfId="0" applyFont="1" applyFill="1" applyBorder="1" applyAlignment="1" applyProtection="1">
      <alignment horizontal="center" vertical="center"/>
    </xf>
    <xf numFmtId="0" fontId="46" fillId="2" borderId="27"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60" fillId="0" borderId="27" xfId="0" applyFont="1" applyBorder="1" applyAlignment="1" applyProtection="1">
      <alignment horizontal="center" vertical="center" wrapText="1"/>
      <protection locked="0"/>
    </xf>
    <xf numFmtId="0" fontId="60" fillId="0" borderId="28" xfId="0" applyFont="1" applyBorder="1" applyAlignment="1" applyProtection="1">
      <alignment horizontal="center" vertical="center" wrapText="1"/>
      <protection locked="0"/>
    </xf>
    <xf numFmtId="0" fontId="60" fillId="0" borderId="29" xfId="0" applyFont="1" applyBorder="1" applyAlignment="1" applyProtection="1">
      <alignment horizontal="center" vertical="center" wrapText="1"/>
      <protection locked="0"/>
    </xf>
    <xf numFmtId="0" fontId="46" fillId="2" borderId="37" xfId="0" applyFont="1" applyFill="1" applyBorder="1" applyAlignment="1">
      <alignment horizontal="center" vertical="center"/>
    </xf>
    <xf numFmtId="0" fontId="46" fillId="2" borderId="39" xfId="0" applyFont="1" applyFill="1" applyBorder="1" applyAlignment="1">
      <alignment horizontal="center" vertical="center"/>
    </xf>
    <xf numFmtId="0" fontId="60" fillId="0" borderId="37" xfId="0"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60" fillId="0" borderId="39" xfId="0" applyFont="1" applyBorder="1" applyAlignment="1" applyProtection="1">
      <alignment horizontal="center" vertical="center"/>
      <protection locked="0"/>
    </xf>
    <xf numFmtId="0" fontId="46" fillId="2" borderId="90" xfId="0" applyFont="1" applyFill="1" applyBorder="1" applyAlignment="1">
      <alignment horizontal="center" vertical="center"/>
    </xf>
    <xf numFmtId="0" fontId="60" fillId="0" borderId="90" xfId="0" applyFont="1" applyBorder="1" applyAlignment="1" applyProtection="1">
      <alignment horizontal="center" vertical="center" wrapText="1"/>
      <protection locked="0"/>
    </xf>
    <xf numFmtId="0" fontId="60" fillId="0" borderId="90" xfId="0" applyFont="1" applyBorder="1" applyAlignment="1" applyProtection="1">
      <alignment horizontal="center" vertical="center"/>
      <protection locked="0"/>
    </xf>
    <xf numFmtId="0" fontId="44" fillId="0" borderId="32" xfId="0" applyFont="1" applyBorder="1" applyAlignment="1" applyProtection="1">
      <alignment horizontal="center" vertical="center" wrapText="1"/>
      <protection locked="0"/>
    </xf>
    <xf numFmtId="0" fontId="46" fillId="2" borderId="40"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wrapText="1"/>
      <protection locked="0"/>
    </xf>
    <xf numFmtId="0" fontId="46" fillId="2" borderId="92" xfId="0" applyFont="1" applyFill="1" applyBorder="1" applyAlignment="1" applyProtection="1">
      <alignment horizontal="center" vertical="center"/>
    </xf>
    <xf numFmtId="0" fontId="0" fillId="0" borderId="23" xfId="0" applyBorder="1" applyAlignment="1">
      <alignment horizontal="center" vertical="center"/>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44" fillId="0" borderId="40" xfId="0" applyFont="1" applyFill="1" applyBorder="1" applyAlignment="1" applyProtection="1">
      <alignment horizontal="center" vertical="center"/>
      <protection locked="0"/>
    </xf>
    <xf numFmtId="49" fontId="44" fillId="0" borderId="40" xfId="0" applyNumberFormat="1" applyFont="1" applyBorder="1" applyAlignment="1" applyProtection="1">
      <alignment horizontal="center" vertical="center"/>
      <protection locked="0"/>
    </xf>
    <xf numFmtId="0" fontId="44" fillId="0" borderId="7" xfId="5" applyFont="1" applyBorder="1" applyAlignment="1" applyProtection="1">
      <alignment vertical="center" wrapText="1"/>
      <protection locked="0"/>
    </xf>
    <xf numFmtId="0" fontId="44" fillId="0" borderId="7" xfId="0" applyFont="1" applyBorder="1" applyAlignment="1" applyProtection="1">
      <alignment vertical="center" wrapText="1"/>
      <protection locked="0"/>
    </xf>
    <xf numFmtId="0" fontId="46" fillId="0" borderId="29" xfId="0" applyFont="1" applyBorder="1" applyAlignment="1" applyProtection="1">
      <alignment horizontal="left" vertical="center" wrapText="1"/>
      <protection locked="0"/>
    </xf>
    <xf numFmtId="0" fontId="46" fillId="0" borderId="90" xfId="0" applyFont="1" applyBorder="1" applyAlignment="1" applyProtection="1">
      <alignment horizontal="left" vertical="center" wrapText="1"/>
      <protection locked="0"/>
    </xf>
    <xf numFmtId="0" fontId="46" fillId="0" borderId="78"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49" fontId="46" fillId="0" borderId="40" xfId="0" applyNumberFormat="1" applyFont="1" applyBorder="1" applyAlignment="1" applyProtection="1">
      <alignment horizontal="center" vertical="center"/>
      <protection locked="0"/>
    </xf>
    <xf numFmtId="0" fontId="71" fillId="2" borderId="7" xfId="0" applyFont="1" applyFill="1" applyBorder="1" applyAlignment="1" applyProtection="1">
      <alignment horizontal="left" vertical="center" wrapText="1"/>
    </xf>
    <xf numFmtId="0" fontId="53" fillId="0" borderId="5" xfId="0" applyFont="1" applyBorder="1" applyAlignment="1" applyProtection="1">
      <alignment horizontal="left" vertical="center" wrapText="1"/>
    </xf>
    <xf numFmtId="0" fontId="0" fillId="0" borderId="5" xfId="0" applyBorder="1" applyAlignment="1">
      <alignment vertical="center" wrapText="1"/>
    </xf>
    <xf numFmtId="0" fontId="53" fillId="0" borderId="0" xfId="0" applyFont="1" applyAlignment="1" applyProtection="1">
      <alignment horizontal="left" vertical="center" wrapText="1"/>
    </xf>
    <xf numFmtId="0" fontId="69" fillId="0" borderId="0" xfId="0" applyFont="1" applyAlignment="1" applyProtection="1">
      <alignment horizontal="left" vertical="center" wrapText="1"/>
    </xf>
    <xf numFmtId="0" fontId="0" fillId="0" borderId="0" xfId="0" applyAlignment="1">
      <alignment vertical="center" wrapText="1"/>
    </xf>
    <xf numFmtId="0" fontId="27" fillId="2" borderId="22" xfId="0" applyFont="1" applyFill="1" applyBorder="1" applyAlignment="1" applyProtection="1">
      <alignment horizontal="center" vertical="center"/>
    </xf>
    <xf numFmtId="0" fontId="27" fillId="2" borderId="23" xfId="0" applyFont="1" applyFill="1" applyBorder="1" applyAlignment="1" applyProtection="1">
      <alignment horizontal="center" vertical="center"/>
    </xf>
    <xf numFmtId="0" fontId="27" fillId="2" borderId="24" xfId="0" applyFont="1" applyFill="1" applyBorder="1" applyAlignment="1" applyProtection="1">
      <alignment horizontal="center" vertical="center"/>
    </xf>
    <xf numFmtId="0" fontId="2"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7" fillId="2" borderId="92" xfId="0" applyFont="1" applyFill="1" applyBorder="1" applyAlignment="1" applyProtection="1">
      <alignment horizontal="center" vertical="center"/>
    </xf>
    <xf numFmtId="0" fontId="0" fillId="0" borderId="24" xfId="0" applyBorder="1" applyAlignment="1">
      <alignment vertical="center"/>
    </xf>
    <xf numFmtId="0" fontId="2" fillId="0" borderId="1"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2" fillId="0" borderId="92" xfId="0" applyFont="1" applyBorder="1" applyAlignment="1" applyProtection="1">
      <alignment horizontal="center" vertical="center" wrapText="1"/>
      <protection locked="0"/>
    </xf>
    <xf numFmtId="0" fontId="0" fillId="0" borderId="24" xfId="0"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24" xfId="0" applyBorder="1" applyAlignment="1">
      <alignment horizontal="center" vertical="center"/>
    </xf>
    <xf numFmtId="0" fontId="2" fillId="0" borderId="9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7" fillId="2" borderId="1" xfId="0" applyFont="1" applyFill="1" applyBorder="1" applyAlignment="1" applyProtection="1">
      <alignment horizontal="center" vertical="center"/>
    </xf>
    <xf numFmtId="0" fontId="42" fillId="0" borderId="0" xfId="0" applyFont="1" applyAlignment="1" applyProtection="1">
      <alignment vertical="center"/>
    </xf>
    <xf numFmtId="0" fontId="42" fillId="0" borderId="2" xfId="0" applyFont="1" applyBorder="1" applyAlignment="1" applyProtection="1">
      <alignment vertical="center"/>
    </xf>
    <xf numFmtId="0" fontId="53" fillId="0" borderId="0" xfId="0" applyFont="1" applyFill="1" applyAlignment="1" applyProtection="1">
      <alignment vertical="center" wrapText="1"/>
    </xf>
    <xf numFmtId="0" fontId="27" fillId="3" borderId="12" xfId="0" applyFont="1" applyFill="1" applyBorder="1" applyAlignment="1" applyProtection="1">
      <alignment horizontal="center" vertical="center"/>
    </xf>
    <xf numFmtId="0" fontId="27" fillId="2" borderId="19" xfId="0" applyFont="1" applyFill="1" applyBorder="1" applyAlignment="1" applyProtection="1">
      <alignment horizontal="center" vertical="center"/>
    </xf>
    <xf numFmtId="0" fontId="27" fillId="2" borderId="21" xfId="0" applyFont="1" applyFill="1" applyBorder="1" applyAlignment="1" applyProtection="1">
      <alignment horizontal="center" vertical="center"/>
    </xf>
    <xf numFmtId="0" fontId="27" fillId="2" borderId="17" xfId="0" applyFont="1" applyFill="1" applyBorder="1" applyAlignment="1" applyProtection="1">
      <alignment horizontal="center"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7" fillId="2" borderId="92" xfId="0" applyFont="1" applyFill="1" applyBorder="1" applyAlignment="1" applyProtection="1">
      <alignment horizontal="center" vertical="center" shrinkToFit="1"/>
    </xf>
    <xf numFmtId="0" fontId="0" fillId="0" borderId="24" xfId="0" applyBorder="1" applyAlignment="1">
      <alignment horizontal="center" vertical="center" shrinkToFit="1"/>
    </xf>
    <xf numFmtId="181" fontId="2" fillId="0" borderId="92" xfId="1" applyNumberFormat="1" applyFont="1" applyFill="1" applyBorder="1" applyAlignment="1" applyProtection="1">
      <alignment vertical="center" wrapText="1"/>
      <protection locked="0"/>
    </xf>
    <xf numFmtId="0" fontId="27" fillId="0" borderId="2" xfId="0" applyFont="1" applyBorder="1" applyAlignment="1" applyProtection="1">
      <alignment vertical="center" wrapText="1"/>
    </xf>
    <xf numFmtId="0" fontId="27" fillId="0" borderId="2" xfId="0" applyFont="1" applyBorder="1" applyAlignment="1" applyProtection="1">
      <alignment vertical="center"/>
    </xf>
    <xf numFmtId="0" fontId="27" fillId="0" borderId="0" xfId="0" applyFont="1" applyAlignment="1" applyProtection="1">
      <alignment vertical="center"/>
    </xf>
    <xf numFmtId="0" fontId="49" fillId="0" borderId="0" xfId="0" applyFont="1" applyBorder="1" applyAlignment="1" applyProtection="1">
      <alignment vertical="center" wrapText="1"/>
    </xf>
    <xf numFmtId="0" fontId="36" fillId="2" borderId="1" xfId="11" applyFont="1" applyFill="1" applyBorder="1" applyAlignment="1" applyProtection="1">
      <alignment horizontal="left" vertical="center" wrapText="1"/>
    </xf>
    <xf numFmtId="0" fontId="36" fillId="2" borderId="2" xfId="11" applyFont="1" applyFill="1" applyBorder="1" applyAlignment="1" applyProtection="1">
      <alignment horizontal="left" vertical="center" wrapText="1"/>
    </xf>
    <xf numFmtId="0" fontId="36" fillId="2" borderId="64" xfId="11" applyFont="1" applyFill="1" applyBorder="1" applyAlignment="1" applyProtection="1">
      <alignment horizontal="left" vertical="center" wrapText="1"/>
    </xf>
    <xf numFmtId="0" fontId="69" fillId="0" borderId="65" xfId="11" applyFont="1" applyBorder="1" applyAlignment="1" applyProtection="1">
      <alignment horizontal="center" vertical="center" wrapText="1"/>
      <protection locked="0"/>
    </xf>
    <xf numFmtId="0" fontId="69" fillId="0" borderId="2" xfId="11" applyFont="1" applyBorder="1" applyAlignment="1" applyProtection="1">
      <alignment horizontal="center" vertical="center" wrapText="1"/>
      <protection locked="0"/>
    </xf>
    <xf numFmtId="0" fontId="69" fillId="0" borderId="3" xfId="11" applyFont="1" applyBorder="1" applyAlignment="1" applyProtection="1">
      <alignment horizontal="center" vertical="center" wrapText="1"/>
      <protection locked="0"/>
    </xf>
    <xf numFmtId="0" fontId="69" fillId="0" borderId="43" xfId="11" applyFont="1" applyBorder="1" applyAlignment="1" applyProtection="1">
      <alignment horizontal="center" vertical="center" wrapText="1"/>
      <protection locked="0"/>
    </xf>
    <xf numFmtId="0" fontId="69" fillId="0" borderId="0" xfId="11" applyFont="1" applyBorder="1" applyAlignment="1" applyProtection="1">
      <alignment horizontal="center" vertical="center" wrapText="1"/>
      <protection locked="0"/>
    </xf>
    <xf numFmtId="0" fontId="69" fillId="0" borderId="10" xfId="11" applyFont="1" applyBorder="1" applyAlignment="1" applyProtection="1">
      <alignment horizontal="center" vertical="center" wrapText="1"/>
      <protection locked="0"/>
    </xf>
    <xf numFmtId="0" fontId="49" fillId="2" borderId="35" xfId="3" applyFont="1" applyFill="1" applyBorder="1" applyAlignment="1">
      <alignment horizontal="center" vertical="center" wrapText="1"/>
    </xf>
    <xf numFmtId="0" fontId="49" fillId="2" borderId="41" xfId="3" applyFont="1" applyFill="1" applyBorder="1" applyAlignment="1">
      <alignment horizontal="center" vertical="center" wrapText="1"/>
    </xf>
    <xf numFmtId="0" fontId="49" fillId="2" borderId="80" xfId="3" applyFont="1" applyFill="1" applyBorder="1" applyAlignment="1">
      <alignment horizontal="center" vertical="center" wrapText="1"/>
    </xf>
    <xf numFmtId="0" fontId="49" fillId="0" borderId="81" xfId="3" applyFont="1" applyFill="1" applyBorder="1" applyAlignment="1" applyProtection="1">
      <alignment horizontal="left" vertical="top" wrapText="1"/>
      <protection locked="0"/>
    </xf>
    <xf numFmtId="0" fontId="49" fillId="0" borderId="41" xfId="3" applyFont="1" applyFill="1" applyBorder="1" applyAlignment="1" applyProtection="1">
      <alignment horizontal="left" vertical="top" wrapText="1"/>
      <protection locked="0"/>
    </xf>
    <xf numFmtId="0" fontId="49" fillId="0" borderId="36" xfId="3" applyFont="1" applyFill="1" applyBorder="1" applyAlignment="1" applyProtection="1">
      <alignment horizontal="left" vertical="top" wrapText="1"/>
      <protection locked="0"/>
    </xf>
    <xf numFmtId="0" fontId="49" fillId="0" borderId="75" xfId="3" applyFont="1" applyFill="1" applyBorder="1" applyAlignment="1" applyProtection="1">
      <alignment horizontal="left" vertical="top" wrapText="1"/>
      <protection locked="0"/>
    </xf>
    <xf numFmtId="0" fontId="49" fillId="0" borderId="5" xfId="3" applyFont="1" applyFill="1" applyBorder="1" applyAlignment="1" applyProtection="1">
      <alignment horizontal="left" vertical="top" wrapText="1"/>
      <protection locked="0"/>
    </xf>
    <xf numFmtId="0" fontId="49" fillId="0" borderId="6" xfId="3" applyFont="1" applyFill="1" applyBorder="1" applyAlignment="1" applyProtection="1">
      <alignment horizontal="left" vertical="top" wrapText="1"/>
      <protection locked="0"/>
    </xf>
    <xf numFmtId="0" fontId="61" fillId="2" borderId="4" xfId="3" applyFont="1" applyFill="1" applyBorder="1" applyAlignment="1" applyProtection="1">
      <alignment horizontal="right" vertical="center" wrapText="1"/>
      <protection hidden="1"/>
    </xf>
    <xf numFmtId="0" fontId="61" fillId="2" borderId="5" xfId="3" applyFont="1" applyFill="1" applyBorder="1" applyAlignment="1" applyProtection="1">
      <alignment horizontal="right" vertical="center" wrapText="1"/>
      <protection hidden="1"/>
    </xf>
    <xf numFmtId="0" fontId="61" fillId="2" borderId="47" xfId="3" applyFont="1" applyFill="1" applyBorder="1" applyAlignment="1" applyProtection="1">
      <alignment horizontal="right" vertical="center" wrapText="1"/>
      <protection hidden="1"/>
    </xf>
    <xf numFmtId="0" fontId="2" fillId="2" borderId="9" xfId="11" applyFont="1" applyFill="1" applyBorder="1" applyAlignment="1" applyProtection="1">
      <alignment horizontal="center" vertical="center" wrapText="1"/>
    </xf>
    <xf numFmtId="0" fontId="2" fillId="2" borderId="0" xfId="11" applyFont="1" applyFill="1" applyBorder="1" applyAlignment="1" applyProtection="1">
      <alignment horizontal="center" vertical="center" wrapText="1"/>
    </xf>
    <xf numFmtId="0" fontId="2" fillId="2" borderId="44" xfId="11" applyFont="1" applyFill="1" applyBorder="1" applyAlignment="1" applyProtection="1">
      <alignment horizontal="center" vertical="center" wrapText="1"/>
    </xf>
    <xf numFmtId="0" fontId="61" fillId="2" borderId="4" xfId="11" applyFont="1" applyFill="1" applyBorder="1" applyAlignment="1" applyProtection="1">
      <alignment horizontal="right" vertical="center" wrapText="1"/>
      <protection hidden="1"/>
    </xf>
    <xf numFmtId="0" fontId="61" fillId="2" borderId="5" xfId="11" applyFont="1" applyFill="1" applyBorder="1" applyAlignment="1" applyProtection="1">
      <alignment horizontal="right" vertical="center" wrapText="1"/>
      <protection hidden="1"/>
    </xf>
    <xf numFmtId="0" fontId="61" fillId="2" borderId="47" xfId="11" applyFont="1" applyFill="1" applyBorder="1" applyAlignment="1" applyProtection="1">
      <alignment horizontal="right" vertical="center" wrapText="1"/>
      <protection hidden="1"/>
    </xf>
    <xf numFmtId="0" fontId="69" fillId="2" borderId="35" xfId="3" applyFont="1" applyFill="1" applyBorder="1" applyAlignment="1">
      <alignment horizontal="center" vertical="center" wrapText="1"/>
    </xf>
    <xf numFmtId="0" fontId="69" fillId="2" borderId="41" xfId="3" applyFont="1" applyFill="1" applyBorder="1" applyAlignment="1">
      <alignment horizontal="center" vertical="center" wrapText="1"/>
    </xf>
    <xf numFmtId="0" fontId="69" fillId="2" borderId="80" xfId="3" applyFont="1" applyFill="1" applyBorder="1" applyAlignment="1">
      <alignment horizontal="center" vertical="center" wrapText="1"/>
    </xf>
    <xf numFmtId="0" fontId="70" fillId="2" borderId="27" xfId="3" applyFont="1" applyFill="1" applyBorder="1" applyAlignment="1">
      <alignment horizontal="left" vertical="center" wrapText="1"/>
    </xf>
    <xf numFmtId="0" fontId="70" fillId="2" borderId="28" xfId="3" applyFont="1" applyFill="1" applyBorder="1" applyAlignment="1">
      <alignment horizontal="left" vertical="center" wrapText="1"/>
    </xf>
    <xf numFmtId="0" fontId="70" fillId="2" borderId="29" xfId="3" applyFont="1" applyFill="1" applyBorder="1" applyAlignment="1">
      <alignment horizontal="left" vertical="center" wrapText="1"/>
    </xf>
    <xf numFmtId="0" fontId="71" fillId="3" borderId="85" xfId="3" applyFont="1" applyFill="1" applyBorder="1" applyAlignment="1" applyProtection="1">
      <alignment horizontal="center" vertical="center" wrapText="1"/>
      <protection locked="0"/>
    </xf>
    <xf numFmtId="0" fontId="60" fillId="3" borderId="38" xfId="0" applyFont="1" applyFill="1" applyBorder="1" applyAlignment="1" applyProtection="1">
      <alignment horizontal="center" vertical="center" wrapText="1"/>
      <protection locked="0"/>
    </xf>
    <xf numFmtId="0" fontId="60" fillId="3" borderId="39" xfId="0" applyFont="1" applyFill="1" applyBorder="1" applyAlignment="1" applyProtection="1">
      <alignment horizontal="center" vertical="center" wrapText="1"/>
      <protection locked="0"/>
    </xf>
    <xf numFmtId="0" fontId="2" fillId="2" borderId="37" xfId="11" applyFont="1" applyFill="1" applyBorder="1" applyAlignment="1" applyProtection="1">
      <alignment horizontal="center" vertical="center" wrapText="1"/>
    </xf>
    <xf numFmtId="0" fontId="2" fillId="2" borderId="38" xfId="11" applyFont="1" applyFill="1" applyBorder="1" applyAlignment="1" applyProtection="1">
      <alignment horizontal="center" vertical="center" wrapText="1"/>
    </xf>
    <xf numFmtId="0" fontId="2" fillId="2" borderId="84" xfId="11" applyFont="1" applyFill="1" applyBorder="1" applyAlignment="1" applyProtection="1">
      <alignment horizontal="center" vertical="center" wrapText="1"/>
    </xf>
    <xf numFmtId="0" fontId="2" fillId="0" borderId="141" xfId="11" applyFont="1" applyBorder="1" applyAlignment="1" applyProtection="1">
      <alignment horizontal="center" vertical="center" wrapText="1"/>
      <protection locked="0"/>
    </xf>
    <xf numFmtId="0" fontId="2" fillId="0" borderId="142" xfId="11" applyFont="1" applyBorder="1" applyAlignment="1" applyProtection="1">
      <alignment horizontal="center" vertical="center" wrapText="1"/>
      <protection locked="0"/>
    </xf>
    <xf numFmtId="0" fontId="2" fillId="0" borderId="143" xfId="11" applyFont="1" applyBorder="1" applyAlignment="1" applyProtection="1">
      <alignment horizontal="center" vertical="center" wrapText="1"/>
      <protection locked="0"/>
    </xf>
    <xf numFmtId="0" fontId="2" fillId="0" borderId="85" xfId="11" applyFont="1" applyBorder="1" applyAlignment="1" applyProtection="1">
      <alignment horizontal="center" vertical="center" wrapText="1"/>
      <protection locked="0"/>
    </xf>
    <xf numFmtId="0" fontId="2" fillId="0" borderId="38" xfId="11" applyFont="1" applyBorder="1" applyAlignment="1" applyProtection="1">
      <alignment horizontal="center" vertical="center" wrapText="1"/>
      <protection locked="0"/>
    </xf>
    <xf numFmtId="0" fontId="36" fillId="2" borderId="3" xfId="11" applyFont="1" applyFill="1" applyBorder="1" applyAlignment="1" applyProtection="1">
      <alignment horizontal="left" vertical="center" wrapText="1"/>
    </xf>
    <xf numFmtId="0" fontId="36" fillId="2" borderId="67" xfId="11" applyFont="1" applyFill="1" applyBorder="1" applyAlignment="1" applyProtection="1">
      <alignment horizontal="left" vertical="center" wrapText="1"/>
    </xf>
    <xf numFmtId="0" fontId="36" fillId="2" borderId="42" xfId="11" applyFont="1" applyFill="1" applyBorder="1" applyAlignment="1" applyProtection="1">
      <alignment horizontal="left" vertical="center" wrapText="1"/>
    </xf>
    <xf numFmtId="0" fontId="36" fillId="2" borderId="54" xfId="11" applyFont="1" applyFill="1" applyBorder="1" applyAlignment="1" applyProtection="1">
      <alignment horizontal="left" vertical="center" wrapText="1"/>
    </xf>
    <xf numFmtId="0" fontId="2" fillId="2" borderId="53" xfId="11" applyFont="1" applyFill="1" applyBorder="1" applyAlignment="1" applyProtection="1">
      <alignment horizontal="center" vertical="center" wrapText="1"/>
    </xf>
    <xf numFmtId="0" fontId="2" fillId="2" borderId="49" xfId="11" applyFont="1" applyFill="1" applyBorder="1" applyAlignment="1" applyProtection="1">
      <alignment horizontal="center" vertical="center" wrapText="1"/>
    </xf>
    <xf numFmtId="0" fontId="2" fillId="2" borderId="50" xfId="11" applyFont="1" applyFill="1" applyBorder="1" applyAlignment="1" applyProtection="1">
      <alignment horizontal="center" vertical="center" wrapText="1"/>
    </xf>
    <xf numFmtId="0" fontId="2" fillId="0" borderId="43" xfId="11" applyFont="1" applyBorder="1" applyAlignment="1" applyProtection="1">
      <alignment horizontal="center" vertical="center" wrapText="1"/>
      <protection locked="0"/>
    </xf>
    <xf numFmtId="0" fontId="2" fillId="0" borderId="0" xfId="11" applyFont="1" applyBorder="1" applyAlignment="1" applyProtection="1">
      <alignment horizontal="center" vertical="center" wrapText="1"/>
      <protection locked="0"/>
    </xf>
    <xf numFmtId="0" fontId="2" fillId="0" borderId="10" xfId="11" applyFont="1" applyBorder="1" applyAlignment="1" applyProtection="1">
      <alignment horizontal="center" vertical="center" wrapText="1"/>
      <protection locked="0"/>
    </xf>
    <xf numFmtId="0" fontId="2" fillId="0" borderId="51" xfId="11" applyFont="1" applyBorder="1" applyAlignment="1" applyProtection="1">
      <alignment horizontal="left" vertical="top" wrapText="1"/>
      <protection locked="0"/>
    </xf>
    <xf numFmtId="0" fontId="2" fillId="0" borderId="49" xfId="11" applyFont="1" applyBorder="1" applyAlignment="1" applyProtection="1">
      <alignment horizontal="left" vertical="top" wrapText="1"/>
      <protection locked="0"/>
    </xf>
    <xf numFmtId="0" fontId="2" fillId="0" borderId="52" xfId="11" applyFont="1" applyBorder="1" applyAlignment="1" applyProtection="1">
      <alignment horizontal="left" vertical="top" wrapText="1"/>
      <protection locked="0"/>
    </xf>
    <xf numFmtId="0" fontId="2" fillId="0" borderId="43" xfId="11" applyFont="1" applyBorder="1" applyAlignment="1" applyProtection="1">
      <alignment horizontal="left" vertical="top" wrapText="1"/>
      <protection locked="0"/>
    </xf>
    <xf numFmtId="0" fontId="2" fillId="0" borderId="0" xfId="11" applyFont="1" applyBorder="1" applyAlignment="1" applyProtection="1">
      <alignment horizontal="left" vertical="top" wrapText="1"/>
      <protection locked="0"/>
    </xf>
    <xf numFmtId="0" fontId="2" fillId="0" borderId="0" xfId="11" applyFont="1" applyFill="1" applyBorder="1" applyAlignment="1" applyProtection="1">
      <alignment horizontal="left" vertical="top" wrapText="1"/>
      <protection locked="0"/>
    </xf>
    <xf numFmtId="0" fontId="2" fillId="0" borderId="10" xfId="11" applyFont="1" applyBorder="1" applyAlignment="1" applyProtection="1">
      <alignment horizontal="left" vertical="top" wrapText="1"/>
      <protection locked="0"/>
    </xf>
    <xf numFmtId="0" fontId="2" fillId="0" borderId="45" xfId="11" applyFont="1" applyBorder="1" applyAlignment="1" applyProtection="1">
      <alignment horizontal="left" vertical="top" wrapText="1"/>
      <protection locked="0"/>
    </xf>
    <xf numFmtId="0" fontId="2" fillId="0" borderId="46" xfId="11" applyFont="1" applyBorder="1" applyAlignment="1" applyProtection="1">
      <alignment horizontal="left" vertical="top" wrapText="1"/>
      <protection locked="0"/>
    </xf>
    <xf numFmtId="0" fontId="2" fillId="0" borderId="48" xfId="11" applyFont="1" applyBorder="1" applyAlignment="1" applyProtection="1">
      <alignment horizontal="left" vertical="top" wrapText="1"/>
      <protection locked="0"/>
    </xf>
    <xf numFmtId="178" fontId="2" fillId="0" borderId="85" xfId="11" applyNumberFormat="1" applyFont="1" applyBorder="1" applyAlignment="1" applyProtection="1">
      <alignment horizontal="right" vertical="center"/>
      <protection locked="0"/>
    </xf>
    <xf numFmtId="178" fontId="2" fillId="0" borderId="38" xfId="11" applyNumberFormat="1" applyFont="1" applyBorder="1" applyAlignment="1" applyProtection="1">
      <alignment horizontal="right" vertical="center"/>
      <protection locked="0"/>
    </xf>
    <xf numFmtId="0" fontId="2" fillId="0" borderId="77" xfId="11" applyFont="1" applyBorder="1" applyAlignment="1" applyProtection="1">
      <alignment horizontal="center" vertical="center" wrapText="1"/>
      <protection locked="0"/>
    </xf>
    <xf numFmtId="0" fontId="69" fillId="3" borderId="38" xfId="11" applyFont="1" applyFill="1" applyBorder="1" applyAlignment="1" applyProtection="1">
      <alignment horizontal="left" vertical="center" wrapText="1"/>
    </xf>
    <xf numFmtId="0" fontId="69" fillId="3" borderId="39" xfId="11" applyFont="1" applyFill="1" applyBorder="1" applyAlignment="1" applyProtection="1">
      <alignment horizontal="left" vertical="center" wrapText="1"/>
    </xf>
    <xf numFmtId="0" fontId="2" fillId="2" borderId="76" xfId="11" applyFont="1" applyFill="1" applyBorder="1" applyAlignment="1" applyProtection="1">
      <alignment horizontal="center" vertical="center" wrapText="1"/>
    </xf>
    <xf numFmtId="0" fontId="8" fillId="0" borderId="0" xfId="5" applyAlignment="1" applyProtection="1">
      <alignment horizontal="center" vertical="center"/>
    </xf>
    <xf numFmtId="0" fontId="80" fillId="0" borderId="35" xfId="0" applyFont="1"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6" fillId="2" borderId="1" xfId="0" applyFont="1" applyFill="1" applyBorder="1" applyAlignment="1" applyProtection="1">
      <alignment horizontal="left" vertical="center"/>
    </xf>
    <xf numFmtId="0" fontId="0" fillId="0" borderId="2" xfId="0" applyBorder="1" applyAlignment="1">
      <alignment horizontal="left" vertical="center"/>
    </xf>
    <xf numFmtId="0" fontId="56"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61" fillId="2" borderId="9" xfId="11" applyFont="1" applyFill="1" applyBorder="1" applyAlignment="1" applyProtection="1">
      <alignment horizontal="right" vertical="center" shrinkToFit="1"/>
      <protection hidden="1"/>
    </xf>
    <xf numFmtId="0" fontId="61" fillId="2" borderId="0" xfId="11" applyFont="1" applyFill="1" applyBorder="1" applyAlignment="1" applyProtection="1">
      <alignment horizontal="right" vertical="center" shrinkToFit="1"/>
      <protection hidden="1"/>
    </xf>
    <xf numFmtId="0" fontId="61" fillId="2" borderId="44" xfId="11" applyFont="1" applyFill="1" applyBorder="1" applyAlignment="1" applyProtection="1">
      <alignment horizontal="right" vertical="center" shrinkToFit="1"/>
      <protection hidden="1"/>
    </xf>
    <xf numFmtId="0" fontId="69" fillId="2" borderId="9" xfId="11" applyFont="1" applyFill="1" applyBorder="1" applyAlignment="1" applyProtection="1">
      <alignment horizontal="center" vertical="center" wrapText="1"/>
    </xf>
    <xf numFmtId="0" fontId="69" fillId="2" borderId="0" xfId="11" applyFont="1" applyFill="1" applyBorder="1" applyAlignment="1" applyProtection="1">
      <alignment horizontal="center" vertical="center" wrapText="1"/>
    </xf>
    <xf numFmtId="0" fontId="69" fillId="2" borderId="56" xfId="11" applyFont="1" applyFill="1" applyBorder="1" applyAlignment="1" applyProtection="1">
      <alignment horizontal="center" vertical="center" wrapText="1"/>
    </xf>
    <xf numFmtId="0" fontId="69" fillId="2" borderId="4" xfId="11" applyFont="1" applyFill="1" applyBorder="1" applyAlignment="1" applyProtection="1">
      <alignment horizontal="center" vertical="center" wrapText="1"/>
    </xf>
    <xf numFmtId="0" fontId="69" fillId="2" borderId="5" xfId="11" applyFont="1" applyFill="1" applyBorder="1" applyAlignment="1" applyProtection="1">
      <alignment horizontal="center" vertical="center" wrapText="1"/>
    </xf>
    <xf numFmtId="0" fontId="69" fillId="2" borderId="57" xfId="11" applyFont="1" applyFill="1" applyBorder="1" applyAlignment="1" applyProtection="1">
      <alignment horizontal="center" vertical="center" wrapText="1"/>
    </xf>
    <xf numFmtId="0" fontId="69" fillId="2" borderId="76" xfId="11" applyFont="1" applyFill="1" applyBorder="1" applyAlignment="1" applyProtection="1">
      <alignment horizontal="center" vertical="center" wrapText="1"/>
    </xf>
    <xf numFmtId="0" fontId="69" fillId="2" borderId="38" xfId="11" applyFont="1" applyFill="1" applyBorder="1" applyAlignment="1" applyProtection="1">
      <alignment horizontal="center" vertical="center" wrapText="1"/>
    </xf>
    <xf numFmtId="0" fontId="69" fillId="2" borderId="77" xfId="11" applyFont="1" applyFill="1" applyBorder="1" applyAlignment="1" applyProtection="1">
      <alignment horizontal="center" vertical="center" wrapText="1"/>
    </xf>
    <xf numFmtId="0" fontId="69" fillId="2" borderId="39" xfId="11" applyFont="1" applyFill="1" applyBorder="1" applyAlignment="1" applyProtection="1">
      <alignment horizontal="center" vertical="center" wrapText="1"/>
    </xf>
    <xf numFmtId="0" fontId="2" fillId="0" borderId="76" xfId="11" applyFont="1" applyBorder="1" applyAlignment="1" applyProtection="1">
      <alignment horizontal="center" vertical="center" wrapText="1"/>
      <protection locked="0"/>
    </xf>
    <xf numFmtId="0" fontId="2" fillId="0" borderId="86" xfId="11" applyFont="1" applyBorder="1" applyAlignment="1" applyProtection="1">
      <alignment horizontal="center" vertical="center" wrapText="1"/>
      <protection locked="0"/>
    </xf>
    <xf numFmtId="0" fontId="2" fillId="0" borderId="33" xfId="11" applyFont="1" applyBorder="1" applyAlignment="1" applyProtection="1">
      <alignment horizontal="center" vertical="center" wrapText="1"/>
      <protection locked="0"/>
    </xf>
    <xf numFmtId="0" fontId="2" fillId="0" borderId="137" xfId="11" applyFont="1" applyBorder="1" applyAlignment="1" applyProtection="1">
      <alignment horizontal="center" vertical="center" wrapText="1"/>
      <protection locked="0"/>
    </xf>
    <xf numFmtId="0" fontId="2" fillId="0" borderId="135" xfId="11" applyFont="1" applyBorder="1" applyAlignment="1" applyProtection="1">
      <alignment horizontal="center" vertical="center" wrapText="1"/>
      <protection locked="0"/>
    </xf>
    <xf numFmtId="0" fontId="2" fillId="0" borderId="39" xfId="11" applyFont="1" applyBorder="1" applyAlignment="1" applyProtection="1">
      <alignment horizontal="center" vertical="center" wrapText="1"/>
      <protection locked="0"/>
    </xf>
    <xf numFmtId="0" fontId="2" fillId="0" borderId="41" xfId="11" applyFont="1" applyBorder="1" applyAlignment="1" applyProtection="1">
      <alignment horizontal="left" vertical="top" wrapText="1"/>
      <protection locked="0"/>
    </xf>
    <xf numFmtId="0" fontId="2" fillId="0" borderId="36" xfId="11" applyFont="1" applyBorder="1" applyAlignment="1" applyProtection="1">
      <alignment horizontal="left" vertical="top" wrapText="1"/>
      <protection locked="0"/>
    </xf>
    <xf numFmtId="0" fontId="2" fillId="0" borderId="42" xfId="11" applyFont="1" applyBorder="1" applyAlignment="1" applyProtection="1">
      <alignment horizontal="left" vertical="top" wrapText="1"/>
      <protection locked="0"/>
    </xf>
    <xf numFmtId="0" fontId="2" fillId="0" borderId="54" xfId="11" applyFont="1" applyBorder="1" applyAlignment="1" applyProtection="1">
      <alignment horizontal="left" vertical="top" wrapText="1"/>
      <protection locked="0"/>
    </xf>
    <xf numFmtId="0" fontId="0" fillId="0" borderId="3" xfId="0" applyBorder="1" applyAlignment="1">
      <alignment vertical="center"/>
    </xf>
    <xf numFmtId="0" fontId="0" fillId="0" borderId="67" xfId="0" applyBorder="1" applyAlignment="1">
      <alignment vertical="center"/>
    </xf>
    <xf numFmtId="0" fontId="0" fillId="0" borderId="42" xfId="0" applyBorder="1" applyAlignment="1">
      <alignment vertical="center"/>
    </xf>
    <xf numFmtId="0" fontId="0" fillId="0" borderId="54" xfId="0" applyBorder="1" applyAlignment="1">
      <alignment vertical="center"/>
    </xf>
    <xf numFmtId="0" fontId="36" fillId="2" borderId="35" xfId="11" applyFont="1" applyFill="1" applyBorder="1" applyAlignment="1" applyProtection="1">
      <alignment vertical="center" wrapText="1"/>
    </xf>
    <xf numFmtId="0" fontId="0" fillId="0" borderId="41" xfId="0" applyBorder="1" applyAlignment="1">
      <alignment vertical="center"/>
    </xf>
    <xf numFmtId="0" fontId="0" fillId="0" borderId="55"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56" xfId="0" applyBorder="1" applyAlignment="1">
      <alignment vertical="center"/>
    </xf>
    <xf numFmtId="0" fontId="61" fillId="2" borderId="67" xfId="11" applyFont="1" applyFill="1" applyBorder="1" applyAlignment="1" applyProtection="1">
      <alignment horizontal="right" vertical="center" shrinkToFit="1"/>
      <protection hidden="1"/>
    </xf>
    <xf numFmtId="0" fontId="0" fillId="0" borderId="68" xfId="0" applyBorder="1" applyAlignment="1">
      <alignment vertical="center"/>
    </xf>
    <xf numFmtId="0" fontId="2" fillId="0" borderId="37" xfId="11" applyFont="1" applyFill="1" applyBorder="1" applyAlignment="1" applyProtection="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2" fillId="3" borderId="41" xfId="11" applyFont="1" applyFill="1" applyBorder="1" applyAlignment="1" applyProtection="1">
      <alignment horizontal="left" vertical="top" wrapText="1" shrinkToFit="1"/>
      <protection locked="0"/>
    </xf>
    <xf numFmtId="0" fontId="0" fillId="0" borderId="0" xfId="0" applyFill="1"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2" fillId="3" borderId="61" xfId="11" applyFont="1" applyFill="1" applyBorder="1" applyAlignment="1" applyProtection="1">
      <alignment horizontal="left" vertical="top" wrapText="1" shrinkToFit="1"/>
      <protection locked="0"/>
    </xf>
    <xf numFmtId="0" fontId="0" fillId="0" borderId="30"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2" fillId="2" borderId="170" xfId="11" applyFont="1" applyFill="1" applyBorder="1" applyAlignment="1" applyProtection="1">
      <alignment vertical="center" textRotation="255"/>
    </xf>
    <xf numFmtId="0" fontId="2" fillId="2" borderId="60" xfId="0" applyFont="1" applyFill="1" applyBorder="1" applyAlignment="1">
      <alignment vertical="center" textRotation="255"/>
    </xf>
    <xf numFmtId="0" fontId="2" fillId="2" borderId="73" xfId="0" applyFont="1" applyFill="1" applyBorder="1" applyAlignment="1">
      <alignment vertical="center" textRotation="255"/>
    </xf>
    <xf numFmtId="0" fontId="2" fillId="2" borderId="34" xfId="0" applyFont="1" applyFill="1" applyBorder="1" applyAlignment="1">
      <alignment vertical="center" textRotation="255"/>
    </xf>
    <xf numFmtId="0" fontId="2" fillId="2" borderId="41" xfId="11" applyFont="1" applyFill="1" applyBorder="1" applyAlignment="1" applyProtection="1">
      <alignment horizontal="center" vertical="center"/>
    </xf>
    <xf numFmtId="0" fontId="0" fillId="0" borderId="36" xfId="0" applyBorder="1" applyAlignment="1">
      <alignment vertical="center"/>
    </xf>
    <xf numFmtId="0" fontId="70" fillId="2" borderId="1" xfId="11" applyFont="1" applyFill="1" applyBorder="1" applyAlignment="1" applyProtection="1">
      <alignment horizontal="left" vertical="center" wrapText="1"/>
    </xf>
    <xf numFmtId="0" fontId="0" fillId="2" borderId="3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2" fillId="2" borderId="41" xfId="11" applyFont="1" applyFill="1" applyBorder="1" applyAlignment="1" applyProtection="1">
      <alignment horizontal="center" vertical="center" wrapText="1"/>
    </xf>
    <xf numFmtId="0" fontId="0" fillId="0" borderId="41" xfId="0" applyBorder="1" applyAlignment="1">
      <alignment vertical="center" wrapText="1"/>
    </xf>
    <xf numFmtId="194" fontId="0" fillId="3" borderId="61" xfId="0" applyNumberFormat="1" applyFill="1" applyBorder="1" applyAlignment="1" applyProtection="1">
      <alignment horizontal="center" vertical="center" wrapText="1"/>
      <protection locked="0"/>
    </xf>
    <xf numFmtId="194" fontId="0" fillId="0" borderId="62" xfId="0" applyNumberFormat="1" applyBorder="1" applyAlignment="1" applyProtection="1">
      <alignment horizontal="center" vertical="center" wrapText="1"/>
      <protection locked="0"/>
    </xf>
    <xf numFmtId="0" fontId="2" fillId="0" borderId="139" xfId="11" applyFont="1" applyBorder="1" applyAlignment="1" applyProtection="1">
      <alignment horizontal="center" vertical="center" wrapText="1"/>
      <protection locked="0"/>
    </xf>
    <xf numFmtId="0" fontId="0" fillId="0" borderId="173" xfId="0" applyBorder="1" applyAlignment="1" applyProtection="1">
      <alignment horizontal="center" vertical="center" wrapText="1"/>
      <protection locked="0"/>
    </xf>
    <xf numFmtId="0" fontId="0" fillId="0" borderId="6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36" fillId="0" borderId="5" xfId="11" applyFont="1" applyBorder="1" applyAlignment="1" applyProtection="1">
      <alignment vertical="center"/>
    </xf>
    <xf numFmtId="0" fontId="81" fillId="2" borderId="92" xfId="0" applyFont="1" applyFill="1" applyBorder="1" applyAlignment="1" applyProtection="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6" fillId="5" borderId="2"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5" borderId="1"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7" xfId="0" applyFont="1" applyBorder="1" applyAlignment="1">
      <alignment horizontal="center" vertical="center" wrapText="1"/>
    </xf>
    <xf numFmtId="0" fontId="36" fillId="5" borderId="74"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36" fillId="5" borderId="62" xfId="0" applyFont="1" applyFill="1" applyBorder="1" applyAlignment="1">
      <alignment horizontal="center" vertical="center" wrapText="1"/>
    </xf>
    <xf numFmtId="0" fontId="36" fillId="5" borderId="6" xfId="0" applyFont="1" applyFill="1" applyBorder="1" applyAlignment="1">
      <alignment horizontal="center" vertical="center" wrapText="1"/>
    </xf>
    <xf numFmtId="181" fontId="80" fillId="0" borderId="1" xfId="1" applyNumberFormat="1" applyFont="1" applyFill="1" applyBorder="1" applyAlignment="1" applyProtection="1">
      <alignment horizontal="center" vertical="center" wrapText="1"/>
      <protection locked="0"/>
    </xf>
    <xf numFmtId="181" fontId="0" fillId="0" borderId="2" xfId="0" applyNumberFormat="1" applyBorder="1" applyAlignment="1" applyProtection="1">
      <alignment horizontal="center" vertical="center" wrapText="1"/>
      <protection locked="0"/>
    </xf>
    <xf numFmtId="181" fontId="0" fillId="0" borderId="4" xfId="0" applyNumberFormat="1" applyBorder="1" applyAlignment="1" applyProtection="1">
      <alignment horizontal="center" vertical="center" wrapText="1"/>
      <protection locked="0"/>
    </xf>
    <xf numFmtId="181" fontId="0" fillId="0" borderId="5" xfId="0" applyNumberFormat="1" applyBorder="1" applyAlignment="1" applyProtection="1">
      <alignment horizontal="center" vertical="center" wrapText="1"/>
      <protection locked="0"/>
    </xf>
    <xf numFmtId="181" fontId="80" fillId="0" borderId="1" xfId="1" applyNumberFormat="1" applyFont="1" applyBorder="1" applyAlignment="1" applyProtection="1">
      <alignment horizontal="center" vertical="center" wrapText="1"/>
      <protection locked="0"/>
    </xf>
    <xf numFmtId="181" fontId="0" fillId="0" borderId="74" xfId="0" applyNumberFormat="1" applyBorder="1" applyAlignment="1" applyProtection="1">
      <alignment horizontal="center" vertical="center" wrapText="1"/>
      <protection locked="0"/>
    </xf>
    <xf numFmtId="181" fontId="0" fillId="0" borderId="66" xfId="0" applyNumberFormat="1" applyBorder="1" applyAlignment="1" applyProtection="1">
      <alignment horizontal="center" vertical="center" wrapText="1"/>
      <protection locked="0"/>
    </xf>
    <xf numFmtId="181" fontId="0" fillId="0" borderId="62" xfId="0" applyNumberFormat="1" applyBorder="1" applyAlignment="1" applyProtection="1">
      <alignment horizontal="center" vertical="center" wrapText="1"/>
      <protection locked="0"/>
    </xf>
    <xf numFmtId="181" fontId="0" fillId="0" borderId="57" xfId="0" applyNumberFormat="1" applyBorder="1" applyAlignment="1" applyProtection="1">
      <alignment horizontal="center" vertical="center" wrapText="1"/>
      <protection locked="0"/>
    </xf>
    <xf numFmtId="181" fontId="0" fillId="0" borderId="3" xfId="0" applyNumberFormat="1" applyBorder="1" applyAlignment="1" applyProtection="1">
      <alignment horizontal="center" vertical="center" wrapText="1"/>
      <protection locked="0"/>
    </xf>
    <xf numFmtId="181" fontId="0" fillId="0" borderId="6" xfId="0" applyNumberFormat="1" applyBorder="1" applyAlignment="1" applyProtection="1">
      <alignment horizontal="center" vertical="center" wrapText="1"/>
      <protection locked="0"/>
    </xf>
    <xf numFmtId="0" fontId="83" fillId="5" borderId="7" xfId="0" applyFont="1" applyFill="1" applyBorder="1" applyAlignment="1" applyProtection="1">
      <alignment horizontal="right" vertical="center" wrapText="1"/>
    </xf>
    <xf numFmtId="0" fontId="80" fillId="0" borderId="1" xfId="0" applyFont="1" applyBorder="1" applyAlignment="1" applyProtection="1">
      <alignment horizontal="left" vertical="top" wrapText="1"/>
      <protection locked="0"/>
    </xf>
    <xf numFmtId="0" fontId="80" fillId="0" borderId="2" xfId="0" applyFont="1" applyBorder="1" applyAlignment="1" applyProtection="1">
      <alignment horizontal="left" vertical="top" wrapText="1"/>
      <protection locked="0"/>
    </xf>
    <xf numFmtId="0" fontId="80" fillId="0" borderId="3" xfId="0" applyFont="1" applyBorder="1" applyAlignment="1" applyProtection="1">
      <alignment horizontal="left" vertical="top" wrapText="1"/>
      <protection locked="0"/>
    </xf>
    <xf numFmtId="0" fontId="80" fillId="0" borderId="9" xfId="0" applyFont="1" applyBorder="1" applyAlignment="1" applyProtection="1">
      <alignment horizontal="left" vertical="top" wrapText="1"/>
      <protection locked="0"/>
    </xf>
    <xf numFmtId="0" fontId="80" fillId="0" borderId="0" xfId="0" applyFont="1" applyBorder="1" applyAlignment="1" applyProtection="1">
      <alignment horizontal="left" vertical="top" wrapText="1"/>
      <protection locked="0"/>
    </xf>
    <xf numFmtId="0" fontId="80" fillId="0" borderId="10" xfId="0" applyFont="1" applyBorder="1" applyAlignment="1" applyProtection="1">
      <alignment horizontal="left" vertical="top" wrapText="1"/>
      <protection locked="0"/>
    </xf>
    <xf numFmtId="0" fontId="80" fillId="0" borderId="4" xfId="0" applyFont="1" applyBorder="1" applyAlignment="1" applyProtection="1">
      <alignment horizontal="left" vertical="top" wrapText="1"/>
      <protection locked="0"/>
    </xf>
    <xf numFmtId="0" fontId="80" fillId="0" borderId="5" xfId="0" applyFont="1" applyBorder="1" applyAlignment="1" applyProtection="1">
      <alignment horizontal="left" vertical="top" wrapText="1"/>
      <protection locked="0"/>
    </xf>
    <xf numFmtId="0" fontId="80" fillId="0" borderId="6" xfId="0" applyFont="1" applyBorder="1" applyAlignment="1" applyProtection="1">
      <alignment horizontal="left" vertical="top" wrapText="1"/>
      <protection locked="0"/>
    </xf>
    <xf numFmtId="0" fontId="36" fillId="2" borderId="92" xfId="0" applyFont="1" applyFill="1" applyBorder="1" applyAlignment="1" applyProtection="1">
      <alignment horizontal="left" vertical="center" wrapText="1"/>
    </xf>
    <xf numFmtId="0" fontId="36" fillId="2" borderId="23" xfId="0" applyFont="1" applyFill="1" applyBorder="1" applyAlignment="1" applyProtection="1">
      <alignment horizontal="left" vertical="center" wrapText="1"/>
    </xf>
    <xf numFmtId="0" fontId="83" fillId="5" borderId="7" xfId="0" applyFont="1" applyFill="1" applyBorder="1" applyAlignment="1" applyProtection="1">
      <alignment horizontal="center" vertical="center" wrapText="1"/>
    </xf>
    <xf numFmtId="178" fontId="80" fillId="0" borderId="1" xfId="0" applyNumberFormat="1" applyFont="1" applyBorder="1" applyAlignment="1" applyProtection="1">
      <alignment horizontal="left" vertical="center" wrapText="1"/>
      <protection locked="0"/>
    </xf>
    <xf numFmtId="178" fontId="0" fillId="0" borderId="2" xfId="0" applyNumberFormat="1" applyBorder="1" applyAlignment="1" applyProtection="1">
      <alignment horizontal="left" vertical="center" wrapText="1"/>
      <protection locked="0"/>
    </xf>
    <xf numFmtId="178" fontId="0" fillId="0" borderId="3" xfId="0" applyNumberFormat="1" applyBorder="1" applyAlignment="1" applyProtection="1">
      <alignment horizontal="left" vertical="center" wrapText="1"/>
      <protection locked="0"/>
    </xf>
    <xf numFmtId="178" fontId="80" fillId="0" borderId="9" xfId="0" applyNumberFormat="1" applyFont="1" applyBorder="1" applyAlignment="1" applyProtection="1">
      <alignment horizontal="left" vertical="center" wrapText="1"/>
      <protection locked="0"/>
    </xf>
    <xf numFmtId="178" fontId="0" fillId="0" borderId="0" xfId="0" applyNumberFormat="1" applyBorder="1" applyAlignment="1" applyProtection="1">
      <alignment horizontal="left" vertical="center" wrapText="1"/>
      <protection locked="0"/>
    </xf>
    <xf numFmtId="178" fontId="0" fillId="0" borderId="10" xfId="0" applyNumberFormat="1" applyBorder="1" applyAlignment="1" applyProtection="1">
      <alignment horizontal="left" vertical="center" wrapText="1"/>
      <protection locked="0"/>
    </xf>
    <xf numFmtId="178" fontId="0" fillId="0" borderId="4" xfId="0" applyNumberFormat="1" applyBorder="1" applyAlignment="1" applyProtection="1">
      <alignment horizontal="left" vertical="center" wrapText="1"/>
      <protection locked="0"/>
    </xf>
    <xf numFmtId="178" fontId="0" fillId="0" borderId="5" xfId="0" applyNumberFormat="1" applyBorder="1" applyAlignment="1" applyProtection="1">
      <alignment horizontal="left" vertical="center" wrapText="1"/>
      <protection locked="0"/>
    </xf>
    <xf numFmtId="178" fontId="0" fillId="0" borderId="6" xfId="0" applyNumberFormat="1" applyBorder="1" applyAlignment="1" applyProtection="1">
      <alignment horizontal="left" vertical="center" wrapText="1"/>
      <protection locked="0"/>
    </xf>
    <xf numFmtId="20" fontId="80" fillId="0" borderId="1" xfId="0" applyNumberFormat="1" applyFont="1" applyBorder="1" applyAlignment="1" applyProtection="1">
      <alignment horizontal="left" vertical="top" wrapText="1"/>
      <protection locked="0"/>
    </xf>
    <xf numFmtId="0" fontId="80" fillId="0" borderId="0" xfId="0" applyFont="1" applyFill="1" applyBorder="1" applyAlignment="1" applyProtection="1">
      <alignment horizontal="left" vertical="top" wrapText="1"/>
      <protection locked="0"/>
    </xf>
    <xf numFmtId="0" fontId="36" fillId="2" borderId="7" xfId="0" applyFont="1" applyFill="1" applyBorder="1" applyAlignment="1" applyProtection="1">
      <alignment horizontal="left" vertical="center" wrapText="1"/>
    </xf>
    <xf numFmtId="0" fontId="36" fillId="2" borderId="92" xfId="0" applyFont="1" applyFill="1" applyBorder="1" applyAlignment="1" applyProtection="1">
      <alignment horizontal="left" vertical="center"/>
    </xf>
    <xf numFmtId="0" fontId="36" fillId="2" borderId="23" xfId="0" applyFont="1" applyFill="1" applyBorder="1" applyAlignment="1" applyProtection="1">
      <alignment horizontal="left" vertical="center"/>
    </xf>
    <xf numFmtId="0" fontId="72" fillId="3" borderId="234" xfId="0" applyNumberFormat="1" applyFont="1" applyFill="1" applyBorder="1" applyAlignment="1" applyProtection="1">
      <alignment horizontal="center" vertical="center" wrapText="1"/>
    </xf>
    <xf numFmtId="0" fontId="72" fillId="3" borderId="238" xfId="0" applyNumberFormat="1" applyFont="1" applyFill="1" applyBorder="1" applyAlignment="1" applyProtection="1">
      <alignment horizontal="center" vertical="center" wrapText="1"/>
    </xf>
    <xf numFmtId="0" fontId="72" fillId="3" borderId="243" xfId="0" applyNumberFormat="1" applyFont="1" applyFill="1" applyBorder="1" applyAlignment="1" applyProtection="1">
      <alignment horizontal="center" vertical="center" wrapText="1"/>
    </xf>
    <xf numFmtId="0" fontId="72" fillId="3" borderId="172" xfId="0" applyNumberFormat="1" applyFont="1" applyFill="1" applyBorder="1" applyAlignment="1" applyProtection="1">
      <alignment horizontal="center" vertical="center" textRotation="255" wrapText="1"/>
    </xf>
    <xf numFmtId="0" fontId="72" fillId="3" borderId="32" xfId="0" applyNumberFormat="1" applyFont="1" applyFill="1" applyBorder="1" applyAlignment="1" applyProtection="1">
      <alignment horizontal="center" vertical="center" textRotation="255" wrapText="1"/>
    </xf>
    <xf numFmtId="0" fontId="72" fillId="3" borderId="162" xfId="0" applyNumberFormat="1" applyFont="1" applyFill="1" applyBorder="1" applyAlignment="1" applyProtection="1">
      <alignment horizontal="center" vertical="center" textRotation="255" wrapText="1"/>
    </xf>
    <xf numFmtId="49" fontId="78" fillId="3" borderId="155" xfId="0" applyNumberFormat="1" applyFont="1" applyFill="1" applyBorder="1" applyAlignment="1" applyProtection="1">
      <alignment horizontal="left" vertical="center" wrapText="1"/>
      <protection locked="0"/>
    </xf>
    <xf numFmtId="49" fontId="78" fillId="3" borderId="147" xfId="0" applyNumberFormat="1" applyFont="1" applyFill="1" applyBorder="1" applyAlignment="1" applyProtection="1">
      <alignment horizontal="left" vertical="center" wrapText="1"/>
      <protection locked="0"/>
    </xf>
    <xf numFmtId="49" fontId="78" fillId="3" borderId="171" xfId="0" applyNumberFormat="1" applyFont="1" applyFill="1" applyBorder="1" applyAlignment="1" applyProtection="1">
      <alignment horizontal="left" vertical="center" wrapText="1"/>
      <protection locked="0"/>
    </xf>
    <xf numFmtId="49" fontId="78" fillId="3" borderId="9" xfId="0" applyNumberFormat="1" applyFont="1" applyFill="1" applyBorder="1" applyAlignment="1" applyProtection="1">
      <alignment horizontal="left" vertical="center" wrapText="1"/>
      <protection locked="0"/>
    </xf>
    <xf numFmtId="49" fontId="78" fillId="3" borderId="0" xfId="0" applyNumberFormat="1" applyFont="1" applyFill="1" applyBorder="1" applyAlignment="1" applyProtection="1">
      <alignment horizontal="left" vertical="center" wrapText="1"/>
      <protection locked="0"/>
    </xf>
    <xf numFmtId="49" fontId="78" fillId="3" borderId="56" xfId="0" applyNumberFormat="1" applyFont="1" applyFill="1" applyBorder="1" applyAlignment="1" applyProtection="1">
      <alignment horizontal="left" vertical="center" wrapText="1"/>
      <protection locked="0"/>
    </xf>
    <xf numFmtId="49" fontId="78" fillId="3" borderId="158" xfId="0" applyNumberFormat="1" applyFont="1" applyFill="1" applyBorder="1" applyAlignment="1" applyProtection="1">
      <alignment horizontal="left" vertical="center" wrapText="1"/>
      <protection locked="0"/>
    </xf>
    <xf numFmtId="49" fontId="78" fillId="3" borderId="149" xfId="0" applyNumberFormat="1" applyFont="1" applyFill="1" applyBorder="1" applyAlignment="1" applyProtection="1">
      <alignment horizontal="left" vertical="center" wrapText="1"/>
      <protection locked="0"/>
    </xf>
    <xf numFmtId="49" fontId="78" fillId="3" borderId="268" xfId="0" applyNumberFormat="1" applyFont="1" applyFill="1" applyBorder="1" applyAlignment="1" applyProtection="1">
      <alignment horizontal="left" vertical="center" wrapText="1"/>
      <protection locked="0"/>
    </xf>
    <xf numFmtId="49" fontId="78" fillId="0" borderId="165" xfId="0" applyNumberFormat="1" applyFont="1" applyFill="1" applyBorder="1" applyAlignment="1" applyProtection="1">
      <alignment horizontal="left" vertical="center" wrapText="1"/>
      <protection locked="0"/>
    </xf>
    <xf numFmtId="49" fontId="78" fillId="0" borderId="147" xfId="0" applyNumberFormat="1" applyFont="1" applyFill="1" applyBorder="1" applyAlignment="1" applyProtection="1">
      <alignment horizontal="left" vertical="center" wrapText="1"/>
      <protection locked="0"/>
    </xf>
    <xf numFmtId="49" fontId="78" fillId="0" borderId="150" xfId="0" applyNumberFormat="1" applyFont="1" applyFill="1" applyBorder="1" applyAlignment="1" applyProtection="1">
      <alignment horizontal="left" vertical="center" wrapText="1"/>
      <protection locked="0"/>
    </xf>
    <xf numFmtId="49" fontId="78" fillId="0" borderId="30" xfId="0" applyNumberFormat="1" applyFont="1" applyFill="1" applyBorder="1" applyAlignment="1" applyProtection="1">
      <alignment horizontal="left" vertical="center" wrapText="1"/>
      <protection locked="0"/>
    </xf>
    <xf numFmtId="49" fontId="78" fillId="0" borderId="0" xfId="0" applyNumberFormat="1" applyFont="1" applyFill="1" applyBorder="1" applyAlignment="1" applyProtection="1">
      <alignment horizontal="left" vertical="center" wrapText="1"/>
      <protection locked="0"/>
    </xf>
    <xf numFmtId="49" fontId="78" fillId="0" borderId="146" xfId="0" applyNumberFormat="1" applyFont="1" applyFill="1" applyBorder="1" applyAlignment="1" applyProtection="1">
      <alignment horizontal="left" vertical="center" wrapText="1"/>
      <protection locked="0"/>
    </xf>
    <xf numFmtId="49" fontId="78" fillId="0" borderId="267" xfId="0" applyNumberFormat="1" applyFont="1" applyFill="1" applyBorder="1" applyAlignment="1" applyProtection="1">
      <alignment horizontal="left" vertical="center" wrapText="1"/>
      <protection locked="0"/>
    </xf>
    <xf numFmtId="49" fontId="78" fillId="0" borderId="149" xfId="0" applyNumberFormat="1" applyFont="1" applyFill="1" applyBorder="1" applyAlignment="1" applyProtection="1">
      <alignment horizontal="left" vertical="center" wrapText="1"/>
      <protection locked="0"/>
    </xf>
    <xf numFmtId="49" fontId="78" fillId="0" borderId="207" xfId="0" applyNumberFormat="1" applyFont="1" applyFill="1" applyBorder="1" applyAlignment="1" applyProtection="1">
      <alignment horizontal="left" vertical="center" wrapText="1"/>
      <protection locked="0"/>
    </xf>
    <xf numFmtId="0" fontId="41" fillId="0" borderId="5" xfId="0" applyFont="1" applyBorder="1" applyAlignment="1" applyProtection="1">
      <alignment vertical="center"/>
    </xf>
    <xf numFmtId="0" fontId="2" fillId="0" borderId="5" xfId="0" applyFont="1" applyBorder="1" applyAlignment="1">
      <alignment vertical="center"/>
    </xf>
    <xf numFmtId="0" fontId="0" fillId="2" borderId="92" xfId="0" applyFill="1" applyBorder="1" applyAlignment="1" applyProtection="1">
      <alignment horizontal="center" vertical="center"/>
    </xf>
    <xf numFmtId="0" fontId="0" fillId="2" borderId="24" xfId="0" applyFill="1" applyBorder="1" applyAlignment="1" applyProtection="1">
      <alignment horizontal="center" vertical="center"/>
    </xf>
    <xf numFmtId="0" fontId="75" fillId="0" borderId="92" xfId="0" applyFont="1" applyBorder="1" applyAlignment="1" applyProtection="1">
      <alignment horizontal="left" vertical="center" wrapText="1"/>
    </xf>
    <xf numFmtId="0" fontId="60" fillId="0" borderId="23" xfId="0" applyFont="1" applyBorder="1" applyAlignment="1" applyProtection="1">
      <alignment horizontal="left" vertical="center" wrapText="1"/>
    </xf>
    <xf numFmtId="0" fontId="60" fillId="0" borderId="24"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57" fillId="2" borderId="245" xfId="0" applyFont="1" applyFill="1" applyBorder="1" applyAlignment="1" applyProtection="1">
      <alignment horizontal="center" vertical="center" wrapText="1"/>
    </xf>
    <xf numFmtId="0" fontId="70" fillId="2" borderId="269" xfId="0" applyFont="1" applyFill="1" applyBorder="1" applyAlignment="1" applyProtection="1">
      <alignment horizontal="center" vertical="center" wrapText="1"/>
    </xf>
    <xf numFmtId="0" fontId="77" fillId="2" borderId="270" xfId="0" applyFont="1" applyFill="1" applyBorder="1" applyAlignment="1" applyProtection="1">
      <alignment horizontal="center" vertical="center" wrapText="1"/>
    </xf>
    <xf numFmtId="0" fontId="70" fillId="2" borderId="271" xfId="0" applyFont="1" applyFill="1" applyBorder="1" applyAlignment="1" applyProtection="1">
      <alignment horizontal="center" vertical="center" wrapText="1"/>
    </xf>
    <xf numFmtId="0" fontId="70" fillId="2" borderId="272" xfId="0" applyFont="1" applyFill="1" applyBorder="1" applyAlignment="1" applyProtection="1">
      <alignment horizontal="center" vertical="center" wrapText="1"/>
    </xf>
    <xf numFmtId="0" fontId="70" fillId="2" borderId="273" xfId="0" applyFont="1" applyFill="1" applyBorder="1" applyAlignment="1" applyProtection="1">
      <alignment horizontal="center" vertical="center" wrapText="1"/>
    </xf>
    <xf numFmtId="0" fontId="72" fillId="4" borderId="234" xfId="0" applyNumberFormat="1" applyFont="1" applyFill="1" applyBorder="1" applyAlignment="1" applyProtection="1">
      <alignment horizontal="center" vertical="center" wrapText="1"/>
    </xf>
    <xf numFmtId="0" fontId="72" fillId="4" borderId="238" xfId="0" applyNumberFormat="1" applyFont="1" applyFill="1" applyBorder="1" applyAlignment="1" applyProtection="1">
      <alignment horizontal="center" vertical="center" wrapText="1"/>
    </xf>
    <xf numFmtId="0" fontId="72" fillId="4" borderId="260" xfId="0" applyNumberFormat="1" applyFont="1" applyFill="1" applyBorder="1" applyAlignment="1" applyProtection="1">
      <alignment horizontal="center" vertical="center" wrapText="1"/>
    </xf>
    <xf numFmtId="49" fontId="78" fillId="3" borderId="4" xfId="0" applyNumberFormat="1" applyFont="1" applyFill="1" applyBorder="1" applyAlignment="1" applyProtection="1">
      <alignment horizontal="left" vertical="center" wrapText="1"/>
      <protection locked="0"/>
    </xf>
    <xf numFmtId="49" fontId="78" fillId="3" borderId="5" xfId="0" applyNumberFormat="1" applyFont="1" applyFill="1" applyBorder="1" applyAlignment="1" applyProtection="1">
      <alignment horizontal="left" vertical="center" wrapText="1"/>
      <protection locked="0"/>
    </xf>
    <xf numFmtId="49" fontId="78" fillId="3" borderId="57" xfId="0" applyNumberFormat="1" applyFont="1" applyFill="1" applyBorder="1" applyAlignment="1" applyProtection="1">
      <alignment horizontal="left" vertical="center" wrapText="1"/>
      <protection locked="0"/>
    </xf>
    <xf numFmtId="49" fontId="78" fillId="0" borderId="62" xfId="0" applyNumberFormat="1" applyFont="1" applyFill="1" applyBorder="1" applyAlignment="1" applyProtection="1">
      <alignment horizontal="left" vertical="center" wrapText="1"/>
      <protection locked="0"/>
    </xf>
    <xf numFmtId="49" fontId="78" fillId="0" borderId="5" xfId="0" applyNumberFormat="1" applyFont="1" applyFill="1" applyBorder="1" applyAlignment="1" applyProtection="1">
      <alignment horizontal="left" vertical="center" wrapText="1"/>
      <protection locked="0"/>
    </xf>
    <xf numFmtId="49" fontId="78" fillId="0" borderId="156" xfId="0" applyNumberFormat="1" applyFont="1" applyFill="1" applyBorder="1" applyAlignment="1" applyProtection="1">
      <alignment horizontal="left" vertical="center" wrapText="1"/>
      <protection locked="0"/>
    </xf>
    <xf numFmtId="0" fontId="72" fillId="8" borderId="145" xfId="0" applyNumberFormat="1" applyFont="1" applyFill="1" applyBorder="1" applyAlignment="1" applyProtection="1">
      <alignment horizontal="center" vertical="center" wrapText="1"/>
    </xf>
    <xf numFmtId="0" fontId="72" fillId="8" borderId="153" xfId="0" applyNumberFormat="1" applyFont="1" applyFill="1" applyBorder="1" applyAlignment="1" applyProtection="1">
      <alignment horizontal="center" vertical="center" wrapText="1"/>
    </xf>
    <xf numFmtId="193" fontId="79" fillId="5" borderId="4" xfId="0" applyNumberFormat="1" applyFont="1" applyFill="1" applyBorder="1" applyAlignment="1" applyProtection="1">
      <alignment horizontal="center" vertical="center" shrinkToFit="1"/>
    </xf>
    <xf numFmtId="193" fontId="79" fillId="5" borderId="5" xfId="0" applyNumberFormat="1" applyFont="1" applyFill="1" applyBorder="1" applyAlignment="1" applyProtection="1">
      <alignment horizontal="center" vertical="center" shrinkToFit="1"/>
    </xf>
    <xf numFmtId="193" fontId="79" fillId="5" borderId="6" xfId="0" applyNumberFormat="1" applyFont="1" applyFill="1" applyBorder="1" applyAlignment="1" applyProtection="1">
      <alignment horizontal="center" vertical="center" shrinkToFit="1"/>
    </xf>
    <xf numFmtId="193" fontId="79" fillId="5" borderId="4" xfId="0" applyNumberFormat="1" applyFont="1" applyFill="1" applyBorder="1" applyAlignment="1" applyProtection="1">
      <alignment horizontal="center" vertical="center" wrapText="1"/>
    </xf>
    <xf numFmtId="193" fontId="79" fillId="5" borderId="5" xfId="0" applyNumberFormat="1" applyFont="1" applyFill="1" applyBorder="1" applyAlignment="1" applyProtection="1">
      <alignment horizontal="center" vertical="center" wrapText="1"/>
    </xf>
    <xf numFmtId="193" fontId="79" fillId="5" borderId="6" xfId="0" applyNumberFormat="1" applyFont="1" applyFill="1" applyBorder="1" applyAlignment="1" applyProtection="1">
      <alignment horizontal="center" vertical="center" wrapText="1"/>
    </xf>
    <xf numFmtId="193" fontId="79" fillId="5" borderId="159" xfId="0" applyNumberFormat="1" applyFont="1" applyFill="1" applyBorder="1" applyAlignment="1" applyProtection="1">
      <alignment horizontal="center" vertical="center" wrapText="1"/>
    </xf>
    <xf numFmtId="193" fontId="79" fillId="5" borderId="154" xfId="0" applyNumberFormat="1" applyFont="1" applyFill="1" applyBorder="1" applyAlignment="1" applyProtection="1">
      <alignment horizontal="center" vertical="center" wrapText="1"/>
    </xf>
    <xf numFmtId="193" fontId="79" fillId="5" borderId="160" xfId="0" applyNumberFormat="1" applyFont="1" applyFill="1" applyBorder="1" applyAlignment="1" applyProtection="1">
      <alignment horizontal="center" vertical="center" wrapText="1"/>
    </xf>
    <xf numFmtId="193" fontId="79" fillId="5" borderId="159" xfId="0" applyNumberFormat="1" applyFont="1" applyFill="1" applyBorder="1" applyAlignment="1" applyProtection="1">
      <alignment horizontal="center" vertical="center" shrinkToFit="1"/>
      <protection locked="0"/>
    </xf>
    <xf numFmtId="193" fontId="79" fillId="5" borderId="154" xfId="0" applyNumberFormat="1" applyFont="1" applyFill="1" applyBorder="1" applyAlignment="1" applyProtection="1">
      <alignment horizontal="center" vertical="center" shrinkToFit="1"/>
      <protection locked="0"/>
    </xf>
    <xf numFmtId="193" fontId="79" fillId="5" borderId="160" xfId="0" applyNumberFormat="1" applyFont="1" applyFill="1" applyBorder="1" applyAlignment="1" applyProtection="1">
      <alignment horizontal="center" vertical="center" shrinkToFit="1"/>
      <protection locked="0"/>
    </xf>
    <xf numFmtId="49" fontId="149" fillId="6" borderId="1" xfId="5" applyNumberFormat="1" applyFont="1" applyFill="1" applyBorder="1" applyAlignment="1" applyProtection="1">
      <alignment horizontal="left" vertical="center" wrapText="1"/>
    </xf>
    <xf numFmtId="0" fontId="78" fillId="6" borderId="2" xfId="0" applyNumberFormat="1" applyFont="1" applyFill="1" applyBorder="1" applyAlignment="1" applyProtection="1">
      <alignment horizontal="left" vertical="center" wrapText="1"/>
    </xf>
    <xf numFmtId="0" fontId="78" fillId="6" borderId="9" xfId="0" applyNumberFormat="1" applyFont="1" applyFill="1" applyBorder="1" applyAlignment="1" applyProtection="1">
      <alignment horizontal="left" vertical="center" wrapText="1"/>
    </xf>
    <xf numFmtId="0" fontId="78" fillId="6" borderId="0" xfId="0" applyNumberFormat="1" applyFont="1" applyFill="1" applyBorder="1" applyAlignment="1" applyProtection="1">
      <alignment horizontal="left" vertical="center" wrapText="1"/>
    </xf>
    <xf numFmtId="0" fontId="78" fillId="6" borderId="158" xfId="0" applyNumberFormat="1" applyFont="1" applyFill="1" applyBorder="1" applyAlignment="1" applyProtection="1">
      <alignment horizontal="left" vertical="center" wrapText="1"/>
    </xf>
    <xf numFmtId="0" fontId="78" fillId="6" borderId="149" xfId="0" applyNumberFormat="1" applyFont="1" applyFill="1" applyBorder="1" applyAlignment="1" applyProtection="1">
      <alignment horizontal="left" vertical="center" wrapText="1"/>
    </xf>
    <xf numFmtId="49" fontId="149" fillId="6" borderId="74" xfId="5" applyNumberFormat="1" applyFont="1" applyFill="1" applyBorder="1" applyAlignment="1" applyProtection="1">
      <alignment horizontal="left" vertical="center" wrapText="1"/>
    </xf>
    <xf numFmtId="49" fontId="149" fillId="6" borderId="2" xfId="5" applyNumberFormat="1" applyFont="1" applyFill="1" applyBorder="1" applyAlignment="1" applyProtection="1">
      <alignment horizontal="left" vertical="center" wrapText="1"/>
    </xf>
    <xf numFmtId="49" fontId="149" fillId="6" borderId="152" xfId="5" applyNumberFormat="1" applyFont="1" applyFill="1" applyBorder="1" applyAlignment="1" applyProtection="1">
      <alignment horizontal="left" vertical="center" wrapText="1"/>
    </xf>
    <xf numFmtId="49" fontId="149" fillId="6" borderId="30" xfId="5" applyNumberFormat="1" applyFont="1" applyFill="1" applyBorder="1" applyAlignment="1" applyProtection="1">
      <alignment horizontal="left" vertical="center" wrapText="1"/>
    </xf>
    <xf numFmtId="49" fontId="149" fillId="6" borderId="0" xfId="5" applyNumberFormat="1" applyFont="1" applyFill="1" applyBorder="1" applyAlignment="1" applyProtection="1">
      <alignment horizontal="left" vertical="center" wrapText="1"/>
    </xf>
    <xf numFmtId="49" fontId="149" fillId="6" borderId="146" xfId="5" applyNumberFormat="1" applyFont="1" applyFill="1" applyBorder="1" applyAlignment="1" applyProtection="1">
      <alignment horizontal="left" vertical="center" wrapText="1"/>
    </xf>
    <xf numFmtId="49" fontId="149" fillId="6" borderId="267" xfId="5" applyNumberFormat="1" applyFont="1" applyFill="1" applyBorder="1" applyAlignment="1" applyProtection="1">
      <alignment horizontal="left" vertical="center" wrapText="1"/>
    </xf>
    <xf numFmtId="49" fontId="149" fillId="6" borderId="149" xfId="5" applyNumberFormat="1" applyFont="1" applyFill="1" applyBorder="1" applyAlignment="1" applyProtection="1">
      <alignment horizontal="left" vertical="center" wrapText="1"/>
    </xf>
    <xf numFmtId="49" fontId="149" fillId="6" borderId="207" xfId="5" applyNumberFormat="1" applyFont="1" applyFill="1" applyBorder="1" applyAlignment="1" applyProtection="1">
      <alignment horizontal="left" vertical="center" wrapText="1"/>
    </xf>
    <xf numFmtId="0" fontId="77" fillId="2" borderId="92" xfId="0" applyFont="1" applyFill="1" applyBorder="1" applyAlignment="1" applyProtection="1">
      <alignment horizontal="center" vertical="center" wrapText="1"/>
    </xf>
    <xf numFmtId="0" fontId="70" fillId="2" borderId="23" xfId="0" applyFont="1" applyFill="1" applyBorder="1" applyAlignment="1" applyProtection="1">
      <alignment horizontal="center" vertical="center" wrapText="1"/>
    </xf>
    <xf numFmtId="0" fontId="70" fillId="2" borderId="134" xfId="0" applyFont="1" applyFill="1" applyBorder="1" applyAlignment="1" applyProtection="1">
      <alignment horizontal="center" vertical="center" wrapText="1"/>
    </xf>
    <xf numFmtId="0" fontId="70" fillId="2" borderId="266" xfId="0" applyFont="1" applyFill="1" applyBorder="1" applyAlignment="1" applyProtection="1">
      <alignment horizontal="center" vertical="center" wrapText="1"/>
    </xf>
    <xf numFmtId="0" fontId="108" fillId="10" borderId="263" xfId="0" applyFont="1" applyFill="1" applyBorder="1" applyAlignment="1">
      <alignment horizontal="left" vertical="center" wrapText="1" shrinkToFit="1"/>
    </xf>
    <xf numFmtId="0" fontId="108" fillId="0" borderId="264" xfId="0" applyFont="1" applyBorder="1" applyAlignment="1">
      <alignment horizontal="left" vertical="center"/>
    </xf>
    <xf numFmtId="0" fontId="108" fillId="0" borderId="265" xfId="0" applyFont="1" applyBorder="1" applyAlignment="1">
      <alignment horizontal="left" vertical="center"/>
    </xf>
    <xf numFmtId="0" fontId="72" fillId="6" borderId="151" xfId="0" applyNumberFormat="1" applyFont="1" applyFill="1" applyBorder="1" applyAlignment="1" applyProtection="1">
      <alignment horizontal="center" vertical="center" wrapText="1"/>
    </xf>
    <xf numFmtId="0" fontId="0" fillId="6" borderId="145" xfId="0" applyFill="1" applyBorder="1" applyAlignment="1">
      <alignment horizontal="center" vertical="center" wrapText="1"/>
    </xf>
    <xf numFmtId="0" fontId="0" fillId="6" borderId="153" xfId="0" applyFill="1" applyBorder="1" applyAlignment="1">
      <alignment horizontal="center" vertical="center" wrapText="1"/>
    </xf>
    <xf numFmtId="0" fontId="78" fillId="6" borderId="152" xfId="0" applyNumberFormat="1" applyFont="1" applyFill="1" applyBorder="1" applyAlignment="1" applyProtection="1">
      <alignment horizontal="left" vertical="center" wrapText="1"/>
    </xf>
    <xf numFmtId="0" fontId="78" fillId="6" borderId="30" xfId="0" applyNumberFormat="1" applyFont="1" applyFill="1" applyBorder="1" applyAlignment="1" applyProtection="1">
      <alignment horizontal="left" vertical="center" wrapText="1"/>
    </xf>
    <xf numFmtId="0" fontId="78" fillId="6" borderId="146" xfId="0" applyNumberFormat="1" applyFont="1" applyFill="1" applyBorder="1" applyAlignment="1" applyProtection="1">
      <alignment horizontal="left" vertical="center" wrapText="1"/>
    </xf>
    <xf numFmtId="0" fontId="78" fillId="6" borderId="267" xfId="0" applyNumberFormat="1" applyFont="1" applyFill="1" applyBorder="1" applyAlignment="1" applyProtection="1">
      <alignment horizontal="left" vertical="center" wrapText="1"/>
    </xf>
    <xf numFmtId="0" fontId="78" fillId="6" borderId="207" xfId="0" applyNumberFormat="1" applyFont="1" applyFill="1" applyBorder="1" applyAlignment="1" applyProtection="1">
      <alignment horizontal="left" vertical="center" wrapText="1"/>
    </xf>
    <xf numFmtId="0" fontId="149" fillId="6" borderId="1" xfId="5" applyNumberFormat="1" applyFont="1" applyFill="1" applyBorder="1" applyAlignment="1" applyProtection="1">
      <alignment horizontal="left" vertical="center" wrapText="1"/>
    </xf>
    <xf numFmtId="0" fontId="78" fillId="6" borderId="66" xfId="0" applyNumberFormat="1" applyFont="1" applyFill="1" applyBorder="1" applyAlignment="1" applyProtection="1">
      <alignment horizontal="left" vertical="center" wrapText="1"/>
    </xf>
    <xf numFmtId="0" fontId="78" fillId="6" borderId="56" xfId="0" applyNumberFormat="1" applyFont="1" applyFill="1" applyBorder="1" applyAlignment="1" applyProtection="1">
      <alignment horizontal="left" vertical="center" wrapText="1"/>
    </xf>
    <xf numFmtId="0" fontId="78" fillId="6" borderId="268" xfId="0" applyNumberFormat="1" applyFont="1" applyFill="1" applyBorder="1" applyAlignment="1" applyProtection="1">
      <alignment horizontal="left" vertical="center" wrapText="1"/>
    </xf>
    <xf numFmtId="0" fontId="149" fillId="6" borderId="2" xfId="5" applyNumberFormat="1" applyFont="1" applyFill="1" applyBorder="1" applyAlignment="1" applyProtection="1">
      <alignment horizontal="left" vertical="center" wrapText="1"/>
    </xf>
    <xf numFmtId="0" fontId="42" fillId="2" borderId="69" xfId="11" applyFont="1" applyFill="1" applyBorder="1" applyAlignment="1" applyProtection="1">
      <alignment horizontal="center" vertical="center" wrapText="1"/>
    </xf>
    <xf numFmtId="0" fontId="42" fillId="2" borderId="59" xfId="11" applyFont="1" applyFill="1" applyBorder="1" applyAlignment="1" applyProtection="1">
      <alignment horizontal="center" vertical="center" wrapText="1"/>
    </xf>
    <xf numFmtId="0" fontId="42" fillId="2" borderId="70" xfId="11" applyFont="1" applyFill="1" applyBorder="1" applyAlignment="1" applyProtection="1">
      <alignment horizontal="center" vertical="center" wrapText="1"/>
    </xf>
    <xf numFmtId="0" fontId="42" fillId="2" borderId="71" xfId="11" applyFont="1" applyFill="1" applyBorder="1" applyAlignment="1" applyProtection="1">
      <alignment horizontal="center" vertical="center" wrapText="1"/>
    </xf>
    <xf numFmtId="0" fontId="2" fillId="0" borderId="59" xfId="11" applyFont="1" applyFill="1" applyBorder="1" applyAlignment="1" applyProtection="1">
      <alignment horizontal="left" vertical="top" wrapText="1"/>
      <protection locked="0"/>
    </xf>
    <xf numFmtId="0" fontId="2" fillId="0" borderId="58" xfId="11" applyFont="1" applyFill="1" applyBorder="1" applyAlignment="1" applyProtection="1">
      <alignment horizontal="left" vertical="top" wrapText="1"/>
      <protection locked="0"/>
    </xf>
    <xf numFmtId="0" fontId="2" fillId="0" borderId="71" xfId="11" applyFont="1" applyFill="1" applyBorder="1" applyAlignment="1" applyProtection="1">
      <alignment horizontal="left" vertical="top" wrapText="1"/>
      <protection locked="0"/>
    </xf>
    <xf numFmtId="0" fontId="2" fillId="0" borderId="72" xfId="11" applyFont="1" applyFill="1" applyBorder="1" applyAlignment="1" applyProtection="1">
      <alignment horizontal="left" vertical="top" wrapText="1"/>
      <protection locked="0"/>
    </xf>
    <xf numFmtId="0" fontId="2" fillId="0" borderId="9" xfId="11" applyFont="1" applyFill="1" applyBorder="1" applyAlignment="1" applyProtection="1">
      <alignment horizontal="left" vertical="top" wrapText="1"/>
      <protection locked="0"/>
    </xf>
    <xf numFmtId="0" fontId="2" fillId="0" borderId="10" xfId="11" applyFont="1" applyFill="1" applyBorder="1" applyAlignment="1" applyProtection="1">
      <alignment horizontal="left" vertical="top" wrapText="1"/>
      <protection locked="0"/>
    </xf>
    <xf numFmtId="0" fontId="2" fillId="0" borderId="4" xfId="11" applyFont="1" applyFill="1" applyBorder="1" applyAlignment="1" applyProtection="1">
      <alignment horizontal="left" vertical="top" wrapText="1"/>
      <protection locked="0"/>
    </xf>
    <xf numFmtId="0" fontId="2" fillId="0" borderId="5" xfId="11" applyFont="1" applyFill="1" applyBorder="1" applyAlignment="1" applyProtection="1">
      <alignment horizontal="left" vertical="top" wrapText="1"/>
      <protection locked="0"/>
    </xf>
    <xf numFmtId="0" fontId="2" fillId="0" borderId="6" xfId="11" applyFont="1" applyFill="1" applyBorder="1" applyAlignment="1" applyProtection="1">
      <alignment horizontal="left" vertical="top" wrapText="1"/>
      <protection locked="0"/>
    </xf>
    <xf numFmtId="0" fontId="43" fillId="2" borderId="1" xfId="11" applyFont="1" applyFill="1" applyBorder="1" applyAlignment="1" applyProtection="1">
      <alignment horizontal="left" vertical="center" wrapText="1"/>
    </xf>
    <xf numFmtId="0" fontId="43" fillId="2" borderId="2" xfId="11" applyFont="1" applyFill="1" applyBorder="1" applyAlignment="1" applyProtection="1">
      <alignment horizontal="left" vertical="center" wrapText="1"/>
    </xf>
    <xf numFmtId="0" fontId="43" fillId="2" borderId="3" xfId="11" applyFont="1" applyFill="1" applyBorder="1" applyAlignment="1" applyProtection="1">
      <alignment horizontal="left" vertical="center" wrapText="1"/>
    </xf>
    <xf numFmtId="0" fontId="43" fillId="2" borderId="67" xfId="11" applyFont="1" applyFill="1" applyBorder="1" applyAlignment="1" applyProtection="1">
      <alignment horizontal="left" vertical="center" wrapText="1"/>
    </xf>
    <xf numFmtId="0" fontId="43" fillId="2" borderId="42" xfId="11" applyFont="1" applyFill="1" applyBorder="1" applyAlignment="1" applyProtection="1">
      <alignment horizontal="left" vertical="center" wrapText="1"/>
    </xf>
    <xf numFmtId="0" fontId="43" fillId="2" borderId="54" xfId="11" applyFont="1" applyFill="1" applyBorder="1" applyAlignment="1" applyProtection="1">
      <alignment horizontal="left" vertical="center" wrapText="1"/>
    </xf>
    <xf numFmtId="0" fontId="42" fillId="2" borderId="73" xfId="11" applyFont="1" applyFill="1" applyBorder="1" applyAlignment="1" applyProtection="1">
      <alignment horizontal="center" vertical="center" wrapText="1"/>
    </xf>
    <xf numFmtId="0" fontId="42" fillId="2" borderId="82" xfId="11" applyFont="1" applyFill="1" applyBorder="1" applyAlignment="1" applyProtection="1">
      <alignment horizontal="center" vertical="center" wrapText="1"/>
    </xf>
    <xf numFmtId="0" fontId="2" fillId="0" borderId="82" xfId="11" applyFont="1" applyFill="1" applyBorder="1" applyAlignment="1" applyProtection="1">
      <alignment horizontal="center" vertical="center" wrapText="1"/>
      <protection locked="0"/>
    </xf>
    <xf numFmtId="0" fontId="2" fillId="0" borderId="59" xfId="11" applyFont="1" applyFill="1" applyBorder="1" applyAlignment="1" applyProtection="1">
      <alignment horizontal="center" vertical="center" wrapText="1"/>
      <protection locked="0"/>
    </xf>
    <xf numFmtId="0" fontId="2" fillId="0" borderId="83" xfId="11" applyFont="1" applyFill="1" applyBorder="1" applyAlignment="1" applyProtection="1">
      <alignment horizontal="center" vertical="center" wrapText="1"/>
      <protection locked="0"/>
    </xf>
    <xf numFmtId="0" fontId="2" fillId="0" borderId="58" xfId="11" applyFont="1" applyFill="1" applyBorder="1" applyAlignment="1" applyProtection="1">
      <alignment horizontal="center" vertical="center" wrapText="1"/>
      <protection locked="0"/>
    </xf>
    <xf numFmtId="198" fontId="41" fillId="6" borderId="258" xfId="0" applyNumberFormat="1" applyFont="1" applyFill="1" applyBorder="1" applyAlignment="1">
      <alignment horizontal="center" vertical="center"/>
    </xf>
    <xf numFmtId="198" fontId="41" fillId="6" borderId="225" xfId="0" applyNumberFormat="1" applyFont="1" applyFill="1" applyBorder="1" applyAlignment="1">
      <alignment horizontal="center" vertical="center"/>
    </xf>
    <xf numFmtId="198" fontId="41" fillId="6" borderId="237" xfId="0" applyNumberFormat="1" applyFont="1" applyFill="1" applyBorder="1" applyAlignment="1">
      <alignment horizontal="center" vertical="center"/>
    </xf>
    <xf numFmtId="0" fontId="154" fillId="2" borderId="25" xfId="0" applyFont="1" applyFill="1" applyBorder="1" applyAlignment="1">
      <alignment horizontal="left" vertical="center" wrapText="1"/>
    </xf>
    <xf numFmtId="0" fontId="154" fillId="2" borderId="32" xfId="0" applyFont="1" applyFill="1" applyBorder="1" applyAlignment="1">
      <alignment horizontal="left" vertical="center" wrapText="1"/>
    </xf>
    <xf numFmtId="0" fontId="154" fillId="2" borderId="8" xfId="0" applyFont="1" applyFill="1" applyBorder="1" applyAlignment="1">
      <alignment horizontal="left" vertical="center" wrapText="1"/>
    </xf>
    <xf numFmtId="0" fontId="78" fillId="11" borderId="92" xfId="3" applyFont="1" applyFill="1" applyBorder="1" applyAlignment="1">
      <alignment horizontal="center" vertical="center"/>
    </xf>
    <xf numFmtId="0" fontId="78" fillId="11" borderId="23" xfId="3" applyFont="1" applyFill="1" applyBorder="1" applyAlignment="1">
      <alignment horizontal="center" vertical="center"/>
    </xf>
    <xf numFmtId="0" fontId="60" fillId="5" borderId="92" xfId="0" applyFont="1" applyFill="1" applyBorder="1" applyAlignment="1" applyProtection="1">
      <alignment horizontal="center" vertical="center"/>
      <protection hidden="1"/>
    </xf>
    <xf numFmtId="0" fontId="60" fillId="5" borderId="23" xfId="0" applyFont="1" applyFill="1" applyBorder="1" applyAlignment="1" applyProtection="1">
      <alignment horizontal="center" vertical="center"/>
      <protection hidden="1"/>
    </xf>
    <xf numFmtId="0" fontId="78" fillId="11" borderId="24" xfId="3" applyFont="1" applyFill="1" applyBorder="1" applyAlignment="1">
      <alignment horizontal="center" vertical="center"/>
    </xf>
    <xf numFmtId="14" fontId="60" fillId="0" borderId="92" xfId="0" applyNumberFormat="1" applyFont="1" applyBorder="1" applyAlignment="1" applyProtection="1">
      <alignment horizontal="center" vertical="center"/>
      <protection locked="0"/>
    </xf>
    <xf numFmtId="14" fontId="60" fillId="0" borderId="23" xfId="0" applyNumberFormat="1" applyFont="1" applyBorder="1" applyAlignment="1" applyProtection="1">
      <alignment horizontal="center" vertical="center"/>
      <protection locked="0"/>
    </xf>
    <xf numFmtId="14" fontId="60" fillId="0" borderId="24" xfId="0" applyNumberFormat="1" applyFont="1" applyBorder="1" applyAlignment="1" applyProtection="1">
      <alignment horizontal="center" vertical="center"/>
      <protection locked="0"/>
    </xf>
    <xf numFmtId="0" fontId="103" fillId="3" borderId="248" xfId="0" applyFont="1" applyFill="1" applyBorder="1" applyAlignment="1" applyProtection="1">
      <alignment horizontal="center" vertical="center"/>
      <protection locked="0"/>
    </xf>
    <xf numFmtId="0" fontId="103" fillId="3" borderId="249" xfId="0" applyFont="1" applyFill="1" applyBorder="1" applyAlignment="1" applyProtection="1">
      <alignment horizontal="center" vertical="center"/>
      <protection locked="0"/>
    </xf>
    <xf numFmtId="0" fontId="103" fillId="3" borderId="250" xfId="0" applyFont="1" applyFill="1" applyBorder="1" applyAlignment="1" applyProtection="1">
      <alignment horizontal="center" vertical="center"/>
      <protection locked="0"/>
    </xf>
    <xf numFmtId="0" fontId="66" fillId="5" borderId="37" xfId="0" applyFont="1" applyFill="1" applyBorder="1" applyAlignment="1">
      <alignment horizontal="center" vertical="center"/>
    </xf>
    <xf numFmtId="0" fontId="66" fillId="5" borderId="38" xfId="0" applyFont="1" applyFill="1" applyBorder="1" applyAlignment="1">
      <alignment horizontal="center" vertical="center"/>
    </xf>
    <xf numFmtId="0" fontId="66" fillId="5" borderId="39" xfId="0" applyFont="1" applyFill="1" applyBorder="1" applyAlignment="1">
      <alignment horizontal="center" vertical="center"/>
    </xf>
    <xf numFmtId="0" fontId="124" fillId="2" borderId="92" xfId="3" applyFont="1" applyFill="1" applyBorder="1" applyAlignment="1">
      <alignment horizontal="center" vertical="center"/>
    </xf>
    <xf numFmtId="0" fontId="124" fillId="2" borderId="24" xfId="3" applyFont="1" applyFill="1" applyBorder="1" applyAlignment="1">
      <alignment horizontal="center" vertical="center"/>
    </xf>
    <xf numFmtId="0" fontId="103" fillId="0" borderId="1" xfId="0" applyFont="1" applyBorder="1" applyAlignment="1">
      <alignment horizontal="center" vertical="center"/>
    </xf>
    <xf numFmtId="0" fontId="103" fillId="0" borderId="222" xfId="0" applyFont="1" applyBorder="1" applyAlignment="1">
      <alignment horizontal="center" vertical="center"/>
    </xf>
    <xf numFmtId="0" fontId="103" fillId="0" borderId="9" xfId="0" applyFont="1" applyBorder="1" applyAlignment="1">
      <alignment horizontal="center" vertical="center"/>
    </xf>
    <xf numFmtId="0" fontId="103" fillId="0" borderId="223" xfId="0" applyFont="1" applyBorder="1" applyAlignment="1">
      <alignment horizontal="center" vertical="center"/>
    </xf>
    <xf numFmtId="0" fontId="103" fillId="0" borderId="4" xfId="0" applyFont="1" applyBorder="1" applyAlignment="1">
      <alignment horizontal="center" vertical="center"/>
    </xf>
    <xf numFmtId="0" fontId="103" fillId="0" borderId="224" xfId="0" applyFont="1" applyBorder="1" applyAlignment="1">
      <alignment horizontal="center" vertical="center"/>
    </xf>
    <xf numFmtId="14" fontId="67" fillId="0" borderId="92" xfId="0" applyNumberFormat="1" applyFont="1" applyBorder="1" applyAlignment="1">
      <alignment horizontal="center" vertical="center"/>
    </xf>
    <xf numFmtId="14" fontId="67" fillId="0" borderId="23" xfId="0" applyNumberFormat="1" applyFont="1" applyBorder="1" applyAlignment="1">
      <alignment horizontal="center" vertical="center"/>
    </xf>
    <xf numFmtId="14" fontId="67" fillId="0" borderId="24" xfId="0" applyNumberFormat="1" applyFont="1" applyBorder="1" applyAlignment="1">
      <alignment horizontal="center" vertical="center"/>
    </xf>
    <xf numFmtId="0" fontId="67" fillId="12" borderId="92" xfId="0" applyFont="1" applyFill="1" applyBorder="1" applyAlignment="1" applyProtection="1">
      <alignment horizontal="center" vertical="center"/>
      <protection hidden="1"/>
    </xf>
    <xf numFmtId="0" fontId="67" fillId="12" borderId="24" xfId="0" applyFont="1" applyFill="1" applyBorder="1" applyAlignment="1" applyProtection="1">
      <alignment horizontal="center" vertical="center"/>
      <protection hidden="1"/>
    </xf>
    <xf numFmtId="0" fontId="124" fillId="2" borderId="7" xfId="3" applyFont="1" applyFill="1" applyBorder="1" applyAlignment="1">
      <alignment horizontal="center" vertical="center"/>
    </xf>
    <xf numFmtId="14" fontId="67" fillId="12" borderId="7" xfId="0" applyNumberFormat="1" applyFont="1" applyFill="1" applyBorder="1" applyAlignment="1" applyProtection="1">
      <alignment horizontal="center" vertical="center"/>
      <protection hidden="1"/>
    </xf>
    <xf numFmtId="0" fontId="49" fillId="0" borderId="5" xfId="0" applyFont="1" applyBorder="1" applyAlignment="1">
      <alignment horizontal="left" vertical="top" wrapText="1"/>
    </xf>
    <xf numFmtId="0" fontId="67" fillId="5" borderId="88" xfId="0" applyFont="1" applyFill="1" applyBorder="1" applyAlignment="1">
      <alignment horizontal="left" vertical="center" wrapText="1"/>
    </xf>
    <xf numFmtId="0" fontId="67" fillId="5" borderId="32" xfId="0" applyFont="1" applyFill="1" applyBorder="1" applyAlignment="1">
      <alignment horizontal="left" vertical="center" wrapText="1"/>
    </xf>
    <xf numFmtId="0" fontId="67" fillId="5" borderId="162" xfId="0" applyFont="1" applyFill="1" applyBorder="1" applyAlignment="1">
      <alignment horizontal="left" vertical="center" wrapText="1"/>
    </xf>
    <xf numFmtId="0" fontId="126" fillId="0" borderId="2" xfId="0" applyFont="1" applyBorder="1" applyAlignment="1">
      <alignment horizontal="left" vertical="center"/>
    </xf>
    <xf numFmtId="0" fontId="16" fillId="0" borderId="5" xfId="3" applyFont="1" applyBorder="1">
      <alignment vertical="center"/>
    </xf>
    <xf numFmtId="0" fontId="114" fillId="2" borderId="92" xfId="0" applyFont="1" applyFill="1" applyBorder="1" applyAlignment="1">
      <alignment horizontal="center" vertical="center"/>
    </xf>
    <xf numFmtId="0" fontId="114" fillId="2" borderId="220" xfId="0" applyFont="1" applyFill="1" applyBorder="1" applyAlignment="1">
      <alignment horizontal="center" vertical="center"/>
    </xf>
    <xf numFmtId="0" fontId="124" fillId="2" borderId="23" xfId="3" applyFont="1" applyFill="1" applyBorder="1" applyAlignment="1">
      <alignment horizontal="center" vertical="center"/>
    </xf>
    <xf numFmtId="0" fontId="111" fillId="11" borderId="25" xfId="0" applyFont="1" applyFill="1" applyBorder="1" applyAlignment="1">
      <alignment horizontal="center" vertical="center" wrapText="1"/>
    </xf>
    <xf numFmtId="0" fontId="111" fillId="11" borderId="89" xfId="0" applyFont="1" applyFill="1" applyBorder="1" applyAlignment="1">
      <alignment horizontal="center" vertical="center" wrapText="1"/>
    </xf>
    <xf numFmtId="0" fontId="2" fillId="11" borderId="7" xfId="0" applyFont="1" applyFill="1" applyBorder="1" applyAlignment="1">
      <alignment horizontal="center" vertical="center"/>
    </xf>
    <xf numFmtId="0" fontId="2" fillId="11" borderId="164" xfId="0" applyFont="1" applyFill="1" applyBorder="1" applyAlignment="1">
      <alignment horizontal="center" vertical="center"/>
    </xf>
    <xf numFmtId="0" fontId="111" fillId="11" borderId="25" xfId="0" applyFont="1" applyFill="1" applyBorder="1" applyAlignment="1">
      <alignment horizontal="center" vertical="center"/>
    </xf>
    <xf numFmtId="0" fontId="111" fillId="11" borderId="89" xfId="0" applyFont="1" applyFill="1" applyBorder="1" applyAlignment="1">
      <alignment horizontal="center" vertical="center"/>
    </xf>
    <xf numFmtId="0" fontId="49" fillId="2" borderId="27" xfId="0" applyFont="1" applyFill="1" applyBorder="1" applyAlignment="1">
      <alignment horizontal="center" vertical="center"/>
    </xf>
    <xf numFmtId="0" fontId="49" fillId="2" borderId="28" xfId="0" applyFont="1" applyFill="1" applyBorder="1" applyAlignment="1">
      <alignment horizontal="center" vertical="center"/>
    </xf>
    <xf numFmtId="0" fontId="49" fillId="2" borderId="29" xfId="0" applyFont="1" applyFill="1" applyBorder="1" applyAlignment="1">
      <alignment horizontal="center" vertical="center"/>
    </xf>
    <xf numFmtId="0" fontId="111" fillId="11" borderId="92" xfId="0" applyFont="1" applyFill="1" applyBorder="1" applyAlignment="1">
      <alignment horizontal="center" vertical="center"/>
    </xf>
    <xf numFmtId="0" fontId="111" fillId="11" borderId="23" xfId="0" applyFont="1" applyFill="1" applyBorder="1" applyAlignment="1">
      <alignment horizontal="center" vertical="center"/>
    </xf>
    <xf numFmtId="0" fontId="27" fillId="5" borderId="88" xfId="0" applyFont="1" applyFill="1" applyBorder="1" applyAlignment="1">
      <alignment horizontal="left" vertical="center" wrapText="1"/>
    </xf>
    <xf numFmtId="0" fontId="27" fillId="5" borderId="32" xfId="0" applyFont="1" applyFill="1" applyBorder="1" applyAlignment="1">
      <alignment horizontal="left" vertical="center" wrapText="1"/>
    </xf>
    <xf numFmtId="0" fontId="27" fillId="5" borderId="162" xfId="0" applyFont="1" applyFill="1" applyBorder="1" applyAlignment="1">
      <alignment horizontal="left" vertical="center" wrapText="1"/>
    </xf>
    <xf numFmtId="0" fontId="12" fillId="2" borderId="7"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80" fillId="3" borderId="7" xfId="0" applyFont="1" applyFill="1" applyBorder="1" applyAlignment="1" applyProtection="1">
      <alignment horizontal="center" vertical="center"/>
      <protection locked="0"/>
    </xf>
    <xf numFmtId="0" fontId="80" fillId="3" borderId="25" xfId="0" applyFont="1" applyFill="1" applyBorder="1" applyAlignment="1" applyProtection="1">
      <alignment horizontal="center" vertical="center"/>
      <protection locked="0"/>
    </xf>
    <xf numFmtId="0" fontId="96" fillId="0" borderId="183" xfId="0" applyFont="1" applyBorder="1" applyAlignment="1" applyProtection="1">
      <alignment horizontal="right" vertical="center" wrapText="1"/>
    </xf>
    <xf numFmtId="0" fontId="97" fillId="0" borderId="184" xfId="0" applyFont="1" applyBorder="1" applyAlignment="1" applyProtection="1">
      <alignment horizontal="right" vertical="center" wrapText="1"/>
    </xf>
    <xf numFmtId="0" fontId="90" fillId="0" borderId="62" xfId="0" applyFont="1" applyBorder="1" applyAlignment="1" applyProtection="1">
      <alignment horizontal="left" vertical="center" wrapText="1"/>
      <protection locked="0"/>
    </xf>
    <xf numFmtId="0" fontId="90" fillId="0" borderId="180" xfId="0" applyFont="1" applyBorder="1" applyAlignment="1" applyProtection="1">
      <alignment horizontal="left" vertical="center" wrapText="1"/>
      <protection locked="0"/>
    </xf>
    <xf numFmtId="0" fontId="90" fillId="0" borderId="181" xfId="0" applyFont="1" applyBorder="1" applyAlignment="1" applyProtection="1">
      <alignment horizontal="left" vertical="center" wrapText="1"/>
      <protection locked="0"/>
    </xf>
    <xf numFmtId="0" fontId="12" fillId="2" borderId="196"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2" fillId="2" borderId="87" xfId="0" applyFont="1" applyFill="1" applyBorder="1" applyAlignment="1" applyProtection="1">
      <alignment horizontal="center" vertical="center" wrapText="1"/>
    </xf>
    <xf numFmtId="0" fontId="80" fillId="0" borderId="37" xfId="0" applyFont="1" applyFill="1" applyBorder="1" applyAlignment="1" applyProtection="1">
      <alignment horizontal="left" vertical="center" wrapText="1"/>
      <protection locked="0"/>
    </xf>
    <xf numFmtId="0" fontId="80" fillId="0" borderId="38" xfId="0" applyFont="1" applyFill="1" applyBorder="1" applyAlignment="1" applyProtection="1">
      <alignment horizontal="left" vertical="center" wrapText="1"/>
      <protection locked="0"/>
    </xf>
    <xf numFmtId="0" fontId="80" fillId="0" borderId="39" xfId="0" applyFont="1" applyFill="1" applyBorder="1" applyAlignment="1" applyProtection="1">
      <alignment horizontal="left" vertical="center" wrapText="1"/>
      <protection locked="0"/>
    </xf>
    <xf numFmtId="0" fontId="12" fillId="2" borderId="136"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35" xfId="0" applyFont="1" applyFill="1" applyBorder="1" applyAlignment="1" applyProtection="1">
      <alignment horizontal="center" vertical="center" wrapText="1"/>
    </xf>
    <xf numFmtId="0" fontId="80" fillId="0" borderId="136" xfId="0" applyFont="1" applyFill="1" applyBorder="1" applyAlignment="1" applyProtection="1">
      <alignment horizontal="left" vertical="center" wrapText="1"/>
      <protection locked="0"/>
    </xf>
    <xf numFmtId="0" fontId="80" fillId="0" borderId="33" xfId="0" applyFont="1" applyFill="1" applyBorder="1" applyAlignment="1" applyProtection="1">
      <alignment horizontal="left" vertical="center" wrapText="1"/>
      <protection locked="0"/>
    </xf>
    <xf numFmtId="0" fontId="80" fillId="0" borderId="135" xfId="0" applyFont="1" applyFill="1" applyBorder="1" applyAlignment="1" applyProtection="1">
      <alignment horizontal="left" vertical="center" wrapText="1"/>
      <protection locked="0"/>
    </xf>
    <xf numFmtId="0" fontId="16" fillId="2" borderId="67" xfId="0" applyFont="1" applyFill="1" applyBorder="1" applyAlignment="1" applyProtection="1">
      <alignment horizontal="left" vertical="center" wrapText="1"/>
    </xf>
    <xf numFmtId="0" fontId="0" fillId="0" borderId="42" xfId="0" applyBorder="1" applyAlignment="1">
      <alignment horizontal="left" vertical="center" wrapText="1"/>
    </xf>
    <xf numFmtId="0" fontId="0" fillId="0" borderId="54" xfId="0" applyBorder="1" applyAlignment="1">
      <alignment horizontal="left" vertical="center" wrapText="1"/>
    </xf>
    <xf numFmtId="0" fontId="80" fillId="3" borderId="92" xfId="0" applyFont="1" applyFill="1" applyBorder="1" applyAlignment="1" applyProtection="1">
      <alignment horizontal="left" vertical="top" wrapText="1"/>
      <protection locked="0"/>
    </xf>
    <xf numFmtId="0" fontId="80" fillId="3" borderId="23" xfId="0" applyFont="1" applyFill="1" applyBorder="1" applyAlignment="1" applyProtection="1">
      <alignment horizontal="left" vertical="top" wrapText="1"/>
      <protection locked="0"/>
    </xf>
    <xf numFmtId="0" fontId="80" fillId="3" borderId="24"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center"/>
    </xf>
    <xf numFmtId="0" fontId="80" fillId="0" borderId="92" xfId="0" applyFont="1" applyBorder="1" applyAlignment="1" applyProtection="1">
      <alignment horizontal="left" vertical="top" wrapText="1"/>
      <protection locked="0"/>
    </xf>
    <xf numFmtId="0" fontId="80" fillId="0" borderId="23" xfId="0" applyFont="1" applyBorder="1" applyAlignment="1" applyProtection="1">
      <alignment horizontal="left" vertical="top" wrapText="1"/>
      <protection locked="0"/>
    </xf>
    <xf numFmtId="0" fontId="80" fillId="0" borderId="24" xfId="0" applyFont="1" applyBorder="1" applyAlignment="1" applyProtection="1">
      <alignment horizontal="left" vertical="top" wrapText="1"/>
      <protection locked="0"/>
    </xf>
    <xf numFmtId="0" fontId="80" fillId="3" borderId="185" xfId="0" applyFont="1" applyFill="1" applyBorder="1" applyAlignment="1" applyProtection="1">
      <alignment horizontal="center" vertical="center" wrapText="1"/>
      <protection locked="0"/>
    </xf>
    <xf numFmtId="0" fontId="80" fillId="3" borderId="186" xfId="0" applyFont="1" applyFill="1" applyBorder="1" applyAlignment="1" applyProtection="1">
      <alignment horizontal="center" vertical="center" wrapText="1"/>
      <protection locked="0"/>
    </xf>
    <xf numFmtId="0" fontId="80" fillId="3" borderId="187" xfId="0" applyFont="1" applyFill="1" applyBorder="1" applyAlignment="1" applyProtection="1">
      <alignment horizontal="center" vertical="center" wrapText="1"/>
      <protection locked="0"/>
    </xf>
    <xf numFmtId="0" fontId="12" fillId="2" borderId="197" xfId="0" applyFont="1" applyFill="1" applyBorder="1" applyAlignment="1" applyProtection="1">
      <alignment horizontal="left" vertical="center"/>
    </xf>
    <xf numFmtId="0" fontId="0" fillId="0" borderId="198" xfId="0" applyBorder="1" applyAlignment="1">
      <alignment horizontal="left" vertical="center"/>
    </xf>
    <xf numFmtId="0" fontId="0" fillId="0" borderId="199"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97" fillId="0" borderId="184" xfId="0" applyFont="1" applyBorder="1" applyAlignment="1">
      <alignment horizontal="right" vertical="center" wrapText="1"/>
    </xf>
    <xf numFmtId="0" fontId="90" fillId="0" borderId="179" xfId="0" applyFont="1" applyBorder="1" applyAlignment="1" applyProtection="1">
      <alignment horizontal="left" vertical="center" wrapText="1"/>
      <protection locked="0"/>
    </xf>
    <xf numFmtId="0" fontId="27" fillId="0" borderId="194" xfId="0" applyFont="1" applyBorder="1" applyAlignment="1">
      <alignment horizontal="center" vertical="center"/>
    </xf>
    <xf numFmtId="0" fontId="0" fillId="0" borderId="182" xfId="0" applyBorder="1" applyAlignment="1">
      <alignment horizontal="center" vertical="center"/>
    </xf>
    <xf numFmtId="0" fontId="90" fillId="0" borderId="41" xfId="0" applyFont="1" applyBorder="1" applyAlignment="1">
      <alignment horizontal="center" vertical="center"/>
    </xf>
    <xf numFmtId="0" fontId="27" fillId="0" borderId="36" xfId="0" applyFont="1" applyBorder="1" applyAlignment="1">
      <alignment horizontal="center" vertical="center"/>
    </xf>
    <xf numFmtId="0" fontId="27" fillId="0" borderId="63" xfId="0" applyFont="1" applyBorder="1" applyAlignment="1">
      <alignment horizontal="center" vertical="center" shrinkToFit="1"/>
    </xf>
    <xf numFmtId="0" fontId="0" fillId="0" borderId="203" xfId="0" applyBorder="1" applyAlignment="1">
      <alignment horizontal="center" vertical="center" shrinkToFit="1"/>
    </xf>
    <xf numFmtId="0" fontId="90" fillId="0" borderId="63"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86" xfId="0" applyFont="1" applyBorder="1" applyAlignment="1">
      <alignment horizontal="center" vertical="center" shrinkToFit="1"/>
    </xf>
    <xf numFmtId="0" fontId="0" fillId="0" borderId="33" xfId="0" applyBorder="1" applyAlignment="1">
      <alignment horizontal="center" vertical="center" shrinkToFit="1"/>
    </xf>
    <xf numFmtId="0" fontId="90" fillId="0" borderId="86" xfId="0" applyFont="1" applyBorder="1" applyAlignment="1">
      <alignment horizontal="center" vertical="center" shrinkToFit="1"/>
    </xf>
    <xf numFmtId="0" fontId="27" fillId="0" borderId="135" xfId="0" applyFont="1" applyBorder="1" applyAlignment="1">
      <alignment horizontal="center" vertical="center" shrinkToFit="1"/>
    </xf>
    <xf numFmtId="0" fontId="27" fillId="0" borderId="193" xfId="0" applyFont="1" applyBorder="1" applyAlignment="1">
      <alignment horizontal="center" vertical="center"/>
    </xf>
    <xf numFmtId="0" fontId="0" fillId="0" borderId="190" xfId="0" applyBorder="1" applyAlignment="1">
      <alignment horizontal="center" vertical="center"/>
    </xf>
    <xf numFmtId="0" fontId="98" fillId="0" borderId="205" xfId="0" applyFont="1" applyBorder="1" applyAlignment="1" applyProtection="1">
      <alignment horizontal="center" vertical="center" shrinkToFit="1"/>
    </xf>
    <xf numFmtId="0" fontId="99" fillId="0" borderId="206" xfId="0" applyFont="1" applyBorder="1" applyAlignment="1" applyProtection="1">
      <alignment horizontal="center" vertical="center" shrinkToFit="1"/>
    </xf>
    <xf numFmtId="0" fontId="99" fillId="0" borderId="177" xfId="0" applyFont="1" applyBorder="1" applyAlignment="1" applyProtection="1">
      <alignment horizontal="center" vertical="center" shrinkToFit="1"/>
    </xf>
    <xf numFmtId="0" fontId="12" fillId="2" borderId="185" xfId="0" applyFont="1" applyFill="1" applyBorder="1" applyAlignment="1" applyProtection="1">
      <alignment horizontal="left" vertical="center" wrapText="1"/>
    </xf>
    <xf numFmtId="0" fontId="0" fillId="0" borderId="186" xfId="0" applyBorder="1" applyAlignment="1">
      <alignment horizontal="left" vertical="center" wrapText="1"/>
    </xf>
    <xf numFmtId="0" fontId="0" fillId="0" borderId="187" xfId="0" applyBorder="1" applyAlignment="1">
      <alignment horizontal="left" vertical="center" wrapText="1"/>
    </xf>
    <xf numFmtId="0" fontId="12" fillId="2" borderId="9" xfId="0" applyFont="1" applyFill="1" applyBorder="1" applyAlignment="1" applyProtection="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98" fillId="0" borderId="200" xfId="0" applyFont="1" applyBorder="1" applyAlignment="1" applyProtection="1">
      <alignment horizontal="center" vertical="center" shrinkToFit="1"/>
    </xf>
    <xf numFmtId="0" fontId="99" fillId="0" borderId="201" xfId="0" applyFont="1" applyBorder="1" applyAlignment="1" applyProtection="1">
      <alignment horizontal="center" vertical="center" shrinkToFit="1"/>
    </xf>
    <xf numFmtId="0" fontId="99" fillId="0" borderId="202" xfId="0" applyFont="1" applyBorder="1" applyAlignment="1" applyProtection="1">
      <alignment horizontal="center" vertical="center" shrinkToFit="1"/>
    </xf>
    <xf numFmtId="0" fontId="27" fillId="0" borderId="193" xfId="0" applyFont="1" applyBorder="1" applyAlignment="1" applyProtection="1">
      <alignment horizontal="center" vertical="center"/>
    </xf>
    <xf numFmtId="0" fontId="0" fillId="0" borderId="190" xfId="0" applyBorder="1" applyAlignment="1" applyProtection="1">
      <alignment horizontal="center" vertical="center"/>
    </xf>
    <xf numFmtId="0" fontId="90" fillId="0" borderId="42" xfId="0" applyFont="1" applyBorder="1" applyAlignment="1">
      <alignment horizontal="center" vertical="center"/>
    </xf>
    <xf numFmtId="0" fontId="27" fillId="0" borderId="54" xfId="0" applyFont="1" applyBorder="1" applyAlignment="1">
      <alignment horizontal="center" vertical="center"/>
    </xf>
    <xf numFmtId="0" fontId="27" fillId="0" borderId="41" xfId="0" applyFont="1" applyBorder="1" applyAlignment="1" applyProtection="1">
      <alignment horizontal="center" vertical="center"/>
    </xf>
    <xf numFmtId="0" fontId="0" fillId="0" borderId="182" xfId="0" applyBorder="1" applyAlignment="1" applyProtection="1">
      <alignment horizontal="center" vertical="center"/>
    </xf>
    <xf numFmtId="0" fontId="90" fillId="0" borderId="194" xfId="0" applyFont="1" applyBorder="1" applyAlignment="1">
      <alignment horizontal="center" vertical="center"/>
    </xf>
    <xf numFmtId="0" fontId="27" fillId="0" borderId="177" xfId="0" applyFont="1" applyBorder="1" applyAlignment="1">
      <alignment horizontal="center" vertical="center"/>
    </xf>
    <xf numFmtId="0" fontId="90" fillId="0" borderId="189" xfId="0" applyFont="1" applyBorder="1" applyAlignment="1">
      <alignment horizontal="center" vertical="center"/>
    </xf>
    <xf numFmtId="0" fontId="27" fillId="0" borderId="188" xfId="0" applyFont="1" applyBorder="1" applyAlignment="1">
      <alignment horizontal="center" vertical="center"/>
    </xf>
    <xf numFmtId="0" fontId="98" fillId="0" borderId="9" xfId="0" applyFont="1" applyBorder="1" applyAlignment="1" applyProtection="1">
      <alignment horizontal="center" vertical="center" shrinkToFit="1"/>
    </xf>
    <xf numFmtId="0" fontId="99" fillId="0" borderId="0" xfId="0" applyFont="1" applyBorder="1" applyAlignment="1" applyProtection="1">
      <alignment horizontal="center" vertical="center" shrinkToFit="1"/>
    </xf>
    <xf numFmtId="0" fontId="99" fillId="0" borderId="10" xfId="0" applyFont="1" applyBorder="1" applyAlignment="1" applyProtection="1">
      <alignment horizontal="center" vertical="center" shrinkToFit="1"/>
    </xf>
    <xf numFmtId="0" fontId="134" fillId="11" borderId="1" xfId="3" applyFont="1" applyFill="1" applyBorder="1" applyAlignment="1">
      <alignment horizontal="center" vertical="center" textRotation="255" shrinkToFit="1"/>
    </xf>
    <xf numFmtId="0" fontId="134" fillId="11" borderId="9" xfId="3" applyFont="1" applyFill="1" applyBorder="1" applyAlignment="1">
      <alignment horizontal="center" vertical="center" textRotation="255" shrinkToFit="1"/>
    </xf>
    <xf numFmtId="0" fontId="134" fillId="11" borderId="4" xfId="3" applyFont="1" applyFill="1" applyBorder="1" applyAlignment="1">
      <alignment horizontal="center" vertical="center" textRotation="255" shrinkToFit="1"/>
    </xf>
    <xf numFmtId="0" fontId="79" fillId="5" borderId="1" xfId="3" applyFont="1" applyFill="1" applyBorder="1" applyAlignment="1">
      <alignment horizontal="left" vertical="center" wrapText="1"/>
    </xf>
    <xf numFmtId="0" fontId="79" fillId="5" borderId="2" xfId="3" applyFont="1" applyFill="1" applyBorder="1" applyAlignment="1">
      <alignment horizontal="left" vertical="center" wrapText="1"/>
    </xf>
    <xf numFmtId="0" fontId="79" fillId="5" borderId="200" xfId="3" applyFont="1" applyFill="1" applyBorder="1" applyAlignment="1">
      <alignment horizontal="left" vertical="center" wrapText="1"/>
    </xf>
    <xf numFmtId="0" fontId="79" fillId="5" borderId="201" xfId="3" applyFont="1" applyFill="1" applyBorder="1" applyAlignment="1">
      <alignment horizontal="left" vertical="center" wrapText="1"/>
    </xf>
    <xf numFmtId="0" fontId="79" fillId="5" borderId="4" xfId="3" applyFont="1" applyFill="1" applyBorder="1" applyAlignment="1">
      <alignment horizontal="left" vertical="center" wrapText="1"/>
    </xf>
    <xf numFmtId="0" fontId="79" fillId="5" borderId="5" xfId="3" applyFont="1" applyFill="1" applyBorder="1" applyAlignment="1">
      <alignment horizontal="left" vertical="center" wrapText="1"/>
    </xf>
    <xf numFmtId="0" fontId="134" fillId="11" borderId="1" xfId="3" applyFont="1" applyFill="1" applyBorder="1" applyAlignment="1">
      <alignment horizontal="center" vertical="center" textRotation="255"/>
    </xf>
    <xf numFmtId="0" fontId="134" fillId="11" borderId="9" xfId="3" applyFont="1" applyFill="1" applyBorder="1" applyAlignment="1">
      <alignment horizontal="center" vertical="center" textRotation="255"/>
    </xf>
    <xf numFmtId="0" fontId="134" fillId="11" borderId="4" xfId="3" applyFont="1" applyFill="1" applyBorder="1" applyAlignment="1">
      <alignment horizontal="center" vertical="center" textRotation="255"/>
    </xf>
    <xf numFmtId="0" fontId="79" fillId="11" borderId="23" xfId="3" applyFont="1" applyFill="1" applyBorder="1" applyAlignment="1">
      <alignment horizontal="center" vertical="center" shrinkToFit="1"/>
    </xf>
    <xf numFmtId="0" fontId="79" fillId="11" borderId="25" xfId="3" applyFont="1" applyFill="1" applyBorder="1" applyAlignment="1">
      <alignment horizontal="center" vertical="center" textRotation="255"/>
    </xf>
    <xf numFmtId="0" fontId="79" fillId="11" borderId="32" xfId="3" applyFont="1" applyFill="1" applyBorder="1" applyAlignment="1">
      <alignment horizontal="center" vertical="center" textRotation="255"/>
    </xf>
    <xf numFmtId="0" fontId="79" fillId="11" borderId="8" xfId="3" applyFont="1" applyFill="1" applyBorder="1" applyAlignment="1">
      <alignment horizontal="center" vertical="center" textRotation="255"/>
    </xf>
    <xf numFmtId="0" fontId="79" fillId="2" borderId="4" xfId="3" applyFont="1" applyFill="1" applyBorder="1" applyAlignment="1">
      <alignment horizontal="left" vertical="center" indent="1"/>
    </xf>
    <xf numFmtId="0" fontId="79" fillId="2" borderId="5" xfId="3" applyFont="1" applyFill="1" applyBorder="1" applyAlignment="1">
      <alignment horizontal="left" vertical="center" indent="1"/>
    </xf>
    <xf numFmtId="0" fontId="79" fillId="2" borderId="92" xfId="3" applyFont="1" applyFill="1" applyBorder="1" applyAlignment="1">
      <alignment horizontal="left" vertical="center" indent="1"/>
    </xf>
    <xf numFmtId="0" fontId="79" fillId="2" borderId="23" xfId="3" applyFont="1" applyFill="1" applyBorder="1" applyAlignment="1">
      <alignment horizontal="left" vertical="center" indent="1"/>
    </xf>
    <xf numFmtId="0" fontId="79" fillId="2" borderId="1" xfId="3" applyFont="1" applyFill="1" applyBorder="1" applyAlignment="1">
      <alignment horizontal="left" vertical="center" indent="1"/>
    </xf>
    <xf numFmtId="0" fontId="79" fillId="2" borderId="3" xfId="3" applyFont="1" applyFill="1" applyBorder="1" applyAlignment="1">
      <alignment horizontal="left" vertical="center" indent="1"/>
    </xf>
    <xf numFmtId="0" fontId="79" fillId="2" borderId="228" xfId="3" applyFont="1" applyFill="1" applyBorder="1" applyAlignment="1">
      <alignment horizontal="left" vertical="center" indent="1"/>
    </xf>
    <xf numFmtId="0" fontId="79" fillId="2" borderId="229" xfId="3" applyFont="1" applyFill="1" applyBorder="1" applyAlignment="1">
      <alignment horizontal="left" vertical="center" indent="1"/>
    </xf>
    <xf numFmtId="0" fontId="79" fillId="2" borderId="230" xfId="3" applyFont="1" applyFill="1" applyBorder="1" applyAlignment="1">
      <alignment horizontal="left" vertical="center"/>
    </xf>
    <xf numFmtId="0" fontId="79" fillId="2" borderId="231" xfId="3" applyFont="1" applyFill="1" applyBorder="1" applyAlignment="1">
      <alignment horizontal="left" vertical="center"/>
    </xf>
    <xf numFmtId="0" fontId="137" fillId="0" borderId="0" xfId="3" applyFont="1" applyAlignment="1">
      <alignment vertical="center" wrapText="1"/>
    </xf>
    <xf numFmtId="0" fontId="138" fillId="0" borderId="0" xfId="3" applyFont="1">
      <alignment vertical="center"/>
    </xf>
    <xf numFmtId="0" fontId="84" fillId="0" borderId="0" xfId="3" applyFont="1">
      <alignment vertical="center"/>
    </xf>
    <xf numFmtId="0" fontId="16" fillId="0" borderId="0" xfId="3" applyFont="1">
      <alignment vertical="center"/>
    </xf>
    <xf numFmtId="0" fontId="6" fillId="0" borderId="5" xfId="3" applyFont="1" applyBorder="1" applyAlignment="1">
      <alignment horizontal="left" vertical="center"/>
    </xf>
    <xf numFmtId="0" fontId="127" fillId="11" borderId="92" xfId="3" applyFont="1" applyFill="1" applyBorder="1" applyAlignment="1">
      <alignment horizontal="center" vertical="center"/>
    </xf>
    <xf numFmtId="0" fontId="127" fillId="11" borderId="23" xfId="3" applyFont="1" applyFill="1" applyBorder="1" applyAlignment="1">
      <alignment horizontal="center" vertical="center"/>
    </xf>
    <xf numFmtId="0" fontId="79" fillId="11" borderId="1" xfId="3" applyFont="1" applyFill="1" applyBorder="1" applyAlignment="1">
      <alignment horizontal="center" vertical="center" textRotation="255"/>
    </xf>
    <xf numFmtId="0" fontId="79" fillId="11" borderId="2" xfId="3" applyFont="1" applyFill="1" applyBorder="1" applyAlignment="1">
      <alignment horizontal="center" vertical="center" textRotation="255"/>
    </xf>
    <xf numFmtId="0" fontId="79" fillId="11" borderId="9" xfId="3" applyFont="1" applyFill="1" applyBorder="1" applyAlignment="1">
      <alignment horizontal="center" vertical="center" textRotation="255"/>
    </xf>
    <xf numFmtId="0" fontId="79" fillId="11" borderId="0" xfId="3" applyFont="1" applyFill="1" applyAlignment="1">
      <alignment horizontal="center" vertical="center" textRotation="255"/>
    </xf>
    <xf numFmtId="0" fontId="79" fillId="11" borderId="4" xfId="3" applyFont="1" applyFill="1" applyBorder="1" applyAlignment="1">
      <alignment horizontal="center" vertical="center" textRotation="255"/>
    </xf>
    <xf numFmtId="0" fontId="79" fillId="11" borderId="5" xfId="3" applyFont="1" applyFill="1" applyBorder="1" applyAlignment="1">
      <alignment horizontal="center" vertical="center" textRotation="255"/>
    </xf>
    <xf numFmtId="0" fontId="78" fillId="2" borderId="245" xfId="3" applyFont="1" applyFill="1" applyBorder="1" applyAlignment="1">
      <alignment horizontal="center" vertical="center"/>
    </xf>
    <xf numFmtId="0" fontId="78" fillId="2" borderId="246" xfId="3" applyFont="1" applyFill="1" applyBorder="1" applyAlignment="1">
      <alignment horizontal="center" vertical="center"/>
    </xf>
    <xf numFmtId="0" fontId="6" fillId="0" borderId="149" xfId="3" applyFont="1" applyBorder="1" applyAlignment="1">
      <alignment horizontal="left" vertical="center"/>
    </xf>
    <xf numFmtId="197" fontId="144" fillId="11" borderId="234" xfId="3" applyNumberFormat="1" applyFont="1" applyFill="1" applyBorder="1" applyAlignment="1">
      <alignment horizontal="center" vertical="center" textRotation="255" shrinkToFit="1"/>
    </xf>
    <xf numFmtId="197" fontId="144" fillId="11" borderId="238" xfId="3" applyNumberFormat="1" applyFont="1" applyFill="1" applyBorder="1" applyAlignment="1">
      <alignment horizontal="center" vertical="center" textRotation="255" shrinkToFit="1"/>
    </xf>
    <xf numFmtId="197" fontId="144" fillId="11" borderId="243" xfId="3" applyNumberFormat="1" applyFont="1" applyFill="1" applyBorder="1" applyAlignment="1">
      <alignment horizontal="center" vertical="center" textRotation="255" shrinkToFit="1"/>
    </xf>
    <xf numFmtId="0" fontId="13" fillId="0" borderId="0" xfId="3" applyFont="1" applyAlignment="1" applyProtection="1">
      <alignment horizontal="left" vertical="center" wrapText="1"/>
    </xf>
    <xf numFmtId="0" fontId="0" fillId="0" borderId="0" xfId="0" applyAlignment="1">
      <alignment vertical="center"/>
    </xf>
    <xf numFmtId="0" fontId="21" fillId="2" borderId="118" xfId="3" applyFont="1" applyFill="1" applyBorder="1" applyAlignment="1" applyProtection="1">
      <alignment horizontal="center" vertical="center" wrapText="1"/>
    </xf>
    <xf numFmtId="0" fontId="21" fillId="2" borderId="119" xfId="3" applyFont="1" applyFill="1" applyBorder="1" applyAlignment="1" applyProtection="1">
      <alignment horizontal="center" vertical="center" wrapText="1"/>
    </xf>
    <xf numFmtId="0" fontId="21" fillId="2" borderId="123" xfId="3" applyFont="1" applyFill="1" applyBorder="1" applyAlignment="1" applyProtection="1">
      <alignment horizontal="center" vertical="center" wrapText="1"/>
    </xf>
    <xf numFmtId="0" fontId="13" fillId="2" borderId="124" xfId="3" applyFont="1" applyFill="1" applyBorder="1" applyAlignment="1" applyProtection="1">
      <alignment horizontal="center" vertical="center"/>
    </xf>
    <xf numFmtId="0" fontId="13" fillId="2" borderId="119" xfId="3" applyFont="1" applyFill="1" applyBorder="1" applyAlignment="1" applyProtection="1">
      <alignment horizontal="center" vertical="center"/>
    </xf>
    <xf numFmtId="0" fontId="13" fillId="2" borderId="123" xfId="3" applyFont="1" applyFill="1" applyBorder="1" applyAlignment="1" applyProtection="1">
      <alignment horizontal="center" vertical="center"/>
    </xf>
    <xf numFmtId="0" fontId="13" fillId="0" borderId="124" xfId="3" applyFont="1" applyFill="1" applyBorder="1" applyAlignment="1" applyProtection="1">
      <alignment horizontal="center" vertical="center" wrapText="1"/>
      <protection locked="0"/>
    </xf>
    <xf numFmtId="0" fontId="13" fillId="0" borderId="119" xfId="3" applyFont="1" applyFill="1" applyBorder="1" applyAlignment="1" applyProtection="1">
      <alignment horizontal="center" vertical="center" wrapText="1"/>
      <protection locked="0"/>
    </xf>
    <xf numFmtId="0" fontId="13" fillId="0" borderId="123" xfId="3" applyFont="1" applyFill="1" applyBorder="1" applyAlignment="1" applyProtection="1">
      <alignment horizontal="center" vertical="center" wrapText="1"/>
      <protection locked="0"/>
    </xf>
    <xf numFmtId="0" fontId="13" fillId="2" borderId="132" xfId="3" applyFont="1" applyFill="1" applyBorder="1" applyAlignment="1" applyProtection="1">
      <alignment horizontal="center" vertical="center" wrapText="1"/>
    </xf>
    <xf numFmtId="0" fontId="13" fillId="2" borderId="95" xfId="3" applyFont="1" applyFill="1" applyBorder="1" applyAlignment="1" applyProtection="1">
      <alignment horizontal="center" vertical="center" wrapText="1"/>
    </xf>
    <xf numFmtId="0" fontId="13" fillId="2" borderId="138" xfId="3" applyFont="1" applyFill="1" applyBorder="1" applyAlignment="1" applyProtection="1">
      <alignment horizontal="center" vertical="center" wrapText="1"/>
    </xf>
    <xf numFmtId="0" fontId="13" fillId="2" borderId="4" xfId="3" applyFont="1" applyFill="1" applyBorder="1" applyAlignment="1" applyProtection="1">
      <alignment horizontal="center" vertical="center" wrapText="1"/>
    </xf>
    <xf numFmtId="0" fontId="13" fillId="2" borderId="5"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0" borderId="132" xfId="3" applyFont="1" applyFill="1" applyBorder="1" applyAlignment="1" applyProtection="1">
      <alignment horizontal="left" vertical="center" wrapText="1"/>
      <protection locked="0"/>
    </xf>
    <xf numFmtId="0" fontId="13" fillId="0" borderId="95" xfId="3" applyFont="1" applyFill="1" applyBorder="1" applyAlignment="1" applyProtection="1">
      <alignment horizontal="left" vertical="center" wrapText="1"/>
      <protection locked="0"/>
    </xf>
    <xf numFmtId="0" fontId="13" fillId="0" borderId="97"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left" vertical="center" wrapText="1"/>
      <protection locked="0"/>
    </xf>
    <xf numFmtId="0" fontId="13" fillId="0" borderId="5" xfId="3" applyFont="1" applyFill="1" applyBorder="1" applyAlignment="1" applyProtection="1">
      <alignment horizontal="left" vertical="center" wrapText="1"/>
      <protection locked="0"/>
    </xf>
    <xf numFmtId="0" fontId="13" fillId="0" borderId="131" xfId="3" applyFont="1" applyFill="1" applyBorder="1" applyAlignment="1" applyProtection="1">
      <alignment horizontal="left" vertical="center" wrapText="1"/>
      <protection locked="0"/>
    </xf>
    <xf numFmtId="0" fontId="13" fillId="2" borderId="125"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0" borderId="92" xfId="3" applyFont="1" applyFill="1" applyBorder="1" applyAlignment="1" applyProtection="1">
      <alignment horizontal="left" vertical="center" wrapText="1"/>
      <protection locked="0"/>
    </xf>
    <xf numFmtId="0" fontId="13" fillId="0" borderId="23" xfId="3" applyFont="1" applyFill="1" applyBorder="1" applyAlignment="1" applyProtection="1">
      <alignment horizontal="left" vertical="center" wrapText="1"/>
      <protection locked="0"/>
    </xf>
    <xf numFmtId="0" fontId="13" fillId="0" borderId="24" xfId="3" applyFont="1" applyFill="1" applyBorder="1" applyAlignment="1" applyProtection="1">
      <alignment horizontal="left" vertical="center" wrapText="1"/>
      <protection locked="0"/>
    </xf>
    <xf numFmtId="0" fontId="13" fillId="0" borderId="92" xfId="3" applyFont="1" applyBorder="1" applyAlignment="1" applyProtection="1">
      <alignment horizontal="center" vertical="center" wrapText="1"/>
      <protection locked="0"/>
    </xf>
    <xf numFmtId="0" fontId="13" fillId="0" borderId="23" xfId="3" applyFont="1" applyBorder="1" applyAlignment="1" applyProtection="1">
      <alignment horizontal="center" vertical="center" wrapText="1"/>
      <protection locked="0"/>
    </xf>
    <xf numFmtId="0" fontId="13" fillId="0" borderId="24" xfId="3" applyFont="1" applyBorder="1" applyAlignment="1" applyProtection="1">
      <alignment horizontal="center" vertical="center" wrapText="1"/>
      <protection locked="0"/>
    </xf>
    <xf numFmtId="0" fontId="13" fillId="2" borderId="92" xfId="3" applyFont="1" applyFill="1" applyBorder="1" applyAlignment="1" applyProtection="1">
      <alignment horizontal="center" vertical="center" shrinkToFit="1"/>
    </xf>
    <xf numFmtId="0" fontId="13" fillId="2" borderId="23" xfId="3" applyFont="1" applyFill="1" applyBorder="1" applyAlignment="1" applyProtection="1">
      <alignment horizontal="center" vertical="center" shrinkToFit="1"/>
    </xf>
    <xf numFmtId="0" fontId="13" fillId="2" borderId="24" xfId="3" applyFont="1" applyFill="1" applyBorder="1" applyAlignment="1" applyProtection="1">
      <alignment horizontal="center" vertical="center" shrinkToFit="1"/>
    </xf>
    <xf numFmtId="0" fontId="13" fillId="0" borderId="92" xfId="3" applyFont="1" applyBorder="1" applyAlignment="1" applyProtection="1">
      <alignment horizontal="center" vertical="center"/>
      <protection locked="0"/>
    </xf>
    <xf numFmtId="0" fontId="13" fillId="0" borderId="23" xfId="3" applyFont="1" applyBorder="1" applyAlignment="1" applyProtection="1">
      <alignment horizontal="center" vertical="center"/>
      <protection locked="0"/>
    </xf>
    <xf numFmtId="0" fontId="13" fillId="0" borderId="126" xfId="3" applyFont="1" applyBorder="1" applyAlignment="1" applyProtection="1">
      <alignment horizontal="center" vertical="center"/>
      <protection locked="0"/>
    </xf>
    <xf numFmtId="0" fontId="13" fillId="2" borderId="128"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3" xfId="3" applyFont="1" applyFill="1" applyBorder="1" applyAlignment="1" applyProtection="1">
      <alignment horizontal="center" vertical="center"/>
    </xf>
    <xf numFmtId="0" fontId="13" fillId="2" borderId="98" xfId="3" applyFont="1" applyFill="1" applyBorder="1" applyAlignment="1" applyProtection="1">
      <alignment horizontal="center" vertical="center"/>
    </xf>
    <xf numFmtId="0" fontId="13" fillId="2" borderId="0"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127" xfId="3" applyFont="1" applyFill="1" applyBorder="1" applyAlignment="1" applyProtection="1">
      <alignment horizontal="center" vertical="center"/>
    </xf>
    <xf numFmtId="0" fontId="13" fillId="2" borderId="5" xfId="3" applyFont="1" applyFill="1" applyBorder="1" applyAlignment="1" applyProtection="1">
      <alignment horizontal="center" vertical="center"/>
    </xf>
    <xf numFmtId="0" fontId="13" fillId="2" borderId="6" xfId="3" applyFont="1" applyFill="1" applyBorder="1" applyAlignment="1" applyProtection="1">
      <alignment horizontal="center" vertical="center"/>
    </xf>
    <xf numFmtId="179" fontId="13" fillId="2" borderId="92" xfId="3" applyNumberFormat="1" applyFont="1" applyFill="1" applyBorder="1" applyAlignment="1" applyProtection="1">
      <alignment horizontal="center" vertical="center"/>
    </xf>
    <xf numFmtId="179" fontId="13" fillId="2" borderId="23" xfId="3" applyNumberFormat="1" applyFont="1" applyFill="1" applyBorder="1" applyAlignment="1" applyProtection="1">
      <alignment horizontal="center" vertical="center"/>
    </xf>
    <xf numFmtId="179" fontId="13" fillId="2" borderId="24" xfId="3" applyNumberFormat="1" applyFont="1" applyFill="1" applyBorder="1" applyAlignment="1" applyProtection="1">
      <alignment horizontal="center" vertical="center"/>
    </xf>
    <xf numFmtId="0" fontId="13" fillId="0" borderId="24" xfId="3" applyFont="1" applyBorder="1" applyAlignment="1" applyProtection="1">
      <alignment horizontal="center" vertical="center"/>
      <protection locked="0"/>
    </xf>
    <xf numFmtId="49" fontId="13" fillId="0" borderId="92" xfId="3" applyNumberFormat="1" applyFont="1" applyBorder="1" applyAlignment="1" applyProtection="1">
      <alignment horizontal="center" vertical="center"/>
      <protection locked="0"/>
    </xf>
    <xf numFmtId="49" fontId="13" fillId="0" borderId="23" xfId="3" applyNumberFormat="1" applyFont="1" applyBorder="1" applyAlignment="1" applyProtection="1">
      <alignment horizontal="center" vertical="center"/>
      <protection locked="0"/>
    </xf>
    <xf numFmtId="49" fontId="13" fillId="0" borderId="126" xfId="3" applyNumberFormat="1" applyFont="1" applyBorder="1" applyAlignment="1" applyProtection="1">
      <alignment horizontal="center" vertical="center"/>
      <protection locked="0"/>
    </xf>
    <xf numFmtId="0" fontId="13" fillId="0" borderId="92" xfId="3" applyFont="1" applyBorder="1" applyAlignment="1" applyProtection="1">
      <alignment horizontal="left" vertical="center" wrapText="1"/>
      <protection locked="0"/>
    </xf>
    <xf numFmtId="0" fontId="13" fillId="0" borderId="23" xfId="3" applyFont="1" applyBorder="1" applyAlignment="1" applyProtection="1">
      <alignment horizontal="left" vertical="center" wrapText="1"/>
      <protection locked="0"/>
    </xf>
    <xf numFmtId="0" fontId="13" fillId="0" borderId="126" xfId="3" applyFont="1" applyBorder="1" applyAlignment="1" applyProtection="1">
      <alignment horizontal="left" vertical="center" wrapText="1"/>
      <protection locked="0"/>
    </xf>
    <xf numFmtId="0" fontId="13" fillId="2" borderId="92" xfId="3" applyFont="1" applyFill="1" applyBorder="1" applyAlignment="1" applyProtection="1">
      <alignment horizontal="center" vertical="center"/>
    </xf>
    <xf numFmtId="0" fontId="13" fillId="0" borderId="124" xfId="3" applyFont="1" applyFill="1" applyBorder="1" applyAlignment="1" applyProtection="1">
      <alignment horizontal="center" vertical="center"/>
      <protection locked="0"/>
    </xf>
    <xf numFmtId="0" fontId="0" fillId="0" borderId="119" xfId="0" applyBorder="1" applyAlignment="1">
      <alignment horizontal="center" vertical="center"/>
    </xf>
    <xf numFmtId="0" fontId="13" fillId="0" borderId="174" xfId="3" applyFont="1" applyFill="1" applyBorder="1" applyAlignment="1" applyProtection="1">
      <alignment horizontal="center" vertical="center"/>
      <protection locked="0"/>
    </xf>
    <xf numFmtId="0" fontId="0" fillId="0" borderId="123" xfId="0" applyBorder="1" applyAlignment="1" applyProtection="1">
      <alignment horizontal="center" vertical="center"/>
      <protection locked="0"/>
    </xf>
    <xf numFmtId="38" fontId="17" fillId="0" borderId="92" xfId="1" applyFont="1" applyBorder="1" applyAlignment="1" applyProtection="1">
      <alignment horizontal="right" vertical="center"/>
      <protection locked="0"/>
    </xf>
    <xf numFmtId="38" fontId="17" fillId="0" borderId="23" xfId="1" applyFont="1" applyBorder="1" applyAlignment="1" applyProtection="1">
      <alignment horizontal="right" vertical="center"/>
      <protection locked="0"/>
    </xf>
    <xf numFmtId="180" fontId="13" fillId="2" borderId="23" xfId="3" applyNumberFormat="1" applyFont="1" applyFill="1" applyBorder="1" applyAlignment="1" applyProtection="1">
      <alignment horizontal="center" vertical="center"/>
    </xf>
    <xf numFmtId="180" fontId="13" fillId="2" borderId="126" xfId="3" applyNumberFormat="1" applyFont="1" applyFill="1" applyBorder="1" applyAlignment="1" applyProtection="1">
      <alignment horizontal="center" vertical="center"/>
    </xf>
    <xf numFmtId="0" fontId="17" fillId="2" borderId="125" xfId="3" applyFont="1" applyFill="1" applyBorder="1" applyAlignment="1" applyProtection="1">
      <alignment horizontal="center" vertical="center" wrapText="1"/>
    </xf>
    <xf numFmtId="0" fontId="17" fillId="2" borderId="23" xfId="3" applyFont="1" applyFill="1" applyBorder="1" applyAlignment="1" applyProtection="1">
      <alignment horizontal="center" vertical="center" wrapText="1"/>
    </xf>
    <xf numFmtId="0" fontId="17" fillId="2" borderId="24" xfId="3" applyFont="1" applyFill="1" applyBorder="1" applyAlignment="1" applyProtection="1">
      <alignment horizontal="center" vertical="center" wrapText="1"/>
    </xf>
    <xf numFmtId="0" fontId="13" fillId="0" borderId="92" xfId="3" applyNumberFormat="1" applyFont="1" applyBorder="1" applyAlignment="1" applyProtection="1">
      <alignment horizontal="left" vertical="center" wrapText="1"/>
      <protection locked="0"/>
    </xf>
    <xf numFmtId="0" fontId="13" fillId="0" borderId="23" xfId="3" applyNumberFormat="1" applyFont="1" applyBorder="1" applyAlignment="1" applyProtection="1">
      <alignment horizontal="left" vertical="center" wrapText="1"/>
      <protection locked="0"/>
    </xf>
    <xf numFmtId="0" fontId="13" fillId="0" borderId="126" xfId="3" applyNumberFormat="1" applyFont="1" applyBorder="1" applyAlignment="1" applyProtection="1">
      <alignment horizontal="left" vertical="center" wrapText="1"/>
      <protection locked="0"/>
    </xf>
    <xf numFmtId="180" fontId="13" fillId="2" borderId="92" xfId="3" applyNumberFormat="1" applyFont="1" applyFill="1" applyBorder="1" applyAlignment="1" applyProtection="1">
      <alignment horizontal="center" vertical="center" shrinkToFit="1"/>
    </xf>
    <xf numFmtId="180" fontId="13" fillId="2" borderId="23" xfId="3" applyNumberFormat="1" applyFont="1" applyFill="1" applyBorder="1" applyAlignment="1" applyProtection="1">
      <alignment horizontal="center" vertical="center" shrinkToFit="1"/>
    </xf>
    <xf numFmtId="0" fontId="13" fillId="2" borderId="100" xfId="3" applyFont="1" applyFill="1" applyBorder="1" applyAlignment="1" applyProtection="1">
      <alignment horizontal="center" vertical="center" shrinkToFit="1"/>
    </xf>
    <xf numFmtId="0" fontId="13" fillId="2" borderId="121" xfId="3" applyFont="1" applyFill="1" applyBorder="1" applyAlignment="1" applyProtection="1">
      <alignment horizontal="center" vertical="center" shrinkToFit="1"/>
    </xf>
    <xf numFmtId="0" fontId="13" fillId="2" borderId="129" xfId="3" applyFont="1" applyFill="1" applyBorder="1" applyAlignment="1" applyProtection="1">
      <alignment horizontal="center" vertical="center" shrinkToFit="1"/>
    </xf>
    <xf numFmtId="0" fontId="13" fillId="3" borderId="130" xfId="3" applyNumberFormat="1" applyFont="1" applyFill="1" applyBorder="1" applyAlignment="1" applyProtection="1">
      <alignment horizontal="center" vertical="center"/>
      <protection locked="0"/>
    </xf>
    <xf numFmtId="0" fontId="13" fillId="3" borderId="121" xfId="3" applyNumberFormat="1" applyFont="1" applyFill="1" applyBorder="1" applyAlignment="1" applyProtection="1">
      <alignment horizontal="center" vertical="center"/>
      <protection locked="0"/>
    </xf>
    <xf numFmtId="0" fontId="13" fillId="3" borderId="122" xfId="3" applyNumberFormat="1" applyFont="1" applyFill="1" applyBorder="1" applyAlignment="1" applyProtection="1">
      <alignment horizontal="center" vertical="center"/>
      <protection locked="0"/>
    </xf>
    <xf numFmtId="0" fontId="21" fillId="2" borderId="119" xfId="3" applyFont="1" applyFill="1" applyBorder="1" applyAlignment="1" applyProtection="1">
      <alignment horizontal="center" vertical="center"/>
    </xf>
    <xf numFmtId="0" fontId="13" fillId="2" borderId="95" xfId="3" applyFont="1" applyFill="1" applyBorder="1" applyAlignment="1" applyProtection="1">
      <alignment horizontal="center" vertical="center"/>
    </xf>
    <xf numFmtId="179" fontId="13" fillId="2" borderId="7" xfId="3" applyNumberFormat="1" applyFont="1" applyFill="1" applyBorder="1" applyAlignment="1" applyProtection="1">
      <alignment horizontal="center" vertical="center"/>
    </xf>
    <xf numFmtId="0" fontId="13" fillId="2" borderId="92" xfId="3" applyNumberFormat="1" applyFont="1" applyFill="1" applyBorder="1" applyAlignment="1" applyProtection="1">
      <alignment horizontal="center" vertical="center"/>
    </xf>
    <xf numFmtId="0" fontId="13" fillId="2" borderId="23" xfId="3" applyNumberFormat="1" applyFont="1" applyFill="1" applyBorder="1" applyAlignment="1" applyProtection="1">
      <alignment horizontal="center" vertical="center"/>
    </xf>
    <xf numFmtId="0" fontId="13" fillId="2" borderId="24" xfId="3" applyNumberFormat="1" applyFont="1" applyFill="1" applyBorder="1" applyAlignment="1" applyProtection="1">
      <alignment horizontal="center" vertical="center"/>
    </xf>
    <xf numFmtId="38" fontId="13" fillId="0" borderId="92" xfId="1" applyFont="1" applyBorder="1" applyAlignment="1" applyProtection="1">
      <alignment horizontal="right" vertical="center"/>
      <protection locked="0"/>
    </xf>
    <xf numFmtId="38" fontId="13" fillId="0" borderId="23" xfId="1" applyFont="1" applyBorder="1" applyAlignment="1" applyProtection="1">
      <alignment horizontal="right" vertical="center"/>
      <protection locked="0"/>
    </xf>
    <xf numFmtId="38" fontId="13" fillId="0" borderId="92" xfId="1" applyFont="1" applyBorder="1" applyAlignment="1" applyProtection="1">
      <alignment horizontal="right" vertical="center" wrapText="1"/>
      <protection locked="0"/>
    </xf>
    <xf numFmtId="38" fontId="13" fillId="0" borderId="23" xfId="1" applyFont="1" applyBorder="1" applyAlignment="1" applyProtection="1">
      <alignment horizontal="right" vertical="center" wrapText="1"/>
      <protection locked="0"/>
    </xf>
    <xf numFmtId="0" fontId="13" fillId="2" borderId="126" xfId="3" applyNumberFormat="1" applyFont="1" applyFill="1" applyBorder="1" applyAlignment="1" applyProtection="1">
      <alignment horizontal="center" vertical="center"/>
    </xf>
    <xf numFmtId="0" fontId="91" fillId="2" borderId="92" xfId="3" applyFont="1" applyFill="1" applyBorder="1" applyAlignment="1" applyProtection="1">
      <alignment horizontal="left" vertical="center" wrapText="1"/>
    </xf>
    <xf numFmtId="0" fontId="91" fillId="2" borderId="23" xfId="3" applyFont="1" applyFill="1" applyBorder="1" applyAlignment="1" applyProtection="1">
      <alignment horizontal="left" vertical="center" wrapText="1"/>
    </xf>
    <xf numFmtId="0" fontId="91" fillId="2" borderId="24" xfId="3" applyFont="1" applyFill="1" applyBorder="1" applyAlignment="1" applyProtection="1">
      <alignment horizontal="left" vertical="center" wrapText="1"/>
    </xf>
    <xf numFmtId="0" fontId="17" fillId="3" borderId="92" xfId="3" applyFont="1" applyFill="1" applyBorder="1" applyAlignment="1" applyProtection="1">
      <alignment horizontal="left" vertical="center" wrapText="1"/>
      <protection locked="0"/>
    </xf>
    <xf numFmtId="0" fontId="17" fillId="3" borderId="23" xfId="3" applyFont="1" applyFill="1" applyBorder="1" applyAlignment="1" applyProtection="1">
      <alignment horizontal="left" vertical="center" wrapText="1"/>
      <protection locked="0"/>
    </xf>
    <xf numFmtId="0" fontId="17" fillId="3" borderId="126" xfId="3" applyFont="1" applyFill="1" applyBorder="1" applyAlignment="1" applyProtection="1">
      <alignment horizontal="left" vertical="center" wrapText="1"/>
      <protection locked="0"/>
    </xf>
    <xf numFmtId="0" fontId="13" fillId="2" borderId="7" xfId="3" applyFont="1" applyFill="1" applyBorder="1" applyAlignment="1" applyProtection="1">
      <alignment horizontal="center" vertical="center"/>
    </xf>
    <xf numFmtId="0" fontId="13" fillId="2" borderId="7" xfId="3" applyFont="1" applyFill="1" applyBorder="1" applyAlignment="1" applyProtection="1">
      <alignment horizontal="center" vertical="center" shrinkToFit="1"/>
    </xf>
    <xf numFmtId="0" fontId="13" fillId="0" borderId="95" xfId="3" applyFont="1" applyFill="1" applyBorder="1" applyAlignment="1" applyProtection="1">
      <alignment horizontal="left" vertical="center"/>
      <protection locked="0"/>
    </xf>
    <xf numFmtId="0" fontId="13" fillId="0" borderId="97"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5" xfId="3" applyFont="1" applyFill="1" applyBorder="1" applyAlignment="1" applyProtection="1">
      <alignment horizontal="left" vertical="center"/>
      <protection locked="0"/>
    </xf>
    <xf numFmtId="0" fontId="13" fillId="0" borderId="131" xfId="3" applyFont="1" applyFill="1" applyBorder="1" applyAlignment="1" applyProtection="1">
      <alignment horizontal="left" vertical="center"/>
      <protection locked="0"/>
    </xf>
    <xf numFmtId="0" fontId="17" fillId="2" borderId="23"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0" fontId="13" fillId="2" borderId="7" xfId="3" applyNumberFormat="1" applyFont="1" applyFill="1" applyBorder="1" applyAlignment="1" applyProtection="1">
      <alignment horizontal="center" vertical="center"/>
    </xf>
    <xf numFmtId="0" fontId="13" fillId="2" borderId="111" xfId="3" applyFont="1" applyFill="1" applyBorder="1" applyAlignment="1" applyProtection="1">
      <alignment horizontal="center" vertical="center"/>
    </xf>
    <xf numFmtId="0" fontId="13" fillId="0" borderId="123" xfId="3" applyFont="1" applyFill="1" applyBorder="1" applyAlignment="1" applyProtection="1">
      <alignment horizontal="center" vertical="center"/>
    </xf>
    <xf numFmtId="0" fontId="13" fillId="0" borderId="92" xfId="3" applyFont="1" applyFill="1" applyBorder="1" applyAlignment="1" applyProtection="1">
      <alignment horizontal="left" vertical="center"/>
      <protection locked="0"/>
    </xf>
    <xf numFmtId="0" fontId="13" fillId="0" borderId="23" xfId="3" applyFont="1" applyFill="1" applyBorder="1" applyAlignment="1" applyProtection="1">
      <alignment horizontal="left" vertical="center"/>
      <protection locked="0"/>
    </xf>
    <xf numFmtId="0" fontId="13" fillId="0" borderId="24" xfId="3" applyFont="1" applyFill="1" applyBorder="1" applyAlignment="1" applyProtection="1">
      <alignment horizontal="left" vertical="center"/>
      <protection locked="0"/>
    </xf>
    <xf numFmtId="0" fontId="13" fillId="2" borderId="113" xfId="3" applyFont="1" applyFill="1" applyBorder="1" applyAlignment="1" applyProtection="1">
      <alignment horizontal="center" vertical="center" shrinkToFit="1"/>
    </xf>
    <xf numFmtId="0" fontId="13" fillId="2" borderId="114" xfId="3" applyFont="1" applyFill="1" applyBorder="1" applyAlignment="1" applyProtection="1">
      <alignment horizontal="center" vertical="center" shrinkToFit="1"/>
    </xf>
    <xf numFmtId="179" fontId="13" fillId="2" borderId="125" xfId="3" applyNumberFormat="1" applyFont="1" applyFill="1" applyBorder="1" applyAlignment="1" applyProtection="1">
      <alignment horizontal="center" vertical="center"/>
    </xf>
    <xf numFmtId="179" fontId="13" fillId="0" borderId="4" xfId="3" applyNumberFormat="1" applyFont="1" applyFill="1" applyBorder="1" applyAlignment="1" applyProtection="1">
      <alignment horizontal="center" vertical="center"/>
      <protection locked="0"/>
    </xf>
    <xf numFmtId="179" fontId="13" fillId="0" borderId="5" xfId="3" applyNumberFormat="1"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9" fontId="13" fillId="0" borderId="5" xfId="3" applyNumberFormat="1" applyFont="1" applyBorder="1" applyAlignment="1" applyProtection="1">
      <alignment horizontal="center" vertical="center"/>
      <protection locked="0"/>
    </xf>
    <xf numFmtId="49" fontId="13" fillId="0" borderId="131" xfId="3" applyNumberFormat="1" applyFont="1" applyBorder="1" applyAlignment="1" applyProtection="1">
      <alignment horizontal="center" vertical="center"/>
      <protection locked="0"/>
    </xf>
    <xf numFmtId="0" fontId="13" fillId="2" borderId="118" xfId="3" applyFont="1" applyFill="1" applyBorder="1" applyAlignment="1" applyProtection="1">
      <alignment horizontal="center" vertical="center"/>
    </xf>
    <xf numFmtId="179" fontId="13" fillId="2" borderId="115" xfId="3" applyNumberFormat="1" applyFont="1" applyFill="1" applyBorder="1" applyAlignment="1" applyProtection="1">
      <alignment horizontal="center" vertical="center" wrapText="1"/>
    </xf>
    <xf numFmtId="179" fontId="13" fillId="2" borderId="116" xfId="3" applyNumberFormat="1" applyFont="1" applyFill="1" applyBorder="1" applyAlignment="1" applyProtection="1">
      <alignment horizontal="center" vertical="center" wrapText="1"/>
    </xf>
    <xf numFmtId="0" fontId="13" fillId="0" borderId="115" xfId="3" applyFont="1" applyFill="1" applyBorder="1" applyAlignment="1" applyProtection="1">
      <alignment horizontal="center" vertical="center"/>
      <protection locked="0"/>
    </xf>
    <xf numFmtId="0" fontId="13" fillId="0" borderId="116" xfId="3" applyFont="1" applyFill="1" applyBorder="1" applyAlignment="1" applyProtection="1">
      <alignment horizontal="center" vertical="center"/>
      <protection locked="0"/>
    </xf>
    <xf numFmtId="0" fontId="13" fillId="0" borderId="117" xfId="3" applyFont="1" applyFill="1" applyBorder="1" applyAlignment="1" applyProtection="1">
      <alignment horizontal="center" vertical="center"/>
      <protection locked="0"/>
    </xf>
    <xf numFmtId="0" fontId="0" fillId="0" borderId="120" xfId="0" applyBorder="1" applyAlignment="1" applyProtection="1">
      <alignment horizontal="center" vertical="center"/>
      <protection locked="0"/>
    </xf>
    <xf numFmtId="179" fontId="13" fillId="0" borderId="92" xfId="3" applyNumberFormat="1" applyFont="1" applyFill="1" applyBorder="1" applyAlignment="1" applyProtection="1">
      <alignment horizontal="left" vertical="center"/>
      <protection locked="0"/>
    </xf>
    <xf numFmtId="179" fontId="13" fillId="0" borderId="23" xfId="3" applyNumberFormat="1" applyFont="1" applyFill="1" applyBorder="1" applyAlignment="1" applyProtection="1">
      <alignment horizontal="left" vertical="center"/>
      <protection locked="0"/>
    </xf>
    <xf numFmtId="179" fontId="13" fillId="0" borderId="126" xfId="3" applyNumberFormat="1" applyFont="1" applyFill="1" applyBorder="1" applyAlignment="1" applyProtection="1">
      <alignment horizontal="left" vertical="center"/>
      <protection locked="0"/>
    </xf>
    <xf numFmtId="179" fontId="13" fillId="0" borderId="92" xfId="3" applyNumberFormat="1" applyFont="1" applyFill="1" applyBorder="1" applyAlignment="1" applyProtection="1">
      <alignment horizontal="center" vertical="center"/>
      <protection locked="0"/>
    </xf>
    <xf numFmtId="179" fontId="13" fillId="0" borderId="23" xfId="3" applyNumberFormat="1"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127" xfId="3" applyFont="1" applyFill="1" applyBorder="1" applyAlignment="1" applyProtection="1">
      <alignment horizontal="center" vertical="center" wrapText="1" shrinkToFit="1"/>
    </xf>
    <xf numFmtId="0" fontId="13" fillId="2" borderId="5" xfId="3" applyFont="1" applyFill="1" applyBorder="1" applyAlignment="1" applyProtection="1">
      <alignment horizontal="center" vertical="center" wrapText="1" shrinkToFit="1"/>
    </xf>
    <xf numFmtId="0" fontId="13" fillId="2" borderId="6" xfId="3" applyFont="1" applyFill="1" applyBorder="1" applyAlignment="1" applyProtection="1">
      <alignment horizontal="center" vertical="center" wrapText="1" shrinkToFit="1"/>
    </xf>
    <xf numFmtId="0" fontId="13" fillId="0" borderId="92" xfId="3" applyFont="1" applyFill="1" applyBorder="1" applyAlignment="1" applyProtection="1">
      <alignment horizontal="left" vertical="center" wrapText="1" shrinkToFit="1"/>
      <protection locked="0"/>
    </xf>
    <xf numFmtId="0" fontId="13" fillId="0" borderId="23" xfId="3" applyFont="1" applyFill="1" applyBorder="1" applyAlignment="1" applyProtection="1">
      <alignment horizontal="left" vertical="center" wrapText="1" shrinkToFit="1"/>
      <protection locked="0"/>
    </xf>
    <xf numFmtId="0" fontId="13" fillId="0" borderId="126" xfId="3" applyFont="1" applyFill="1" applyBorder="1" applyAlignment="1" applyProtection="1">
      <alignment horizontal="left" vertical="center" wrapText="1" shrinkToFit="1"/>
      <protection locked="0"/>
    </xf>
    <xf numFmtId="181" fontId="13" fillId="2" borderId="23" xfId="3" applyNumberFormat="1" applyFont="1" applyFill="1" applyBorder="1" applyAlignment="1" applyProtection="1">
      <alignment horizontal="left" vertical="center"/>
    </xf>
    <xf numFmtId="181" fontId="13" fillId="2" borderId="126" xfId="3" applyNumberFormat="1" applyFont="1" applyFill="1" applyBorder="1" applyAlignment="1" applyProtection="1">
      <alignment horizontal="left" vertical="center"/>
    </xf>
    <xf numFmtId="0" fontId="13" fillId="2" borderId="125" xfId="3" applyFont="1" applyFill="1" applyBorder="1" applyAlignment="1" applyProtection="1">
      <alignment horizontal="center" vertical="center" wrapText="1"/>
    </xf>
    <xf numFmtId="0" fontId="13" fillId="0" borderId="1" xfId="3" applyFont="1" applyBorder="1" applyAlignment="1" applyProtection="1">
      <alignment horizontal="left" vertical="center" wrapText="1"/>
      <protection locked="0"/>
    </xf>
    <xf numFmtId="0" fontId="13" fillId="0" borderId="2" xfId="3" applyFont="1" applyBorder="1" applyAlignment="1" applyProtection="1">
      <alignment horizontal="left" vertical="center" wrapText="1"/>
      <protection locked="0"/>
    </xf>
    <xf numFmtId="0" fontId="13" fillId="0" borderId="5" xfId="3" applyFont="1" applyFill="1" applyBorder="1" applyAlignment="1" applyProtection="1">
      <alignment horizontal="center" vertical="center" wrapText="1" shrinkToFit="1"/>
    </xf>
    <xf numFmtId="0" fontId="13" fillId="0" borderId="5" xfId="3" applyFont="1" applyBorder="1" applyAlignment="1" applyProtection="1">
      <alignment horizontal="center" vertical="center"/>
    </xf>
    <xf numFmtId="0" fontId="13" fillId="2" borderId="128" xfId="3" applyFont="1" applyFill="1" applyBorder="1" applyAlignment="1" applyProtection="1">
      <alignment horizontal="center" vertical="center" wrapText="1"/>
    </xf>
    <xf numFmtId="0" fontId="18" fillId="2" borderId="24" xfId="3" applyFont="1" applyFill="1" applyBorder="1" applyAlignment="1" applyProtection="1">
      <alignment horizontal="center" vertical="center" wrapText="1"/>
    </xf>
    <xf numFmtId="0" fontId="18" fillId="2" borderId="7" xfId="3" applyFont="1" applyFill="1" applyBorder="1" applyAlignment="1" applyProtection="1">
      <alignment horizontal="center" vertical="center" wrapText="1"/>
    </xf>
    <xf numFmtId="0" fontId="18" fillId="2" borderId="112" xfId="3" applyFont="1" applyFill="1" applyBorder="1" applyAlignment="1" applyProtection="1">
      <alignment horizontal="center" vertical="center" wrapText="1"/>
    </xf>
    <xf numFmtId="0" fontId="13" fillId="2" borderId="104" xfId="3" applyFont="1" applyFill="1" applyBorder="1" applyAlignment="1" applyProtection="1">
      <alignment horizontal="center" vertical="center" shrinkToFit="1"/>
    </xf>
    <xf numFmtId="0" fontId="13" fillId="3" borderId="130" xfId="3" applyFont="1" applyFill="1" applyBorder="1" applyAlignment="1" applyProtection="1">
      <alignment horizontal="center" vertical="center" wrapText="1"/>
      <protection locked="0"/>
    </xf>
    <xf numFmtId="0" fontId="13" fillId="3" borderId="121" xfId="3" applyFont="1" applyFill="1" applyBorder="1" applyAlignment="1" applyProtection="1">
      <alignment horizontal="center" vertical="center" wrapText="1"/>
      <protection locked="0"/>
    </xf>
    <xf numFmtId="0" fontId="13" fillId="3" borderId="122" xfId="3" applyFont="1" applyFill="1" applyBorder="1" applyAlignment="1" applyProtection="1">
      <alignment horizontal="center" vertical="center" wrapText="1"/>
      <protection locked="0"/>
    </xf>
    <xf numFmtId="38" fontId="13" fillId="0" borderId="23" xfId="1" applyFont="1" applyBorder="1" applyAlignment="1" applyProtection="1">
      <alignment vertical="center" wrapText="1"/>
      <protection locked="0"/>
    </xf>
    <xf numFmtId="0" fontId="13" fillId="2" borderId="118" xfId="3" applyFont="1" applyFill="1" applyBorder="1" applyAlignment="1" applyProtection="1">
      <alignment horizontal="center" vertical="center" wrapText="1"/>
    </xf>
    <xf numFmtId="0" fontId="13" fillId="2" borderId="119" xfId="3" applyFont="1" applyFill="1" applyBorder="1" applyAlignment="1" applyProtection="1">
      <alignment horizontal="center" vertical="center" wrapText="1"/>
    </xf>
    <xf numFmtId="0" fontId="13" fillId="2" borderId="120" xfId="3" applyFont="1" applyFill="1" applyBorder="1" applyAlignment="1" applyProtection="1">
      <alignment horizontal="center" vertical="center" wrapText="1"/>
    </xf>
    <xf numFmtId="0" fontId="17" fillId="2" borderId="92" xfId="3" applyFont="1" applyFill="1" applyBorder="1" applyAlignment="1" applyProtection="1">
      <alignment horizontal="center" vertical="center"/>
    </xf>
    <xf numFmtId="0" fontId="18" fillId="2" borderId="23" xfId="3" applyFont="1" applyFill="1" applyBorder="1" applyAlignment="1" applyProtection="1">
      <alignment horizontal="center" vertical="center" wrapText="1"/>
    </xf>
    <xf numFmtId="0" fontId="18" fillId="2" borderId="100" xfId="3" applyFont="1" applyFill="1" applyBorder="1" applyAlignment="1" applyProtection="1">
      <alignment horizontal="center" vertical="center" wrapText="1"/>
    </xf>
    <xf numFmtId="0" fontId="18" fillId="2" borderId="121" xfId="3" applyFont="1" applyFill="1" applyBorder="1" applyAlignment="1" applyProtection="1">
      <alignment horizontal="center" vertical="center" wrapText="1"/>
    </xf>
    <xf numFmtId="0" fontId="18" fillId="2" borderId="122" xfId="3" applyFont="1" applyFill="1" applyBorder="1" applyAlignment="1" applyProtection="1">
      <alignment horizontal="center" vertical="center" wrapText="1"/>
    </xf>
    <xf numFmtId="0" fontId="13" fillId="2" borderId="126" xfId="3" applyFont="1" applyFill="1" applyBorder="1" applyAlignment="1" applyProtection="1">
      <alignment horizontal="center" vertical="center"/>
    </xf>
    <xf numFmtId="0" fontId="13" fillId="0" borderId="120" xfId="3" applyFont="1" applyFill="1" applyBorder="1" applyAlignment="1" applyProtection="1">
      <alignment horizontal="center" vertical="center" wrapText="1"/>
    </xf>
    <xf numFmtId="0" fontId="108" fillId="10" borderId="92" xfId="0" applyFont="1" applyFill="1" applyBorder="1" applyAlignment="1">
      <alignment horizontal="left" vertical="center" wrapText="1" shrinkToFit="1"/>
    </xf>
    <xf numFmtId="0" fontId="108" fillId="10" borderId="23" xfId="0" applyFont="1" applyFill="1" applyBorder="1" applyAlignment="1">
      <alignment horizontal="left" vertical="center" wrapText="1" shrinkToFit="1"/>
    </xf>
    <xf numFmtId="0" fontId="108" fillId="10" borderId="24" xfId="0" applyFont="1" applyFill="1" applyBorder="1" applyAlignment="1">
      <alignment horizontal="left" vertical="center" wrapText="1" shrinkToFit="1"/>
    </xf>
    <xf numFmtId="0" fontId="13" fillId="5" borderId="7" xfId="3" applyNumberFormat="1" applyFont="1" applyFill="1" applyBorder="1" applyAlignment="1" applyProtection="1">
      <alignment horizontal="center" vertical="center" textRotation="255" wrapText="1"/>
    </xf>
    <xf numFmtId="0" fontId="17" fillId="2" borderId="7" xfId="3" applyNumberFormat="1" applyFont="1" applyFill="1" applyBorder="1" applyAlignment="1" applyProtection="1">
      <alignment horizontal="center" vertical="center" textRotation="255" wrapText="1"/>
    </xf>
    <xf numFmtId="0" fontId="13" fillId="2" borderId="7" xfId="3" applyNumberFormat="1" applyFont="1" applyFill="1" applyBorder="1" applyAlignment="1" applyProtection="1">
      <alignment horizontal="right" vertical="center" wrapText="1"/>
    </xf>
    <xf numFmtId="178" fontId="13" fillId="5" borderId="7" xfId="3" applyNumberFormat="1" applyFont="1" applyFill="1" applyBorder="1" applyAlignment="1" applyProtection="1">
      <alignment horizontal="center" vertical="center" wrapText="1"/>
    </xf>
    <xf numFmtId="0" fontId="17" fillId="5" borderId="7" xfId="3" applyFont="1" applyFill="1" applyBorder="1" applyAlignment="1" applyProtection="1">
      <alignment horizontal="center" vertical="center" wrapText="1"/>
    </xf>
    <xf numFmtId="0" fontId="11" fillId="5" borderId="7" xfId="0" applyFont="1" applyFill="1" applyBorder="1" applyAlignment="1" applyProtection="1">
      <alignment horizontal="center" vertical="center" wrapText="1"/>
    </xf>
    <xf numFmtId="178" fontId="13" fillId="5" borderId="25" xfId="3" applyNumberFormat="1" applyFont="1" applyFill="1" applyBorder="1" applyAlignment="1" applyProtection="1">
      <alignment horizontal="center" vertical="center" textRotation="255"/>
    </xf>
    <xf numFmtId="178" fontId="13" fillId="5" borderId="8" xfId="3" applyNumberFormat="1" applyFont="1" applyFill="1" applyBorder="1" applyAlignment="1" applyProtection="1">
      <alignment horizontal="center" vertical="center" textRotation="255"/>
    </xf>
    <xf numFmtId="0" fontId="17" fillId="2" borderId="92" xfId="3" applyFont="1" applyFill="1" applyBorder="1" applyAlignment="1" applyProtection="1">
      <alignment horizontal="left" vertical="center"/>
    </xf>
    <xf numFmtId="0" fontId="17" fillId="2" borderId="23" xfId="3" applyFont="1" applyFill="1" applyBorder="1" applyAlignment="1" applyProtection="1">
      <alignment horizontal="left" vertical="center"/>
    </xf>
    <xf numFmtId="0" fontId="17" fillId="2" borderId="24" xfId="3" applyFont="1" applyFill="1" applyBorder="1" applyAlignment="1" applyProtection="1">
      <alignment horizontal="left" vertical="center"/>
    </xf>
    <xf numFmtId="178" fontId="13" fillId="5" borderId="25" xfId="3" applyNumberFormat="1" applyFont="1" applyFill="1" applyBorder="1" applyAlignment="1" applyProtection="1">
      <alignment horizontal="center" vertical="center" textRotation="255" wrapText="1"/>
    </xf>
    <xf numFmtId="178" fontId="13" fillId="5" borderId="8" xfId="3" applyNumberFormat="1" applyFont="1" applyFill="1" applyBorder="1" applyAlignment="1" applyProtection="1">
      <alignment horizontal="center" vertical="center" textRotation="255" wrapText="1"/>
    </xf>
    <xf numFmtId="190" fontId="18" fillId="0" borderId="92" xfId="0" applyNumberFormat="1" applyFont="1" applyBorder="1" applyAlignment="1" applyProtection="1">
      <alignment horizontal="center" vertical="center" wrapText="1"/>
      <protection locked="0"/>
    </xf>
    <xf numFmtId="190" fontId="18" fillId="0" borderId="24" xfId="0" applyNumberFormat="1" applyFont="1" applyBorder="1" applyAlignment="1" applyProtection="1">
      <alignment horizontal="center" vertical="center" wrapText="1"/>
      <protection locked="0"/>
    </xf>
    <xf numFmtId="0" fontId="13" fillId="2" borderId="124" xfId="3" applyNumberFormat="1" applyFont="1" applyFill="1" applyBorder="1" applyAlignment="1">
      <alignment horizontal="center" vertical="center" wrapText="1"/>
    </xf>
    <xf numFmtId="0" fontId="13" fillId="2" borderId="123" xfId="3" applyNumberFormat="1" applyFont="1" applyFill="1" applyBorder="1" applyAlignment="1">
      <alignment horizontal="center" vertical="center" wrapText="1"/>
    </xf>
    <xf numFmtId="0" fontId="13" fillId="0" borderId="92"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191" fontId="13" fillId="0" borderId="92" xfId="0" applyNumberFormat="1" applyFont="1" applyBorder="1" applyAlignment="1" applyProtection="1">
      <alignment horizontal="center" vertical="center" wrapText="1"/>
      <protection locked="0"/>
    </xf>
    <xf numFmtId="191" fontId="13" fillId="0" borderId="24" xfId="0" applyNumberFormat="1" applyFont="1" applyBorder="1" applyAlignment="1" applyProtection="1">
      <alignment horizontal="center" vertical="center" wrapText="1"/>
      <protection locked="0"/>
    </xf>
    <xf numFmtId="0" fontId="21" fillId="0" borderId="92"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0" fontId="106" fillId="0" borderId="0" xfId="3" applyFont="1" applyAlignment="1">
      <alignment horizontal="left" vertical="center"/>
    </xf>
    <xf numFmtId="0" fontId="106" fillId="0" borderId="0" xfId="3" applyFont="1">
      <alignment vertical="center"/>
    </xf>
  </cellXfs>
  <cellStyles count="16">
    <cellStyle name="パーセント" xfId="2" builtinId="5"/>
    <cellStyle name="ハイパーリンク" xfId="5" builtinId="8"/>
    <cellStyle name="ハイパーリンク 2" xfId="13" xr:uid="{57EBCCAB-8A5A-49F7-BBD4-009A21BD7EF2}"/>
    <cellStyle name="桁区切り" xfId="1" builtinId="6"/>
    <cellStyle name="桁区切り 2" xfId="4" xr:uid="{00000000-0005-0000-0000-000003000000}"/>
    <cellStyle name="桁区切り 2 2" xfId="14" xr:uid="{AC389ED1-2CAB-4B55-AD0D-6DE21618A259}"/>
    <cellStyle name="標準" xfId="0" builtinId="0"/>
    <cellStyle name="標準 2" xfId="3" xr:uid="{00000000-0005-0000-0000-000005000000}"/>
    <cellStyle name="標準 2 2" xfId="10" xr:uid="{00000000-0005-0000-0000-000006000000}"/>
    <cellStyle name="標準 2 2 2" xfId="11" xr:uid="{00000000-0005-0000-0000-000007000000}"/>
    <cellStyle name="標準 3" xfId="6" xr:uid="{00000000-0005-0000-0000-000008000000}"/>
    <cellStyle name="標準 3 2" xfId="12" xr:uid="{00000000-0005-0000-0000-000009000000}"/>
    <cellStyle name="標準 3 3" xfId="15" xr:uid="{D94D6AED-078B-4813-AB48-A948CC0059E6}"/>
    <cellStyle name="標準 4" xfId="7" xr:uid="{00000000-0005-0000-0000-00000A000000}"/>
    <cellStyle name="標準 5" xfId="8" xr:uid="{00000000-0005-0000-0000-00000B000000}"/>
    <cellStyle name="標準 6" xfId="9" xr:uid="{00000000-0005-0000-0000-00000C000000}"/>
  </cellStyles>
  <dxfs count="421">
    <dxf>
      <font>
        <b val="0"/>
        <i val="0"/>
        <strike val="0"/>
        <condense val="0"/>
        <extend val="0"/>
        <outline val="0"/>
        <shadow val="0"/>
        <u val="none"/>
        <vertAlign val="baseline"/>
        <sz val="11"/>
        <color theme="1"/>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1" hidden="0"/>
    </dxf>
    <dxf>
      <fill>
        <patternFill>
          <bgColor rgb="FFFF0000"/>
        </patternFill>
      </fill>
    </dxf>
    <dxf>
      <font>
        <b/>
        <i val="0"/>
        <color theme="0"/>
      </font>
      <fill>
        <patternFill>
          <bgColor rgb="FFFF0000"/>
        </patternFill>
      </fill>
    </dxf>
    <dxf>
      <fill>
        <patternFill>
          <bgColor rgb="FFFF0000"/>
        </patternFill>
      </fill>
    </dxf>
    <dxf>
      <fill>
        <patternFill>
          <bgColor theme="9" tint="0.59996337778862885"/>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patternType="lightGray"/>
      </fill>
    </dxf>
    <dxf>
      <fill>
        <patternFill patternType="gray0625"/>
      </fill>
    </dxf>
    <dxf>
      <fill>
        <patternFill patternType="gray0625"/>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mediumGray"/>
      </fill>
    </dxf>
    <dxf>
      <font>
        <b val="0"/>
        <i val="0"/>
        <strike val="0"/>
        <condense val="0"/>
        <extend val="0"/>
        <outline val="0"/>
        <shadow val="0"/>
        <u val="none"/>
        <vertAlign val="baseline"/>
        <sz val="8"/>
        <color theme="1"/>
        <name val="ＭＳ Ｐゴシック"/>
        <family val="3"/>
        <charset val="128"/>
        <scheme val="none"/>
      </font>
      <alignment horizontal="left"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theme="1"/>
        <name val="ＭＳ Ｐゴシック"/>
        <family val="3"/>
        <charset val="128"/>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4" tint="0.79998168889431442"/>
        </patternFill>
      </fill>
      <border diagonalUp="0" diagonalDown="0" outline="0">
        <left style="thin">
          <color indexed="64"/>
        </left>
        <right/>
        <top/>
        <bottom/>
      </border>
      <protection locked="1" hidden="1"/>
    </dxf>
    <dxf>
      <font>
        <b val="0"/>
        <i val="0"/>
        <strike val="0"/>
        <condense val="0"/>
        <extend val="0"/>
        <outline val="0"/>
        <shadow val="0"/>
        <u val="none"/>
        <vertAlign val="baseline"/>
        <sz val="10"/>
        <color theme="1"/>
        <name val="ＭＳ Ｐゴシック"/>
        <family val="3"/>
        <charset val="128"/>
        <scheme val="none"/>
      </font>
      <fill>
        <patternFill patternType="solid">
          <fgColor indexed="64"/>
          <bgColor theme="4" tint="0.79998168889431442"/>
        </patternFill>
      </fill>
      <border diagonalUp="0" diagonalDown="0">
        <left style="thin">
          <color indexed="64"/>
        </left>
        <right/>
        <top style="thin">
          <color indexed="64"/>
        </top>
        <bottom/>
        <vertical/>
        <horizontal/>
      </border>
      <protection locked="1" hidden="1"/>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4" tint="0.79998168889431442"/>
        </patternFill>
      </fill>
      <border diagonalUp="0" diagonalDown="0" outline="0">
        <left style="thin">
          <color indexed="64"/>
        </left>
        <right/>
        <top/>
        <bottom/>
      </border>
      <protection locked="1" hidden="1"/>
    </dxf>
    <dxf>
      <font>
        <b val="0"/>
        <i val="0"/>
        <strike val="0"/>
        <condense val="0"/>
        <extend val="0"/>
        <outline val="0"/>
        <shadow val="0"/>
        <u val="none"/>
        <vertAlign val="baseline"/>
        <sz val="10"/>
        <color theme="1"/>
        <name val="ＭＳ Ｐゴシック"/>
        <family val="3"/>
        <charset val="128"/>
        <scheme val="none"/>
      </font>
      <fill>
        <patternFill patternType="solid">
          <fgColor indexed="64"/>
          <bgColor theme="4" tint="0.79998168889431442"/>
        </patternFill>
      </fill>
      <border diagonalUp="0" diagonalDown="0">
        <left style="thin">
          <color indexed="64"/>
        </left>
        <right/>
        <top style="thin">
          <color indexed="64"/>
        </top>
        <bottom/>
        <vertical/>
        <horizontal/>
      </border>
      <protection locked="1" hidden="1"/>
    </dxf>
    <dxf>
      <font>
        <b val="0"/>
        <i val="0"/>
        <strike val="0"/>
        <condense val="0"/>
        <extend val="0"/>
        <outline val="0"/>
        <shadow val="0"/>
        <u val="none"/>
        <vertAlign val="baseline"/>
        <sz val="10"/>
        <color theme="1"/>
        <name val="ＭＳ Ｐゴシック"/>
        <family val="3"/>
        <charset val="128"/>
        <scheme val="none"/>
      </font>
      <numFmt numFmtId="0" formatCode="General"/>
      <alignment horizontal="right"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theme="1"/>
        <name val="ＭＳ Ｐゴシック"/>
        <family val="3"/>
        <charset val="128"/>
        <scheme val="none"/>
      </font>
      <alignment horizontal="right"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8"/>
        <color theme="1"/>
        <name val="ＭＳ Ｐゴシック"/>
        <family val="3"/>
        <charset val="128"/>
        <scheme val="none"/>
      </font>
      <numFmt numFmtId="0" formatCode="General"/>
      <alignment horizontal="center" vertical="center" textRotation="0" wrapText="0" indent="0" justifyLastLine="0" shrinkToFit="0" readingOrder="0"/>
      <border diagonalUp="0" diagonalDown="0" outline="0">
        <left style="hair">
          <color indexed="64"/>
        </left>
        <right/>
        <top/>
        <bottom/>
      </border>
      <protection locked="0" hidden="0"/>
    </dxf>
    <dxf>
      <font>
        <b val="0"/>
        <i val="0"/>
        <strike val="0"/>
        <condense val="0"/>
        <extend val="0"/>
        <outline val="0"/>
        <shadow val="0"/>
        <u val="none"/>
        <vertAlign val="baseline"/>
        <sz val="8"/>
        <color theme="1"/>
        <name val="ＭＳ Ｐゴシック"/>
        <family val="3"/>
        <charset val="128"/>
        <scheme val="none"/>
      </font>
      <alignment horizontal="center" vertical="center" textRotation="0" wrapText="0" indent="0" justifyLastLine="0" shrinkToFit="0" readingOrder="0"/>
      <border diagonalUp="0" diagonalDown="0">
        <left style="hair">
          <color indexed="64"/>
        </left>
        <right/>
        <top style="thin">
          <color indexed="64"/>
        </top>
        <bottom/>
        <vertical/>
        <horizontal/>
      </border>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alignment horizontal="right"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theme="1"/>
        <name val="ＭＳ Ｐゴシック"/>
        <family val="3"/>
        <charset val="128"/>
        <scheme val="none"/>
      </font>
      <alignment horizontal="right"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8"/>
        <color theme="1"/>
        <name val="ＭＳ Ｐゴシック"/>
        <family val="3"/>
        <charset val="128"/>
        <scheme val="none"/>
      </font>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theme="1"/>
        <name val="ＭＳ Ｐゴシック"/>
        <family val="3"/>
        <charset val="128"/>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8"/>
        <color theme="1"/>
        <name val="ＭＳ Ｐゴシック"/>
        <family val="3"/>
        <charset val="128"/>
        <scheme val="none"/>
      </font>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theme="1"/>
        <name val="ＭＳ Ｐゴシック"/>
        <family val="3"/>
        <charset val="128"/>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8"/>
        <color theme="1"/>
        <name val="ＭＳ Ｐゴシック"/>
        <family val="3"/>
        <charset val="128"/>
        <scheme val="none"/>
      </font>
      <alignment horizontal="left"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theme="1"/>
        <name val="ＭＳ Ｐゴシック"/>
        <family val="3"/>
        <charset val="128"/>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ＭＳ Ｐ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ＭＳ Ｐゴシック"/>
        <family val="3"/>
        <charset val="128"/>
        <scheme val="none"/>
      </font>
      <numFmt numFmtId="189" formatCode="&quot;展&quot;\-Genera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ＭＳ Ｐゴシック"/>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theme="1"/>
        <name val="ＭＳ Ｐゴシック"/>
        <family val="3"/>
        <charset val="128"/>
        <scheme val="none"/>
      </font>
      <numFmt numFmtId="189" formatCode="&quot;展&quot;\-General"/>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vertical/>
        <horizontal/>
      </border>
      <protection locked="1" hidden="1"/>
    </dxf>
    <dxf>
      <border outline="0">
        <left style="thin">
          <color theme="1"/>
        </left>
        <right style="thin">
          <color indexed="64"/>
        </right>
        <top style="thin">
          <color theme="1"/>
        </top>
        <bottom style="thin">
          <color theme="1"/>
        </bottom>
      </border>
    </dxf>
    <dxf>
      <font>
        <b val="0"/>
        <i val="0"/>
        <strike val="0"/>
        <condense val="0"/>
        <extend val="0"/>
        <outline val="0"/>
        <shadow val="0"/>
        <u val="none"/>
        <vertAlign val="baseline"/>
        <sz val="10"/>
        <color theme="1"/>
        <name val="ＭＳ Ｐゴシック"/>
        <family val="3"/>
        <charset val="128"/>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rgb="FFFF0000"/>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fgColor indexed="64"/>
          <bgColor theme="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1"/>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border diagonalUp="0" diagonalDown="0" outline="0">
        <left/>
        <right style="thin">
          <color theme="1"/>
        </right>
        <top/>
        <bottom style="thin">
          <color theme="1"/>
        </bottom>
      </border>
      <protection locked="1" hidden="1"/>
    </dxf>
    <dxf>
      <font>
        <strike val="0"/>
        <outline val="0"/>
        <shadow val="0"/>
        <u val="none"/>
        <vertAlign val="baseline"/>
        <sz val="10"/>
        <color theme="1"/>
        <name val="ＭＳ Ｐゴシック"/>
        <scheme val="none"/>
      </font>
      <fill>
        <patternFill patternType="solid">
          <fgColor indexed="64"/>
          <bgColor theme="4" tint="0.79998168889431442"/>
        </patternFill>
      </fill>
      <border diagonalUp="0" diagonalDown="0">
        <left/>
        <right style="thin">
          <color theme="1"/>
        </right>
        <top/>
        <bottom/>
      </border>
      <protection locked="1" hidden="1"/>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protection locked="1" hidden="1"/>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auto="1"/>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99" formatCode="&quot;産ｶ&quot;\-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left>
        <right/>
        <top/>
        <bottom/>
      </border>
      <protection locked="1" hidden="1"/>
    </dxf>
    <dxf>
      <font>
        <strike val="0"/>
        <outline val="0"/>
        <shadow val="0"/>
        <u val="none"/>
        <vertAlign val="baseline"/>
        <sz val="10"/>
        <name val="ＭＳ Ｐゴシック"/>
        <scheme val="none"/>
      </font>
      <fill>
        <patternFill>
          <fgColor rgb="FF000000"/>
          <bgColor rgb="FFD9D9D9"/>
        </patternFill>
      </fill>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family val="3"/>
        <charset val="128"/>
        <scheme val="none"/>
      </font>
      <fill>
        <patternFill patternType="solid">
          <fgColor indexed="64"/>
          <bgColor theme="0" tint="-0.14999847407452621"/>
        </patternFill>
      </fill>
      <border diagonalUp="1" diagonalDown="0" outline="0">
        <left style="thin">
          <color indexed="64"/>
        </left>
        <right style="thin">
          <color theme="1"/>
        </right>
        <top style="thin">
          <color indexed="64"/>
        </top>
        <bottom style="thin">
          <color theme="1"/>
        </bottom>
        <diagonal style="thin">
          <color indexed="64"/>
        </diagonal>
      </border>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border diagonalUp="0" diagonalDown="0" outline="0">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border diagonalUp="0" diagonalDown="0" outline="0">
        <left style="thin">
          <color indexed="64"/>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fill>
        <patternFill patternType="solid">
          <fgColor indexed="64"/>
          <bgColor theme="0" tint="-0.14999847407452621"/>
        </patternFill>
      </fill>
      <border diagonalUp="0" diagonalDown="0" outline="0">
        <left style="thin">
          <color theme="0" tint="-0.14996795556505021"/>
        </left>
        <right/>
        <top style="thin">
          <color indexed="64"/>
        </top>
        <bottom style="thin">
          <color theme="1"/>
        </bottom>
      </border>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fill>
        <patternFill patternType="solid">
          <fgColor indexed="64"/>
          <bgColor theme="0" tint="-0.14999847407452621"/>
        </patternFill>
      </fill>
      <border diagonalUp="0" diagonalDown="0" outline="0">
        <left style="thin">
          <color theme="0" tint="-0.14996795556505021"/>
        </left>
        <right style="thin">
          <color theme="0" tint="-0.14996795556505021"/>
        </right>
        <top style="thin">
          <color indexed="64"/>
        </top>
        <bottom style="thin">
          <color theme="1"/>
        </bottom>
      </border>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fill>
        <patternFill patternType="solid">
          <fgColor indexed="64"/>
          <bgColor theme="0" tint="-0.14999847407452621"/>
        </patternFill>
      </fill>
      <border diagonalUp="0" diagonalDown="0" outline="0">
        <left style="thin">
          <color theme="0" tint="-0.14996795556505021"/>
        </left>
        <right style="thin">
          <color theme="0" tint="-0.14996795556505021"/>
        </right>
        <top style="thin">
          <color indexed="64"/>
        </top>
        <bottom style="thin">
          <color theme="1"/>
        </bottom>
      </border>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dxf>
    <dxf>
      <font>
        <strike val="0"/>
        <outline val="0"/>
        <shadow val="0"/>
        <u val="none"/>
        <vertAlign val="baseline"/>
        <sz val="10"/>
        <color theme="1"/>
        <name val="ＭＳ Ｐゴシック"/>
        <scheme val="none"/>
      </font>
      <numFmt numFmtId="200" formatCode="&quot;委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FF0000"/>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200" formatCode="&quot;委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patternFill>
      </fill>
      <border diagonalUp="0" diagonalDown="0" outline="0">
        <left style="thin">
          <color theme="1"/>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border diagonalUp="0" diagonalDown="0">
        <left style="thin">
          <color theme="1"/>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border diagonalDown="0">
        <left/>
        <right style="thin">
          <color theme="1"/>
        </right>
        <top/>
        <bottom/>
      </border>
      <protection locked="0"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201" formatCode="&quot;機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strike val="0"/>
        <outline val="0"/>
        <shadow val="0"/>
        <u val="none"/>
        <vertAlign val="baseline"/>
        <sz val="11"/>
        <name val="ＭＳ Ｐゴシック"/>
        <scheme val="none"/>
      </font>
      <numFmt numFmtId="0" formatCode="General"/>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family val="3"/>
        <charset val="128"/>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202" formatCode="&quot;原ｶ&quot;\-General"/>
      <fill>
        <patternFill patternType="solid">
          <fgColor indexed="64"/>
          <bgColor theme="0" tint="-0.14999847407452621"/>
        </patternFill>
      </fill>
      <alignment horizontal="center" vertical="center" textRotation="0" wrapText="1" indent="0" justifyLastLine="0" shrinkToFit="0" readingOrder="0"/>
      <border diagonalDown="0" outline="0">
        <left style="thin">
          <color indexed="64"/>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style="medium">
          <color indexed="64"/>
        </right>
        <top/>
        <bottom style="medium">
          <color indexed="64"/>
        </bottom>
      </border>
    </dxf>
    <dxf>
      <font>
        <b val="0"/>
        <i val="0"/>
        <strike val="0"/>
        <condense val="0"/>
        <extend val="0"/>
        <outline val="0"/>
        <shadow val="0"/>
        <u val="none"/>
        <vertAlign val="baseline"/>
        <sz val="12"/>
        <color auto="1"/>
        <name val="HGPｺﾞｼｯｸM"/>
        <family val="3"/>
        <charset val="128"/>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medium">
          <color indexed="64"/>
        </right>
        <top/>
        <bottom/>
        <vertical/>
        <horizontal/>
      </border>
      <protection locked="1" hidden="0"/>
    </dxf>
    <dxf>
      <font>
        <b val="0"/>
        <i val="0"/>
        <strike val="0"/>
        <condense val="0"/>
        <extend val="0"/>
        <outline val="0"/>
        <shadow val="0"/>
        <u val="none"/>
        <vertAlign val="baseline"/>
        <sz val="9"/>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b val="0"/>
        <i val="0"/>
        <strike val="0"/>
        <condense val="0"/>
        <extend val="0"/>
        <outline val="0"/>
        <shadow val="0"/>
        <u val="none"/>
        <vertAlign val="baseline"/>
        <sz val="12"/>
        <color auto="1"/>
        <name val="HGPｺﾞｼｯｸM"/>
        <family val="3"/>
        <charset val="128"/>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b val="0"/>
        <i val="0"/>
        <strike val="0"/>
        <condense val="0"/>
        <extend val="0"/>
        <outline val="0"/>
        <shadow val="0"/>
        <u val="none"/>
        <vertAlign val="baseline"/>
        <sz val="12"/>
        <color auto="1"/>
        <name val="HGPｺﾞｼｯｸM"/>
        <family val="3"/>
        <charset val="128"/>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ＭＳ ゴシック"/>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dxf>
    <dxf>
      <font>
        <b val="0"/>
        <i val="0"/>
        <strike val="0"/>
        <condense val="0"/>
        <extend val="0"/>
        <outline val="0"/>
        <shadow val="0"/>
        <u val="none"/>
        <vertAlign val="baseline"/>
        <sz val="9"/>
        <color auto="1"/>
        <name val="ＭＳ ゴシック"/>
        <family val="3"/>
        <charset val="128"/>
        <scheme val="none"/>
      </font>
      <fill>
        <patternFill patternType="solid">
          <fgColor indexed="64"/>
          <bgColor theme="0" tint="-4.9989318521683403E-2"/>
        </patternFill>
      </fill>
      <alignment horizontal="general" vertical="center" textRotation="0" wrapText="0" indent="0" justifyLastLine="0" shrinkToFit="1" readingOrder="0"/>
      <border diagonalUp="0" diagonalDown="0">
        <left/>
        <right style="double">
          <color auto="1"/>
        </right>
        <top/>
        <bottom/>
        <vertical/>
        <horizontal/>
      </border>
    </dxf>
    <dxf>
      <font>
        <b val="0"/>
        <i val="0"/>
        <strike val="0"/>
        <condense val="0"/>
        <extend val="0"/>
        <outline val="0"/>
        <shadow val="0"/>
        <u val="none"/>
        <vertAlign val="baseline"/>
        <sz val="9"/>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ＭＳ ゴシック"/>
        <scheme val="none"/>
      </font>
      <numFmt numFmtId="178" formatCode="#,##0_ "/>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178" formatCode="#,##0_ "/>
      <fill>
        <patternFill patternType="none">
          <fgColor rgb="FF000000"/>
          <bgColor rgb="FFFFFFFF"/>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style="medium">
          <color indexed="64"/>
        </right>
        <top/>
        <bottom style="medium">
          <color indexed="64"/>
        </bottom>
      </border>
    </dxf>
    <dxf>
      <font>
        <b val="0"/>
        <i val="0"/>
        <strike val="0"/>
        <condense val="0"/>
        <extend val="0"/>
        <outline val="0"/>
        <shadow val="0"/>
        <u val="none"/>
        <vertAlign val="baseline"/>
        <sz val="12"/>
        <color auto="1"/>
        <name val="HGPｺﾞｼｯｸM"/>
        <family val="3"/>
        <charset val="128"/>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medium">
          <color indexed="64"/>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double">
          <color auto="1"/>
        </top>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b val="0"/>
        <i val="0"/>
        <strike val="0"/>
        <condense val="0"/>
        <extend val="0"/>
        <outline val="0"/>
        <shadow val="0"/>
        <u val="none"/>
        <vertAlign val="baseline"/>
        <sz val="12"/>
        <color auto="1"/>
        <name val="HGPｺﾞｼｯｸM"/>
        <family val="3"/>
        <charset val="128"/>
        <scheme val="none"/>
      </font>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rgb="FFFF0000"/>
        <name val="ＭＳ 明朝"/>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0"/>
        </top>
        <bottom style="thin">
          <color theme="0"/>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b val="0"/>
        <i val="0"/>
        <strike val="0"/>
        <condense val="0"/>
        <extend val="0"/>
        <outline val="0"/>
        <shadow val="0"/>
        <u val="none"/>
        <vertAlign val="baseline"/>
        <sz val="12"/>
        <color auto="1"/>
        <name val="HGPｺﾞｼｯｸM"/>
        <family val="3"/>
        <charset val="128"/>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auto="1"/>
        <name val="ＭＳ ゴシック"/>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dxf>
    <dxf>
      <font>
        <strike val="0"/>
        <outline val="0"/>
        <shadow val="0"/>
        <u val="none"/>
        <vertAlign val="baseline"/>
        <sz val="9"/>
        <color auto="1"/>
        <name val="ＭＳ ゴシック"/>
        <family val="3"/>
        <charset val="128"/>
        <scheme val="none"/>
      </font>
      <numFmt numFmtId="0" formatCode="General"/>
      <fill>
        <patternFill patternType="solid">
          <fgColor indexed="64"/>
          <bgColor theme="0" tint="-4.9989318521683403E-2"/>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style="medium">
          <color indexed="64"/>
        </right>
        <top/>
        <bottom style="medium">
          <color indexed="64"/>
        </bottom>
      </border>
    </dxf>
    <dxf>
      <font>
        <strike val="0"/>
        <outline val="0"/>
        <shadow val="0"/>
        <u val="none"/>
        <vertAlign val="baseline"/>
        <sz val="12"/>
        <color auto="1"/>
        <name val="HGPｺﾞｼｯｸM"/>
        <scheme val="none"/>
      </font>
      <numFmt numFmtId="6" formatCode="#,##0;[Red]\-#,##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strike val="0"/>
        <outline val="0"/>
        <shadow val="0"/>
        <u val="none"/>
        <vertAlign val="baseline"/>
        <sz val="12"/>
        <color auto="1"/>
        <name val="HGPｺﾞｼｯｸM"/>
        <family val="3"/>
        <charset val="128"/>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12"/>
        <color auto="1"/>
        <name val="HGPｺﾞｼｯｸM"/>
        <family val="3"/>
        <charset val="128"/>
        <scheme val="none"/>
      </font>
      <numFmt numFmtId="6" formatCode="#,##0;[Red]\-#,##0"/>
      <border diagonalUp="0" diagonalDown="0" outline="0">
        <left/>
        <right/>
        <top/>
        <bottom style="medium">
          <color indexed="64"/>
        </bottom>
      </border>
    </dxf>
    <dxf>
      <font>
        <b/>
        <i val="0"/>
        <strike val="0"/>
        <outline val="0"/>
        <shadow val="0"/>
        <u val="none"/>
        <vertAlign val="baseline"/>
        <sz val="12"/>
        <color auto="1"/>
        <name val="HGPｺﾞｼｯｸM"/>
        <scheme val="none"/>
      </font>
      <numFmt numFmtId="6" formatCode="#,##0;[Red]\-#,##0"/>
      <fill>
        <patternFill patternType="none">
          <fgColor indexed="64"/>
          <bgColor indexed="65"/>
        </patternFill>
      </fill>
      <alignment horizontal="general" vertical="center" textRotation="0" wrapText="0" indent="0" justifyLastLine="0" shrinkToFit="0" readingOrder="0"/>
      <border>
        <left style="double">
          <color auto="1"/>
        </left>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i val="0"/>
        <strike val="0"/>
        <condense val="0"/>
        <extend val="0"/>
        <outline val="0"/>
        <shadow val="0"/>
        <u val="none"/>
        <vertAlign val="baseline"/>
        <sz val="10"/>
        <color auto="1"/>
        <name val="ＭＳ ゴシック"/>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dxf>
    <dxf>
      <font>
        <strike val="0"/>
        <outline val="0"/>
        <shadow val="0"/>
        <u val="none"/>
        <vertAlign val="baseline"/>
        <sz val="9"/>
        <color auto="1"/>
        <name val="ＭＳ ゴシック"/>
        <family val="3"/>
        <charset val="128"/>
        <scheme val="none"/>
      </font>
      <fill>
        <patternFill patternType="solid">
          <fgColor indexed="64"/>
          <bgColor theme="0" tint="-4.9989318521683403E-2"/>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double">
          <color indexed="64"/>
        </right>
        <top style="medium">
          <color indexed="64"/>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center" vertical="center" textRotation="0" wrapText="1"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rgb="FFFF0000"/>
        <name val="ＭＳ Ｐゴシック"/>
        <family val="3"/>
        <charset val="128"/>
        <scheme val="none"/>
      </font>
    </dxf>
    <dxf>
      <font>
        <strike val="0"/>
        <outline val="0"/>
        <shadow val="0"/>
        <u val="none"/>
        <vertAlign val="baseline"/>
        <sz val="9"/>
        <color rgb="FFFF0000"/>
        <name val="ＭＳ Ｐゴシック"/>
        <scheme val="none"/>
      </font>
      <numFmt numFmtId="0" formatCode="General"/>
      <fill>
        <patternFill patternType="none">
          <fgColor indexed="64"/>
          <bgColor auto="1"/>
        </patternFill>
      </fill>
      <alignment horizontal="general" vertical="center" textRotation="0" wrapText="0" indent="0" justifyLastLine="0" shrinkToFit="0" readingOrder="0"/>
      <border>
        <left style="thin">
          <color indexed="64"/>
        </left>
      </border>
      <protection locked="1" hidden="0"/>
    </dxf>
    <dxf>
      <font>
        <b val="0"/>
        <i val="0"/>
        <strike val="0"/>
        <condense val="0"/>
        <extend val="0"/>
        <outline val="0"/>
        <shadow val="0"/>
        <u val="none"/>
        <vertAlign val="baseline"/>
        <sz val="10"/>
        <color auto="1"/>
        <name val="ＭＳ ゴシック"/>
        <family val="3"/>
        <charset val="128"/>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right/>
        <top/>
        <bottom/>
        <diagonal style="thin">
          <color auto="1"/>
        </diagonal>
      </border>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10"/>
        <color auto="1"/>
        <name val="ＭＳ ゴシック"/>
        <family val="3"/>
        <charset val="128"/>
        <scheme val="none"/>
      </font>
      <numFmt numFmtId="178" formatCode="#,##0_ "/>
      <fill>
        <patternFill patternType="solid">
          <fgColor indexed="64"/>
          <bgColor theme="0" tint="-4.9989318521683403E-2"/>
        </patternFill>
      </fill>
      <alignment horizontal="center" vertical="center" textRotation="0" wrapText="0" indent="0" justifyLastLine="0" shrinkToFit="1" readingOrder="0"/>
      <border diagonalUp="1" diagonalDown="0" outline="0">
        <left/>
        <right/>
        <top/>
        <bottom/>
        <diagonal style="thin">
          <color auto="1"/>
        </diagonal>
      </border>
    </dxf>
    <dxf>
      <font>
        <b val="0"/>
        <i val="0"/>
        <strike val="0"/>
        <condense val="0"/>
        <extend val="0"/>
        <outline val="0"/>
        <shadow val="0"/>
        <u val="none"/>
        <vertAlign val="baseline"/>
        <sz val="10"/>
        <color auto="1"/>
        <name val="ＭＳ ゴシック"/>
        <scheme val="none"/>
      </font>
      <numFmt numFmtId="178" formatCode="#,##0_ "/>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strike val="0"/>
        <outline val="0"/>
        <shadow val="0"/>
        <u val="none"/>
        <vertAlign val="baseline"/>
        <sz val="11"/>
        <color auto="1"/>
        <name val="ＭＳ ゴシック"/>
        <scheme val="none"/>
      </font>
      <alignment horizontal="general" vertical="center" textRotation="0" wrapText="0" indent="0" justifyLastLine="0" shrinkToFit="1" readingOrder="0"/>
      <protection locked="0" hidden="0"/>
    </dxf>
    <dxf>
      <font>
        <strike val="0"/>
        <outline val="0"/>
        <shadow val="0"/>
        <u val="none"/>
        <vertAlign val="baseline"/>
        <sz val="9"/>
        <color auto="1"/>
        <name val="ＭＳ ゴシック"/>
        <scheme val="none"/>
      </font>
      <numFmt numFmtId="0" formatCode="General"/>
      <protection locked="1" hidden="0"/>
    </dxf>
    <dxf>
      <font>
        <strike val="0"/>
        <outline val="0"/>
        <shadow val="0"/>
        <u val="none"/>
        <vertAlign val="baseline"/>
        <sz val="9"/>
        <color auto="1"/>
        <name val="ＭＳ ゴシック"/>
        <scheme val="none"/>
      </font>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auto="1"/>
        <name val="ＭＳ ゴシック"/>
        <family val="3"/>
        <charset val="128"/>
        <scheme val="none"/>
      </font>
      <numFmt numFmtId="6" formatCode="#,##0;[Red]\-#,##0"/>
      <border diagonalUp="0" diagonalDown="0" outline="0">
        <left/>
        <right style="thin">
          <color indexed="64"/>
        </right>
        <top/>
        <bottom style="thin">
          <color indexed="64"/>
        </bottom>
      </border>
    </dxf>
    <dxf>
      <font>
        <strike val="0"/>
        <outline val="0"/>
        <shadow val="0"/>
        <u val="none"/>
        <vertAlign val="baseline"/>
        <sz val="11"/>
        <color auto="1"/>
        <name val="ＭＳ ゴシック"/>
        <scheme val="none"/>
      </font>
      <fill>
        <patternFill patternType="none">
          <fgColor indexed="64"/>
          <bgColor auto="1"/>
        </patternFill>
      </fill>
      <protection locked="1" hidden="0"/>
    </dxf>
    <dxf>
      <font>
        <b val="0"/>
        <i val="0"/>
        <strike val="0"/>
        <condense val="0"/>
        <extend val="0"/>
        <outline val="0"/>
        <shadow val="0"/>
        <u val="none"/>
        <vertAlign val="baseline"/>
        <sz val="11"/>
        <color auto="1"/>
        <name val="ＭＳ ゴシック"/>
        <family val="3"/>
        <charset val="128"/>
        <scheme val="none"/>
      </font>
      <numFmt numFmtId="6" formatCode="#,##0;[Red]\-#,##0"/>
      <border diagonalUp="0" diagonalDown="0" outline="0">
        <left/>
        <right/>
        <top/>
        <bottom style="thin">
          <color indexed="64"/>
        </bottom>
      </border>
    </dxf>
    <dxf>
      <font>
        <strike val="0"/>
        <outline val="0"/>
        <shadow val="0"/>
        <u val="none"/>
        <vertAlign val="baseline"/>
        <sz val="11"/>
        <color auto="1"/>
        <name val="ＭＳ ゴシック"/>
        <scheme val="none"/>
      </font>
      <protection locked="1" hidden="0"/>
    </dxf>
    <dxf>
      <font>
        <b val="0"/>
        <i val="0"/>
        <strike val="0"/>
        <condense val="0"/>
        <extend val="0"/>
        <outline val="0"/>
        <shadow val="0"/>
        <u val="none"/>
        <vertAlign val="baseline"/>
        <sz val="11"/>
        <color auto="1"/>
        <name val="ＭＳ ゴシック"/>
        <family val="3"/>
        <charset val="128"/>
        <scheme val="none"/>
      </font>
      <numFmt numFmtId="6" formatCode="#,##0;[Red]\-#,##0"/>
      <border diagonalUp="0" diagonalDown="0" outline="0">
        <left/>
        <right/>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double">
          <color auto="1"/>
        </left>
        <right/>
      </border>
      <protection locked="1" hidden="0"/>
    </dxf>
    <dxf>
      <font>
        <b val="0"/>
        <i val="0"/>
        <strike val="0"/>
        <condense val="0"/>
        <extend val="0"/>
        <outline val="0"/>
        <shadow val="0"/>
        <u val="none"/>
        <vertAlign val="baseline"/>
        <sz val="10"/>
        <color auto="1"/>
        <name val="ＭＳ ゴシック"/>
        <family val="3"/>
        <charset val="128"/>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style="double">
          <color auto="1"/>
        </right>
        <top/>
        <bottom style="thin">
          <color indexed="64"/>
        </bottom>
      </border>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right/>
        <top style="double">
          <color auto="1"/>
        </top>
        <bottom style="double">
          <color auto="1"/>
        </bottom>
      </border>
      <protection locked="1" hidden="0"/>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style="thin">
          <color theme="7" tint="0.39994506668294322"/>
        </left>
        <right style="thin">
          <color theme="7" tint="0.39994506668294322"/>
        </right>
        <top style="thin">
          <color theme="7" tint="0.39994506668294322"/>
        </top>
        <bottom/>
      </border>
      <protection locked="1" hidden="0"/>
    </dxf>
    <dxf>
      <font>
        <strike val="0"/>
        <outline val="0"/>
        <shadow val="0"/>
        <u val="none"/>
        <vertAlign val="baseline"/>
        <sz val="9"/>
        <color auto="1"/>
        <name val="ＭＳ ゴシック"/>
        <scheme val="none"/>
      </font>
      <numFmt numFmtId="176" formatCode="0.0%"/>
      <alignment horizontal="right" vertical="center" textRotation="0" wrapText="0" indent="0" justifyLastLine="0" shrinkToFit="0" readingOrder="0"/>
      <border diagonalUp="0" diagonalDown="0">
        <left style="thin">
          <color theme="1" tint="0.24994659260841701"/>
        </left>
        <right/>
        <top style="thin">
          <color theme="1" tint="0.24994659260841701"/>
        </top>
        <bottom style="thin">
          <color theme="1" tint="0.24994659260841701"/>
        </bottom>
      </border>
      <protection locked="1" hidden="0"/>
    </dxf>
    <dxf>
      <border>
        <bottom style="thin">
          <color indexed="64"/>
        </bottom>
      </border>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right/>
        <top/>
        <bottom/>
      </border>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theme="1"/>
        <name val="ＭＳ Ｐゴシック"/>
        <scheme val="minor"/>
      </font>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dxf>
    <dxf>
      <font>
        <strike val="0"/>
        <outline val="0"/>
        <shadow val="0"/>
        <u val="none"/>
        <vertAlign val="baseline"/>
        <sz val="10"/>
        <color theme="1"/>
        <name val="ＭＳ Ｐゴシック"/>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dxf>
    <dxf>
      <font>
        <b/>
        <strike val="0"/>
        <outline val="0"/>
        <shadow val="0"/>
        <u val="none"/>
        <vertAlign val="baseline"/>
        <sz val="10"/>
        <color theme="1"/>
        <name val="ＭＳ Ｐゴシック"/>
        <scheme val="minor"/>
      </font>
      <fill>
        <patternFill patternType="none">
          <fgColor indexed="64"/>
          <bgColor auto="1"/>
        </patternFill>
      </fill>
      <alignment horizontal="center" vertical="center" textRotation="0" wrapText="0" indent="0" justifyLastLine="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dxf>
    <dxf>
      <font>
        <strike val="0"/>
        <outline val="0"/>
        <shadow val="0"/>
        <u val="none"/>
        <vertAlign val="baseline"/>
        <sz val="10"/>
        <color theme="1"/>
        <name val="ＭＳ Ｐゴシック"/>
        <scheme val="minor"/>
      </font>
      <numFmt numFmtId="19" formatCode="yyyy/m/d"/>
      <fill>
        <patternFill patternType="none">
          <fgColor indexed="64"/>
          <bgColor auto="1"/>
        </patternFill>
      </fill>
      <alignment horizontal="center" vertical="center" textRotation="0" wrapText="0" indent="0" justifyLastLine="0" shrinkToFit="1" readingOrder="0"/>
      <border diagonalUp="0" diagonalDown="0">
        <left style="thin">
          <color indexed="64"/>
        </left>
        <right style="thin">
          <color indexed="64"/>
        </right>
        <top/>
        <bottom/>
        <vertical style="thin">
          <color indexed="64"/>
        </vertical>
        <horizontal style="thin">
          <color indexed="64"/>
        </horizontal>
      </border>
      <protection locked="1"/>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thin">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5"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194" formatCode="0_);[Red]\(0\)"/>
      <fill>
        <patternFill patternType="solid">
          <fgColor indexed="64"/>
          <bgColor theme="0" tint="-4.9989318521683403E-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ＭＳ Ｐゴシック"/>
        <scheme val="minor"/>
      </font>
      <numFmt numFmtId="176" formatCode="0.0%"/>
      <fill>
        <patternFill>
          <fgColor indexed="64"/>
          <bgColor theme="4" tint="0.79998168889431442"/>
        </patternFill>
      </fill>
      <alignment horizontal="right" vertical="center" textRotation="0" wrapText="0" indent="0" justifyLastLine="0" shrinkToFit="1" readingOrder="0"/>
      <border diagonalUp="0" diagonalDown="0">
        <left style="thin">
          <color theme="1" tint="0.24994659260841701"/>
        </left>
        <right/>
        <top style="thin">
          <color theme="1" tint="0.24994659260841701"/>
        </top>
        <bottom style="thin">
          <color theme="1" tint="0.24994659260841701"/>
        </bottom>
      </border>
      <protection locked="1" hidden="1"/>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right" vertical="center" textRotation="0" wrapText="0" indent="0" justifyLastLine="0" shrinkToFit="1"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Ｐゴシック"/>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4" defaultTableStyle="テーブル スタイル 8" defaultPivotStyle="PivotStyleLight16">
    <tableStyle name="テーブル スタイル 1" pivot="0" count="0" xr9:uid="{00000000-0011-0000-FFFF-FFFF00000000}"/>
    <tableStyle name="テーブル スタイル 1 5" pivot="0" count="7" xr9:uid="{64A5BA96-D259-4FE7-8C21-590AF1D42043}">
      <tableStyleElement type="wholeTable" dxfId="420"/>
      <tableStyleElement type="headerRow" dxfId="419"/>
      <tableStyleElement type="totalRow" dxfId="418"/>
      <tableStyleElement type="firstColumn" dxfId="417"/>
      <tableStyleElement type="firstRowStripe" dxfId="416"/>
      <tableStyleElement type="secondRowStripe" dxfId="415"/>
      <tableStyleElement type="firstTotalCell" dxfId="414"/>
    </tableStyle>
    <tableStyle name="テーブル スタイル 1 6" pivot="0" count="7" xr9:uid="{72F2D54D-098B-4AEF-821F-448DEF0A7A94}">
      <tableStyleElement type="wholeTable" dxfId="413"/>
      <tableStyleElement type="headerRow" dxfId="412"/>
      <tableStyleElement type="totalRow" dxfId="411"/>
      <tableStyleElement type="firstColumn" dxfId="410"/>
      <tableStyleElement type="firstRowStripe" dxfId="409"/>
      <tableStyleElement type="secondRowStripe" dxfId="408"/>
      <tableStyleElement type="firstTotalCell" dxfId="407"/>
    </tableStyle>
    <tableStyle name="テーブル スタイル 2" pivot="0" count="0" xr9:uid="{00000000-0011-0000-FFFF-FFFF01000000}"/>
    <tableStyle name="テーブル スタイル 3" pivot="0" count="2" xr9:uid="{00000000-0011-0000-FFFF-FFFF02000000}">
      <tableStyleElement type="headerRow" dxfId="406"/>
      <tableStyleElement type="firstColumn" dxfId="405"/>
    </tableStyle>
    <tableStyle name="テーブル スタイル 4" pivot="0" count="3" xr9:uid="{00000000-0011-0000-FFFF-FFFF03000000}">
      <tableStyleElement type="headerRow" dxfId="404"/>
      <tableStyleElement type="totalRow" dxfId="403"/>
      <tableStyleElement type="firstColumn" dxfId="402"/>
    </tableStyle>
    <tableStyle name="テーブル スタイル 4 2" pivot="0" count="8" xr9:uid="{366D81FA-0B56-4D77-A238-CBB70C0E1D58}">
      <tableStyleElement type="wholeTable" dxfId="401"/>
      <tableStyleElement type="headerRow" dxfId="400"/>
      <tableStyleElement type="totalRow" dxfId="399"/>
      <tableStyleElement type="firstColumn" dxfId="398"/>
      <tableStyleElement type="lastColumn" dxfId="397"/>
      <tableStyleElement type="firstRowStripe" dxfId="396"/>
      <tableStyleElement type="lastHeaderCell" dxfId="395"/>
      <tableStyleElement type="lastTotalCell" dxfId="394"/>
    </tableStyle>
    <tableStyle name="テーブル スタイル 4 3" pivot="0" count="7" xr9:uid="{FAF897A6-1446-4F01-98C3-59C615D0B7FF}">
      <tableStyleElement type="wholeTable" dxfId="393"/>
      <tableStyleElement type="headerRow" dxfId="392"/>
      <tableStyleElement type="totalRow" dxfId="391"/>
      <tableStyleElement type="firstColumn" dxfId="390"/>
      <tableStyleElement type="lastColumn" dxfId="389"/>
      <tableStyleElement type="lastHeaderCell" dxfId="388"/>
      <tableStyleElement type="lastTotalCell" dxfId="387"/>
    </tableStyle>
    <tableStyle name="テーブル スタイル 4 4" pivot="0" count="8" xr9:uid="{5B15FA65-8744-47F9-9AB0-DB87CE76D3DA}">
      <tableStyleElement type="wholeTable" dxfId="386"/>
      <tableStyleElement type="headerRow" dxfId="385"/>
      <tableStyleElement type="totalRow" dxfId="384"/>
      <tableStyleElement type="firstColumn" dxfId="383"/>
      <tableStyleElement type="lastColumn" dxfId="382"/>
      <tableStyleElement type="firstRowStripe" dxfId="381"/>
      <tableStyleElement type="lastHeaderCell" dxfId="380"/>
      <tableStyleElement type="lastTotalCell" dxfId="379"/>
    </tableStyle>
    <tableStyle name="テーブル スタイル 5" pivot="0" count="3" xr9:uid="{00000000-0011-0000-FFFF-FFFF04000000}">
      <tableStyleElement type="headerRow" dxfId="378"/>
      <tableStyleElement type="totalRow" dxfId="377"/>
      <tableStyleElement type="firstColumn" dxfId="376"/>
    </tableStyle>
    <tableStyle name="テーブル スタイル 6" pivot="0" count="3" xr9:uid="{00000000-0011-0000-FFFF-FFFF05000000}">
      <tableStyleElement type="headerRow" dxfId="375"/>
      <tableStyleElement type="totalRow" dxfId="374"/>
      <tableStyleElement type="firstColumn" dxfId="373"/>
    </tableStyle>
    <tableStyle name="テーブル スタイル 7" pivot="0" count="3" xr9:uid="{00000000-0011-0000-FFFF-FFFF06000000}">
      <tableStyleElement type="headerRow" dxfId="372"/>
      <tableStyleElement type="totalRow" dxfId="371"/>
      <tableStyleElement type="firstColumn" dxfId="370"/>
    </tableStyle>
    <tableStyle name="テーブル スタイル 8" pivot="0" count="4" xr9:uid="{00000000-0011-0000-FFFF-FFFF07000000}">
      <tableStyleElement type="wholeTable" dxfId="369"/>
      <tableStyleElement type="headerRow" dxfId="368"/>
      <tableStyleElement type="totalRow" dxfId="367"/>
      <tableStyleElement type="firstColumn" dxfId="366"/>
    </tableStyle>
    <tableStyle name="テーブル スタイル 8 2" pivot="0" count="6" xr9:uid="{7001C2E3-39DB-4A46-B610-1B1D7569A5FE}">
      <tableStyleElement type="wholeTable" dxfId="365"/>
      <tableStyleElement type="headerRow" dxfId="364"/>
      <tableStyleElement type="totalRow" dxfId="363"/>
      <tableStyleElement type="firstColumn" dxfId="362"/>
      <tableStyleElement type="lastColumn" dxfId="361"/>
      <tableStyleElement type="firstRowStripe" dxfId="360"/>
    </tableStyle>
  </tableStyles>
  <colors>
    <mruColors>
      <color rgb="FFFFCCCC"/>
      <color rgb="FFFFCCFF"/>
      <color rgb="FFFF99CC"/>
      <color rgb="FFFF99FF"/>
      <color rgb="FF00206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182880</xdr:colOff>
          <xdr:row>26</xdr:row>
          <xdr:rowOff>0</xdr:rowOff>
        </xdr:from>
        <xdr:to>
          <xdr:col>25</xdr:col>
          <xdr:colOff>205740</xdr:colOff>
          <xdr:row>27</xdr:row>
          <xdr:rowOff>274320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31</xdr:col>
      <xdr:colOff>57013</xdr:colOff>
      <xdr:row>11</xdr:row>
      <xdr:rowOff>98312</xdr:rowOff>
    </xdr:from>
    <xdr:to>
      <xdr:col>56</xdr:col>
      <xdr:colOff>132261</xdr:colOff>
      <xdr:row>13</xdr:row>
      <xdr:rowOff>13607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989977" y="2248241"/>
          <a:ext cx="4429534" cy="609259"/>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rgbClr val="FF0000"/>
              </a:solidFill>
            </a:rPr>
            <a:t>表紙（本シート）はすべて別のシートより転記されるため、入力不要</a:t>
          </a:r>
          <a:endParaRPr kumimoji="1" lang="en-US" altLang="ja-JP" sz="1200" b="1">
            <a:solidFill>
              <a:srgbClr val="FF0000"/>
            </a:solidFill>
          </a:endParaRPr>
        </a:p>
      </xdr:txBody>
    </xdr:sp>
    <xdr:clientData/>
  </xdr:twoCellAnchor>
  <xdr:twoCellAnchor>
    <xdr:from>
      <xdr:col>31</xdr:col>
      <xdr:colOff>59690</xdr:colOff>
      <xdr:row>0</xdr:row>
      <xdr:rowOff>46355</xdr:rowOff>
    </xdr:from>
    <xdr:to>
      <xdr:col>57</xdr:col>
      <xdr:colOff>15604</xdr:colOff>
      <xdr:row>10</xdr:row>
      <xdr:rowOff>108857</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584440" y="46355"/>
          <a:ext cx="4487093" cy="1967502"/>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0">
              <a:solidFill>
                <a:schemeClr val="tx1"/>
              </a:solidFill>
              <a:latin typeface="+mn-ea"/>
              <a:ea typeface="+mn-ea"/>
            </a:rPr>
            <a:t>【</a:t>
          </a:r>
          <a:r>
            <a:rPr kumimoji="1" lang="ja-JP" altLang="en-US" sz="1200" b="0">
              <a:solidFill>
                <a:schemeClr val="tx1"/>
              </a:solidFill>
              <a:latin typeface="+mn-ea"/>
              <a:ea typeface="+mn-ea"/>
            </a:rPr>
            <a:t>注意点</a:t>
          </a:r>
          <a:r>
            <a:rPr kumimoji="1" lang="en-US" altLang="ja-JP" sz="1200" b="0">
              <a:solidFill>
                <a:schemeClr val="tx1"/>
              </a:solidFill>
              <a:latin typeface="+mn-ea"/>
              <a:ea typeface="+mn-ea"/>
            </a:rPr>
            <a:t>】</a:t>
          </a:r>
        </a:p>
        <a:p>
          <a:pPr algn="l"/>
          <a:r>
            <a:rPr kumimoji="1" lang="ja-JP" altLang="en-US" sz="1200" b="0">
              <a:solidFill>
                <a:schemeClr val="tx1"/>
              </a:solidFill>
              <a:latin typeface="+mn-ea"/>
              <a:ea typeface="+mn-ea"/>
            </a:rPr>
            <a:t>・申請書提出の際は</a:t>
          </a:r>
          <a:r>
            <a:rPr kumimoji="1" lang="en-US" altLang="ja-JP" sz="1200" b="0" i="0" u="sng">
              <a:solidFill>
                <a:schemeClr val="tx1"/>
              </a:solidFill>
              <a:latin typeface="+mn-ea"/>
              <a:ea typeface="+mn-ea"/>
            </a:rPr>
            <a:t>PDF</a:t>
          </a:r>
          <a:r>
            <a:rPr kumimoji="1" lang="ja-JP" altLang="en-US" sz="1200" b="0" i="0" u="sng">
              <a:solidFill>
                <a:schemeClr val="tx1"/>
              </a:solidFill>
              <a:latin typeface="+mn-ea"/>
              <a:ea typeface="+mn-ea"/>
            </a:rPr>
            <a:t>化（推奨）して提出</a:t>
          </a:r>
          <a:r>
            <a:rPr kumimoji="1" lang="ja-JP" altLang="en-US" sz="1200" b="0">
              <a:solidFill>
                <a:schemeClr val="tx1"/>
              </a:solidFill>
              <a:latin typeface="+mn-ea"/>
              <a:ea typeface="+mn-ea"/>
            </a:rPr>
            <a:t>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に変換する際には必ず</a:t>
          </a:r>
          <a:r>
            <a:rPr kumimoji="1" lang="ja-JP" altLang="en-US" sz="1200" b="0" u="sng">
              <a:solidFill>
                <a:schemeClr val="tx1"/>
              </a:solidFill>
              <a:latin typeface="+mn-ea"/>
              <a:ea typeface="+mn-ea"/>
            </a:rPr>
            <a:t>ブック全体を</a:t>
          </a:r>
          <a:r>
            <a:rPr kumimoji="1" lang="en-US" altLang="ja-JP" sz="1200" b="0" u="sng">
              <a:solidFill>
                <a:schemeClr val="tx1"/>
              </a:solidFill>
              <a:latin typeface="+mn-ea"/>
              <a:ea typeface="+mn-ea"/>
            </a:rPr>
            <a:t>PDF</a:t>
          </a:r>
          <a:r>
            <a:rPr kumimoji="1" lang="ja-JP" altLang="en-US" sz="1200" b="0" u="sng">
              <a:solidFill>
                <a:schemeClr val="tx1"/>
              </a:solidFill>
              <a:latin typeface="+mn-ea"/>
              <a:ea typeface="+mn-ea"/>
            </a:rPr>
            <a:t>化</a:t>
          </a:r>
          <a:r>
            <a:rPr kumimoji="1" lang="ja-JP" altLang="en-US" sz="1200" b="0">
              <a:solidFill>
                <a:schemeClr val="tx1"/>
              </a:solidFill>
              <a:latin typeface="+mn-ea"/>
              <a:ea typeface="+mn-ea"/>
            </a:rPr>
            <a:t>してください。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　（シートの削除不可）</a:t>
          </a:r>
          <a:endParaRPr kumimoji="1" lang="en-US" altLang="ja-JP" sz="12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変換後は、見切れていないか確認してから提出してください。必要に応じて</a:t>
          </a:r>
          <a:r>
            <a:rPr kumimoji="1" lang="ja-JP" altLang="ja-JP" sz="1200" b="0">
              <a:solidFill>
                <a:schemeClr val="dk1"/>
              </a:solidFill>
              <a:effectLst/>
              <a:latin typeface="+mn-lt"/>
              <a:ea typeface="+mn-ea"/>
              <a:cs typeface="+mn-cs"/>
            </a:rPr>
            <a:t>文字が見えるよう、行・列を調節してください。</a:t>
          </a:r>
          <a:endParaRPr kumimoji="1" lang="en-US" altLang="ja-JP" sz="1200" b="0">
            <a:solidFill>
              <a:schemeClr val="tx1"/>
            </a:solidFill>
            <a:latin typeface="+mn-ea"/>
            <a:ea typeface="+mn-ea"/>
          </a:endParaRPr>
        </a:p>
        <a:p>
          <a:pPr algn="l"/>
          <a:r>
            <a:rPr kumimoji="1" lang="ja-JP" altLang="en-US" sz="1200" b="0" u="none">
              <a:solidFill>
                <a:schemeClr val="tx1"/>
              </a:solidFill>
              <a:latin typeface="+mn-ea"/>
              <a:ea typeface="+mn-ea"/>
            </a:rPr>
            <a:t>　</a:t>
          </a:r>
          <a:r>
            <a:rPr kumimoji="1" lang="ja-JP" altLang="en-US" sz="1200" b="0" u="sng">
              <a:solidFill>
                <a:schemeClr val="tx1"/>
              </a:solidFill>
              <a:latin typeface="+mn-ea"/>
              <a:ea typeface="+mn-ea"/>
            </a:rPr>
            <a:t>見切れてしまっていた場合も、そのまま審査します</a:t>
          </a:r>
          <a:r>
            <a:rPr kumimoji="1" lang="ja-JP" altLang="en-US" sz="1200" b="0">
              <a:solidFill>
                <a:schemeClr val="tx1"/>
              </a:solidFill>
              <a:latin typeface="+mn-ea"/>
              <a:ea typeface="+mn-ea"/>
            </a:rPr>
            <a:t>。</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・青いセルは自動転記されるため、入力不要です。</a:t>
          </a:r>
          <a:endParaRPr kumimoji="1" lang="ja-JP" altLang="en-US" sz="1200" b="1">
            <a:solidFill>
              <a:schemeClr val="bg1"/>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50800</xdr:colOff>
      <xdr:row>11</xdr:row>
      <xdr:rowOff>104880</xdr:rowOff>
    </xdr:from>
    <xdr:to>
      <xdr:col>18</xdr:col>
      <xdr:colOff>1495</xdr:colOff>
      <xdr:row>11</xdr:row>
      <xdr:rowOff>104880</xdr:rowOff>
    </xdr:to>
    <xdr:cxnSp macro="">
      <xdr:nvCxnSpPr>
        <xdr:cNvPr id="2" name="直線矢印コネクタ 1">
          <a:extLst>
            <a:ext uri="{FF2B5EF4-FFF2-40B4-BE49-F238E27FC236}">
              <a16:creationId xmlns:a16="http://schemas.microsoft.com/office/drawing/2014/main" id="{47CB6357-C92D-4104-A552-3DFE3C73C7A0}"/>
            </a:ext>
          </a:extLst>
        </xdr:cNvPr>
        <xdr:cNvCxnSpPr/>
      </xdr:nvCxnSpPr>
      <xdr:spPr>
        <a:xfrm flipH="1">
          <a:off x="8501380" y="1178634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11</xdr:row>
      <xdr:rowOff>0</xdr:rowOff>
    </xdr:from>
    <xdr:to>
      <xdr:col>23</xdr:col>
      <xdr:colOff>120650</xdr:colOff>
      <xdr:row>13</xdr:row>
      <xdr:rowOff>0</xdr:rowOff>
    </xdr:to>
    <xdr:sp macro="" textlink="">
      <xdr:nvSpPr>
        <xdr:cNvPr id="3" name="正方形/長方形 2">
          <a:extLst>
            <a:ext uri="{FF2B5EF4-FFF2-40B4-BE49-F238E27FC236}">
              <a16:creationId xmlns:a16="http://schemas.microsoft.com/office/drawing/2014/main" id="{FFA1D3C7-8770-452F-BF86-9BDDB8D98F6B}"/>
            </a:ext>
          </a:extLst>
        </xdr:cNvPr>
        <xdr:cNvSpPr/>
      </xdr:nvSpPr>
      <xdr:spPr>
        <a:xfrm>
          <a:off x="8926830" y="1168146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181685</xdr:colOff>
      <xdr:row>1</xdr:row>
      <xdr:rowOff>2651421</xdr:rowOff>
    </xdr:from>
    <xdr:to>
      <xdr:col>22</xdr:col>
      <xdr:colOff>419472</xdr:colOff>
      <xdr:row>6</xdr:row>
      <xdr:rowOff>257735</xdr:rowOff>
    </xdr:to>
    <xdr:sp macro="" textlink="">
      <xdr:nvSpPr>
        <xdr:cNvPr id="4" name="正方形/長方形 3">
          <a:extLst>
            <a:ext uri="{FF2B5EF4-FFF2-40B4-BE49-F238E27FC236}">
              <a16:creationId xmlns:a16="http://schemas.microsoft.com/office/drawing/2014/main" id="{8E83C47F-4AD6-4132-9EA4-CCBF9B43B743}"/>
            </a:ext>
          </a:extLst>
        </xdr:cNvPr>
        <xdr:cNvSpPr/>
      </xdr:nvSpPr>
      <xdr:spPr>
        <a:xfrm>
          <a:off x="8619714" y="2965186"/>
          <a:ext cx="3263376" cy="2458461"/>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17</xdr:col>
      <xdr:colOff>306294</xdr:colOff>
      <xdr:row>1</xdr:row>
      <xdr:rowOff>254558</xdr:rowOff>
    </xdr:from>
    <xdr:to>
      <xdr:col>29</xdr:col>
      <xdr:colOff>448235</xdr:colOff>
      <xdr:row>1</xdr:row>
      <xdr:rowOff>1759324</xdr:rowOff>
    </xdr:to>
    <xdr:sp macro="" textlink="">
      <xdr:nvSpPr>
        <xdr:cNvPr id="5" name="正方形/長方形 4">
          <a:extLst>
            <a:ext uri="{FF2B5EF4-FFF2-40B4-BE49-F238E27FC236}">
              <a16:creationId xmlns:a16="http://schemas.microsoft.com/office/drawing/2014/main" id="{D180DDA7-646F-4FF6-8FC3-002AD0B4F30C}"/>
            </a:ext>
          </a:extLst>
        </xdr:cNvPr>
        <xdr:cNvSpPr/>
      </xdr:nvSpPr>
      <xdr:spPr>
        <a:xfrm>
          <a:off x="8756874" y="566978"/>
          <a:ext cx="7365701" cy="150476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xdr:txBody>
    </xdr:sp>
    <xdr:clientData/>
  </xdr:twoCellAnchor>
  <xdr:twoCellAnchor>
    <xdr:from>
      <xdr:col>17</xdr:col>
      <xdr:colOff>50800</xdr:colOff>
      <xdr:row>16</xdr:row>
      <xdr:rowOff>104880</xdr:rowOff>
    </xdr:from>
    <xdr:to>
      <xdr:col>18</xdr:col>
      <xdr:colOff>1495</xdr:colOff>
      <xdr:row>16</xdr:row>
      <xdr:rowOff>104880</xdr:rowOff>
    </xdr:to>
    <xdr:cxnSp macro="">
      <xdr:nvCxnSpPr>
        <xdr:cNvPr id="7" name="直線矢印コネクタ 6">
          <a:extLst>
            <a:ext uri="{FF2B5EF4-FFF2-40B4-BE49-F238E27FC236}">
              <a16:creationId xmlns:a16="http://schemas.microsoft.com/office/drawing/2014/main" id="{818F448C-DA74-4638-9C6F-6813A12D074B}"/>
            </a:ext>
          </a:extLst>
        </xdr:cNvPr>
        <xdr:cNvCxnSpPr/>
      </xdr:nvCxnSpPr>
      <xdr:spPr>
        <a:xfrm flipH="1">
          <a:off x="8504518" y="8343445"/>
          <a:ext cx="55133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16</xdr:row>
      <xdr:rowOff>0</xdr:rowOff>
    </xdr:from>
    <xdr:to>
      <xdr:col>23</xdr:col>
      <xdr:colOff>120650</xdr:colOff>
      <xdr:row>18</xdr:row>
      <xdr:rowOff>0</xdr:rowOff>
    </xdr:to>
    <xdr:sp macro="" textlink="">
      <xdr:nvSpPr>
        <xdr:cNvPr id="8" name="正方形/長方形 7">
          <a:extLst>
            <a:ext uri="{FF2B5EF4-FFF2-40B4-BE49-F238E27FC236}">
              <a16:creationId xmlns:a16="http://schemas.microsoft.com/office/drawing/2014/main" id="{7F1AEE8F-BAD5-429A-9BCE-0E64B5FFE83E}"/>
            </a:ext>
          </a:extLst>
        </xdr:cNvPr>
        <xdr:cNvSpPr/>
      </xdr:nvSpPr>
      <xdr:spPr>
        <a:xfrm>
          <a:off x="8929968" y="8238565"/>
          <a:ext cx="3248211" cy="555811"/>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50800</xdr:colOff>
      <xdr:row>21</xdr:row>
      <xdr:rowOff>104880</xdr:rowOff>
    </xdr:from>
    <xdr:to>
      <xdr:col>18</xdr:col>
      <xdr:colOff>1495</xdr:colOff>
      <xdr:row>21</xdr:row>
      <xdr:rowOff>104880</xdr:rowOff>
    </xdr:to>
    <xdr:cxnSp macro="">
      <xdr:nvCxnSpPr>
        <xdr:cNvPr id="9" name="直線矢印コネクタ 8">
          <a:extLst>
            <a:ext uri="{FF2B5EF4-FFF2-40B4-BE49-F238E27FC236}">
              <a16:creationId xmlns:a16="http://schemas.microsoft.com/office/drawing/2014/main" id="{8FBC92C7-91CE-4919-91BD-EF0A37E8BD82}"/>
            </a:ext>
          </a:extLst>
        </xdr:cNvPr>
        <xdr:cNvCxnSpPr/>
      </xdr:nvCxnSpPr>
      <xdr:spPr>
        <a:xfrm flipH="1">
          <a:off x="8504518" y="10754951"/>
          <a:ext cx="55133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21</xdr:row>
      <xdr:rowOff>0</xdr:rowOff>
    </xdr:from>
    <xdr:to>
      <xdr:col>23</xdr:col>
      <xdr:colOff>120650</xdr:colOff>
      <xdr:row>23</xdr:row>
      <xdr:rowOff>0</xdr:rowOff>
    </xdr:to>
    <xdr:sp macro="" textlink="">
      <xdr:nvSpPr>
        <xdr:cNvPr id="10" name="正方形/長方形 9">
          <a:extLst>
            <a:ext uri="{FF2B5EF4-FFF2-40B4-BE49-F238E27FC236}">
              <a16:creationId xmlns:a16="http://schemas.microsoft.com/office/drawing/2014/main" id="{FAE60631-5D8A-4D6F-A110-05EE63E51024}"/>
            </a:ext>
          </a:extLst>
        </xdr:cNvPr>
        <xdr:cNvSpPr/>
      </xdr:nvSpPr>
      <xdr:spPr>
        <a:xfrm>
          <a:off x="8929968" y="10650071"/>
          <a:ext cx="3248211" cy="555811"/>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50800</xdr:colOff>
      <xdr:row>11</xdr:row>
      <xdr:rowOff>104880</xdr:rowOff>
    </xdr:from>
    <xdr:to>
      <xdr:col>18</xdr:col>
      <xdr:colOff>1495</xdr:colOff>
      <xdr:row>11</xdr:row>
      <xdr:rowOff>104880</xdr:rowOff>
    </xdr:to>
    <xdr:cxnSp macro="">
      <xdr:nvCxnSpPr>
        <xdr:cNvPr id="2" name="直線矢印コネクタ 1">
          <a:extLst>
            <a:ext uri="{FF2B5EF4-FFF2-40B4-BE49-F238E27FC236}">
              <a16:creationId xmlns:a16="http://schemas.microsoft.com/office/drawing/2014/main" id="{6ECB9438-BB4E-46E3-A07D-7287035A7176}"/>
            </a:ext>
          </a:extLst>
        </xdr:cNvPr>
        <xdr:cNvCxnSpPr/>
      </xdr:nvCxnSpPr>
      <xdr:spPr>
        <a:xfrm flipH="1">
          <a:off x="8493760" y="833448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11</xdr:row>
      <xdr:rowOff>0</xdr:rowOff>
    </xdr:from>
    <xdr:to>
      <xdr:col>23</xdr:col>
      <xdr:colOff>120650</xdr:colOff>
      <xdr:row>13</xdr:row>
      <xdr:rowOff>0</xdr:rowOff>
    </xdr:to>
    <xdr:sp macro="" textlink="">
      <xdr:nvSpPr>
        <xdr:cNvPr id="3" name="正方形/長方形 2">
          <a:extLst>
            <a:ext uri="{FF2B5EF4-FFF2-40B4-BE49-F238E27FC236}">
              <a16:creationId xmlns:a16="http://schemas.microsoft.com/office/drawing/2014/main" id="{F46A1111-845B-46DB-A4B2-1B23274B5AAA}"/>
            </a:ext>
          </a:extLst>
        </xdr:cNvPr>
        <xdr:cNvSpPr/>
      </xdr:nvSpPr>
      <xdr:spPr>
        <a:xfrm>
          <a:off x="8919210" y="822960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181685</xdr:colOff>
      <xdr:row>1</xdr:row>
      <xdr:rowOff>2651421</xdr:rowOff>
    </xdr:from>
    <xdr:to>
      <xdr:col>22</xdr:col>
      <xdr:colOff>419472</xdr:colOff>
      <xdr:row>6</xdr:row>
      <xdr:rowOff>246529</xdr:rowOff>
    </xdr:to>
    <xdr:sp macro="" textlink="">
      <xdr:nvSpPr>
        <xdr:cNvPr id="4" name="正方形/長方形 3">
          <a:extLst>
            <a:ext uri="{FF2B5EF4-FFF2-40B4-BE49-F238E27FC236}">
              <a16:creationId xmlns:a16="http://schemas.microsoft.com/office/drawing/2014/main" id="{564AE592-1A36-4E52-B772-7EF8CC19A055}"/>
            </a:ext>
          </a:extLst>
        </xdr:cNvPr>
        <xdr:cNvSpPr/>
      </xdr:nvSpPr>
      <xdr:spPr>
        <a:xfrm>
          <a:off x="8619714" y="2965186"/>
          <a:ext cx="3263376" cy="2447255"/>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17</xdr:col>
      <xdr:colOff>306294</xdr:colOff>
      <xdr:row>1</xdr:row>
      <xdr:rowOff>254558</xdr:rowOff>
    </xdr:from>
    <xdr:to>
      <xdr:col>29</xdr:col>
      <xdr:colOff>448235</xdr:colOff>
      <xdr:row>1</xdr:row>
      <xdr:rowOff>1759324</xdr:rowOff>
    </xdr:to>
    <xdr:sp macro="" textlink="">
      <xdr:nvSpPr>
        <xdr:cNvPr id="5" name="正方形/長方形 4">
          <a:extLst>
            <a:ext uri="{FF2B5EF4-FFF2-40B4-BE49-F238E27FC236}">
              <a16:creationId xmlns:a16="http://schemas.microsoft.com/office/drawing/2014/main" id="{B53BD017-989E-4598-B71D-91F7508DC257}"/>
            </a:ext>
          </a:extLst>
        </xdr:cNvPr>
        <xdr:cNvSpPr/>
      </xdr:nvSpPr>
      <xdr:spPr>
        <a:xfrm>
          <a:off x="8749254" y="566978"/>
          <a:ext cx="7365701" cy="150476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xdr:txBody>
    </xdr:sp>
    <xdr:clientData/>
  </xdr:twoCellAnchor>
  <xdr:twoCellAnchor>
    <xdr:from>
      <xdr:col>17</xdr:col>
      <xdr:colOff>50800</xdr:colOff>
      <xdr:row>16</xdr:row>
      <xdr:rowOff>104880</xdr:rowOff>
    </xdr:from>
    <xdr:to>
      <xdr:col>18</xdr:col>
      <xdr:colOff>1495</xdr:colOff>
      <xdr:row>16</xdr:row>
      <xdr:rowOff>104880</xdr:rowOff>
    </xdr:to>
    <xdr:cxnSp macro="">
      <xdr:nvCxnSpPr>
        <xdr:cNvPr id="7" name="直線矢印コネクタ 6">
          <a:extLst>
            <a:ext uri="{FF2B5EF4-FFF2-40B4-BE49-F238E27FC236}">
              <a16:creationId xmlns:a16="http://schemas.microsoft.com/office/drawing/2014/main" id="{A18E425B-4264-4201-AEDC-1DF65C7D661C}"/>
            </a:ext>
          </a:extLst>
        </xdr:cNvPr>
        <xdr:cNvCxnSpPr/>
      </xdr:nvCxnSpPr>
      <xdr:spPr>
        <a:xfrm flipH="1">
          <a:off x="8493760" y="1075002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16</xdr:row>
      <xdr:rowOff>0</xdr:rowOff>
    </xdr:from>
    <xdr:to>
      <xdr:col>23</xdr:col>
      <xdr:colOff>120650</xdr:colOff>
      <xdr:row>18</xdr:row>
      <xdr:rowOff>0</xdr:rowOff>
    </xdr:to>
    <xdr:sp macro="" textlink="">
      <xdr:nvSpPr>
        <xdr:cNvPr id="8" name="正方形/長方形 7">
          <a:extLst>
            <a:ext uri="{FF2B5EF4-FFF2-40B4-BE49-F238E27FC236}">
              <a16:creationId xmlns:a16="http://schemas.microsoft.com/office/drawing/2014/main" id="{6D1C1012-DA7F-4737-B1A4-2EDABB291314}"/>
            </a:ext>
          </a:extLst>
        </xdr:cNvPr>
        <xdr:cNvSpPr/>
      </xdr:nvSpPr>
      <xdr:spPr>
        <a:xfrm>
          <a:off x="8919210" y="1064514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50800</xdr:colOff>
      <xdr:row>21</xdr:row>
      <xdr:rowOff>104880</xdr:rowOff>
    </xdr:from>
    <xdr:to>
      <xdr:col>18</xdr:col>
      <xdr:colOff>1495</xdr:colOff>
      <xdr:row>21</xdr:row>
      <xdr:rowOff>104880</xdr:rowOff>
    </xdr:to>
    <xdr:cxnSp macro="">
      <xdr:nvCxnSpPr>
        <xdr:cNvPr id="9" name="直線矢印コネクタ 8">
          <a:extLst>
            <a:ext uri="{FF2B5EF4-FFF2-40B4-BE49-F238E27FC236}">
              <a16:creationId xmlns:a16="http://schemas.microsoft.com/office/drawing/2014/main" id="{DEB34CB9-A71A-468E-AF3B-98A5FEA1ADB9}"/>
            </a:ext>
          </a:extLst>
        </xdr:cNvPr>
        <xdr:cNvCxnSpPr/>
      </xdr:nvCxnSpPr>
      <xdr:spPr>
        <a:xfrm flipH="1">
          <a:off x="8493760" y="1316556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21</xdr:row>
      <xdr:rowOff>0</xdr:rowOff>
    </xdr:from>
    <xdr:to>
      <xdr:col>23</xdr:col>
      <xdr:colOff>120650</xdr:colOff>
      <xdr:row>23</xdr:row>
      <xdr:rowOff>0</xdr:rowOff>
    </xdr:to>
    <xdr:sp macro="" textlink="">
      <xdr:nvSpPr>
        <xdr:cNvPr id="10" name="正方形/長方形 9">
          <a:extLst>
            <a:ext uri="{FF2B5EF4-FFF2-40B4-BE49-F238E27FC236}">
              <a16:creationId xmlns:a16="http://schemas.microsoft.com/office/drawing/2014/main" id="{0FBB8DF8-89C1-42A9-9937-AC5D725A2FD5}"/>
            </a:ext>
          </a:extLst>
        </xdr:cNvPr>
        <xdr:cNvSpPr/>
      </xdr:nvSpPr>
      <xdr:spPr>
        <a:xfrm>
          <a:off x="8919210" y="1306068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20</xdr:col>
      <xdr:colOff>55279</xdr:colOff>
      <xdr:row>45</xdr:row>
      <xdr:rowOff>3735</xdr:rowOff>
    </xdr:from>
    <xdr:ext cx="5681385" cy="1192634"/>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7040279" y="8744323"/>
          <a:ext cx="5681385" cy="119263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時系列で分かりやすく入力してください。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卒業</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市）</a:t>
          </a:r>
          <a:r>
            <a:rPr kumimoji="1" lang="ja-JP" altLang="en-US" sz="1100">
              <a:solidFill>
                <a:schemeClr val="tx1"/>
              </a:solidFill>
              <a:latin typeface="ＭＳ Ｐゴシック" panose="020B0600070205080204" pitchFamily="50" charset="-128"/>
              <a:ea typeface="ＭＳ Ｐゴシック" panose="020B0600070205080204" pitchFamily="50" charset="-128"/>
            </a:rPr>
            <a:t>に入社、</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工場で</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a:t>
          </a:r>
          <a:r>
            <a:rPr kumimoji="1" lang="ja-JP" altLang="en-US" sz="1100">
              <a:solidFill>
                <a:schemeClr val="tx1"/>
              </a:solidFill>
              <a:latin typeface="ＭＳ Ｐゴシック" panose="020B0600070205080204" pitchFamily="50" charset="-128"/>
              <a:ea typeface="ＭＳ Ｐゴシック" panose="020B0600070205080204" pitchFamily="50" charset="-128"/>
            </a:rPr>
            <a:t>製造に５年間従事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区</a:t>
          </a:r>
          <a:r>
            <a:rPr kumimoji="1" lang="ja-JP" altLang="en-US" sz="1100">
              <a:solidFill>
                <a:schemeClr val="tx1"/>
              </a:solidFill>
              <a:latin typeface="ＭＳ Ｐゴシック" panose="020B0600070205080204" pitchFamily="50" charset="-128"/>
              <a:ea typeface="ＭＳ Ｐゴシック" panose="020B0600070205080204" pitchFamily="50" charset="-128"/>
            </a:rPr>
            <a:t>）にて、</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部で</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の開発に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15</a:t>
          </a:r>
          <a:r>
            <a:rPr kumimoji="1" lang="ja-JP" altLang="en-US" sz="1100">
              <a:solidFill>
                <a:schemeClr val="tx1"/>
              </a:solidFill>
              <a:latin typeface="ＭＳ Ｐゴシック" panose="020B0600070205080204" pitchFamily="50" charset="-128"/>
              <a:ea typeface="ＭＳ Ｐゴシック" panose="020B0600070205080204" pitchFamily="50" charset="-128"/>
            </a:rPr>
            <a:t>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当社の経営管理部門で新事業の企画・立案に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年従事したのち、代表取締役に就任</a:t>
          </a:r>
        </a:p>
      </xdr:txBody>
    </xdr:sp>
    <xdr:clientData/>
  </xdr:oneCellAnchor>
  <xdr:twoCellAnchor>
    <xdr:from>
      <xdr:col>19</xdr:col>
      <xdr:colOff>56030</xdr:colOff>
      <xdr:row>46</xdr:row>
      <xdr:rowOff>2</xdr:rowOff>
    </xdr:from>
    <xdr:to>
      <xdr:col>20</xdr:col>
      <xdr:colOff>40865</xdr:colOff>
      <xdr:row>46</xdr:row>
      <xdr:rowOff>3</xdr:rowOff>
    </xdr:to>
    <xdr:cxnSp macro="">
      <xdr:nvCxnSpPr>
        <xdr:cNvPr id="6" name="直線矢印コネクタ 5">
          <a:extLst>
            <a:ext uri="{FF2B5EF4-FFF2-40B4-BE49-F238E27FC236}">
              <a16:creationId xmlns:a16="http://schemas.microsoft.com/office/drawing/2014/main" id="{00000000-0008-0000-0900-000006000000}"/>
            </a:ext>
          </a:extLst>
        </xdr:cNvPr>
        <xdr:cNvCxnSpPr/>
      </xdr:nvCxnSpPr>
      <xdr:spPr>
        <a:xfrm flipV="1">
          <a:off x="6727265" y="8972178"/>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14941</xdr:colOff>
      <xdr:row>14</xdr:row>
      <xdr:rowOff>14941</xdr:rowOff>
    </xdr:from>
    <xdr:to>
      <xdr:col>35</xdr:col>
      <xdr:colOff>291353</xdr:colOff>
      <xdr:row>23</xdr:row>
      <xdr:rowOff>119529</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6999941" y="2734235"/>
          <a:ext cx="5543177" cy="185270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1" u="sng">
              <a:solidFill>
                <a:sysClr val="windowText" lastClr="000000"/>
              </a:solidFill>
              <a:effectLst/>
              <a:latin typeface="+mn-ea"/>
              <a:ea typeface="+mn-ea"/>
              <a:cs typeface="+mn-cs"/>
            </a:rPr>
            <a:t>組織図やプロセス図等を用いて、主に以下の点を分かりやすく説明してください。</a:t>
          </a:r>
          <a:r>
            <a:rPr kumimoji="1" lang="ja-JP" altLang="en-US" sz="1200" b="1" u="none">
              <a:solidFill>
                <a:sysClr val="windowText" lastClr="000000"/>
              </a:solidFill>
              <a:effectLst/>
              <a:latin typeface="+mn-ea"/>
              <a:ea typeface="+mn-ea"/>
              <a:cs typeface="+mn-cs"/>
            </a:rPr>
            <a:t>　　</a:t>
          </a:r>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（ア）開発又は改良の実施体制</a:t>
          </a:r>
        </a:p>
        <a:p>
          <a:r>
            <a:rPr kumimoji="1" lang="ja-JP" altLang="en-US" sz="1200" b="1" u="none">
              <a:solidFill>
                <a:sysClr val="windowText" lastClr="000000"/>
              </a:solidFill>
              <a:effectLst/>
              <a:latin typeface="+mn-ea"/>
              <a:ea typeface="+mn-ea"/>
              <a:cs typeface="+mn-cs"/>
            </a:rPr>
            <a:t>        （実施責任者、開発従事者、経理担当者等、社内の人員配置）</a:t>
          </a:r>
        </a:p>
        <a:p>
          <a:r>
            <a:rPr kumimoji="1" lang="ja-JP" altLang="en-US" sz="1200" b="1" u="none">
              <a:solidFill>
                <a:sysClr val="windowText" lastClr="000000"/>
              </a:solidFill>
              <a:effectLst/>
              <a:latin typeface="+mn-ea"/>
              <a:ea typeface="+mn-ea"/>
              <a:cs typeface="+mn-cs"/>
            </a:rPr>
            <a:t>　　（イ）他企業（社外）との連携体制、役割分担等</a:t>
          </a:r>
        </a:p>
        <a:p>
          <a:r>
            <a:rPr kumimoji="1" lang="ja-JP" altLang="en-US" sz="1200" b="1" u="none">
              <a:solidFill>
                <a:sysClr val="windowText" lastClr="000000"/>
              </a:solidFill>
              <a:effectLst/>
              <a:latin typeface="+mn-ea"/>
              <a:ea typeface="+mn-ea"/>
              <a:cs typeface="+mn-cs"/>
            </a:rPr>
            <a:t>　　（ウ）本開発又は改良における主担当者のかかわり方</a:t>
          </a:r>
          <a:endParaRPr kumimoji="1" lang="en-US" altLang="ja-JP" sz="1200" b="1" u="none">
            <a:solidFill>
              <a:sysClr val="windowText" lastClr="000000"/>
            </a:solidFill>
            <a:effectLst/>
            <a:latin typeface="+mn-ea"/>
            <a:ea typeface="+mn-ea"/>
            <a:cs typeface="+mn-cs"/>
          </a:endParaRPr>
        </a:p>
        <a:p>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r>
            <a:rPr kumimoji="1" lang="en-US" altLang="ja-JP" sz="1100" b="1" u="none">
              <a:solidFill>
                <a:sysClr val="windowText" lastClr="000000"/>
              </a:solidFill>
              <a:effectLst/>
              <a:latin typeface="+mn-ea"/>
              <a:ea typeface="+mn-ea"/>
              <a:cs typeface="+mn-cs"/>
            </a:rPr>
            <a:t>※</a:t>
          </a:r>
          <a:r>
            <a:rPr kumimoji="1" lang="ja-JP" altLang="en-US" sz="1100" b="1" u="none">
              <a:solidFill>
                <a:sysClr val="windowText" lastClr="000000"/>
              </a:solidFill>
              <a:effectLst/>
              <a:latin typeface="+mn-ea"/>
              <a:ea typeface="+mn-ea"/>
              <a:cs typeface="+mn-cs"/>
            </a:rPr>
            <a:t>直接人件費・委託・外注費等、経費の支出に係る人員</a:t>
          </a:r>
          <a:r>
            <a:rPr kumimoji="1" lang="ja-JP" altLang="ja-JP" sz="1100" b="1">
              <a:solidFill>
                <a:schemeClr val="dk1"/>
              </a:solidFill>
              <a:effectLst/>
              <a:latin typeface="+mn-lt"/>
              <a:ea typeface="+mn-ea"/>
              <a:cs typeface="+mn-cs"/>
            </a:rPr>
            <a:t>について</a:t>
          </a:r>
          <a:r>
            <a:rPr kumimoji="1" lang="ja-JP" altLang="en-US" sz="1100" b="1">
              <a:solidFill>
                <a:schemeClr val="dk1"/>
              </a:solidFill>
              <a:effectLst/>
              <a:latin typeface="+mn-lt"/>
              <a:ea typeface="+mn-ea"/>
              <a:cs typeface="+mn-cs"/>
            </a:rPr>
            <a:t>は、</a:t>
          </a:r>
          <a:endParaRPr kumimoji="1" lang="en-US" altLang="ja-JP" sz="1100" b="1" u="none">
            <a:solidFill>
              <a:sysClr val="windowText" lastClr="000000"/>
            </a:solidFill>
            <a:effectLst/>
            <a:latin typeface="+mn-ea"/>
            <a:ea typeface="+mn-ea"/>
            <a:cs typeface="+mn-cs"/>
          </a:endParaRPr>
        </a:p>
        <a:p>
          <a:r>
            <a:rPr kumimoji="1" lang="ja-JP" altLang="en-US" sz="1100" b="1" u="none">
              <a:solidFill>
                <a:sysClr val="windowText" lastClr="000000"/>
              </a:solidFill>
              <a:effectLst/>
              <a:latin typeface="+mn-ea"/>
              <a:ea typeface="+mn-ea"/>
              <a:cs typeface="+mn-cs"/>
            </a:rPr>
            <a:t>　　　可能な限り入力してください。</a:t>
          </a:r>
          <a:endParaRPr kumimoji="1" lang="en-US" altLang="ja-JP" sz="11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p>
        <a:p>
          <a:pPr algn="l"/>
          <a:endParaRPr kumimoji="1" lang="ja-JP" altLang="en-US" sz="1200" b="1" u="sng">
            <a:solidFill>
              <a:srgbClr val="FF0000"/>
            </a:solidFill>
          </a:endParaRPr>
        </a:p>
      </xdr:txBody>
    </xdr:sp>
    <xdr:clientData/>
  </xdr:twoCellAnchor>
  <xdr:twoCellAnchor editAs="oneCell">
    <xdr:from>
      <xdr:col>20</xdr:col>
      <xdr:colOff>14942</xdr:colOff>
      <xdr:row>25</xdr:row>
      <xdr:rowOff>14941</xdr:rowOff>
    </xdr:from>
    <xdr:to>
      <xdr:col>38</xdr:col>
      <xdr:colOff>102485</xdr:colOff>
      <xdr:row>38</xdr:row>
      <xdr:rowOff>150532</xdr:rowOff>
    </xdr:to>
    <xdr:pic>
      <xdr:nvPicPr>
        <xdr:cNvPr id="7" name="図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9942" y="4870823"/>
          <a:ext cx="6407661" cy="26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97118</xdr:colOff>
      <xdr:row>0</xdr:row>
      <xdr:rowOff>141941</xdr:rowOff>
    </xdr:from>
    <xdr:to>
      <xdr:col>29</xdr:col>
      <xdr:colOff>232707</xdr:colOff>
      <xdr:row>13</xdr:row>
      <xdr:rowOff>74332</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082118" y="141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29882</xdr:colOff>
      <xdr:row>11</xdr:row>
      <xdr:rowOff>277625</xdr:rowOff>
    </xdr:from>
    <xdr:to>
      <xdr:col>18</xdr:col>
      <xdr:colOff>493294</xdr:colOff>
      <xdr:row>11</xdr:row>
      <xdr:rowOff>283882</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7754470" y="6500625"/>
          <a:ext cx="463412" cy="625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111546</xdr:colOff>
      <xdr:row>3</xdr:row>
      <xdr:rowOff>15409</xdr:rowOff>
    </xdr:from>
    <xdr:to>
      <xdr:col>25</xdr:col>
      <xdr:colOff>1</xdr:colOff>
      <xdr:row>4</xdr:row>
      <xdr:rowOff>2196353</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7880958" y="1083703"/>
          <a:ext cx="4176572" cy="317453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箇条書きでも構いませんので、類似産業財産権（特許、実用新案、意匠、商標）との相違点を示してください。</a:t>
          </a:r>
        </a:p>
        <a:p>
          <a:pPr algn="l"/>
          <a:r>
            <a:rPr kumimoji="1" lang="ja-JP" altLang="en-US" sz="1200" b="0"/>
            <a:t>先行技術調査や産業財産権に関して不明な点は下記の</a:t>
          </a:r>
          <a:r>
            <a:rPr kumimoji="1" lang="ja-JP" altLang="en-US" sz="1200" b="0" u="sng"/>
            <a:t>東京都知的財産総合センター</a:t>
          </a:r>
          <a:r>
            <a:rPr kumimoji="1" lang="ja-JP" altLang="en-US" sz="1200" b="0"/>
            <a:t>で相談可能です。</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t>ホームぺージ↓</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B0F0"/>
              </a:solidFill>
              <a:effectLst/>
              <a:latin typeface="+mn-ea"/>
              <a:ea typeface="+mn-ea"/>
              <a:cs typeface="+mn-cs"/>
            </a:rPr>
            <a:t>https://www.tokyo-kosha.or.jp/chizai/consultant/index.html</a:t>
          </a:r>
          <a:endParaRPr kumimoji="1" lang="ja-JP" altLang="en-US" sz="1200" b="0"/>
        </a:p>
        <a:p>
          <a:pPr algn="l"/>
          <a:r>
            <a:rPr kumimoji="1" lang="ja-JP" altLang="en-US" sz="1200" b="0"/>
            <a:t>相談窓口↓</a:t>
          </a:r>
          <a:endParaRPr kumimoji="1" lang="en-US" altLang="ja-JP" sz="1200" b="0"/>
        </a:p>
        <a:p>
          <a:pPr algn="l"/>
          <a:r>
            <a:rPr kumimoji="1" lang="ja-JP" altLang="en-US" sz="1200" b="0">
              <a:latin typeface="+mn-lt"/>
              <a:ea typeface="+mn-ea"/>
            </a:rPr>
            <a:t>秋葉原本部：</a:t>
          </a:r>
          <a:r>
            <a:rPr kumimoji="1" lang="ja-JP" altLang="en-US" sz="1200" b="0">
              <a:latin typeface="+mn-ea"/>
              <a:ea typeface="+mn-ea"/>
            </a:rPr>
            <a:t>☎</a:t>
          </a:r>
          <a:r>
            <a:rPr kumimoji="1" lang="en-US" altLang="ja-JP" sz="1200" b="0">
              <a:latin typeface="+mn-ea"/>
              <a:ea typeface="+mn-ea"/>
            </a:rPr>
            <a:t>03-3832-3656</a:t>
          </a:r>
        </a:p>
        <a:p>
          <a:pPr algn="l"/>
          <a:r>
            <a:rPr kumimoji="1" lang="ja-JP" altLang="en-US" sz="1200" b="0"/>
            <a:t>城東支援室：☎</a:t>
          </a:r>
          <a:r>
            <a:rPr kumimoji="1" lang="en-US" altLang="ja-JP" sz="1200" b="0">
              <a:latin typeface="+mn-ea"/>
              <a:ea typeface="+mn-ea"/>
            </a:rPr>
            <a:t>03-5648-6609</a:t>
          </a:r>
        </a:p>
        <a:p>
          <a:pPr algn="l"/>
          <a:r>
            <a:rPr kumimoji="1" lang="ja-JP" altLang="en-US" sz="1200" b="0">
              <a:latin typeface="+mn-ea"/>
              <a:ea typeface="+mn-ea"/>
            </a:rPr>
            <a:t>城南支援室：☎</a:t>
          </a:r>
          <a:r>
            <a:rPr kumimoji="1" lang="en-US" altLang="ja-JP" sz="1200" b="0">
              <a:latin typeface="+mn-ea"/>
              <a:ea typeface="+mn-ea"/>
            </a:rPr>
            <a:t>03-3737-1435</a:t>
          </a:r>
        </a:p>
        <a:p>
          <a:pPr algn="l"/>
          <a:r>
            <a:rPr kumimoji="1" lang="ja-JP" altLang="en-US" sz="1200" b="0">
              <a:latin typeface="+mn-ea"/>
              <a:ea typeface="+mn-ea"/>
            </a:rPr>
            <a:t>多摩支援室：☎</a:t>
          </a:r>
          <a:r>
            <a:rPr kumimoji="1" lang="en-US" altLang="ja-JP" sz="1200" b="0">
              <a:latin typeface="+mn-ea"/>
              <a:ea typeface="+mn-ea"/>
            </a:rPr>
            <a:t>042-500-1322</a:t>
          </a:r>
          <a:endParaRPr kumimoji="1" lang="en-US" altLang="ja-JP" sz="1200" b="0"/>
        </a:p>
        <a:p>
          <a:pPr algn="l"/>
          <a:endParaRPr kumimoji="1" lang="en-US" altLang="ja-JP" sz="1200" b="0"/>
        </a:p>
        <a:p>
          <a:pPr algn="l"/>
          <a:r>
            <a:rPr kumimoji="1" lang="ja-JP" altLang="en-US" sz="1200" b="1">
              <a:solidFill>
                <a:srgbClr val="FF0000"/>
              </a:solidFill>
            </a:rPr>
            <a:t>また、</a:t>
          </a:r>
          <a:r>
            <a:rPr kumimoji="1" lang="en-US" altLang="ja-JP" sz="1200" b="1">
              <a:solidFill>
                <a:srgbClr val="FF0000"/>
              </a:solidFill>
              <a:latin typeface="+mn-ea"/>
              <a:ea typeface="+mn-ea"/>
            </a:rPr>
            <a:t>J-PlatPat</a:t>
          </a:r>
          <a:r>
            <a:rPr kumimoji="1" lang="ja-JP" altLang="en-US" sz="1200" b="1">
              <a:solidFill>
                <a:srgbClr val="FF0000"/>
              </a:solidFill>
            </a:rPr>
            <a:t>を用いた産業財産権公報類の検索方法については、ぜひ以下の動画を参考にご視聴ください。</a:t>
          </a:r>
          <a:endParaRPr kumimoji="1" lang="en-US" altLang="ja-JP" sz="1200" b="1">
            <a:solidFill>
              <a:srgbClr val="FF0000"/>
            </a:solidFill>
          </a:endParaRPr>
        </a:p>
        <a:p>
          <a:pPr algn="l"/>
          <a:r>
            <a:rPr kumimoji="1" lang="en-US" altLang="ja-JP" sz="1200" b="1">
              <a:solidFill>
                <a:srgbClr val="00B0F0"/>
              </a:solidFill>
              <a:latin typeface="+mn-ea"/>
              <a:ea typeface="+mn-ea"/>
            </a:rPr>
            <a:t>https://www.youtube.com/watch?v=msIuJmbeY1A</a:t>
          </a:r>
        </a:p>
        <a:p>
          <a:pPr algn="l"/>
          <a:endParaRPr kumimoji="1" lang="ja-JP" altLang="en-US" sz="1200" b="1">
            <a:solidFill>
              <a:srgbClr val="FF0000"/>
            </a:solidFill>
          </a:endParaRPr>
        </a:p>
      </xdr:txBody>
    </xdr:sp>
    <xdr:clientData/>
  </xdr:twoCellAnchor>
  <xdr:twoCellAnchor>
    <xdr:from>
      <xdr:col>19</xdr:col>
      <xdr:colOff>3228</xdr:colOff>
      <xdr:row>13</xdr:row>
      <xdr:rowOff>127001</xdr:rowOff>
    </xdr:from>
    <xdr:to>
      <xdr:col>24</xdr:col>
      <xdr:colOff>207363</xdr:colOff>
      <xdr:row>16</xdr:row>
      <xdr:rowOff>239060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8340404" y="7112001"/>
          <a:ext cx="3267077" cy="119529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latin typeface="+mn-ea"/>
              <a:ea typeface="+mn-ea"/>
            </a:rPr>
            <a:t>※</a:t>
          </a:r>
          <a:r>
            <a:rPr kumimoji="1" lang="ja-JP" altLang="en-US" sz="1200" b="0" u="none">
              <a:latin typeface="+mn-ea"/>
              <a:ea typeface="+mn-ea"/>
            </a:rPr>
            <a:t>（２）又は（３）に入力した産業財産権の特許等公報を、</a:t>
          </a:r>
          <a:r>
            <a:rPr kumimoji="1" lang="en-US" altLang="ja-JP" sz="1200" b="0" u="none">
              <a:latin typeface="+mn-ea"/>
              <a:ea typeface="+mn-ea"/>
            </a:rPr>
            <a:t>PDF</a:t>
          </a:r>
          <a:r>
            <a:rPr kumimoji="1" lang="ja-JP" altLang="en-US" sz="1200" b="0" u="none">
              <a:latin typeface="+mn-ea"/>
              <a:ea typeface="+mn-ea"/>
            </a:rPr>
            <a:t>形式等で１ファイルにまとめて、申請フォームから提出してください。</a:t>
          </a:r>
        </a:p>
        <a:p>
          <a:pPr algn="l"/>
          <a:r>
            <a:rPr kumimoji="1" lang="en-US" altLang="ja-JP" sz="1200" b="0" u="none">
              <a:latin typeface="+mn-ea"/>
              <a:ea typeface="+mn-ea"/>
            </a:rPr>
            <a:t>※</a:t>
          </a:r>
          <a:r>
            <a:rPr kumimoji="1" lang="ja-JP" altLang="en-US" sz="1200" b="0" u="none">
              <a:latin typeface="+mn-ea"/>
              <a:ea typeface="+mn-ea"/>
            </a:rPr>
            <a:t>出願公開前の出願明細書は、入力及び提出書類として添付不要です。</a:t>
          </a:r>
        </a:p>
      </xdr:txBody>
    </xdr:sp>
    <xdr:clientData/>
  </xdr:twoCellAnchor>
  <xdr:twoCellAnchor>
    <xdr:from>
      <xdr:col>18</xdr:col>
      <xdr:colOff>582760</xdr:colOff>
      <xdr:row>11</xdr:row>
      <xdr:rowOff>105611</xdr:rowOff>
    </xdr:from>
    <xdr:to>
      <xdr:col>24</xdr:col>
      <xdr:colOff>180657</xdr:colOff>
      <xdr:row>12</xdr:row>
      <xdr:rowOff>212912</xdr:rowOff>
    </xdr:to>
    <xdr:sp macro="" textlink="">
      <xdr:nvSpPr>
        <xdr:cNvPr id="8" name="正方形/長方形 7">
          <a:extLst>
            <a:ext uri="{FF2B5EF4-FFF2-40B4-BE49-F238E27FC236}">
              <a16:creationId xmlns:a16="http://schemas.microsoft.com/office/drawing/2014/main" id="{00000000-0008-0000-0B00-000008000000}"/>
            </a:ext>
          </a:extLst>
        </xdr:cNvPr>
        <xdr:cNvSpPr/>
      </xdr:nvSpPr>
      <xdr:spPr>
        <a:xfrm>
          <a:off x="8337231" y="6448140"/>
          <a:ext cx="3295838" cy="61156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t>※</a:t>
          </a:r>
          <a:r>
            <a:rPr kumimoji="1" lang="ja-JP" altLang="en-US" sz="1200" b="0" u="none"/>
            <a:t>許諾を受ける産業財産権が１つ以上ある場合は、最も主となる権利を入力してください。</a:t>
          </a:r>
        </a:p>
      </xdr:txBody>
    </xdr:sp>
    <xdr:clientData/>
  </xdr:twoCellAnchor>
  <xdr:twoCellAnchor>
    <xdr:from>
      <xdr:col>25</xdr:col>
      <xdr:colOff>127001</xdr:colOff>
      <xdr:row>0</xdr:row>
      <xdr:rowOff>119529</xdr:rowOff>
    </xdr:from>
    <xdr:to>
      <xdr:col>30</xdr:col>
      <xdr:colOff>359707</xdr:colOff>
      <xdr:row>4</xdr:row>
      <xdr:rowOff>993215</xdr:rowOff>
    </xdr:to>
    <xdr:sp macro="" textlink="">
      <xdr:nvSpPr>
        <xdr:cNvPr id="10" name="正方形/長方形 9">
          <a:extLst>
            <a:ext uri="{FF2B5EF4-FFF2-40B4-BE49-F238E27FC236}">
              <a16:creationId xmlns:a16="http://schemas.microsoft.com/office/drawing/2014/main" id="{00000000-0008-0000-0B00-00000A000000}"/>
            </a:ext>
          </a:extLst>
        </xdr:cNvPr>
        <xdr:cNvSpPr/>
      </xdr:nvSpPr>
      <xdr:spPr>
        <a:xfrm>
          <a:off x="12184530" y="119529"/>
          <a:ext cx="3295648" cy="2935568"/>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119529</xdr:colOff>
      <xdr:row>0</xdr:row>
      <xdr:rowOff>201708</xdr:rowOff>
    </xdr:from>
    <xdr:to>
      <xdr:col>23</xdr:col>
      <xdr:colOff>323663</xdr:colOff>
      <xdr:row>2</xdr:row>
      <xdr:rowOff>298823</xdr:rowOff>
    </xdr:to>
    <xdr:sp macro="" textlink="">
      <xdr:nvSpPr>
        <xdr:cNvPr id="13" name="正方形/長方形 12">
          <a:extLst>
            <a:ext uri="{FF2B5EF4-FFF2-40B4-BE49-F238E27FC236}">
              <a16:creationId xmlns:a16="http://schemas.microsoft.com/office/drawing/2014/main" id="{00000000-0008-0000-0B00-00000D000000}"/>
            </a:ext>
          </a:extLst>
        </xdr:cNvPr>
        <xdr:cNvSpPr/>
      </xdr:nvSpPr>
      <xdr:spPr>
        <a:xfrm>
          <a:off x="7888941" y="201708"/>
          <a:ext cx="3267075" cy="71717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本助成事業の内容が他者の特許等の産業財産権に抵触していないかについて十分に確認してください。</a:t>
          </a:r>
          <a:endParaRPr kumimoji="1" lang="en-US" altLang="ja-JP" sz="1200" b="0"/>
        </a:p>
      </xdr:txBody>
    </xdr:sp>
    <xdr:clientData/>
  </xdr:twoCellAnchor>
  <xdr:twoCellAnchor>
    <xdr:from>
      <xdr:col>19</xdr:col>
      <xdr:colOff>22411</xdr:colOff>
      <xdr:row>21</xdr:row>
      <xdr:rowOff>478118</xdr:rowOff>
    </xdr:from>
    <xdr:to>
      <xdr:col>27</xdr:col>
      <xdr:colOff>478117</xdr:colOff>
      <xdr:row>21</xdr:row>
      <xdr:rowOff>1721507</xdr:rowOff>
    </xdr:to>
    <xdr:sp macro="" textlink="">
      <xdr:nvSpPr>
        <xdr:cNvPr id="15" name="正方形/長方形 14">
          <a:extLst>
            <a:ext uri="{FF2B5EF4-FFF2-40B4-BE49-F238E27FC236}">
              <a16:creationId xmlns:a16="http://schemas.microsoft.com/office/drawing/2014/main" id="{00000000-0008-0000-0B00-00000F000000}"/>
            </a:ext>
          </a:extLst>
        </xdr:cNvPr>
        <xdr:cNvSpPr/>
      </xdr:nvSpPr>
      <xdr:spPr>
        <a:xfrm>
          <a:off x="8352117" y="8718177"/>
          <a:ext cx="5356412" cy="124338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u="none">
              <a:latin typeface="+mn-ea"/>
              <a:ea typeface="+mn-ea"/>
            </a:rPr>
            <a:t>主に以下の点について説明してください。</a:t>
          </a:r>
          <a:endParaRPr kumimoji="1" lang="en-US" altLang="ja-JP" sz="1200" b="0" u="none">
            <a:latin typeface="+mn-ea"/>
            <a:ea typeface="+mn-ea"/>
          </a:endParaRPr>
        </a:p>
        <a:p>
          <a:pPr algn="l"/>
          <a:r>
            <a:rPr kumimoji="1" lang="ja-JP" altLang="en-US" sz="1200" b="0" u="none">
              <a:latin typeface="+mn-ea"/>
              <a:ea typeface="+mn-ea"/>
            </a:rPr>
            <a:t>（ア）本開発又は改良の成果物に対する安全性対策</a:t>
          </a:r>
          <a:endParaRPr kumimoji="1" lang="en-US" altLang="ja-JP" sz="1200" b="0" u="none">
            <a:latin typeface="+mn-ea"/>
            <a:ea typeface="+mn-ea"/>
          </a:endParaRPr>
        </a:p>
        <a:p>
          <a:pPr algn="l"/>
          <a:r>
            <a:rPr kumimoji="1" lang="ja-JP" altLang="en-US" sz="1200" b="0" u="none">
              <a:latin typeface="+mn-ea"/>
              <a:ea typeface="+mn-ea"/>
            </a:rPr>
            <a:t>（イ）本開発又は改良を含む従来の企業活動における法令遵守への取り組み</a:t>
          </a:r>
          <a:endParaRPr kumimoji="1" lang="en-US" altLang="ja-JP" sz="1200" b="0" u="none">
            <a:latin typeface="+mn-ea"/>
            <a:ea typeface="+mn-ea"/>
          </a:endParaRPr>
        </a:p>
        <a:p>
          <a:pPr algn="l"/>
          <a:endParaRPr kumimoji="1" lang="en-US" altLang="ja-JP" sz="1200" b="0" u="none">
            <a:latin typeface="+mn-ea"/>
            <a:ea typeface="+mn-ea"/>
          </a:endParaRPr>
        </a:p>
        <a:p>
          <a:pPr algn="l"/>
          <a:r>
            <a:rPr kumimoji="1" lang="ja-JP" altLang="en-US" sz="1200" b="0" u="none">
              <a:latin typeface="+mn-ea"/>
              <a:ea typeface="+mn-ea"/>
            </a:rPr>
            <a:t>その他必要に応じ各自で説明項目を追加してください。</a:t>
          </a:r>
        </a:p>
      </xdr:txBody>
    </xdr:sp>
    <xdr:clientData/>
  </xdr:twoCellAnchor>
  <xdr:twoCellAnchor>
    <xdr:from>
      <xdr:col>18</xdr:col>
      <xdr:colOff>14941</xdr:colOff>
      <xdr:row>21</xdr:row>
      <xdr:rowOff>1060824</xdr:rowOff>
    </xdr:from>
    <xdr:to>
      <xdr:col>18</xdr:col>
      <xdr:colOff>566178</xdr:colOff>
      <xdr:row>21</xdr:row>
      <xdr:rowOff>1066427</xdr:rowOff>
    </xdr:to>
    <xdr:cxnSp macro="">
      <xdr:nvCxnSpPr>
        <xdr:cNvPr id="17" name="直線矢印コネクタ 16">
          <a:extLst>
            <a:ext uri="{FF2B5EF4-FFF2-40B4-BE49-F238E27FC236}">
              <a16:creationId xmlns:a16="http://schemas.microsoft.com/office/drawing/2014/main" id="{00000000-0008-0000-0B00-000011000000}"/>
            </a:ext>
          </a:extLst>
        </xdr:cNvPr>
        <xdr:cNvCxnSpPr/>
      </xdr:nvCxnSpPr>
      <xdr:spPr>
        <a:xfrm flipH="1">
          <a:off x="7799294" y="9300883"/>
          <a:ext cx="551237" cy="560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editAs="absolute">
    <xdr:from>
      <xdr:col>5</xdr:col>
      <xdr:colOff>95249</xdr:colOff>
      <xdr:row>0</xdr:row>
      <xdr:rowOff>97631</xdr:rowOff>
    </xdr:from>
    <xdr:to>
      <xdr:col>12</xdr:col>
      <xdr:colOff>206624</xdr:colOff>
      <xdr:row>3</xdr:row>
      <xdr:rowOff>56265</xdr:rowOff>
    </xdr:to>
    <xdr:sp macro="" textlink="">
      <xdr:nvSpPr>
        <xdr:cNvPr id="2" name="正方形/長方形 1">
          <a:extLst>
            <a:ext uri="{FF2B5EF4-FFF2-40B4-BE49-F238E27FC236}">
              <a16:creationId xmlns:a16="http://schemas.microsoft.com/office/drawing/2014/main" id="{1B8DC5D5-A667-4C90-B278-F8B0CA0CDA43}"/>
            </a:ext>
          </a:extLst>
        </xdr:cNvPr>
        <xdr:cNvSpPr/>
      </xdr:nvSpPr>
      <xdr:spPr>
        <a:xfrm>
          <a:off x="6064090" y="105251"/>
          <a:ext cx="4425724" cy="59157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rgbClr val="FF0000"/>
              </a:solidFill>
            </a:rPr>
            <a:t>本シートはすべて別のシートより転記されるため、入力不要</a:t>
          </a:r>
          <a:endParaRPr kumimoji="1" lang="en-US" altLang="ja-JP" sz="12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13</xdr:col>
      <xdr:colOff>293742</xdr:colOff>
      <xdr:row>8</xdr:row>
      <xdr:rowOff>123961</xdr:rowOff>
    </xdr:from>
    <xdr:ext cx="4945007" cy="369233"/>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8813325" y="2685128"/>
          <a:ext cx="4945007" cy="369233"/>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シート </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3-2 </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 3</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12 </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計上する経費のページのみ</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及び提出</a:t>
          </a:r>
          <a:r>
            <a:rPr kumimoji="1" lang="ja-JP" altLang="ja-JP" sz="1100" b="0" u="none">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0" lang="en-US" altLang="ja-JP" sz="1100" b="0" u="none">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13</xdr:col>
      <xdr:colOff>294106</xdr:colOff>
      <xdr:row>0</xdr:row>
      <xdr:rowOff>113631</xdr:rowOff>
    </xdr:from>
    <xdr:to>
      <xdr:col>21</xdr:col>
      <xdr:colOff>7018</xdr:colOff>
      <xdr:row>7</xdr:row>
      <xdr:rowOff>505660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7900738" y="11363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22</xdr:col>
      <xdr:colOff>29095</xdr:colOff>
      <xdr:row>7</xdr:row>
      <xdr:rowOff>441743</xdr:rowOff>
    </xdr:from>
    <xdr:ext cx="4359086" cy="1009251"/>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8270727" y="2694322"/>
          <a:ext cx="4359086" cy="1009251"/>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１件</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あたりの単価が税抜</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100</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の場合は、次ページ</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機械装置・工具器具購入計画書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sng">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併せて</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40105</xdr:colOff>
      <xdr:row>0</xdr:row>
      <xdr:rowOff>86894</xdr:rowOff>
    </xdr:from>
    <xdr:to>
      <xdr:col>44</xdr:col>
      <xdr:colOff>100596</xdr:colOff>
      <xdr:row>7</xdr:row>
      <xdr:rowOff>291765</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8281737" y="8689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54</xdr:col>
      <xdr:colOff>80210</xdr:colOff>
      <xdr:row>0</xdr:row>
      <xdr:rowOff>100262</xdr:rowOff>
    </xdr:from>
    <xdr:to>
      <xdr:col>76</xdr:col>
      <xdr:colOff>140701</xdr:colOff>
      <xdr:row>11</xdr:row>
      <xdr:rowOff>51133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7940842" y="10026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editAs="absolute">
    <xdr:from>
      <xdr:col>54</xdr:col>
      <xdr:colOff>74915</xdr:colOff>
      <xdr:row>11</xdr:row>
      <xdr:rowOff>209057</xdr:rowOff>
    </xdr:from>
    <xdr:to>
      <xdr:col>86</xdr:col>
      <xdr:colOff>52314</xdr:colOff>
      <xdr:row>12</xdr:row>
      <xdr:rowOff>40768</xdr:rowOff>
    </xdr:to>
    <xdr:sp macro="" textlink="">
      <xdr:nvSpPr>
        <xdr:cNvPr id="3" name="正方形/長方形 2">
          <a:extLst>
            <a:ext uri="{FF2B5EF4-FFF2-40B4-BE49-F238E27FC236}">
              <a16:creationId xmlns:a16="http://schemas.microsoft.com/office/drawing/2014/main" id="{321773F0-D63E-4207-87ED-7A53A2E0F477}"/>
            </a:ext>
          </a:extLst>
        </xdr:cNvPr>
        <xdr:cNvSpPr/>
      </xdr:nvSpPr>
      <xdr:spPr>
        <a:xfrm>
          <a:off x="8337050" y="2702681"/>
          <a:ext cx="4429534" cy="59157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ysClr val="windowText" lastClr="000000"/>
              </a:solidFill>
            </a:rPr>
            <a:t>経費番号が足りない場合はシートを複製してください</a:t>
          </a:r>
          <a:endParaRPr kumimoji="1" lang="en-US" altLang="ja-JP" sz="1200" b="1">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9</xdr:col>
      <xdr:colOff>78231</xdr:colOff>
      <xdr:row>0</xdr:row>
      <xdr:rowOff>111823</xdr:rowOff>
    </xdr:from>
    <xdr:ext cx="6074740" cy="642484"/>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6849404" y="111823"/>
          <a:ext cx="6074740" cy="642484"/>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全ての経費</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について、次</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シートの「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委託計画書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none">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421173</xdr:colOff>
      <xdr:row>4</xdr:row>
      <xdr:rowOff>136071</xdr:rowOff>
    </xdr:from>
    <xdr:to>
      <xdr:col>32</xdr:col>
      <xdr:colOff>81770</xdr:colOff>
      <xdr:row>9</xdr:row>
      <xdr:rowOff>280307</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8429949" y="88770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44</xdr:col>
      <xdr:colOff>64795</xdr:colOff>
      <xdr:row>0</xdr:row>
      <xdr:rowOff>77755</xdr:rowOff>
    </xdr:from>
    <xdr:to>
      <xdr:col>63</xdr:col>
      <xdr:colOff>159524</xdr:colOff>
      <xdr:row>9</xdr:row>
      <xdr:rowOff>111838</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7963417" y="77755"/>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editAs="absolute">
    <xdr:from>
      <xdr:col>44</xdr:col>
      <xdr:colOff>46463</xdr:colOff>
      <xdr:row>10</xdr:row>
      <xdr:rowOff>58078</xdr:rowOff>
    </xdr:from>
    <xdr:to>
      <xdr:col>69</xdr:col>
      <xdr:colOff>123862</xdr:colOff>
      <xdr:row>11</xdr:row>
      <xdr:rowOff>405715</xdr:rowOff>
    </xdr:to>
    <xdr:sp macro="" textlink="">
      <xdr:nvSpPr>
        <xdr:cNvPr id="3" name="正方形/長方形 2">
          <a:extLst>
            <a:ext uri="{FF2B5EF4-FFF2-40B4-BE49-F238E27FC236}">
              <a16:creationId xmlns:a16="http://schemas.microsoft.com/office/drawing/2014/main" id="{86F65C64-9290-4E25-88D5-2946E7CFCB30}"/>
            </a:ext>
          </a:extLst>
        </xdr:cNvPr>
        <xdr:cNvSpPr/>
      </xdr:nvSpPr>
      <xdr:spPr>
        <a:xfrm>
          <a:off x="7933628" y="2706493"/>
          <a:ext cx="4433344" cy="59157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ysClr val="windowText" lastClr="000000"/>
              </a:solidFill>
            </a:rPr>
            <a:t>経費番号が足りない場合はシートを複製してください</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548846</xdr:colOff>
      <xdr:row>16</xdr:row>
      <xdr:rowOff>17200</xdr:rowOff>
    </xdr:from>
    <xdr:ext cx="4825975" cy="45910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90025" y="6589450"/>
          <a:ext cx="4825975" cy="4591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ja-JP" sz="1100" b="0">
              <a:solidFill>
                <a:schemeClr val="dk1"/>
              </a:solidFill>
              <a:effectLst/>
              <a:latin typeface="+mn-lt"/>
              <a:ea typeface="+mn-ea"/>
              <a:cs typeface="+mn-cs"/>
            </a:rPr>
            <a:t>・情報通信業のうち、放送業、情報サービス業、映像・音声・文字情報政策業は</a:t>
          </a:r>
          <a:endParaRPr lang="ja-JP" altLang="ja-JP" sz="1400">
            <a:effectLst/>
          </a:endParaRPr>
        </a:p>
        <a:p>
          <a:r>
            <a:rPr kumimoji="1" lang="ja-JP" altLang="ja-JP" sz="1100" b="0">
              <a:solidFill>
                <a:schemeClr val="dk1"/>
              </a:solidFill>
              <a:effectLst/>
              <a:latin typeface="+mn-lt"/>
              <a:ea typeface="+mn-ea"/>
              <a:cs typeface="+mn-cs"/>
            </a:rPr>
            <a:t>　大分類でサービス業を選択してください</a:t>
          </a:r>
          <a:endParaRPr lang="ja-JP" altLang="ja-JP" sz="1400">
            <a:effectLst/>
          </a:endParaRPr>
        </a:p>
      </xdr:txBody>
    </xdr:sp>
    <xdr:clientData/>
  </xdr:oneCellAnchor>
  <xdr:twoCellAnchor>
    <xdr:from>
      <xdr:col>19</xdr:col>
      <xdr:colOff>11524</xdr:colOff>
      <xdr:row>16</xdr:row>
      <xdr:rowOff>254774</xdr:rowOff>
    </xdr:from>
    <xdr:to>
      <xdr:col>25</xdr:col>
      <xdr:colOff>545814</xdr:colOff>
      <xdr:row>16</xdr:row>
      <xdr:rowOff>256854</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8134530" y="6793847"/>
          <a:ext cx="716228" cy="208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142696</xdr:colOff>
      <xdr:row>0</xdr:row>
      <xdr:rowOff>114158</xdr:rowOff>
    </xdr:from>
    <xdr:to>
      <xdr:col>28</xdr:col>
      <xdr:colOff>378147</xdr:colOff>
      <xdr:row>2</xdr:row>
      <xdr:rowOff>241389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568932" y="114158"/>
          <a:ext cx="2333091" cy="705152"/>
        </a:xfrm>
        <a:prstGeom prst="rect">
          <a:avLst/>
        </a:prstGeom>
        <a:solidFill>
          <a:schemeClr val="accent6">
            <a:lumMod val="40000"/>
            <a:lumOff val="6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a:solidFill>
                <a:schemeClr val="dk1"/>
              </a:solidFill>
              <a:effectLst/>
              <a:latin typeface="+mn-lt"/>
              <a:ea typeface="+mn-ea"/>
              <a:cs typeface="+mn-cs"/>
            </a:rPr>
            <a:t>オレンジ色のセルは</a:t>
          </a:r>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必ずプルダウン選択してください</a:t>
          </a:r>
          <a:endParaRPr lang="ja-JP" altLang="ja-JP" b="0">
            <a:effectLst/>
          </a:endParaRPr>
        </a:p>
      </xdr:txBody>
    </xdr:sp>
    <xdr:clientData/>
  </xdr:twoCellAnchor>
  <xdr:oneCellAnchor>
    <xdr:from>
      <xdr:col>19</xdr:col>
      <xdr:colOff>174377</xdr:colOff>
      <xdr:row>27</xdr:row>
      <xdr:rowOff>32890</xdr:rowOff>
    </xdr:from>
    <xdr:ext cx="6694715" cy="1631413"/>
    <xdr:sp macro="" textlink="">
      <xdr:nvSpPr>
        <xdr:cNvPr id="2" name="正方形/長方形 1">
          <a:extLst>
            <a:ext uri="{FF2B5EF4-FFF2-40B4-BE49-F238E27FC236}">
              <a16:creationId xmlns:a16="http://schemas.microsoft.com/office/drawing/2014/main" id="{E54B0A65-9962-4B75-AB14-171669658A4B}"/>
            </a:ext>
          </a:extLst>
        </xdr:cNvPr>
        <xdr:cNvSpPr/>
      </xdr:nvSpPr>
      <xdr:spPr>
        <a:xfrm>
          <a:off x="8338663" y="10673676"/>
          <a:ext cx="6694715" cy="163141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chemeClr val="dk1"/>
              </a:solidFill>
              <a:effectLst/>
              <a:latin typeface="+mn-ea"/>
              <a:ea typeface="+mn-ea"/>
              <a:cs typeface="+mn-cs"/>
            </a:rPr>
            <a:t>・まだ事業所を持たない創業予定者の場合、実施予定場所を記載してください。</a:t>
          </a:r>
          <a:endParaRPr kumimoji="1" lang="en-US" altLang="ja-JP" sz="1400" b="0" u="none">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chemeClr val="dk1"/>
              </a:solidFill>
              <a:effectLst/>
              <a:latin typeface="+mn-ea"/>
              <a:ea typeface="+mn-ea"/>
              <a:cs typeface="+mn-cs"/>
            </a:rPr>
            <a:t>・自社の事業所が都内のバーチャルオフィスのみの場合、事前支援や完了検査など、公社が求める検査等を行うことができる場所（公社訪問場所）を記載してください。</a:t>
          </a:r>
          <a:endParaRPr kumimoji="1" lang="en-US" altLang="ja-JP" sz="1400" b="1" u="none">
            <a:solidFill>
              <a:schemeClr val="dk1"/>
            </a:solidFill>
            <a:effectLst/>
            <a:latin typeface="+mn-ea"/>
            <a:ea typeface="+mn-ea"/>
            <a:cs typeface="+mn-cs"/>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9</xdr:col>
      <xdr:colOff>68511</xdr:colOff>
      <xdr:row>1</xdr:row>
      <xdr:rowOff>4909</xdr:rowOff>
    </xdr:from>
    <xdr:ext cx="5638916" cy="275717"/>
    <xdr:sp macro="" textlink="">
      <xdr:nvSpPr>
        <xdr:cNvPr id="2" name="正方形/長方形 1">
          <a:extLst>
            <a:ext uri="{FF2B5EF4-FFF2-40B4-BE49-F238E27FC236}">
              <a16:creationId xmlns:a16="http://schemas.microsoft.com/office/drawing/2014/main" id="{0AD081EC-E65E-4472-9B61-82F0C84763A0}"/>
            </a:ext>
          </a:extLst>
        </xdr:cNvPr>
        <xdr:cNvSpPr/>
      </xdr:nvSpPr>
      <xdr:spPr>
        <a:xfrm>
          <a:off x="6847136" y="198584"/>
          <a:ext cx="5638916" cy="275717"/>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293062</xdr:colOff>
      <xdr:row>5</xdr:row>
      <xdr:rowOff>567077</xdr:rowOff>
    </xdr:from>
    <xdr:to>
      <xdr:col>31</xdr:col>
      <xdr:colOff>107011</xdr:colOff>
      <xdr:row>11</xdr:row>
      <xdr:rowOff>446042</xdr:rowOff>
    </xdr:to>
    <xdr:sp macro="" textlink="">
      <xdr:nvSpPr>
        <xdr:cNvPr id="3" name="正方形/長方形 2">
          <a:extLst>
            <a:ext uri="{FF2B5EF4-FFF2-40B4-BE49-F238E27FC236}">
              <a16:creationId xmlns:a16="http://schemas.microsoft.com/office/drawing/2014/main" id="{66F41385-30EA-49CE-A9EC-9A30432D3789}"/>
            </a:ext>
          </a:extLst>
        </xdr:cNvPr>
        <xdr:cNvSpPr/>
      </xdr:nvSpPr>
      <xdr:spPr>
        <a:xfrm>
          <a:off x="9067968" y="1519577"/>
          <a:ext cx="3171512" cy="3010309"/>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136559</xdr:colOff>
      <xdr:row>3</xdr:row>
      <xdr:rowOff>246848</xdr:rowOff>
    </xdr:from>
    <xdr:to>
      <xdr:col>43</xdr:col>
      <xdr:colOff>57616</xdr:colOff>
      <xdr:row>8</xdr:row>
      <xdr:rowOff>69282</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9400875" y="818348"/>
          <a:ext cx="3149530" cy="24192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25400</xdr:colOff>
      <xdr:row>8</xdr:row>
      <xdr:rowOff>336550</xdr:rowOff>
    </xdr:from>
    <xdr:to>
      <xdr:col>24</xdr:col>
      <xdr:colOff>273048</xdr:colOff>
      <xdr:row>17</xdr:row>
      <xdr:rowOff>101600</xdr:rowOff>
    </xdr:to>
    <xdr:sp macro="" textlink="">
      <xdr:nvSpPr>
        <xdr:cNvPr id="5" name="正方形/長方形 4">
          <a:extLst>
            <a:ext uri="{FF2B5EF4-FFF2-40B4-BE49-F238E27FC236}">
              <a16:creationId xmlns:a16="http://schemas.microsoft.com/office/drawing/2014/main" id="{00000000-0008-0000-1900-000005000000}"/>
            </a:ext>
          </a:extLst>
        </xdr:cNvPr>
        <xdr:cNvSpPr/>
      </xdr:nvSpPr>
      <xdr:spPr>
        <a:xfrm>
          <a:off x="10217150" y="1009650"/>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59766</xdr:colOff>
      <xdr:row>0</xdr:row>
      <xdr:rowOff>198531</xdr:rowOff>
    </xdr:from>
    <xdr:to>
      <xdr:col>15</xdr:col>
      <xdr:colOff>464485</xdr:colOff>
      <xdr:row>5</xdr:row>
      <xdr:rowOff>302559</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791825" y="198531"/>
          <a:ext cx="4786219" cy="1885763"/>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0" i="0" baseline="0">
              <a:solidFill>
                <a:schemeClr val="dk1"/>
              </a:solidFill>
              <a:effectLst/>
              <a:latin typeface="+mn-lt"/>
              <a:ea typeface="+mn-ea"/>
              <a:cs typeface="+mn-cs"/>
            </a:rPr>
            <a:t>申請にあたっては、以下の要件を満たす必要があります。</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①同一テーマ・内容で、公社・国・都道府県・区市町村等から重複して助成または補助を受けていない（過去に受けたことがある場合も含む）</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②本助成事業の同一年度</a:t>
          </a:r>
          <a:r>
            <a:rPr lang="ja-JP" altLang="en-US" sz="1100" b="0" i="0" baseline="0">
              <a:solidFill>
                <a:schemeClr val="dk1"/>
              </a:solidFill>
              <a:effectLst/>
              <a:latin typeface="+mn-lt"/>
              <a:ea typeface="+mn-ea"/>
              <a:cs typeface="+mn-cs"/>
            </a:rPr>
            <a:t>における</a:t>
          </a:r>
          <a:r>
            <a:rPr lang="ja-JP" altLang="ja-JP" sz="1100" b="0" i="0" baseline="0">
              <a:solidFill>
                <a:schemeClr val="dk1"/>
              </a:solidFill>
              <a:effectLst/>
              <a:latin typeface="+mn-lt"/>
              <a:ea typeface="+mn-ea"/>
              <a:cs typeface="+mn-cs"/>
            </a:rPr>
            <a:t>申請は、一企業につき一申請</a:t>
          </a:r>
          <a:endParaRPr lang="en-US" altLang="ja-JP" sz="1100" b="0" i="0" baseline="0">
            <a:solidFill>
              <a:schemeClr val="dk1"/>
            </a:solidFill>
            <a:effectLst/>
            <a:latin typeface="+mn-lt"/>
            <a:ea typeface="+mn-ea"/>
            <a:cs typeface="+mn-cs"/>
          </a:endParaRPr>
        </a:p>
        <a:p>
          <a:endParaRPr lang="ja-JP" altLang="ja-JP" sz="1200">
            <a:effectLst/>
          </a:endParaRPr>
        </a:p>
        <a:p>
          <a:r>
            <a:rPr kumimoji="1" lang="ja-JP" altLang="ja-JP" sz="1100" b="0" i="0" baseline="0">
              <a:solidFill>
                <a:schemeClr val="dk1"/>
              </a:solidFill>
              <a:effectLst/>
              <a:latin typeface="+mn-lt"/>
              <a:ea typeface="+mn-ea"/>
              <a:cs typeface="+mn-cs"/>
            </a:rPr>
            <a:t>③同一テーマ・内容で、公社が実施する他の助成事業に併願申請していない</a:t>
          </a:r>
          <a:endParaRPr lang="ja-JP" altLang="ja-JP"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175044</xdr:colOff>
      <xdr:row>6</xdr:row>
      <xdr:rowOff>125921</xdr:rowOff>
    </xdr:from>
    <xdr:to>
      <xdr:col>13</xdr:col>
      <xdr:colOff>252922</xdr:colOff>
      <xdr:row>7</xdr:row>
      <xdr:rowOff>107950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950494" y="2602421"/>
          <a:ext cx="4040278" cy="36302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ea"/>
              <a:ea typeface="+mn-ea"/>
              <a:cs typeface="+mn-cs"/>
            </a:rPr>
            <a:t>複数の企業で申請する場合は、申請企業ごとに作成してください。</a:t>
          </a:r>
          <a:endParaRPr lang="ja-JP" altLang="ja-JP" sz="1200" b="0">
            <a:effectLst/>
            <a:latin typeface="+mn-ea"/>
            <a:ea typeface="+mn-ea"/>
          </a:endParaRPr>
        </a:p>
      </xdr:txBody>
    </xdr:sp>
    <xdr:clientData/>
  </xdr:twoCellAnchor>
  <xdr:twoCellAnchor>
    <xdr:from>
      <xdr:col>7</xdr:col>
      <xdr:colOff>17974</xdr:colOff>
      <xdr:row>15</xdr:row>
      <xdr:rowOff>167736</xdr:rowOff>
    </xdr:from>
    <xdr:to>
      <xdr:col>8</xdr:col>
      <xdr:colOff>113821</xdr:colOff>
      <xdr:row>15</xdr:row>
      <xdr:rowOff>173498</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6799295" y="6104387"/>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119812</xdr:colOff>
      <xdr:row>15</xdr:row>
      <xdr:rowOff>11981</xdr:rowOff>
    </xdr:from>
    <xdr:to>
      <xdr:col>13</xdr:col>
      <xdr:colOff>222250</xdr:colOff>
      <xdr:row>15</xdr:row>
      <xdr:rowOff>341462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523912" y="5917481"/>
          <a:ext cx="3436188" cy="329481"/>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lt"/>
              <a:ea typeface="+mn-ea"/>
              <a:cs typeface="+mn-cs"/>
            </a:rPr>
            <a:t>「その他の株主」の持ち株数</a:t>
          </a:r>
          <a:r>
            <a:rPr lang="ja-JP" altLang="en-US" sz="1100" b="0">
              <a:solidFill>
                <a:schemeClr val="dk1"/>
              </a:solidFill>
              <a:effectLst/>
              <a:latin typeface="+mn-lt"/>
              <a:ea typeface="+mn-ea"/>
              <a:cs typeface="+mn-cs"/>
            </a:rPr>
            <a:t>についてもご記入ください。</a:t>
          </a:r>
          <a:endParaRPr lang="ja-JP" altLang="ja-JP" b="0">
            <a:effectLst/>
          </a:endParaRPr>
        </a:p>
      </xdr:txBody>
    </xdr:sp>
    <xdr:clientData/>
  </xdr:twoCellAnchor>
  <xdr:twoCellAnchor>
    <xdr:from>
      <xdr:col>8</xdr:col>
      <xdr:colOff>101839</xdr:colOff>
      <xdr:row>18</xdr:row>
      <xdr:rowOff>275567</xdr:rowOff>
    </xdr:from>
    <xdr:to>
      <xdr:col>14</xdr:col>
      <xdr:colOff>353323</xdr:colOff>
      <xdr:row>18</xdr:row>
      <xdr:rowOff>790755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512169" y="7362407"/>
          <a:ext cx="4019550" cy="51518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ea"/>
              <a:ea typeface="+mn-ea"/>
              <a:cs typeface="+mn-cs"/>
            </a:rPr>
            <a:t>令和７年９</a:t>
          </a:r>
          <a:r>
            <a:rPr kumimoji="1" lang="ja-JP" altLang="ja-JP" sz="1100">
              <a:solidFill>
                <a:schemeClr val="dk1"/>
              </a:solidFill>
              <a:effectLst/>
              <a:latin typeface="+mn-ea"/>
              <a:ea typeface="+mn-ea"/>
              <a:cs typeface="+mn-cs"/>
            </a:rPr>
            <a:t>月</a:t>
          </a:r>
          <a:r>
            <a:rPr kumimoji="1" lang="ja-JP" altLang="en-US" sz="1100">
              <a:solidFill>
                <a:schemeClr val="dk1"/>
              </a:solidFill>
              <a:effectLst/>
              <a:latin typeface="+mn-ea"/>
              <a:ea typeface="+mn-ea"/>
              <a:cs typeface="+mn-cs"/>
            </a:rPr>
            <a:t>１</a:t>
          </a:r>
          <a:r>
            <a:rPr kumimoji="1" lang="ja-JP" altLang="ja-JP" sz="1100">
              <a:solidFill>
                <a:schemeClr val="dk1"/>
              </a:solidFill>
              <a:effectLst/>
              <a:latin typeface="+mn-ea"/>
              <a:ea typeface="+mn-ea"/>
              <a:cs typeface="+mn-cs"/>
            </a:rPr>
            <a:t>日以降に、役員・株主・資本金・従業員数等に変更が生じる可能性が高い場合も</a:t>
          </a:r>
          <a:r>
            <a:rPr kumimoji="1" lang="ja-JP" altLang="en-US"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異なる理由内にご記入ください</a:t>
          </a:r>
          <a:r>
            <a:rPr kumimoji="1" lang="ja-JP" altLang="en-US" sz="1100">
              <a:solidFill>
                <a:schemeClr val="dk1"/>
              </a:solidFill>
              <a:effectLst/>
              <a:latin typeface="+mn-ea"/>
              <a:ea typeface="+mn-ea"/>
              <a:cs typeface="+mn-cs"/>
            </a:rPr>
            <a:t>。</a:t>
          </a:r>
          <a:endParaRPr lang="ja-JP" altLang="ja-JP" sz="1100">
            <a:effectLst/>
            <a:latin typeface="+mn-ea"/>
            <a:ea typeface="+mn-ea"/>
          </a:endParaRPr>
        </a:p>
      </xdr:txBody>
    </xdr:sp>
    <xdr:clientData/>
  </xdr:twoCellAnchor>
  <xdr:twoCellAnchor>
    <xdr:from>
      <xdr:col>7</xdr:col>
      <xdr:colOff>17972</xdr:colOff>
      <xdr:row>18</xdr:row>
      <xdr:rowOff>502978</xdr:rowOff>
    </xdr:from>
    <xdr:to>
      <xdr:col>8</xdr:col>
      <xdr:colOff>89858</xdr:colOff>
      <xdr:row>18</xdr:row>
      <xdr:rowOff>503207</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flipV="1">
          <a:off x="6799293" y="7589818"/>
          <a:ext cx="700895" cy="22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200025</xdr:colOff>
      <xdr:row>4</xdr:row>
      <xdr:rowOff>85725</xdr:rowOff>
    </xdr:from>
    <xdr:to>
      <xdr:col>11</xdr:col>
      <xdr:colOff>190500</xdr:colOff>
      <xdr:row>5</xdr:row>
      <xdr:rowOff>247650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562725" y="1800225"/>
          <a:ext cx="2505075" cy="542925"/>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持ち株比率の列は、</a:t>
          </a:r>
          <a:endParaRPr kumimoji="1" lang="en-US" altLang="ja-JP" sz="1200" b="1">
            <a:solidFill>
              <a:srgbClr val="FF0000"/>
            </a:solidFill>
          </a:endParaRPr>
        </a:p>
        <a:p>
          <a:pPr algn="l"/>
          <a:r>
            <a:rPr kumimoji="1" lang="ja-JP" altLang="en-US" sz="1200" b="1">
              <a:solidFill>
                <a:srgbClr val="FF0000"/>
              </a:solidFill>
            </a:rPr>
            <a:t>自動計算されるため直接入力不要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8</xdr:col>
      <xdr:colOff>133350</xdr:colOff>
      <xdr:row>22</xdr:row>
      <xdr:rowOff>184150</xdr:rowOff>
    </xdr:from>
    <xdr:to>
      <xdr:col>14</xdr:col>
      <xdr:colOff>617220</xdr:colOff>
      <xdr:row>25</xdr:row>
      <xdr:rowOff>40217</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537450" y="9137650"/>
          <a:ext cx="4255770" cy="999067"/>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「大企業」とは、中小企業者以外の者で、事業を営む者をいいます。</a:t>
          </a:r>
          <a:endParaRPr lang="ja-JP" altLang="ja-JP">
            <a:effectLst/>
          </a:endParaRPr>
        </a:p>
        <a:p>
          <a:r>
            <a:rPr kumimoji="1" lang="ja-JP" altLang="ja-JP" sz="1100">
              <a:solidFill>
                <a:schemeClr val="dk1"/>
              </a:solidFill>
              <a:effectLst/>
              <a:latin typeface="+mn-lt"/>
              <a:ea typeface="+mn-ea"/>
              <a:cs typeface="+mn-cs"/>
            </a:rPr>
            <a:t>ただし、次に該当するものは除きます</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・中小企業投資育成（株）</a:t>
          </a:r>
          <a:endParaRPr lang="ja-JP" altLang="ja-JP">
            <a:effectLst/>
          </a:endParaRPr>
        </a:p>
        <a:p>
          <a:r>
            <a:rPr kumimoji="1" lang="ja-JP" altLang="ja-JP" sz="1100">
              <a:solidFill>
                <a:schemeClr val="dk1"/>
              </a:solidFill>
              <a:effectLst/>
              <a:latin typeface="+mn-lt"/>
              <a:ea typeface="+mn-ea"/>
              <a:cs typeface="+mn-cs"/>
            </a:rPr>
            <a:t>　・投資事業有限責任組合</a:t>
          </a:r>
          <a:endParaRPr lang="ja-JP" altLang="ja-JP">
            <a:effectLst/>
          </a:endParaRPr>
        </a:p>
      </xdr:txBody>
    </xdr:sp>
    <xdr:clientData/>
  </xdr:twoCellAnchor>
  <xdr:twoCellAnchor>
    <xdr:from>
      <xdr:col>7</xdr:col>
      <xdr:colOff>0</xdr:colOff>
      <xdr:row>23</xdr:row>
      <xdr:rowOff>6350</xdr:rowOff>
    </xdr:from>
    <xdr:to>
      <xdr:col>8</xdr:col>
      <xdr:colOff>114300</xdr:colOff>
      <xdr:row>23</xdr:row>
      <xdr:rowOff>11752</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6775450" y="9340850"/>
          <a:ext cx="742950" cy="540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167104</xdr:colOff>
      <xdr:row>5</xdr:row>
      <xdr:rowOff>20054</xdr:rowOff>
    </xdr:from>
    <xdr:to>
      <xdr:col>33</xdr:col>
      <xdr:colOff>100263</xdr:colOff>
      <xdr:row>5</xdr:row>
      <xdr:rowOff>334212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573209" y="1203159"/>
          <a:ext cx="4104107" cy="31415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必ず「新規開発」か「改良」のどちらか一方を選択してください。</a:t>
          </a:r>
          <a:endParaRPr lang="en-US" altLang="ja-JP" b="0">
            <a:effectLst/>
          </a:endParaRPr>
        </a:p>
      </xdr:txBody>
    </xdr:sp>
    <xdr:clientData/>
  </xdr:twoCellAnchor>
  <xdr:twoCellAnchor>
    <xdr:from>
      <xdr:col>19</xdr:col>
      <xdr:colOff>40105</xdr:colOff>
      <xdr:row>5</xdr:row>
      <xdr:rowOff>173789</xdr:rowOff>
    </xdr:from>
    <xdr:to>
      <xdr:col>21</xdr:col>
      <xdr:colOff>103224</xdr:colOff>
      <xdr:row>5</xdr:row>
      <xdr:rowOff>179551</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a:off x="6784473" y="1356894"/>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156881</xdr:colOff>
      <xdr:row>6</xdr:row>
      <xdr:rowOff>321235</xdr:rowOff>
    </xdr:from>
    <xdr:to>
      <xdr:col>29</xdr:col>
      <xdr:colOff>31000</xdr:colOff>
      <xdr:row>14</xdr:row>
      <xdr:rowOff>7097</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276352" y="1792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80552</xdr:colOff>
      <xdr:row>45</xdr:row>
      <xdr:rowOff>93144</xdr:rowOff>
    </xdr:from>
    <xdr:ext cx="2873963" cy="642484"/>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27452" y="9427644"/>
          <a:ext cx="2873963" cy="64248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spAutoFit/>
        </a:bodyPr>
        <a:lstStyle/>
        <a:p>
          <a:pPr algn="l"/>
          <a:r>
            <a:rPr kumimoji="1" lang="ja-JP" altLang="en-US" sz="1100">
              <a:solidFill>
                <a:schemeClr val="tx1"/>
              </a:solidFill>
            </a:rPr>
            <a:t>助成金で製作した試作品は助成事業完了後５年間保存する義務がありますので、ご注意ください。</a:t>
          </a:r>
        </a:p>
      </xdr:txBody>
    </xdr:sp>
    <xdr:clientData/>
  </xdr:oneCellAnchor>
  <xdr:twoCellAnchor>
    <xdr:from>
      <xdr:col>20</xdr:col>
      <xdr:colOff>42956</xdr:colOff>
      <xdr:row>47</xdr:row>
      <xdr:rowOff>12700</xdr:rowOff>
    </xdr:from>
    <xdr:to>
      <xdr:col>21</xdr:col>
      <xdr:colOff>30406</xdr:colOff>
      <xdr:row>47</xdr:row>
      <xdr:rowOff>12701</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V="1">
          <a:off x="6678706" y="9728200"/>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160142</xdr:colOff>
      <xdr:row>22</xdr:row>
      <xdr:rowOff>145869</xdr:rowOff>
    </xdr:from>
    <xdr:to>
      <xdr:col>37</xdr:col>
      <xdr:colOff>0</xdr:colOff>
      <xdr:row>30</xdr:row>
      <xdr:rowOff>44822</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113642" y="5210928"/>
          <a:ext cx="5050593" cy="1422953"/>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以下の点を踏まえた上で、図、写真、文章等により、分かりやすく説明してください。</a:t>
          </a:r>
          <a:endParaRPr lang="en-US" altLang="ja-JP" b="0">
            <a:effectLst/>
          </a:endParaRPr>
        </a:p>
        <a:p>
          <a:endParaRPr lang="en-US" altLang="ja-JP" b="0">
            <a:effectLst/>
          </a:endParaRPr>
        </a:p>
        <a:p>
          <a:r>
            <a:rPr lang="ja-JP" altLang="en-US" b="0">
              <a:effectLst/>
            </a:rPr>
            <a:t>①申請事業（開発・改良）の全体像</a:t>
          </a:r>
          <a:endParaRPr lang="en-US" altLang="ja-JP" b="0">
            <a:effectLst/>
          </a:endParaRPr>
        </a:p>
        <a:p>
          <a:r>
            <a:rPr lang="ja-JP" altLang="en-US" b="0">
              <a:effectLst/>
            </a:rPr>
            <a:t>・製品開発・改良　→　製造工程・機能・仕様　等</a:t>
          </a:r>
          <a:endParaRPr lang="en-US" altLang="ja-JP" b="0">
            <a:effectLst/>
          </a:endParaRPr>
        </a:p>
        <a:p>
          <a:r>
            <a:rPr lang="ja-JP" altLang="en-US" b="0">
              <a:effectLst/>
            </a:rPr>
            <a:t>・サービス開発・改良　→　人・物・サービスの流れ　等</a:t>
          </a:r>
          <a:endParaRPr lang="en-US" altLang="ja-JP" b="0">
            <a:effectLst/>
          </a:endParaRPr>
        </a:p>
        <a:p>
          <a:r>
            <a:rPr lang="ja-JP" altLang="en-US" b="0">
              <a:effectLst/>
            </a:rPr>
            <a:t>②開発又は改良要素</a:t>
          </a:r>
          <a:endParaRPr lang="en-US" altLang="ja-JP" b="0">
            <a:effectLst/>
          </a:endParaRPr>
        </a:p>
        <a:p>
          <a:r>
            <a:rPr lang="ja-JP" altLang="en-US" b="0">
              <a:effectLst/>
            </a:rPr>
            <a:t>上段「（５）開発又は改良要素の説明」で記載した内容について明記</a:t>
          </a:r>
          <a:endParaRPr lang="en-US" altLang="ja-JP" b="0">
            <a:effectLst/>
          </a:endParaRPr>
        </a:p>
      </xdr:txBody>
    </xdr:sp>
    <xdr:clientData/>
  </xdr:twoCellAnchor>
  <xdr:twoCellAnchor>
    <xdr:from>
      <xdr:col>20</xdr:col>
      <xdr:colOff>14269</xdr:colOff>
      <xdr:row>23</xdr:row>
      <xdr:rowOff>92753</xdr:rowOff>
    </xdr:from>
    <xdr:to>
      <xdr:col>22</xdr:col>
      <xdr:colOff>75586</xdr:colOff>
      <xdr:row>23</xdr:row>
      <xdr:rowOff>98515</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6656797" y="2789719"/>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92262</xdr:colOff>
      <xdr:row>0</xdr:row>
      <xdr:rowOff>145116</xdr:rowOff>
    </xdr:from>
    <xdr:to>
      <xdr:col>30</xdr:col>
      <xdr:colOff>244660</xdr:colOff>
      <xdr:row>12</xdr:row>
      <xdr:rowOff>324970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731997" y="145116"/>
          <a:ext cx="3278839" cy="3082178"/>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20</xdr:col>
      <xdr:colOff>44823</xdr:colOff>
      <xdr:row>30</xdr:row>
      <xdr:rowOff>67235</xdr:rowOff>
    </xdr:from>
    <xdr:to>
      <xdr:col>22</xdr:col>
      <xdr:colOff>216647</xdr:colOff>
      <xdr:row>39</xdr:row>
      <xdr:rowOff>179294</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7067176" y="7448176"/>
          <a:ext cx="836706" cy="186017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25587</xdr:colOff>
      <xdr:row>0</xdr:row>
      <xdr:rowOff>161177</xdr:rowOff>
    </xdr:from>
    <xdr:to>
      <xdr:col>32</xdr:col>
      <xdr:colOff>161176</xdr:colOff>
      <xdr:row>16</xdr:row>
      <xdr:rowOff>123264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385175" y="161177"/>
          <a:ext cx="3262030" cy="2606675"/>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161179</xdr:colOff>
      <xdr:row>1</xdr:row>
      <xdr:rowOff>1960467</xdr:rowOff>
    </xdr:from>
    <xdr:to>
      <xdr:col>23</xdr:col>
      <xdr:colOff>397061</xdr:colOff>
      <xdr:row>4</xdr:row>
      <xdr:rowOff>294151</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8800914" y="2274232"/>
          <a:ext cx="3261471" cy="2435037"/>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171823</xdr:colOff>
      <xdr:row>1</xdr:row>
      <xdr:rowOff>380998</xdr:rowOff>
    </xdr:from>
    <xdr:to>
      <xdr:col>30</xdr:col>
      <xdr:colOff>316939</xdr:colOff>
      <xdr:row>1</xdr:row>
      <xdr:rowOff>1636060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8811558" y="694763"/>
          <a:ext cx="7406528" cy="125506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179780</xdr:colOff>
      <xdr:row>1</xdr:row>
      <xdr:rowOff>2647613</xdr:rowOff>
    </xdr:from>
    <xdr:to>
      <xdr:col>22</xdr:col>
      <xdr:colOff>419472</xdr:colOff>
      <xdr:row>6</xdr:row>
      <xdr:rowOff>224118</xdr:rowOff>
    </xdr:to>
    <xdr:sp macro="" textlink="">
      <xdr:nvSpPr>
        <xdr:cNvPr id="4" name="正方形/長方形 3">
          <a:extLst>
            <a:ext uri="{FF2B5EF4-FFF2-40B4-BE49-F238E27FC236}">
              <a16:creationId xmlns:a16="http://schemas.microsoft.com/office/drawing/2014/main" id="{10F47688-B0DA-499B-ABC9-8EA7C760D184}"/>
            </a:ext>
          </a:extLst>
        </xdr:cNvPr>
        <xdr:cNvSpPr/>
      </xdr:nvSpPr>
      <xdr:spPr>
        <a:xfrm>
          <a:off x="8629015" y="2961378"/>
          <a:ext cx="3265281" cy="2428652"/>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17</xdr:col>
      <xdr:colOff>306294</xdr:colOff>
      <xdr:row>1</xdr:row>
      <xdr:rowOff>254558</xdr:rowOff>
    </xdr:from>
    <xdr:to>
      <xdr:col>29</xdr:col>
      <xdr:colOff>448235</xdr:colOff>
      <xdr:row>1</xdr:row>
      <xdr:rowOff>1759324</xdr:rowOff>
    </xdr:to>
    <xdr:sp macro="" textlink="">
      <xdr:nvSpPr>
        <xdr:cNvPr id="5" name="正方形/長方形 4">
          <a:extLst>
            <a:ext uri="{FF2B5EF4-FFF2-40B4-BE49-F238E27FC236}">
              <a16:creationId xmlns:a16="http://schemas.microsoft.com/office/drawing/2014/main" id="{E4EFF070-B466-4869-91D5-1A1CD390306B}"/>
            </a:ext>
          </a:extLst>
        </xdr:cNvPr>
        <xdr:cNvSpPr/>
      </xdr:nvSpPr>
      <xdr:spPr>
        <a:xfrm>
          <a:off x="8946029" y="568323"/>
          <a:ext cx="7403353" cy="150476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xdr:txBody>
    </xdr:sp>
    <xdr:clientData/>
  </xdr:twoCellAnchor>
  <xdr:twoCellAnchor>
    <xdr:from>
      <xdr:col>17</xdr:col>
      <xdr:colOff>50800</xdr:colOff>
      <xdr:row>11</xdr:row>
      <xdr:rowOff>104880</xdr:rowOff>
    </xdr:from>
    <xdr:to>
      <xdr:col>18</xdr:col>
      <xdr:colOff>1495</xdr:colOff>
      <xdr:row>11</xdr:row>
      <xdr:rowOff>104880</xdr:rowOff>
    </xdr:to>
    <xdr:cxnSp macro="">
      <xdr:nvCxnSpPr>
        <xdr:cNvPr id="7" name="直線矢印コネクタ 6">
          <a:extLst>
            <a:ext uri="{FF2B5EF4-FFF2-40B4-BE49-F238E27FC236}">
              <a16:creationId xmlns:a16="http://schemas.microsoft.com/office/drawing/2014/main" id="{D87342F0-00E1-4EF3-ABF1-AC90E4F829DE}"/>
            </a:ext>
          </a:extLst>
        </xdr:cNvPr>
        <xdr:cNvCxnSpPr/>
      </xdr:nvCxnSpPr>
      <xdr:spPr>
        <a:xfrm flipH="1">
          <a:off x="8501380" y="833448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11</xdr:row>
      <xdr:rowOff>0</xdr:rowOff>
    </xdr:from>
    <xdr:to>
      <xdr:col>23</xdr:col>
      <xdr:colOff>120650</xdr:colOff>
      <xdr:row>13</xdr:row>
      <xdr:rowOff>0</xdr:rowOff>
    </xdr:to>
    <xdr:sp macro="" textlink="">
      <xdr:nvSpPr>
        <xdr:cNvPr id="8" name="正方形/長方形 7">
          <a:extLst>
            <a:ext uri="{FF2B5EF4-FFF2-40B4-BE49-F238E27FC236}">
              <a16:creationId xmlns:a16="http://schemas.microsoft.com/office/drawing/2014/main" id="{DF73726F-5B25-4879-8123-09DB6BE4B2F1}"/>
            </a:ext>
          </a:extLst>
        </xdr:cNvPr>
        <xdr:cNvSpPr/>
      </xdr:nvSpPr>
      <xdr:spPr>
        <a:xfrm>
          <a:off x="8926830" y="822960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50800</xdr:colOff>
      <xdr:row>16</xdr:row>
      <xdr:rowOff>104880</xdr:rowOff>
    </xdr:from>
    <xdr:to>
      <xdr:col>18</xdr:col>
      <xdr:colOff>1495</xdr:colOff>
      <xdr:row>16</xdr:row>
      <xdr:rowOff>104880</xdr:rowOff>
    </xdr:to>
    <xdr:cxnSp macro="">
      <xdr:nvCxnSpPr>
        <xdr:cNvPr id="9" name="直線矢印コネクタ 8">
          <a:extLst>
            <a:ext uri="{FF2B5EF4-FFF2-40B4-BE49-F238E27FC236}">
              <a16:creationId xmlns:a16="http://schemas.microsoft.com/office/drawing/2014/main" id="{892C2BDB-A53C-4814-BB07-EAAAA2059CD9}"/>
            </a:ext>
          </a:extLst>
        </xdr:cNvPr>
        <xdr:cNvCxnSpPr/>
      </xdr:nvCxnSpPr>
      <xdr:spPr>
        <a:xfrm flipH="1">
          <a:off x="8501380" y="1075002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16</xdr:row>
      <xdr:rowOff>0</xdr:rowOff>
    </xdr:from>
    <xdr:to>
      <xdr:col>23</xdr:col>
      <xdr:colOff>120650</xdr:colOff>
      <xdr:row>18</xdr:row>
      <xdr:rowOff>0</xdr:rowOff>
    </xdr:to>
    <xdr:sp macro="" textlink="">
      <xdr:nvSpPr>
        <xdr:cNvPr id="10" name="正方形/長方形 9">
          <a:extLst>
            <a:ext uri="{FF2B5EF4-FFF2-40B4-BE49-F238E27FC236}">
              <a16:creationId xmlns:a16="http://schemas.microsoft.com/office/drawing/2014/main" id="{538CB4E6-30A9-4ADF-A44A-97A25C6797DB}"/>
            </a:ext>
          </a:extLst>
        </xdr:cNvPr>
        <xdr:cNvSpPr/>
      </xdr:nvSpPr>
      <xdr:spPr>
        <a:xfrm>
          <a:off x="8926830" y="1064514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17</xdr:col>
      <xdr:colOff>50800</xdr:colOff>
      <xdr:row>21</xdr:row>
      <xdr:rowOff>104880</xdr:rowOff>
    </xdr:from>
    <xdr:to>
      <xdr:col>18</xdr:col>
      <xdr:colOff>1495</xdr:colOff>
      <xdr:row>21</xdr:row>
      <xdr:rowOff>104880</xdr:rowOff>
    </xdr:to>
    <xdr:cxnSp macro="">
      <xdr:nvCxnSpPr>
        <xdr:cNvPr id="11" name="直線矢印コネクタ 10">
          <a:extLst>
            <a:ext uri="{FF2B5EF4-FFF2-40B4-BE49-F238E27FC236}">
              <a16:creationId xmlns:a16="http://schemas.microsoft.com/office/drawing/2014/main" id="{2586E075-25AC-4822-B510-73CC77288048}"/>
            </a:ext>
          </a:extLst>
        </xdr:cNvPr>
        <xdr:cNvCxnSpPr/>
      </xdr:nvCxnSpPr>
      <xdr:spPr>
        <a:xfrm flipH="1">
          <a:off x="8501380" y="13165560"/>
          <a:ext cx="5526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476250</xdr:colOff>
      <xdr:row>21</xdr:row>
      <xdr:rowOff>0</xdr:rowOff>
    </xdr:from>
    <xdr:to>
      <xdr:col>23</xdr:col>
      <xdr:colOff>120650</xdr:colOff>
      <xdr:row>23</xdr:row>
      <xdr:rowOff>0</xdr:rowOff>
    </xdr:to>
    <xdr:sp macro="" textlink="">
      <xdr:nvSpPr>
        <xdr:cNvPr id="12" name="正方形/長方形 11">
          <a:extLst>
            <a:ext uri="{FF2B5EF4-FFF2-40B4-BE49-F238E27FC236}">
              <a16:creationId xmlns:a16="http://schemas.microsoft.com/office/drawing/2014/main" id="{F3E17F4E-F429-4CF7-B010-C88B4C6C4BAF}"/>
            </a:ext>
          </a:extLst>
        </xdr:cNvPr>
        <xdr:cNvSpPr/>
      </xdr:nvSpPr>
      <xdr:spPr>
        <a:xfrm>
          <a:off x="8926830" y="13060680"/>
          <a:ext cx="3256280" cy="56388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kkdfs01\&#20844;&#31038;&#25991;&#26360;\100_&#20225;&#30011;&#31649;&#29702;&#37096;\030_&#21161;&#25104;&#35506;\020%20&#35506;&#20869;&#20107;&#21209;\000_&#24180;&#24230;&#20849;&#36890;\010%20&#21161;&#25104;&#20107;&#26989;\040%20&#32076;&#29987;&#30465;&#12395;&#12424;&#12427;&#35036;&#21161;&#37329;&#30003;&#35531;&#12471;&#12473;&#12486;&#12512;&#12498;&#12450;&#12522;&#12531;&#12464;\020%20&#20107;&#26989;&#20107;&#21209;\010%20&#20107;&#26989;&#31649;&#29702;\473_&#23431;&#23449;&#35069;&#21697;&#12539;&#12469;&#12540;&#12499;&#12473;&#38283;&#30330;&#31561;&#25903;&#25588;&#20107;&#26989;\R7&#24180;&#24230;\&#35201;&#32177;&#39006;\&#30003;&#35531;&#26360;\&#21442;&#32771;_&#30003;&#35531;&#26360;_R7&#25126;&#30053;&#12452;&#12494;&#12505;.xlsx" TargetMode="External"/><Relationship Id="rId1" Type="http://schemas.openxmlformats.org/officeDocument/2006/relationships/externalLinkPath" Target="&#21442;&#32771;_&#30003;&#35531;&#26360;_R7&#25126;&#30053;&#12452;&#12494;&#12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5"/>
      <sheetName val="36"/>
      <sheetName val="37"/>
      <sheetName val="38"/>
      <sheetName val="39"/>
      <sheetName val="40"/>
      <sheetName val="41"/>
      <sheetName val="42"/>
      <sheetName val="43"/>
      <sheetName val="44"/>
      <sheetName val="45"/>
      <sheetName val="46"/>
      <sheetName val="47"/>
      <sheetName val="48"/>
      <sheetName val="49"/>
      <sheetName val="50"/>
      <sheetName val="50-1"/>
      <sheetName val="51"/>
      <sheetName val="51-1"/>
      <sheetName val="52"/>
      <sheetName val="52-1"/>
      <sheetName val="53"/>
      <sheetName val="54"/>
      <sheetName val="54-1"/>
      <sheetName val="55"/>
      <sheetName val="56"/>
      <sheetName val="57"/>
      <sheetName val="58"/>
      <sheetName val="5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1024" displayName="テーブル61024" ref="A19:G24" totalsRowShown="0" headerRowDxfId="359" dataDxfId="358">
  <tableColumns count="7">
    <tableColumn id="1" xr3:uid="{00000000-0010-0000-0000-000001000000}" name="申請_x000a_年度" dataDxfId="357"/>
    <tableColumn id="2" xr3:uid="{00000000-0010-0000-0000-000002000000}" name="申 請 先" dataDxfId="356"/>
    <tableColumn id="3" xr3:uid="{00000000-0010-0000-0000-000003000000}" name="助 成 事 業 名" dataDxfId="355"/>
    <tableColumn id="4" xr3:uid="{00000000-0010-0000-0000-000004000000}" name="申 請 テ ー マ" dataDxfId="354"/>
    <tableColumn id="5" xr3:uid="{00000000-0010-0000-0000-000005000000}" name="助成金額（円）" dataDxfId="353" dataCellStyle="桁区切り"/>
    <tableColumn id="6" xr3:uid="{00000000-0010-0000-0000-000006000000}" name="本申請との_x000a_経費の重複" dataDxfId="352"/>
    <tableColumn id="7" xr3:uid="{00000000-0010-0000-0000-000007000000}" name="本申請との_x000a_内容の重複" dataDxfId="351"/>
  </tableColumns>
  <tableStyleInfo name="テーブル スタイル 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E814261-FFF9-4593-812D-ED052CAB0F26}" name="経費内訳_第3期" displayName="経費内訳_第3期" ref="B25:E34" headerRowCount="0" totalsRowCount="1" headerRowDxfId="218" dataDxfId="217" totalsRowDxfId="216" headerRowCellStyle="桁区切り" dataCellStyle="桁区切り">
  <tableColumns count="4">
    <tableColumn id="1" xr3:uid="{D7213D6D-79B3-4842-8CF9-B9C417E8DE6C}" name="列1" totalsRowLabel="計" headerRowDxfId="215" dataDxfId="214" totalsRowDxfId="213" headerRowCellStyle="標準 2" dataCellStyle="標準 2"/>
    <tableColumn id="2" xr3:uid="{97058F60-E3DC-452A-BD64-88DD9A0F144A}" name="列2" totalsRowFunction="sum" headerRowDxfId="212" dataDxfId="211" totalsRowDxfId="210" headerRowCellStyle="桁区切り" dataCellStyle="桁区切り"/>
    <tableColumn id="3" xr3:uid="{3A21F45D-87EE-4544-A222-B0AEEE926560}" name="列3" totalsRowFunction="sum" headerRowDxfId="209" dataDxfId="208" totalsRowDxfId="207" headerRowCellStyle="桁区切り" dataCellStyle="桁区切り"/>
    <tableColumn id="4" xr3:uid="{28FF75D1-180D-4753-82A5-0CDE8CC3B4E2}" name="列4" totalsRowFunction="sum" headerRowDxfId="206" dataDxfId="205" totalsRowDxfId="204" headerRowCellStyle="桁区切り" dataCellStyle="桁区切り">
      <calculatedColumnFormula>ROUNDDOWN(経費内訳_第3期[[#This Row],[列3]]*2/3,-3)</calculatedColumnFormula>
    </tableColumn>
  </tableColumns>
  <tableStyleInfo name="テーブル スタイル 1 6"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原材料・副資材費" displayName="原材料・副資材費" ref="A6:L24" totalsRowCount="1" headerRowDxfId="203" dataDxfId="202" totalsRowDxfId="201" dataCellStyle="標準 2">
  <tableColumns count="12">
    <tableColumn id="1" xr3:uid="{00000000-0010-0000-0300-000001000000}" name="経費_x000a_番号" dataDxfId="200" totalsRowDxfId="11" dataCellStyle="標準 2">
      <calculatedColumnFormula>ROW()-6</calculatedColumnFormula>
    </tableColumn>
    <tableColumn id="2" xr3:uid="{00000000-0010-0000-0300-000002000000}" name="品　名" dataDxfId="199" totalsRowDxfId="10" dataCellStyle="標準 2"/>
    <tableColumn id="3" xr3:uid="{00000000-0010-0000-0300-000003000000}" name="仕　様" dataDxfId="198" totalsRowDxfId="9" dataCellStyle="標準 2"/>
    <tableColumn id="4" xr3:uid="{00000000-0010-0000-0300-000004000000}" name="用　途" dataDxfId="197" totalsRowDxfId="8" dataCellStyle="標準 2"/>
    <tableColumn id="13" xr3:uid="{5D0849C6-C0BE-4261-9DD6-B5B6F53D4EA5}" name="実施予定期" dataDxfId="196" totalsRowDxfId="7"/>
    <tableColumn id="5" xr3:uid="{00000000-0010-0000-0300-000005000000}" name="数量_x000a_(A)" dataDxfId="195" totalsRowDxfId="6" dataCellStyle="桁区切り"/>
    <tableColumn id="10" xr3:uid="{00000000-0010-0000-0300-00000A000000}" name="単位" dataDxfId="194" totalsRowDxfId="5" dataCellStyle="桁区切り"/>
    <tableColumn id="6" xr3:uid="{00000000-0010-0000-0300-000006000000}" name="単価_x000a_（税抜）_x000a_(B)" totalsRowLabel="計" dataDxfId="193" totalsRowDxfId="4" dataCellStyle="桁区切り"/>
    <tableColumn id="7" xr3:uid="{00000000-0010-0000-0300-000007000000}" name="助成対象経費_x000a_（税抜）_x000a_(A)×(B)" totalsRowFunction="sum" dataDxfId="192" totalsRowDxfId="3" dataCellStyle="桁区切り">
      <calculatedColumnFormula>原材料・副資材費[[#This Row],[数量
(A)]]*原材料・副資材費[[#This Row],[単価
（税抜）
(B)]]</calculatedColumnFormula>
    </tableColumn>
    <tableColumn id="8" xr3:uid="{00000000-0010-0000-0300-000008000000}" name="助成事業に_x000a_要する経費_x000a_（税込）" totalsRowFunction="sum" dataDxfId="191" totalsRowDxfId="2" dataCellStyle="桁区切り">
      <calculatedColumnFormula>ROUNDDOWN(原材料・副資材費[[#This Row],[助成対象経費
（税抜）
(A)×(B)]]*1.1,0)</calculatedColumnFormula>
    </tableColumn>
    <tableColumn id="9" xr3:uid="{00000000-0010-0000-0300-000009000000}" name="購入先事業者名" dataDxfId="190" totalsRowDxfId="1" dataCellStyle="標準 2"/>
    <tableColumn id="12" xr3:uid="{00000000-0010-0000-0300-00000C000000}" name="列1" dataDxfId="189" totalsRowDxfId="0" dataCellStyle="標準 2">
      <calculatedColumnFormula>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calculatedColumnFormula>
    </tableColumn>
  </tableColumns>
  <tableStyleInfo name="テーブル スタイル 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機械装置・工具器具費" displayName="機械装置・工具器具費" ref="A6:M24" totalsRowCount="1" headerRowDxfId="188" dataDxfId="187" totalsRowDxfId="186" dataCellStyle="標準 2">
  <tableColumns count="13">
    <tableColumn id="1" xr3:uid="{00000000-0010-0000-0400-000001000000}" name="経費_x000a_番号" dataDxfId="185" totalsRowDxfId="184" dataCellStyle="標準 2">
      <calculatedColumnFormula>ROW()-6</calculatedColumnFormula>
    </tableColumn>
    <tableColumn id="2" xr3:uid="{00000000-0010-0000-0400-000002000000}" name="品　名" dataDxfId="183" totalsRowDxfId="182" dataCellStyle="標準 2"/>
    <tableColumn id="4" xr3:uid="{00000000-0010-0000-0400-000004000000}" name="用　途" dataDxfId="181" totalsRowDxfId="180" dataCellStyle="標準 2"/>
    <tableColumn id="11" xr3:uid="{90A988F9-F10B-4128-8A98-763D743CA39F}" name="実施予定期" dataDxfId="179" totalsRowDxfId="178"/>
    <tableColumn id="10" xr3:uid="{00000000-0010-0000-0400-00000A000000}" name="調達_x000a_方法" dataDxfId="177" totalsRowDxfId="176" dataCellStyle="標準 2"/>
    <tableColumn id="3" xr3:uid="{00000000-0010-0000-0400-000003000000}" name="ﾘｰｽ・_x000a_ﾚﾝﾀﾙ_x000a_月数" dataDxfId="175" totalsRowDxfId="174"/>
    <tableColumn id="5" xr3:uid="{00000000-0010-0000-0400-000005000000}" name="数量_x000a_(A)" dataDxfId="173" totalsRowDxfId="172" dataCellStyle="桁区切り"/>
    <tableColumn id="13" xr3:uid="{00000000-0010-0000-0400-00000D000000}" name="単位" dataDxfId="171" totalsRowDxfId="170" dataCellStyle="桁区切り"/>
    <tableColumn id="6" xr3:uid="{00000000-0010-0000-0400-000006000000}" name="購入単価_x000a_又は_x000a_ﾘｰｽ･ﾚﾝﾀﾙ料_x000a_合計（税抜）_x000a_(B)" totalsRowLabel="計" dataDxfId="169" totalsRowDxfId="168" dataCellStyle="桁区切り"/>
    <tableColumn id="7" xr3:uid="{00000000-0010-0000-0400-000007000000}" name="助成対象_x000a_経費_x000a_（税抜）_x000a_(A)×(B）" totalsRowFunction="sum" dataDxfId="167" totalsRowDxfId="166" dataCellStyle="桁区切り">
      <calculatedColumnFormula>機械装置・工具器具費[[#This Row],[数量
(A)]]*機械装置・工具器具費[[#This Row],[購入単価
又は
ﾘｰｽ･ﾚﾝﾀﾙ料
合計（税抜）
(B)]]</calculatedColumnFormula>
    </tableColumn>
    <tableColumn id="8" xr3:uid="{00000000-0010-0000-0400-000008000000}" name="助成事業に_x000a_要する経費_x000a_（税込）" totalsRowFunction="sum" dataDxfId="165" totalsRowDxfId="164" dataCellStyle="桁区切り">
      <calculatedColumnFormula>ROUNDDOWN(機械装置・工具器具費[[#This Row],[助成対象
経費
（税抜）
(A)×(B）]]*1.1,0)</calculatedColumnFormula>
    </tableColumn>
    <tableColumn id="9" xr3:uid="{00000000-0010-0000-0400-000009000000}" name="購入先又は_x000a_ﾘｰｽ･ﾚﾝﾀﾙ先_x000a_事業者名" dataDxfId="163" totalsRowDxfId="162" dataCellStyle="標準 2"/>
    <tableColumn id="12" xr3:uid="{00000000-0010-0000-0400-00000C000000}" name="列1" dataDxfId="161" totalsRowDxfId="160" dataCellStyle="標準 2">
      <calculatedColumnFormula>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委託費" displayName="委託費" ref="A6:J24" totalsRowCount="1" headerRowDxfId="159" dataDxfId="158" totalsRowDxfId="157" dataCellStyle="標準 2">
  <tableColumns count="10">
    <tableColumn id="1" xr3:uid="{00000000-0010-0000-0500-000001000000}" name="経費_x000a_番号" dataDxfId="156" totalsRowDxfId="155" dataCellStyle="標準 2">
      <calculatedColumnFormula>ROW()-6</calculatedColumnFormula>
    </tableColumn>
    <tableColumn id="2" xr3:uid="{00000000-0010-0000-0500-000002000000}" name="委託内容" dataDxfId="154" totalsRowDxfId="153" dataCellStyle="標準 2"/>
    <tableColumn id="3" xr3:uid="{912D291C-1D5D-462D-B40D-35926C3DE59B}" name="実施予定期" dataDxfId="152" totalsRowDxfId="151"/>
    <tableColumn id="4" xr3:uid="{00000000-0010-0000-0500-000004000000}" name="数量_x000a_(A)" dataDxfId="150" totalsRowDxfId="149" dataCellStyle="桁区切り"/>
    <tableColumn id="6" xr3:uid="{00000000-0010-0000-0500-000006000000}" name="単位" dataDxfId="148" totalsRowDxfId="147" dataCellStyle="桁区切り"/>
    <tableColumn id="10" xr3:uid="{00000000-0010-0000-0500-00000A000000}" name="単価_x000a_（税抜）_x000a_(B)" totalsRowLabel="計" dataDxfId="146" totalsRowDxfId="145" dataCellStyle="桁区切り"/>
    <tableColumn id="7" xr3:uid="{00000000-0010-0000-0500-000007000000}" name="助成対象経費_x000a_（税抜）_x000a_(A)×(B）" totalsRowFunction="sum" dataDxfId="144" totalsRowDxfId="143" dataCellStyle="桁区切り">
      <calculatedColumnFormula>委託費[[#This Row],[数量
(A)]]*委託費[[#This Row],[単価
（税抜）
(B)]]</calculatedColumnFormula>
    </tableColumn>
    <tableColumn id="8" xr3:uid="{00000000-0010-0000-0500-000008000000}" name="助成事業に_x000a_要する経費_x000a_（税込）" totalsRowFunction="sum" dataDxfId="142" totalsRowDxfId="141" dataCellStyle="桁区切り">
      <calculatedColumnFormula>ROUNDDOWN(委託費[[#This Row],[助成対象経費
（税抜）
(A)×(B）]]*1.1,0)</calculatedColumnFormula>
    </tableColumn>
    <tableColumn id="9" xr3:uid="{00000000-0010-0000-0500-000009000000}" name="委託先事業者名  " dataDxfId="140" totalsRowDxfId="139" dataCellStyle="標準 2"/>
    <tableColumn id="12" xr3:uid="{00000000-0010-0000-0500-00000C000000}" name="列1" dataDxfId="138" totalsRowDxfId="137" dataCellStyle="標準 2">
      <calculatedColumnFormula>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calculatedColumnFormula>
    </tableColumn>
  </tableColumns>
  <tableStyleInfo name="テーブル スタイル 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585F091-1608-4533-8611-9B1CB7C3533C}" name="専門家指導費" displayName="専門家指導費" ref="A6:I23" totalsRowCount="1" headerRowDxfId="136" dataDxfId="135" totalsRowDxfId="134" dataCellStyle="標準 2">
  <tableColumns count="9">
    <tableColumn id="1" xr3:uid="{61B263C7-72FD-4413-9775-F439C4FBF463}" name="経費_x000a_番号" dataDxfId="133" totalsRowDxfId="132" dataCellStyle="標準 2">
      <calculatedColumnFormula>ROW()-6</calculatedColumnFormula>
    </tableColumn>
    <tableColumn id="2" xr3:uid="{66F6778D-21FE-49DF-948B-208E85E3EEAC}" name="指導内容" dataDxfId="131" totalsRowDxfId="130" dataCellStyle="標準 2"/>
    <tableColumn id="3" xr3:uid="{6F6D96EC-8D48-46AB-B985-CAE37B3CAD2A}" name="実施予定期" dataDxfId="129" totalsRowDxfId="128"/>
    <tableColumn id="4" xr3:uid="{07230311-FD4D-496D-835A-62BB84447BE3}" name="指導日数_x000a_(A)" dataDxfId="127" totalsRowDxfId="126" dataCellStyle="桁区切り"/>
    <tableColumn id="6" xr3:uid="{268CCB0A-AF2E-437E-AA4F-4B6A65B5DFFC}" name="単位" dataDxfId="125" totalsRowDxfId="124" dataCellStyle="桁区切り"/>
    <tableColumn id="10" xr3:uid="{C349EF50-1B03-4FEB-AA16-8DB57A3E5E9D}" name="単価_x000a_（税抜）_x000a_(B)" totalsRowLabel="計" dataDxfId="123" totalsRowDxfId="122" dataCellStyle="桁区切り"/>
    <tableColumn id="7" xr3:uid="{4F5E2990-8781-42DD-BFAD-F0C0F34E0CEC}" name="助成対象経費_x000a_（税抜）_x000a_(A)×(B）" totalsRowFunction="sum" dataDxfId="121" totalsRowDxfId="120" dataCellStyle="桁区切り">
      <calculatedColumnFormula>専門家指導費[[#This Row],[指導日数
(A)]]*専門家指導費[[#This Row],[単価
（税抜）
(B)]]</calculatedColumnFormula>
    </tableColumn>
    <tableColumn id="8" xr3:uid="{0EB16EDF-6121-4FE3-9BDF-7FF2C97FF5FF}" name="助成事業に_x000a_要する経費_x000a_（税込）" totalsRowFunction="sum" dataDxfId="119" totalsRowDxfId="118" dataCellStyle="桁区切り">
      <calculatedColumnFormula>ROUNDDOWN(専門家指導費[[#This Row],[助成対象経費
（税抜）
(A)×(B）]]*1.1,0)</calculatedColumnFormula>
    </tableColumn>
    <tableColumn id="9" xr3:uid="{7A66BAAE-BE0A-4E70-B0D7-C34493B6ABB0}" name="専門家所属・氏名" dataDxfId="117" totalsRowDxfId="116" dataCellStyle="標準 2"/>
  </tableColumns>
  <tableStyleInfo name="テーブル スタイル 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産業財産権・出願導入費" displayName="産業財産権・出願導入費" ref="A4:J15" totalsRowCount="1" headerRowDxfId="115" dataDxfId="114" totalsRowDxfId="113" dataCellStyle="標準 2">
  <tableColumns count="10">
    <tableColumn id="1" xr3:uid="{00000000-0010-0000-0600-000001000000}" name="経費_x000a_番号" dataDxfId="112" totalsRowDxfId="111" dataCellStyle="標準 2">
      <calculatedColumnFormula>ROW()-4</calculatedColumnFormula>
    </tableColumn>
    <tableColumn id="2" xr3:uid="{00000000-0010-0000-0600-000002000000}" name="対象製品等" dataDxfId="110" totalsRowDxfId="109" dataCellStyle="標準 2"/>
    <tableColumn id="3" xr3:uid="{00000000-0010-0000-0600-000003000000}" name="権利名" dataDxfId="108" totalsRowDxfId="107" dataCellStyle="標準 2"/>
    <tableColumn id="10" xr3:uid="{00000000-0010-0000-0600-00000A000000}" name="内容" dataDxfId="106" totalsRowDxfId="105" dataCellStyle="桁区切り"/>
    <tableColumn id="7" xr3:uid="{B618E941-7873-47E5-B6FC-F15FB57864B1}" name="実施予定期" dataDxfId="104" totalsRowDxfId="103"/>
    <tableColumn id="5" xr3:uid="{00000000-0010-0000-0600-000005000000}" name="弁理士事務所_x000a_又は_x000a_権利所有事業者名" dataDxfId="102" totalsRowDxfId="101" dataCellStyle="桁区切り"/>
    <tableColumn id="8" xr3:uid="{00000000-0010-0000-0600-000008000000}" name="単価_x000a_（税抜）" totalsRowLabel="計" dataDxfId="100" totalsRowDxfId="99" dataCellStyle="桁区切り"/>
    <tableColumn id="6" xr3:uid="{00000000-0010-0000-0600-000006000000}" name="助成対象経費_x000a_（税抜）" totalsRowFunction="sum" dataDxfId="98" totalsRowDxfId="97" dataCellStyle="桁区切り">
      <calculatedColumnFormula>産業財産権・出願導入費[[#This Row],[単価
（税抜）]]</calculatedColumnFormula>
    </tableColumn>
    <tableColumn id="12" xr3:uid="{00000000-0010-0000-0600-00000C000000}" name="助成事業に_x000a_要する経費_x000a_（税込）" totalsRowFunction="sum" dataDxfId="96" totalsRowDxfId="95" dataCellStyle="桁区切り">
      <calculatedColumnFormula>ROUNDDOWN(産業財産権・出願導入費[[#This Row],[助成対象経費
（税抜）]]*1.1,0)</calculatedColumnFormula>
    </tableColumn>
    <tableColumn id="4" xr3:uid="{00000000-0010-0000-0600-000004000000}" name="列2" dataDxfId="94" totalsRowDxfId="93" dataCellStyle="標準 2">
      <calculatedColumnFormula>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calculatedColumnFormula>
    </tableColumn>
  </tableColumns>
  <tableStyleInfo name="テーブル スタイル 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3119C5-B3B5-429F-BDD5-070EA7D98B02}" name="展示会出展費" displayName="展示会出展費" ref="A9:L15" headerRowDxfId="92" tableBorderDxfId="91" headerRowCellStyle="標準 2">
  <autoFilter ref="A9:L15" xr:uid="{983119C5-B3B5-429F-BDD5-070EA7D98B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7D39DB0-87F3-4B0E-8D3F-8E4E0854D592}" name="経費_x000a_番号" totalsRowLabel="集計" dataDxfId="90" totalsRowDxfId="89"/>
    <tableColumn id="2" xr3:uid="{548817CC-A470-4C3D-BE9A-713CA3DF6F9D}" name="オンライン" dataDxfId="88" totalsRowDxfId="87"/>
    <tableColumn id="3" xr3:uid="{5EAA03F5-74DA-4B57-ABF9-CB71361F4FDA}" name="展示会名" dataDxfId="86" totalsRowDxfId="85"/>
    <tableColumn id="4" xr3:uid="{A37BCE3E-472B-43FE-B121-DBB8B38E2912}" name="開催期間_x000a_会場" dataDxfId="84" totalsRowDxfId="83"/>
    <tableColumn id="5" xr3:uid="{AEF0E31F-E07D-4F27-80D6-126C4F0F2424}" name="経費名" dataDxfId="82" totalsRowDxfId="81"/>
    <tableColumn id="6" xr3:uid="{E7DF3806-8649-484D-BFF8-B5E3DC8C9AA0}" name="実施予定期" dataDxfId="80" totalsRowDxfId="79"/>
    <tableColumn id="7" xr3:uid="{E8A284FD-C37D-4731-AF66-BDB818F7B3DA}" name="数量_x000a_(A)" dataDxfId="78" totalsRowDxfId="77" dataCellStyle="桁区切り"/>
    <tableColumn id="8" xr3:uid="{020D0A6D-971A-4D1F-AE6C-BFD0B8B9931A}" name="単位" dataDxfId="76" totalsRowDxfId="75" dataCellStyle="桁区切り"/>
    <tableColumn id="9" xr3:uid="{FBBD22DE-8974-481F-9317-9089A7523E9E}" name="単価_x000a_（税抜）_x000a_(B)" dataDxfId="74" totalsRowDxfId="73" dataCellStyle="桁区切り"/>
    <tableColumn id="10" xr3:uid="{776EFA18-8911-47F9-BD5D-094018A30F9B}" name="助成対象経費_x000a_（税抜）_x000a_(A)×(B）" dataDxfId="72" totalsRowDxfId="71" dataCellStyle="桁区切り"/>
    <tableColumn id="11" xr3:uid="{21880819-8C77-4188-AF5B-D6E814A8CFA9}" name="助成事業に_x000a_要する経費_x000a_（税込）" dataDxfId="70" totalsRowDxfId="69" dataCellStyle="桁区切り"/>
    <tableColumn id="12" xr3:uid="{D345FAFA-1567-4992-A638-5D3401161856}" name="支払先   " totalsRowFunction="count" dataDxfId="68" totalsRowDxfId="67"/>
  </tableColumns>
  <tableStyleInfo name="テーブル スタイル 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テーブル6101235" displayName="テーブル6101235" ref="A29:G34" totalsRowShown="0" headerRowDxfId="350" dataDxfId="349">
  <tableColumns count="7">
    <tableColumn id="1" xr3:uid="{00000000-0010-0000-0100-000001000000}" name="申請_x000a_年度" dataDxfId="348"/>
    <tableColumn id="2" xr3:uid="{00000000-0010-0000-0100-000002000000}" name="申 請 先" dataDxfId="347"/>
    <tableColumn id="3" xr3:uid="{00000000-0010-0000-0100-000003000000}" name="助 成 事 業 名" dataDxfId="346"/>
    <tableColumn id="4" xr3:uid="{00000000-0010-0000-0100-000004000000}" name="申 請 テ ー マ" dataDxfId="345"/>
    <tableColumn id="5" xr3:uid="{00000000-0010-0000-0100-000005000000}" name="助成金額（円）" dataDxfId="344" dataCellStyle="桁区切り"/>
    <tableColumn id="6" xr3:uid="{00000000-0010-0000-0100-000006000000}" name="本申請との_x000a_経費の重複" dataDxfId="343"/>
    <tableColumn id="7" xr3:uid="{00000000-0010-0000-0100-000007000000}" name="本申請との_x000a_内容の重複" dataDxfId="342"/>
  </tableColumns>
  <tableStyleInfo name="テーブル スタイル 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テーブル17" displayName="テーブル17" ref="A4:G16" totalsRowShown="0" headerRowDxfId="341" dataDxfId="339" headerRowBorderDxfId="340" tableBorderDxfId="338" totalsRowBorderDxfId="337">
  <tableColumns count="7">
    <tableColumn id="8" xr3:uid="{00000000-0010-0000-0200-000008000000}" name="No." dataDxfId="336">
      <calculatedColumnFormula>ROW()-ROW(テーブル17[[#Headers],[No.]])</calculatedColumnFormula>
    </tableColumn>
    <tableColumn id="1" xr3:uid="{00000000-0010-0000-0200-000001000000}" name="氏　　　名" dataDxfId="335" totalsRowDxfId="334"/>
    <tableColumn id="2" xr3:uid="{00000000-0010-0000-0200-000002000000}" name="役　員" dataDxfId="333" totalsRowDxfId="332"/>
    <tableColumn id="3" xr3:uid="{00000000-0010-0000-0200-000003000000}" name="株　主" dataDxfId="331" totalsRowDxfId="330"/>
    <tableColumn id="4" xr3:uid="{00000000-0010-0000-0200-000004000000}" name="役職／申請事業者_x000a_との関係又は職業" dataDxfId="329" totalsRowDxfId="328"/>
    <tableColumn id="5" xr3:uid="{00000000-0010-0000-0200-000005000000}" name="持ち株数" dataDxfId="327" totalsRowDxfId="326" dataCellStyle="桁区切り"/>
    <tableColumn id="6" xr3:uid="{00000000-0010-0000-0200-000006000000}" name="持ち株比率" dataDxfId="325" dataCellStyle="パーセント">
      <calculatedColumnFormula>IFERROR(テーブル17[[#This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30BE9A-600C-4E49-8BB9-571DE24B80EC}" name="全体スケジュール" displayName="全体スケジュール" ref="A21:P45" headerRowCount="0" totalsRowShown="0" headerRowDxfId="324" dataDxfId="323">
  <tableColumns count="16">
    <tableColumn id="2" xr3:uid="{490B2EF3-4B1A-42D3-899A-2C7B39C6D740}" name="No." headerRowDxfId="322" dataDxfId="321">
      <calculatedColumnFormula>ROW()-ROW($A$20)</calculatedColumnFormula>
    </tableColumn>
    <tableColumn id="22" xr3:uid="{A8338CA1-E436-438E-9ECE-E132C4AB1C7C}" name="列5" headerRowDxfId="320" dataDxfId="319"/>
    <tableColumn id="17" xr3:uid="{DE8F7A47-E2F9-4C7F-8923-04E305DD2AC5}" name="作業項目" headerRowDxfId="318" dataDxfId="317"/>
    <tableColumn id="3" xr3:uid="{D8E1F416-D2B2-4031-BD08-0C3FA68FBD2E}" name="3" headerRowDxfId="316" dataDxfId="315"/>
    <tableColumn id="4" xr3:uid="{C54FF5BA-5477-4AED-85CB-D607F87040B8}" name="6" headerRowDxfId="314" dataDxfId="313"/>
    <tableColumn id="5" xr3:uid="{43F96B6C-3FCB-4DBE-ABD7-78F80E975787}" name="9" headerRowDxfId="312" dataDxfId="311"/>
    <tableColumn id="6" xr3:uid="{4842D93B-E1FB-47F6-BDDA-4A0026A9CB55}" name="12" headerRowDxfId="310" dataDxfId="309"/>
    <tableColumn id="7" xr3:uid="{3287D22C-31D4-428B-99CD-FADB3C14DA46}" name="32" headerRowDxfId="308" dataDxfId="307"/>
    <tableColumn id="8" xr3:uid="{1205229A-8936-409C-B0ED-2E499D9F4045}" name="63" headerRowDxfId="306" dataDxfId="305"/>
    <tableColumn id="9" xr3:uid="{D6CD80EB-9904-4D0E-A4A3-3A4A7CC9100E}" name="94" headerRowDxfId="304" dataDxfId="303"/>
    <tableColumn id="10" xr3:uid="{DC25886C-91AD-4D10-9F11-486250D493EE}" name="125" headerRowDxfId="302" dataDxfId="301"/>
    <tableColumn id="11" xr3:uid="{F5BF6BBB-664B-4E93-B803-14E750960C73}" name="3月" headerRowDxfId="300" dataDxfId="299"/>
    <tableColumn id="12" xr3:uid="{198A6F75-97E5-4B6C-ACCC-3CFCF24FBC5D}" name="4月" headerRowDxfId="298" dataDxfId="297"/>
    <tableColumn id="13" xr3:uid="{90BD1E36-BD5A-4F2F-AFC2-745A48DC7E16}" name="5月" headerRowDxfId="296" dataDxfId="295"/>
    <tableColumn id="14" xr3:uid="{A1D3F581-F8A7-4B1A-B413-C90473F696F5}" name="6月" headerRowDxfId="294" dataDxfId="293"/>
    <tableColumn id="24" xr3:uid="{A30A782C-708B-4081-8FC3-E9E579450D7E}" name="列9" headerRowDxfId="292" dataDxfId="291"/>
  </tableColumns>
  <tableStyleInfo name="テーブル スタイル 8"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DD50BBD-0D3C-4BF0-BCC0-C2824A50F82B}" name="日にち変換表13" displayName="日にち変換表13" ref="P49:AF53" totalsRowShown="0" headerRowDxfId="290" dataDxfId="289">
  <autoFilter ref="P49:AF53" xr:uid="{3DD50BBD-0D3C-4BF0-BCC0-C2824A50F82B}"/>
  <tableColumns count="17">
    <tableColumn id="13" xr3:uid="{7EF34770-38F7-432A-8AF4-EDD0A049DC5E}" name="列1" dataDxfId="288"/>
    <tableColumn id="1" xr3:uid="{F0B4D4EE-8478-4679-B50F-345847528AF8}" name="列2" dataDxfId="287"/>
    <tableColumn id="2" xr3:uid="{8F651DE8-B601-4643-BD80-04CDD906553C}" name="列3" dataDxfId="286"/>
    <tableColumn id="3" xr3:uid="{EE1CB509-7C76-4A06-AB4D-B6C631254A22}" name="列4" dataDxfId="285"/>
    <tableColumn id="4" xr3:uid="{22DEDCCA-ADD8-40A6-B415-8AFA98423B3D}" name="時期2" dataDxfId="284"/>
    <tableColumn id="5" xr3:uid="{C7C939BB-4178-4D53-9BC2-5F1D299AA6FD}" name="1Y1Q2" dataDxfId="283"/>
    <tableColumn id="6" xr3:uid="{9554A04C-6B60-424D-A0B4-3F1863EF7052}" name="1Y2Q3" dataDxfId="282"/>
    <tableColumn id="7" xr3:uid="{62D53D61-DAF6-4949-ADE1-7701ED09A2B5}" name="1Y3Q4" dataDxfId="281"/>
    <tableColumn id="8" xr3:uid="{64824CB8-783B-4158-915F-AE38D5C3840F}" name="1Y4Q5" dataDxfId="280"/>
    <tableColumn id="9" xr3:uid="{60BDD877-1F8D-495D-8C3C-AABAADE944EA}" name="2Y1Q2" dataDxfId="279"/>
    <tableColumn id="10" xr3:uid="{5DD67EB8-6408-4D2E-8454-B1C421ADFEFE}" name="2Y2Q3" dataDxfId="278"/>
    <tableColumn id="11" xr3:uid="{14D9BF00-262E-467B-8731-E5B70E725BC8}" name="2Y3Q4" dataDxfId="277"/>
    <tableColumn id="12" xr3:uid="{A2EA6EEE-D785-486D-8716-EC68B0FDD0B1}" name="2Y4Q5" dataDxfId="276"/>
    <tableColumn id="14" xr3:uid="{82964540-EFE1-4110-AA0C-846B3853DF8F}" name="3Y1Q2" dataDxfId="275"/>
    <tableColumn id="15" xr3:uid="{161A0A08-9D59-4C34-AE67-642F1634D15B}" name="3Y2Q3" dataDxfId="274"/>
    <tableColumn id="16" xr3:uid="{7800DBA9-F128-4C92-BB97-658EF7F02825}" name="3Y3Q4" dataDxfId="273"/>
    <tableColumn id="17" xr3:uid="{35D97C3F-812F-466E-B6BA-57927068D893}" name="3Y4Q5" dataDxfId="272"/>
  </tableColumns>
  <tableStyleInfo name="テーブル スタイル 4"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4953AD-3724-4383-A068-16972604C0BE}" name="経費区分別内訳" displayName="経費区分別内訳" ref="C5:F15" totalsRowCount="1" headerRowDxfId="271" dataDxfId="269" totalsRowDxfId="268" headerRowBorderDxfId="270" headerRowCellStyle="標準 2" dataCellStyle="標準 2">
  <tableColumns count="4">
    <tableColumn id="1" xr3:uid="{ADB7FF05-ECAE-4D02-B536-B901AB260A9D}" name="経　費　区　分" totalsRowLabel="合　　計・・・・・・・・・【補4】" dataDxfId="267" totalsRowDxfId="266" dataCellStyle="標準 2"/>
    <tableColumn id="2" xr3:uid="{F71E4178-8169-45B9-8758-05CBE8EB3924}" name="助成事業に要する_x000a_経費（税込）_x000a_【用語説明１】" totalsRowFunction="sum" dataDxfId="265" totalsRowDxfId="264" dataCellStyle="桁区切り">
      <calculatedColumnFormula>'[1]48'!C5+'[1]48'!C16+'[1]48'!C27</calculatedColumnFormula>
    </tableColumn>
    <tableColumn id="3" xr3:uid="{B0B5716C-EFB8-4FC3-9339-8A9E3E80B8EB}" name="助成対象経費_x000a_（税抜）_x000a_【用語説明２】" totalsRowFunction="sum" dataDxfId="263" totalsRowDxfId="262" dataCellStyle="桁区切り"/>
    <tableColumn id="4" xr3:uid="{3D143CBD-7673-4AFB-B259-5840B210746F}" name="助成金交付申請額_x000a_(千円未満切捨)_x000a_【用語説明３】" totalsRowFunction="sum" dataDxfId="261" totalsRowDxfId="260" dataCellStyle="桁区切り"/>
  </tableColumns>
  <tableStyleInfo name="テーブル スタイル 1 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403735-A855-44B4-81F3-3587C0CF7637}" name="資金調達内訳" displayName="資金調達内訳" ref="D19:G25" totalsRowCount="1" headerRowDxfId="259" dataDxfId="258" totalsRowDxfId="257" headerRowCellStyle="標準 2">
  <tableColumns count="4">
    <tableColumn id="1" xr3:uid="{38EBAEF6-A1EB-4379-9082-970EB273EEA7}" name="資金調達金額_x000a_(単位：円)" totalsRowFunction="sum" dataDxfId="256" totalsRowDxfId="255" dataCellStyle="桁区切り 2"/>
    <tableColumn id="2" xr3:uid="{BE2B9A79-2479-48F7-B8BA-E1D2290D6316}" name="調 達 先_x000a_（名称等）" dataDxfId="254" totalsRowDxfId="253" dataCellStyle="標準 3"/>
    <tableColumn id="3" xr3:uid="{871D9EED-2443-4108-8E2F-1650E24D8648}" name="進捗状況等_x000a_（実現見込み）" dataDxfId="252" totalsRowDxfId="251" dataCellStyle="標準 3"/>
    <tableColumn id="4" xr3:uid="{154CC6BF-2006-447A-A4FA-2F26FA625FE2}" name="列1" dataDxfId="250" totalsRowDxfId="249">
      <calculatedColumnFormula>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calculatedColumnFormula>
    </tableColumn>
  </tableColumns>
  <tableStyleInfo name="テーブル スタイル 4 3" showFirstColumn="0"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2299E9C-6D59-4874-8437-9CF00DFC317C}" name="経費内訳_第1期" displayName="経費内訳_第1期" ref="B5:E14" headerRowCount="0" totalsRowCount="1" headerRowDxfId="248" dataDxfId="247" totalsRowDxfId="246" headerRowCellStyle="標準 2" dataCellStyle="標準 2">
  <tableColumns count="4">
    <tableColumn id="1" xr3:uid="{D8ED4FB7-14FF-4DDC-B4F6-E227B5CF0A68}" name="列1" totalsRowLabel="計" headerRowDxfId="245" dataDxfId="244" totalsRowDxfId="243" dataCellStyle="標準 2"/>
    <tableColumn id="2" xr3:uid="{94DAF2AF-5FAF-4A9A-9A12-AA8DB81ECFFE}" name="列2" totalsRowFunction="sum" headerRowDxfId="242" dataDxfId="241" totalsRowDxfId="240" dataCellStyle="桁区切り">
      <calculatedColumnFormula>SUMIF(原材料・副資材費[実施予定期],"1",原材料・副資材費[助成事業に
要する経費
（税込）])</calculatedColumnFormula>
    </tableColumn>
    <tableColumn id="3" xr3:uid="{0E18BFF0-240C-4DC4-80B7-14036050A471}" name="列3" totalsRowFunction="sum" headerRowDxfId="239" dataDxfId="238" totalsRowDxfId="237" dataCellStyle="桁区切り"/>
    <tableColumn id="4" xr3:uid="{9F042F1F-BBCC-47AA-8034-A7CAEC1F3F7D}" name="列4" totalsRowFunction="sum" headerRowDxfId="236" dataDxfId="235" totalsRowDxfId="234" dataCellStyle="桁区切り">
      <calculatedColumnFormula>ROUNDDOWN(経費内訳_第1期[[#This Row],[列3]]*2/3,-3)</calculatedColumnFormula>
    </tableColumn>
  </tableColumns>
  <tableStyleInfo name="テーブル スタイル 1 6"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64840B0-5E48-4816-AB1A-6971486EB947}" name="経費内訳_第2期" displayName="経費内訳_第2期" ref="B15:E24" headerRowCount="0" totalsRowCount="1" headerRowDxfId="233" dataDxfId="232" totalsRowDxfId="231" headerRowCellStyle="桁区切り" dataCellStyle="桁区切り">
  <tableColumns count="4">
    <tableColumn id="1" xr3:uid="{13E9E794-9262-4148-92BF-1BF73F757878}" name="列1" totalsRowLabel="計" headerRowDxfId="230" dataDxfId="229" totalsRowDxfId="228" headerRowCellStyle="標準 2" dataCellStyle="標準 2"/>
    <tableColumn id="2" xr3:uid="{6643BE78-DF9A-4DD2-AFE0-75F2DE4B4448}" name="列2" totalsRowFunction="sum" headerRowDxfId="227" dataDxfId="226" totalsRowDxfId="225" headerRowCellStyle="桁区切り" dataCellStyle="桁区切り"/>
    <tableColumn id="3" xr3:uid="{50F073CC-7757-4480-BA9C-0E466A46F706}" name="列3" totalsRowFunction="sum" headerRowDxfId="224" dataDxfId="223" totalsRowDxfId="222" headerRowCellStyle="桁区切り" dataCellStyle="桁区切り"/>
    <tableColumn id="4" xr3:uid="{6B0A0CCC-202B-4F84-9232-4DC9A9A9E741}" name="列4" totalsRowFunction="sum" headerRowDxfId="221" dataDxfId="220" totalsRowDxfId="219" headerRowCellStyle="桁区切り" dataCellStyle="桁区切り">
      <calculatedColumnFormula>ROUNDDOWN(経費内訳_第2期[[#This Row],[列3]]*2/3,-3)</calculatedColumnFormula>
    </tableColumn>
  </tableColumns>
  <tableStyleInfo name="テーブル スタイル 1 6"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4.xml"/><Relationship Id="rId1" Type="http://schemas.openxmlformats.org/officeDocument/2006/relationships/printerSettings" Target="../printerSettings/printerSettings16.bin"/><Relationship Id="rId5" Type="http://schemas.openxmlformats.org/officeDocument/2006/relationships/table" Target="../tables/table10.xml"/><Relationship Id="rId4" Type="http://schemas.openxmlformats.org/officeDocument/2006/relationships/table" Target="../tables/table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6"/>
  <sheetViews>
    <sheetView showGridLines="0" showZeros="0" tabSelected="1" view="pageBreakPreview" topLeftCell="A3" zoomScale="70" zoomScaleNormal="100" zoomScaleSheetLayoutView="70" workbookViewId="0">
      <selection activeCell="U29" sqref="U29"/>
    </sheetView>
  </sheetViews>
  <sheetFormatPr defaultColWidth="2.6640625" defaultRowHeight="13.2" x14ac:dyDescent="0.2"/>
  <cols>
    <col min="1" max="1" width="2.44140625" style="125" customWidth="1"/>
    <col min="2" max="31" width="3.6640625" style="125" customWidth="1"/>
    <col min="32" max="32" width="1.6640625" style="125" customWidth="1"/>
    <col min="33" max="16384" width="2.6640625" style="125"/>
  </cols>
  <sheetData>
    <row r="1" spans="1:36" x14ac:dyDescent="0.2">
      <c r="A1" s="125" t="s">
        <v>272</v>
      </c>
      <c r="F1" s="126"/>
      <c r="G1" s="126"/>
      <c r="H1" s="126"/>
      <c r="I1" s="126"/>
      <c r="V1" s="126"/>
      <c r="W1" s="280"/>
      <c r="X1" s="280"/>
      <c r="Y1" s="280"/>
      <c r="Z1" s="280"/>
      <c r="AA1" s="280"/>
      <c r="AB1" s="280"/>
      <c r="AC1" s="280"/>
      <c r="AD1" s="280"/>
      <c r="AE1" s="280"/>
    </row>
    <row r="2" spans="1:36" ht="15" customHeight="1" x14ac:dyDescent="0.2">
      <c r="F2" s="126"/>
      <c r="G2" s="126"/>
      <c r="H2" s="126"/>
      <c r="I2" s="126"/>
      <c r="V2" s="126"/>
      <c r="W2" s="280"/>
      <c r="X2" s="280"/>
      <c r="Y2" s="280"/>
      <c r="Z2" s="126"/>
      <c r="AA2" s="126"/>
      <c r="AB2" s="126"/>
      <c r="AC2" s="126"/>
      <c r="AD2" s="126"/>
      <c r="AE2" s="126"/>
    </row>
    <row r="3" spans="1:36" ht="15" customHeight="1" x14ac:dyDescent="0.2">
      <c r="A3" s="125" t="s">
        <v>241</v>
      </c>
      <c r="F3" s="126"/>
      <c r="G3" s="126"/>
      <c r="H3" s="126"/>
      <c r="I3" s="126"/>
      <c r="V3" s="126"/>
      <c r="W3" s="280"/>
      <c r="X3" s="280"/>
      <c r="Y3" s="280"/>
      <c r="Z3" s="279"/>
      <c r="AA3" s="279"/>
      <c r="AB3" s="279"/>
      <c r="AC3" s="279"/>
      <c r="AD3" s="279"/>
      <c r="AE3" s="279"/>
    </row>
    <row r="4" spans="1:36" ht="15" customHeight="1" x14ac:dyDescent="0.2">
      <c r="A4" s="125" t="s">
        <v>240</v>
      </c>
      <c r="F4" s="126"/>
      <c r="G4" s="126"/>
      <c r="H4" s="126"/>
      <c r="I4" s="126"/>
      <c r="W4" s="280"/>
      <c r="X4" s="280"/>
      <c r="Y4" s="280"/>
      <c r="Z4" s="126"/>
      <c r="AA4" s="126"/>
      <c r="AB4" s="126"/>
      <c r="AC4" s="126"/>
      <c r="AD4" s="126"/>
      <c r="AE4" s="126"/>
    </row>
    <row r="5" spans="1:36" ht="13.05" thickBot="1" x14ac:dyDescent="0.25">
      <c r="F5" s="126"/>
      <c r="G5" s="126"/>
      <c r="H5" s="126"/>
      <c r="I5" s="126"/>
      <c r="X5" s="126"/>
      <c r="Y5" s="127"/>
      <c r="Z5" s="127"/>
      <c r="AA5" s="128"/>
      <c r="AB5" s="128"/>
      <c r="AC5" s="128"/>
      <c r="AD5" s="128"/>
      <c r="AE5" s="126"/>
    </row>
    <row r="6" spans="1:36" ht="15" customHeight="1" x14ac:dyDescent="0.2">
      <c r="A6" s="129"/>
      <c r="B6" s="129"/>
      <c r="C6" s="129"/>
      <c r="D6" s="129"/>
      <c r="E6" s="129"/>
      <c r="F6" s="129"/>
      <c r="G6" s="129"/>
      <c r="H6" s="129"/>
      <c r="I6" s="129"/>
      <c r="J6" s="129"/>
      <c r="K6" s="129"/>
      <c r="L6" s="129"/>
      <c r="M6" s="129"/>
      <c r="N6" s="129"/>
      <c r="O6" s="660" t="s">
        <v>618</v>
      </c>
      <c r="P6" s="661"/>
      <c r="Q6" s="661"/>
      <c r="R6" s="661"/>
      <c r="S6" s="646">
        <f>'1-1申請者概要'!G5</f>
        <v>0</v>
      </c>
      <c r="T6" s="647"/>
      <c r="U6" s="647"/>
      <c r="V6" s="647"/>
      <c r="W6" s="647"/>
      <c r="X6" s="647"/>
      <c r="Y6" s="647"/>
      <c r="Z6" s="647"/>
      <c r="AA6" s="647"/>
      <c r="AB6" s="647"/>
      <c r="AC6" s="647"/>
      <c r="AD6" s="648"/>
      <c r="AE6" s="126"/>
    </row>
    <row r="7" spans="1:36" ht="15" customHeight="1" x14ac:dyDescent="0.2">
      <c r="A7" s="129"/>
      <c r="B7" s="130"/>
      <c r="C7" s="129"/>
      <c r="D7" s="129"/>
      <c r="E7" s="129"/>
      <c r="F7" s="129"/>
      <c r="G7" s="129"/>
      <c r="H7" s="129"/>
      <c r="I7" s="129"/>
      <c r="J7" s="129"/>
      <c r="K7" s="129"/>
      <c r="L7" s="129"/>
      <c r="M7" s="129"/>
      <c r="N7" s="129"/>
      <c r="O7" s="662"/>
      <c r="P7" s="663"/>
      <c r="Q7" s="663"/>
      <c r="R7" s="663"/>
      <c r="S7" s="649"/>
      <c r="T7" s="650"/>
      <c r="U7" s="650"/>
      <c r="V7" s="650"/>
      <c r="W7" s="650"/>
      <c r="X7" s="650"/>
      <c r="Y7" s="650"/>
      <c r="Z7" s="650"/>
      <c r="AA7" s="650"/>
      <c r="AB7" s="650"/>
      <c r="AC7" s="650"/>
      <c r="AD7" s="651"/>
      <c r="AE7" s="126"/>
    </row>
    <row r="8" spans="1:36" ht="15" customHeight="1" x14ac:dyDescent="0.2">
      <c r="A8" s="129"/>
      <c r="B8" s="129"/>
      <c r="C8" s="129"/>
      <c r="D8" s="129"/>
      <c r="E8" s="129"/>
      <c r="F8" s="129"/>
      <c r="G8" s="129"/>
      <c r="H8" s="129"/>
      <c r="I8" s="129"/>
      <c r="J8" s="129"/>
      <c r="K8" s="129"/>
      <c r="L8" s="129"/>
      <c r="M8" s="129"/>
      <c r="N8" s="129"/>
      <c r="O8" s="664"/>
      <c r="P8" s="665"/>
      <c r="Q8" s="665"/>
      <c r="R8" s="665"/>
      <c r="S8" s="652"/>
      <c r="T8" s="653"/>
      <c r="U8" s="653"/>
      <c r="V8" s="653"/>
      <c r="W8" s="653"/>
      <c r="X8" s="653"/>
      <c r="Y8" s="653"/>
      <c r="Z8" s="653"/>
      <c r="AA8" s="653"/>
      <c r="AB8" s="653"/>
      <c r="AC8" s="653"/>
      <c r="AD8" s="654"/>
      <c r="AE8" s="126"/>
    </row>
    <row r="9" spans="1:36" ht="20.100000000000001" customHeight="1" x14ac:dyDescent="0.2">
      <c r="A9" s="129"/>
      <c r="B9" s="129"/>
      <c r="C9" s="129"/>
      <c r="D9" s="129"/>
      <c r="E9" s="129"/>
      <c r="F9" s="129"/>
      <c r="G9" s="129"/>
      <c r="H9" s="129"/>
      <c r="I9" s="129"/>
      <c r="J9" s="129"/>
      <c r="K9" s="129"/>
      <c r="L9" s="129"/>
      <c r="M9" s="129"/>
      <c r="N9" s="253"/>
      <c r="O9" s="677" t="s">
        <v>239</v>
      </c>
      <c r="P9" s="678"/>
      <c r="Q9" s="678"/>
      <c r="R9" s="679"/>
      <c r="S9" s="671">
        <f>'1-1申請者概要'!C3</f>
        <v>0</v>
      </c>
      <c r="T9" s="672"/>
      <c r="U9" s="672"/>
      <c r="V9" s="672"/>
      <c r="W9" s="672"/>
      <c r="X9" s="672"/>
      <c r="Y9" s="672"/>
      <c r="Z9" s="672"/>
      <c r="AA9" s="672"/>
      <c r="AB9" s="672"/>
      <c r="AC9" s="672"/>
      <c r="AD9" s="673"/>
      <c r="AE9" s="255"/>
    </row>
    <row r="10" spans="1:36" x14ac:dyDescent="0.2">
      <c r="A10" s="129"/>
      <c r="B10" s="130"/>
      <c r="C10" s="129"/>
      <c r="D10" s="129"/>
      <c r="E10" s="129"/>
      <c r="F10" s="129"/>
      <c r="G10" s="129"/>
      <c r="H10" s="129"/>
      <c r="I10" s="129"/>
      <c r="J10" s="129"/>
      <c r="K10" s="129"/>
      <c r="L10" s="129"/>
      <c r="M10" s="129"/>
      <c r="N10" s="253"/>
      <c r="O10" s="680"/>
      <c r="P10" s="675"/>
      <c r="Q10" s="675"/>
      <c r="R10" s="681"/>
      <c r="S10" s="674"/>
      <c r="T10" s="675"/>
      <c r="U10" s="675"/>
      <c r="V10" s="675"/>
      <c r="W10" s="675"/>
      <c r="X10" s="675"/>
      <c r="Y10" s="675"/>
      <c r="Z10" s="675"/>
      <c r="AA10" s="675"/>
      <c r="AB10" s="675"/>
      <c r="AC10" s="675"/>
      <c r="AD10" s="676"/>
      <c r="AE10" s="255"/>
    </row>
    <row r="11" spans="1:36" ht="20.100000000000001" customHeight="1" x14ac:dyDescent="0.2">
      <c r="A11" s="129"/>
      <c r="B11" s="129"/>
      <c r="C11" s="129"/>
      <c r="D11" s="129"/>
      <c r="E11" s="129"/>
      <c r="F11" s="129"/>
      <c r="G11" s="129"/>
      <c r="H11" s="129"/>
      <c r="I11" s="129"/>
      <c r="J11" s="129"/>
      <c r="K11" s="129"/>
      <c r="L11" s="129"/>
      <c r="M11" s="129"/>
      <c r="N11" s="129"/>
      <c r="O11" s="666" t="s">
        <v>238</v>
      </c>
      <c r="P11" s="665"/>
      <c r="Q11" s="665"/>
      <c r="R11" s="667"/>
      <c r="S11" s="685" t="s">
        <v>237</v>
      </c>
      <c r="T11" s="665"/>
      <c r="U11" s="667"/>
      <c r="V11" s="632">
        <f>'1-1申請者概要'!L4</f>
        <v>0</v>
      </c>
      <c r="W11" s="633"/>
      <c r="X11" s="633"/>
      <c r="Y11" s="633"/>
      <c r="Z11" s="633"/>
      <c r="AA11" s="633"/>
      <c r="AB11" s="633"/>
      <c r="AC11" s="633"/>
      <c r="AD11" s="634"/>
      <c r="AE11" s="255"/>
    </row>
    <row r="12" spans="1:36" ht="20.100000000000001" customHeight="1" thickBot="1" x14ac:dyDescent="0.25">
      <c r="A12" s="129"/>
      <c r="B12" s="130"/>
      <c r="C12" s="129"/>
      <c r="D12" s="129"/>
      <c r="E12" s="129"/>
      <c r="F12" s="129"/>
      <c r="G12" s="129"/>
      <c r="H12" s="129"/>
      <c r="I12" s="129"/>
      <c r="J12" s="129"/>
      <c r="K12" s="129"/>
      <c r="L12" s="129"/>
      <c r="M12" s="129"/>
      <c r="N12" s="129"/>
      <c r="O12" s="668"/>
      <c r="P12" s="669"/>
      <c r="Q12" s="669"/>
      <c r="R12" s="670"/>
      <c r="S12" s="686" t="s">
        <v>236</v>
      </c>
      <c r="T12" s="687"/>
      <c r="U12" s="688"/>
      <c r="V12" s="682">
        <f>'1-1申請者概要'!L3</f>
        <v>0</v>
      </c>
      <c r="W12" s="683"/>
      <c r="X12" s="683"/>
      <c r="Y12" s="683"/>
      <c r="Z12" s="683"/>
      <c r="AA12" s="683"/>
      <c r="AB12" s="683"/>
      <c r="AC12" s="683"/>
      <c r="AD12" s="684"/>
      <c r="AE12" s="334"/>
    </row>
    <row r="13" spans="1:36" ht="33.450000000000003" customHeight="1" x14ac:dyDescent="0.2">
      <c r="A13" s="129"/>
      <c r="B13" s="129"/>
      <c r="C13" s="129"/>
      <c r="D13" s="129"/>
      <c r="E13" s="129"/>
      <c r="F13" s="129"/>
      <c r="G13" s="129"/>
      <c r="H13" s="129"/>
      <c r="I13" s="129"/>
      <c r="J13" s="129"/>
      <c r="K13" s="129"/>
      <c r="L13" s="129"/>
      <c r="M13" s="129"/>
      <c r="N13" s="129"/>
      <c r="O13" s="254"/>
      <c r="P13" s="254"/>
      <c r="Q13" s="254"/>
      <c r="R13" s="254"/>
      <c r="S13" s="254"/>
      <c r="T13" s="254"/>
      <c r="U13" s="254"/>
      <c r="V13" s="131"/>
      <c r="W13" s="131"/>
      <c r="X13" s="131"/>
      <c r="Y13" s="131"/>
      <c r="Z13" s="131"/>
      <c r="AA13" s="131"/>
      <c r="AB13" s="131"/>
      <c r="AC13" s="131"/>
      <c r="AD13" s="129"/>
      <c r="AE13" s="126"/>
    </row>
    <row r="14" spans="1:36" ht="74.55" customHeight="1" x14ac:dyDescent="0.2">
      <c r="A14" s="655" t="s">
        <v>415</v>
      </c>
      <c r="B14" s="656"/>
      <c r="C14" s="656"/>
      <c r="D14" s="656"/>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F14" s="133"/>
      <c r="AG14" s="133"/>
      <c r="AJ14" s="126"/>
    </row>
    <row r="15" spans="1:36" ht="22.05" customHeight="1" x14ac:dyDescent="0.2">
      <c r="A15" s="337"/>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F15" s="133"/>
      <c r="AG15" s="133"/>
      <c r="AJ15" s="126"/>
    </row>
    <row r="16" spans="1:36" ht="23.4" x14ac:dyDescent="0.2">
      <c r="A16" s="689" t="s">
        <v>416</v>
      </c>
      <c r="B16" s="690"/>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F16" s="133"/>
      <c r="AG16" s="133"/>
      <c r="AJ16" s="126"/>
    </row>
    <row r="17" spans="1:34" ht="21" customHeight="1" x14ac:dyDescent="0.2">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row>
    <row r="18" spans="1:34" ht="14.4" x14ac:dyDescent="0.2">
      <c r="A18" s="129"/>
      <c r="B18" s="338" t="s">
        <v>235</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row>
    <row r="19" spans="1:34" ht="12.45" x14ac:dyDescent="0.2">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F19" s="133"/>
      <c r="AG19" s="133"/>
    </row>
    <row r="20" spans="1:34" x14ac:dyDescent="0.2">
      <c r="A20" s="129"/>
      <c r="B20" s="129"/>
      <c r="C20" s="129"/>
      <c r="D20" s="129"/>
      <c r="E20" s="129"/>
      <c r="F20" s="129"/>
      <c r="G20" s="129"/>
      <c r="H20" s="129"/>
      <c r="I20" s="129"/>
      <c r="J20" s="129"/>
      <c r="K20" s="129"/>
      <c r="L20" s="129"/>
      <c r="M20" s="129"/>
      <c r="N20" s="129"/>
      <c r="O20" s="129"/>
      <c r="P20" s="129" t="s">
        <v>234</v>
      </c>
      <c r="Q20" s="129"/>
      <c r="R20" s="129"/>
      <c r="S20" s="129"/>
      <c r="T20" s="129"/>
      <c r="U20" s="129"/>
      <c r="V20" s="129"/>
      <c r="W20" s="129"/>
      <c r="X20" s="129"/>
      <c r="Y20" s="129"/>
      <c r="Z20" s="129"/>
      <c r="AA20" s="129"/>
      <c r="AB20" s="129"/>
      <c r="AC20" s="129"/>
      <c r="AD20" s="129"/>
    </row>
    <row r="21" spans="1:34" x14ac:dyDescent="0.2">
      <c r="A21" s="129"/>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row>
    <row r="22" spans="1:34" x14ac:dyDescent="0.2">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row>
    <row r="23" spans="1:34" s="133" customFormat="1" ht="25.05" customHeight="1" x14ac:dyDescent="0.2">
      <c r="A23" s="134">
        <v>1</v>
      </c>
      <c r="B23" s="135" t="s">
        <v>316</v>
      </c>
      <c r="C23" s="132"/>
      <c r="D23" s="132"/>
      <c r="E23" s="132"/>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4"/>
      <c r="AH23" s="136"/>
    </row>
    <row r="24" spans="1:34" ht="48" customHeight="1" x14ac:dyDescent="0.2">
      <c r="A24" s="129"/>
      <c r="B24" s="657">
        <f>'2-1申請概要①'!E2</f>
        <v>0</v>
      </c>
      <c r="C24" s="658"/>
      <c r="D24" s="658"/>
      <c r="E24" s="658"/>
      <c r="F24" s="658"/>
      <c r="G24" s="658"/>
      <c r="H24" s="658"/>
      <c r="I24" s="658"/>
      <c r="J24" s="658"/>
      <c r="K24" s="658"/>
      <c r="L24" s="658"/>
      <c r="M24" s="658"/>
      <c r="N24" s="658"/>
      <c r="O24" s="658"/>
      <c r="P24" s="658"/>
      <c r="Q24" s="658"/>
      <c r="R24" s="658"/>
      <c r="S24" s="658"/>
      <c r="T24" s="658"/>
      <c r="U24" s="658"/>
      <c r="V24" s="658"/>
      <c r="W24" s="658"/>
      <c r="X24" s="658"/>
      <c r="Y24" s="658"/>
      <c r="Z24" s="658"/>
      <c r="AA24" s="658"/>
      <c r="AB24" s="658"/>
      <c r="AC24" s="658"/>
      <c r="AD24" s="658"/>
      <c r="AE24" s="659"/>
    </row>
    <row r="25" spans="1:34" ht="28.95" customHeight="1" x14ac:dyDescent="0.2">
      <c r="A25" s="129"/>
      <c r="B25" s="638" t="s">
        <v>315</v>
      </c>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row>
    <row r="26" spans="1:34" x14ac:dyDescent="0.2">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37"/>
    </row>
    <row r="27" spans="1:34" x14ac:dyDescent="0.2">
      <c r="A27" s="129"/>
      <c r="B27" s="129"/>
      <c r="C27" s="129"/>
      <c r="D27" s="129"/>
      <c r="E27" s="129"/>
      <c r="F27" s="129"/>
      <c r="G27" s="131"/>
      <c r="H27" s="129"/>
      <c r="I27" s="129"/>
      <c r="J27" s="129"/>
      <c r="K27" s="129"/>
      <c r="L27" s="129"/>
      <c r="M27" s="131"/>
      <c r="N27" s="129"/>
      <c r="O27" s="129"/>
      <c r="P27" s="129"/>
      <c r="Q27" s="129"/>
      <c r="R27" s="129"/>
      <c r="S27" s="131"/>
      <c r="T27" s="131"/>
      <c r="U27" s="131"/>
      <c r="V27" s="131"/>
      <c r="W27" s="131"/>
      <c r="X27" s="131"/>
      <c r="Y27" s="131"/>
      <c r="Z27" s="131"/>
      <c r="AA27" s="131"/>
      <c r="AB27" s="131"/>
      <c r="AC27" s="131"/>
      <c r="AD27" s="131"/>
      <c r="AE27" s="126"/>
      <c r="AF27" s="138"/>
      <c r="AG27" s="133"/>
    </row>
    <row r="28" spans="1:34" s="133" customFormat="1" ht="25.05" customHeight="1" x14ac:dyDescent="0.2">
      <c r="A28" s="134">
        <v>2</v>
      </c>
      <c r="B28" s="640" t="s">
        <v>233</v>
      </c>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138"/>
      <c r="AF28" s="125"/>
      <c r="AG28" s="125"/>
    </row>
    <row r="29" spans="1:34" ht="25.05" customHeight="1" x14ac:dyDescent="0.2">
      <c r="A29" s="131"/>
      <c r="B29" s="641">
        <f>'３資金計画全体'!F15</f>
        <v>0</v>
      </c>
      <c r="C29" s="642"/>
      <c r="D29" s="642"/>
      <c r="E29" s="642"/>
      <c r="F29" s="642"/>
      <c r="G29" s="642"/>
      <c r="H29" s="642"/>
      <c r="I29" s="642"/>
      <c r="J29" s="642"/>
      <c r="K29" s="642"/>
      <c r="L29" s="516" t="s">
        <v>232</v>
      </c>
      <c r="M29" s="131"/>
      <c r="N29" s="131"/>
    </row>
    <row r="30" spans="1:34" x14ac:dyDescent="0.2">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row>
    <row r="31" spans="1:34" x14ac:dyDescent="0.2">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row>
    <row r="32" spans="1:34" s="133" customFormat="1" ht="25.05" customHeight="1" x14ac:dyDescent="0.2">
      <c r="A32" s="134">
        <v>4</v>
      </c>
      <c r="B32" s="139" t="s">
        <v>258</v>
      </c>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F32" s="125"/>
      <c r="AG32" s="125"/>
    </row>
    <row r="33" spans="1:33" ht="32.25" customHeight="1" x14ac:dyDescent="0.2">
      <c r="A33" s="131"/>
      <c r="B33" s="643" t="str">
        <f>'2-9スケジュール'!A4</f>
        <v>―</v>
      </c>
      <c r="C33" s="644"/>
      <c r="D33" s="644"/>
      <c r="E33" s="644"/>
      <c r="F33" s="644"/>
      <c r="G33" s="644"/>
      <c r="H33" s="644"/>
      <c r="I33" s="644"/>
      <c r="J33" s="644"/>
      <c r="K33" s="645"/>
      <c r="L33" s="635"/>
      <c r="M33" s="636"/>
      <c r="N33" s="637"/>
      <c r="O33" s="637"/>
      <c r="P33" s="636"/>
      <c r="Q33" s="636"/>
      <c r="R33" s="590"/>
      <c r="S33" s="590"/>
      <c r="T33" s="590"/>
      <c r="U33" s="590"/>
      <c r="V33" s="568"/>
    </row>
    <row r="35" spans="1:33" s="133" customFormat="1" ht="25.05" customHeight="1" x14ac:dyDescent="0.2">
      <c r="A35" s="134">
        <v>5</v>
      </c>
      <c r="B35" s="139" t="s">
        <v>417</v>
      </c>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F35" s="125"/>
      <c r="AG35" s="125"/>
    </row>
    <row r="36" spans="1:33" ht="19.2" x14ac:dyDescent="0.2">
      <c r="G36" s="629">
        <f>'2-9スケジュール'!A8</f>
        <v>0</v>
      </c>
      <c r="H36" s="630"/>
      <c r="I36" s="631"/>
      <c r="J36" s="347" t="s">
        <v>418</v>
      </c>
    </row>
  </sheetData>
  <sheetProtection sheet="1" objects="1" scenarios="1" selectLockedCells="1" selectUnlockedCells="1"/>
  <mergeCells count="20">
    <mergeCell ref="S6:AD8"/>
    <mergeCell ref="A14:AD14"/>
    <mergeCell ref="B24:AE24"/>
    <mergeCell ref="O6:R8"/>
    <mergeCell ref="O11:R12"/>
    <mergeCell ref="S9:AD10"/>
    <mergeCell ref="O9:R10"/>
    <mergeCell ref="V12:AD12"/>
    <mergeCell ref="S11:U11"/>
    <mergeCell ref="S12:U12"/>
    <mergeCell ref="A16:AD16"/>
    <mergeCell ref="G36:I36"/>
    <mergeCell ref="V11:AD11"/>
    <mergeCell ref="L33:M33"/>
    <mergeCell ref="N33:O33"/>
    <mergeCell ref="P33:Q33"/>
    <mergeCell ref="B25:AE25"/>
    <mergeCell ref="B28:AD28"/>
    <mergeCell ref="B29:K29"/>
    <mergeCell ref="B33:K33"/>
  </mergeCells>
  <phoneticPr fontId="1"/>
  <conditionalFormatting sqref="G36">
    <cfRule type="cellIs" dxfId="66" priority="1" operator="equal">
      <formula>""</formula>
    </cfRule>
  </conditionalFormatting>
  <dataValidations xWindow="181" yWindow="631" count="2">
    <dataValidation allowBlank="1" showInputMessage="1" showErrorMessage="1" prompt="自動転記されますので、直接入力不要です。" sqref="N33:O33 S6:AD10 V11:AD12 B24:AE24 B29:K29 B33" xr:uid="{00000000-0002-0000-0000-000000000000}"/>
    <dataValidation allowBlank="1" showInputMessage="1" showErrorMessage="1" promptTitle="本セルには入力しないでください" prompt="他のページの内容が自動反映されるため入力不要" sqref="G36" xr:uid="{35139606-9BE3-4DC6-93AF-F8FADC1FAEC5}"/>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25</xdr:col>
                    <xdr:colOff>182880</xdr:colOff>
                    <xdr:row>26</xdr:row>
                    <xdr:rowOff>0</xdr:rowOff>
                  </from>
                  <to>
                    <xdr:col>25</xdr:col>
                    <xdr:colOff>205740</xdr:colOff>
                    <xdr:row>27</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CFE2-53C9-4EFA-B696-764BBB32C0B2}">
  <sheetPr>
    <tabColor rgb="FFFFFF00"/>
  </sheetPr>
  <dimension ref="A1:S29"/>
  <sheetViews>
    <sheetView view="pageBreakPreview" zoomScale="85" zoomScaleNormal="100" zoomScaleSheetLayoutView="85" zoomScalePageLayoutView="70" workbookViewId="0">
      <selection activeCell="R6" sqref="R6"/>
    </sheetView>
  </sheetViews>
  <sheetFormatPr defaultColWidth="8.77734375" defaultRowHeight="13.2" x14ac:dyDescent="0.2"/>
  <cols>
    <col min="1" max="1" width="12.33203125" style="252" customWidth="1"/>
    <col min="2" max="9" width="6.5546875" style="252" customWidth="1"/>
    <col min="10" max="13" width="6.21875" style="252" customWidth="1"/>
    <col min="14" max="16" width="8" style="252" customWidth="1"/>
    <col min="17" max="17" width="9.44140625" style="252" customWidth="1"/>
    <col min="18" max="16384" width="8.77734375" style="252"/>
  </cols>
  <sheetData>
    <row r="1" spans="1:19" ht="25.05" customHeight="1" x14ac:dyDescent="0.2">
      <c r="A1" s="1066" t="s">
        <v>624</v>
      </c>
      <c r="B1" s="1067"/>
      <c r="C1" s="1067"/>
      <c r="D1" s="1067"/>
      <c r="E1" s="1067"/>
      <c r="F1" s="1067"/>
      <c r="G1" s="1067"/>
      <c r="H1" s="1067"/>
      <c r="I1" s="1067"/>
      <c r="J1" s="1067"/>
      <c r="K1" s="1067"/>
      <c r="L1" s="1067"/>
      <c r="M1" s="1067"/>
      <c r="N1" s="1067"/>
      <c r="O1" s="1067"/>
      <c r="P1" s="1067"/>
      <c r="Q1" s="1067"/>
    </row>
    <row r="2" spans="1:19" ht="247.5" customHeight="1" x14ac:dyDescent="0.2">
      <c r="A2" s="534" t="s">
        <v>277</v>
      </c>
      <c r="B2" s="1070" t="s">
        <v>489</v>
      </c>
      <c r="C2" s="1071"/>
      <c r="D2" s="1071"/>
      <c r="E2" s="1071"/>
      <c r="F2" s="1071"/>
      <c r="G2" s="1071"/>
      <c r="H2" s="1071"/>
      <c r="I2" s="1071"/>
      <c r="J2" s="1071"/>
      <c r="K2" s="1071"/>
      <c r="L2" s="1071"/>
      <c r="M2" s="1071"/>
      <c r="N2" s="1071"/>
      <c r="O2" s="1071"/>
      <c r="P2" s="1071"/>
      <c r="Q2" s="1072"/>
    </row>
    <row r="3" spans="1:19" ht="17.55" customHeight="1" thickBot="1" x14ac:dyDescent="0.25">
      <c r="A3" s="1073"/>
      <c r="B3" s="1073"/>
      <c r="C3" s="1073"/>
      <c r="D3" s="1073"/>
      <c r="E3" s="1073"/>
      <c r="F3" s="1073"/>
      <c r="G3" s="1073"/>
      <c r="H3" s="1073"/>
      <c r="I3" s="1073"/>
      <c r="J3" s="1073"/>
      <c r="K3" s="1073"/>
      <c r="L3" s="1073"/>
      <c r="M3" s="1073"/>
      <c r="N3" s="1073"/>
      <c r="O3" s="1073"/>
      <c r="P3" s="1073"/>
      <c r="Q3" s="1073"/>
    </row>
    <row r="4" spans="1:19" ht="32.1" customHeight="1" x14ac:dyDescent="0.2">
      <c r="A4" s="1122" t="s">
        <v>586</v>
      </c>
      <c r="B4" s="1123"/>
      <c r="C4" s="1123"/>
      <c r="D4" s="1123"/>
      <c r="E4" s="1123"/>
      <c r="F4" s="1123"/>
      <c r="G4" s="1123"/>
      <c r="H4" s="1123"/>
      <c r="I4" s="1123"/>
      <c r="J4" s="1123"/>
      <c r="K4" s="1123"/>
      <c r="L4" s="1123"/>
      <c r="M4" s="1123"/>
      <c r="N4" s="1123"/>
      <c r="O4" s="1123"/>
      <c r="P4" s="1123"/>
      <c r="Q4" s="1124"/>
    </row>
    <row r="5" spans="1:19" ht="57.45" customHeight="1" x14ac:dyDescent="0.2">
      <c r="A5" s="621"/>
      <c r="B5" s="1118" t="s">
        <v>395</v>
      </c>
      <c r="C5" s="1119"/>
      <c r="D5" s="1119"/>
      <c r="E5" s="1119"/>
      <c r="F5" s="1119"/>
      <c r="G5" s="1119"/>
      <c r="H5" s="1119"/>
      <c r="I5" s="1119"/>
      <c r="J5" s="1120" t="s">
        <v>396</v>
      </c>
      <c r="K5" s="1119"/>
      <c r="L5" s="1119"/>
      <c r="M5" s="1119"/>
      <c r="N5" s="1119"/>
      <c r="O5" s="1119"/>
      <c r="P5" s="1119"/>
      <c r="Q5" s="1121"/>
    </row>
    <row r="6" spans="1:19" s="258" customFormat="1" ht="28.05" customHeight="1" x14ac:dyDescent="0.2">
      <c r="A6" s="1125" t="s">
        <v>288</v>
      </c>
      <c r="B6" s="1103">
        <f>'2-4達成目標'!C8</f>
        <v>0</v>
      </c>
      <c r="C6" s="1104"/>
      <c r="D6" s="1104"/>
      <c r="E6" s="1104"/>
      <c r="F6" s="1104"/>
      <c r="G6" s="1104"/>
      <c r="H6" s="1104"/>
      <c r="I6" s="1104"/>
      <c r="J6" s="1109">
        <f>'2-4達成目標'!K8</f>
        <v>0</v>
      </c>
      <c r="K6" s="1104"/>
      <c r="L6" s="1104"/>
      <c r="M6" s="1104"/>
      <c r="N6" s="1104"/>
      <c r="O6" s="1104"/>
      <c r="P6" s="1104"/>
      <c r="Q6" s="1128"/>
    </row>
    <row r="7" spans="1:19" s="258" customFormat="1" ht="28.05" customHeight="1" x14ac:dyDescent="0.2">
      <c r="A7" s="1126"/>
      <c r="B7" s="1105"/>
      <c r="C7" s="1106"/>
      <c r="D7" s="1106"/>
      <c r="E7" s="1106"/>
      <c r="F7" s="1106"/>
      <c r="G7" s="1106"/>
      <c r="H7" s="1106"/>
      <c r="I7" s="1106"/>
      <c r="J7" s="1129"/>
      <c r="K7" s="1106"/>
      <c r="L7" s="1106"/>
      <c r="M7" s="1106"/>
      <c r="N7" s="1106"/>
      <c r="O7" s="1106"/>
      <c r="P7" s="1106"/>
      <c r="Q7" s="1130"/>
    </row>
    <row r="8" spans="1:19" s="258" customFormat="1" ht="69" customHeight="1" thickBot="1" x14ac:dyDescent="0.25">
      <c r="A8" s="1127"/>
      <c r="B8" s="1107"/>
      <c r="C8" s="1108"/>
      <c r="D8" s="1108"/>
      <c r="E8" s="1108"/>
      <c r="F8" s="1108"/>
      <c r="G8" s="1108"/>
      <c r="H8" s="1108"/>
      <c r="I8" s="1108"/>
      <c r="J8" s="1131"/>
      <c r="K8" s="1108"/>
      <c r="L8" s="1108"/>
      <c r="M8" s="1108"/>
      <c r="N8" s="1108"/>
      <c r="O8" s="1108"/>
      <c r="P8" s="1108"/>
      <c r="Q8" s="1132"/>
    </row>
    <row r="9" spans="1:19" s="258" customFormat="1" ht="48.6" customHeight="1" x14ac:dyDescent="0.2">
      <c r="A9" s="1080" t="s">
        <v>430</v>
      </c>
      <c r="B9" s="1048"/>
      <c r="C9" s="1049"/>
      <c r="D9" s="1049"/>
      <c r="E9" s="1049"/>
      <c r="F9" s="1049"/>
      <c r="G9" s="1049"/>
      <c r="H9" s="1049"/>
      <c r="I9" s="1050"/>
      <c r="J9" s="1057"/>
      <c r="K9" s="1058"/>
      <c r="L9" s="1058"/>
      <c r="M9" s="1058"/>
      <c r="N9" s="1058"/>
      <c r="O9" s="1058"/>
      <c r="P9" s="1058"/>
      <c r="Q9" s="1059"/>
      <c r="S9" s="543"/>
    </row>
    <row r="10" spans="1:19" s="258" customFormat="1" ht="48.6" customHeight="1" x14ac:dyDescent="0.2">
      <c r="A10" s="1081"/>
      <c r="B10" s="1051"/>
      <c r="C10" s="1052"/>
      <c r="D10" s="1052"/>
      <c r="E10" s="1052"/>
      <c r="F10" s="1052"/>
      <c r="G10" s="1052"/>
      <c r="H10" s="1052"/>
      <c r="I10" s="1053"/>
      <c r="J10" s="1060"/>
      <c r="K10" s="1061"/>
      <c r="L10" s="1061"/>
      <c r="M10" s="1061"/>
      <c r="N10" s="1061"/>
      <c r="O10" s="1061"/>
      <c r="P10" s="1061"/>
      <c r="Q10" s="1062"/>
    </row>
    <row r="11" spans="1:19" s="258" customFormat="1" ht="48.6" customHeight="1" x14ac:dyDescent="0.2">
      <c r="A11" s="1082"/>
      <c r="B11" s="1083"/>
      <c r="C11" s="1084"/>
      <c r="D11" s="1084"/>
      <c r="E11" s="1084"/>
      <c r="F11" s="1084"/>
      <c r="G11" s="1084"/>
      <c r="H11" s="1084"/>
      <c r="I11" s="1085"/>
      <c r="J11" s="1086"/>
      <c r="K11" s="1087"/>
      <c r="L11" s="1087"/>
      <c r="M11" s="1087"/>
      <c r="N11" s="1087"/>
      <c r="O11" s="1087"/>
      <c r="P11" s="1087"/>
      <c r="Q11" s="1088"/>
    </row>
    <row r="12" spans="1:19" s="258" customFormat="1" ht="22.5" customHeight="1" x14ac:dyDescent="0.2">
      <c r="A12" s="1089" t="s">
        <v>279</v>
      </c>
      <c r="B12" s="1091" t="s">
        <v>280</v>
      </c>
      <c r="C12" s="1092"/>
      <c r="D12" s="1093"/>
      <c r="E12" s="356"/>
      <c r="F12" s="1094" t="s">
        <v>281</v>
      </c>
      <c r="G12" s="1095"/>
      <c r="H12" s="1096"/>
      <c r="I12" s="356" t="s">
        <v>271</v>
      </c>
      <c r="J12" s="1091" t="s">
        <v>282</v>
      </c>
      <c r="K12" s="1092"/>
      <c r="L12" s="1093"/>
      <c r="M12" s="356"/>
      <c r="N12" s="1094" t="s">
        <v>283</v>
      </c>
      <c r="O12" s="1095"/>
      <c r="P12" s="1096"/>
      <c r="Q12" s="619"/>
    </row>
    <row r="13" spans="1:19" s="258" customFormat="1" ht="22.2" customHeight="1" thickBot="1" x14ac:dyDescent="0.25">
      <c r="A13" s="1090"/>
      <c r="B13" s="1097" t="s">
        <v>284</v>
      </c>
      <c r="C13" s="1098"/>
      <c r="D13" s="1099"/>
      <c r="E13" s="259"/>
      <c r="F13" s="1097" t="s">
        <v>285</v>
      </c>
      <c r="G13" s="1098"/>
      <c r="H13" s="1099"/>
      <c r="I13" s="259"/>
      <c r="J13" s="1097" t="s">
        <v>286</v>
      </c>
      <c r="K13" s="1098"/>
      <c r="L13" s="1099"/>
      <c r="M13" s="259"/>
      <c r="N13" s="1100" t="s">
        <v>287</v>
      </c>
      <c r="O13" s="1101"/>
      <c r="P13" s="1102"/>
      <c r="Q13" s="620"/>
    </row>
    <row r="14" spans="1:19" s="258" customFormat="1" ht="48.6" customHeight="1" x14ac:dyDescent="0.2">
      <c r="A14" s="1080" t="s">
        <v>585</v>
      </c>
      <c r="B14" s="1048"/>
      <c r="C14" s="1049"/>
      <c r="D14" s="1049"/>
      <c r="E14" s="1049"/>
      <c r="F14" s="1049"/>
      <c r="G14" s="1049"/>
      <c r="H14" s="1049"/>
      <c r="I14" s="1050"/>
      <c r="J14" s="1057"/>
      <c r="K14" s="1058"/>
      <c r="L14" s="1058"/>
      <c r="M14" s="1058"/>
      <c r="N14" s="1058"/>
      <c r="O14" s="1058"/>
      <c r="P14" s="1058"/>
      <c r="Q14" s="1059"/>
      <c r="S14" s="543"/>
    </row>
    <row r="15" spans="1:19" s="258" customFormat="1" ht="48.6" customHeight="1" x14ac:dyDescent="0.2">
      <c r="A15" s="1081"/>
      <c r="B15" s="1051"/>
      <c r="C15" s="1052"/>
      <c r="D15" s="1052"/>
      <c r="E15" s="1052"/>
      <c r="F15" s="1052"/>
      <c r="G15" s="1052"/>
      <c r="H15" s="1052"/>
      <c r="I15" s="1053"/>
      <c r="J15" s="1060"/>
      <c r="K15" s="1061"/>
      <c r="L15" s="1061"/>
      <c r="M15" s="1061"/>
      <c r="N15" s="1061"/>
      <c r="O15" s="1061"/>
      <c r="P15" s="1061"/>
      <c r="Q15" s="1062"/>
    </row>
    <row r="16" spans="1:19" s="258" customFormat="1" ht="48.6" customHeight="1" x14ac:dyDescent="0.2">
      <c r="A16" s="1082"/>
      <c r="B16" s="1083"/>
      <c r="C16" s="1084"/>
      <c r="D16" s="1084"/>
      <c r="E16" s="1084"/>
      <c r="F16" s="1084"/>
      <c r="G16" s="1084"/>
      <c r="H16" s="1084"/>
      <c r="I16" s="1085"/>
      <c r="J16" s="1086"/>
      <c r="K16" s="1087"/>
      <c r="L16" s="1087"/>
      <c r="M16" s="1087"/>
      <c r="N16" s="1087"/>
      <c r="O16" s="1087"/>
      <c r="P16" s="1087"/>
      <c r="Q16" s="1088"/>
    </row>
    <row r="17" spans="1:19" s="258" customFormat="1" ht="22.5" customHeight="1" x14ac:dyDescent="0.2">
      <c r="A17" s="1089" t="s">
        <v>279</v>
      </c>
      <c r="B17" s="1091" t="s">
        <v>280</v>
      </c>
      <c r="C17" s="1092"/>
      <c r="D17" s="1093"/>
      <c r="E17" s="356"/>
      <c r="F17" s="1094" t="s">
        <v>281</v>
      </c>
      <c r="G17" s="1095"/>
      <c r="H17" s="1096"/>
      <c r="I17" s="356" t="s">
        <v>271</v>
      </c>
      <c r="J17" s="1091" t="s">
        <v>282</v>
      </c>
      <c r="K17" s="1092"/>
      <c r="L17" s="1093"/>
      <c r="M17" s="356"/>
      <c r="N17" s="1094" t="s">
        <v>283</v>
      </c>
      <c r="O17" s="1095"/>
      <c r="P17" s="1096"/>
      <c r="Q17" s="619"/>
    </row>
    <row r="18" spans="1:19" s="258" customFormat="1" ht="22.5" customHeight="1" thickBot="1" x14ac:dyDescent="0.25">
      <c r="A18" s="1090"/>
      <c r="B18" s="1097" t="s">
        <v>284</v>
      </c>
      <c r="C18" s="1098"/>
      <c r="D18" s="1099"/>
      <c r="E18" s="259"/>
      <c r="F18" s="1097" t="s">
        <v>285</v>
      </c>
      <c r="G18" s="1098"/>
      <c r="H18" s="1099"/>
      <c r="I18" s="259"/>
      <c r="J18" s="1097" t="s">
        <v>286</v>
      </c>
      <c r="K18" s="1098"/>
      <c r="L18" s="1099"/>
      <c r="M18" s="259"/>
      <c r="N18" s="1100" t="s">
        <v>287</v>
      </c>
      <c r="O18" s="1101"/>
      <c r="P18" s="1102"/>
      <c r="Q18" s="620"/>
    </row>
    <row r="19" spans="1:19" s="258" customFormat="1" ht="48.6" customHeight="1" x14ac:dyDescent="0.2">
      <c r="A19" s="1080" t="s">
        <v>584</v>
      </c>
      <c r="B19" s="1048"/>
      <c r="C19" s="1049"/>
      <c r="D19" s="1049"/>
      <c r="E19" s="1049"/>
      <c r="F19" s="1049"/>
      <c r="G19" s="1049"/>
      <c r="H19" s="1049"/>
      <c r="I19" s="1050"/>
      <c r="J19" s="1057"/>
      <c r="K19" s="1058"/>
      <c r="L19" s="1058"/>
      <c r="M19" s="1058"/>
      <c r="N19" s="1058"/>
      <c r="O19" s="1058"/>
      <c r="P19" s="1058"/>
      <c r="Q19" s="1059"/>
      <c r="S19" s="543"/>
    </row>
    <row r="20" spans="1:19" s="258" customFormat="1" ht="48.6" customHeight="1" x14ac:dyDescent="0.2">
      <c r="A20" s="1081"/>
      <c r="B20" s="1051"/>
      <c r="C20" s="1052"/>
      <c r="D20" s="1052"/>
      <c r="E20" s="1052"/>
      <c r="F20" s="1052"/>
      <c r="G20" s="1052"/>
      <c r="H20" s="1052"/>
      <c r="I20" s="1053"/>
      <c r="J20" s="1060"/>
      <c r="K20" s="1061"/>
      <c r="L20" s="1061"/>
      <c r="M20" s="1061"/>
      <c r="N20" s="1061"/>
      <c r="O20" s="1061"/>
      <c r="P20" s="1061"/>
      <c r="Q20" s="1062"/>
    </row>
    <row r="21" spans="1:19" s="258" customFormat="1" ht="48.6" customHeight="1" x14ac:dyDescent="0.2">
      <c r="A21" s="1082"/>
      <c r="B21" s="1083"/>
      <c r="C21" s="1084"/>
      <c r="D21" s="1084"/>
      <c r="E21" s="1084"/>
      <c r="F21" s="1084"/>
      <c r="G21" s="1084"/>
      <c r="H21" s="1084"/>
      <c r="I21" s="1085"/>
      <c r="J21" s="1086"/>
      <c r="K21" s="1087"/>
      <c r="L21" s="1087"/>
      <c r="M21" s="1087"/>
      <c r="N21" s="1087"/>
      <c r="O21" s="1087"/>
      <c r="P21" s="1087"/>
      <c r="Q21" s="1088"/>
    </row>
    <row r="22" spans="1:19" s="258" customFormat="1" ht="22.5" customHeight="1" x14ac:dyDescent="0.2">
      <c r="A22" s="1089" t="s">
        <v>279</v>
      </c>
      <c r="B22" s="1091" t="s">
        <v>280</v>
      </c>
      <c r="C22" s="1092"/>
      <c r="D22" s="1093"/>
      <c r="E22" s="356"/>
      <c r="F22" s="1094" t="s">
        <v>281</v>
      </c>
      <c r="G22" s="1095"/>
      <c r="H22" s="1096"/>
      <c r="I22" s="356" t="s">
        <v>271</v>
      </c>
      <c r="J22" s="1091" t="s">
        <v>282</v>
      </c>
      <c r="K22" s="1092"/>
      <c r="L22" s="1093"/>
      <c r="M22" s="356"/>
      <c r="N22" s="1094" t="s">
        <v>283</v>
      </c>
      <c r="O22" s="1095"/>
      <c r="P22" s="1096"/>
      <c r="Q22" s="619"/>
    </row>
    <row r="23" spans="1:19" s="258" customFormat="1" ht="22.5" customHeight="1" thickBot="1" x14ac:dyDescent="0.25">
      <c r="A23" s="1090"/>
      <c r="B23" s="1097" t="s">
        <v>284</v>
      </c>
      <c r="C23" s="1098"/>
      <c r="D23" s="1099"/>
      <c r="E23" s="259"/>
      <c r="F23" s="1097" t="s">
        <v>285</v>
      </c>
      <c r="G23" s="1098"/>
      <c r="H23" s="1099"/>
      <c r="I23" s="259"/>
      <c r="J23" s="1097" t="s">
        <v>286</v>
      </c>
      <c r="K23" s="1098"/>
      <c r="L23" s="1099"/>
      <c r="M23" s="259"/>
      <c r="N23" s="1100" t="s">
        <v>287</v>
      </c>
      <c r="O23" s="1101"/>
      <c r="P23" s="1102"/>
      <c r="Q23" s="620"/>
    </row>
    <row r="29" spans="1:19" x14ac:dyDescent="0.2">
      <c r="K29" s="523"/>
    </row>
  </sheetData>
  <sheetProtection sheet="1" objects="1" scenarios="1" formatCells="0" formatRows="0" selectLockedCells="1"/>
  <mergeCells count="45">
    <mergeCell ref="A1:Q1"/>
    <mergeCell ref="B2:Q2"/>
    <mergeCell ref="A3:Q3"/>
    <mergeCell ref="A4:Q4"/>
    <mergeCell ref="B5:I5"/>
    <mergeCell ref="J5:Q5"/>
    <mergeCell ref="A6:A8"/>
    <mergeCell ref="B6:I8"/>
    <mergeCell ref="J6:Q8"/>
    <mergeCell ref="A9:A11"/>
    <mergeCell ref="B9:I11"/>
    <mergeCell ref="J9:Q11"/>
    <mergeCell ref="A12:A13"/>
    <mergeCell ref="B12:D12"/>
    <mergeCell ref="F12:H12"/>
    <mergeCell ref="J12:L12"/>
    <mergeCell ref="N12:P12"/>
    <mergeCell ref="B13:D13"/>
    <mergeCell ref="F13:H13"/>
    <mergeCell ref="J13:L13"/>
    <mergeCell ref="N13:P13"/>
    <mergeCell ref="A14:A16"/>
    <mergeCell ref="B14:I16"/>
    <mergeCell ref="J14:Q16"/>
    <mergeCell ref="A17:A18"/>
    <mergeCell ref="B17:D17"/>
    <mergeCell ref="F17:H17"/>
    <mergeCell ref="J17:L17"/>
    <mergeCell ref="N17:P17"/>
    <mergeCell ref="B18:D18"/>
    <mergeCell ref="F18:H18"/>
    <mergeCell ref="J18:L18"/>
    <mergeCell ref="N18:P18"/>
    <mergeCell ref="A19:A21"/>
    <mergeCell ref="B19:I21"/>
    <mergeCell ref="J19:Q21"/>
    <mergeCell ref="A22:A23"/>
    <mergeCell ref="B22:D22"/>
    <mergeCell ref="F22:H22"/>
    <mergeCell ref="J22:L22"/>
    <mergeCell ref="N22:P22"/>
    <mergeCell ref="B23:D23"/>
    <mergeCell ref="F23:H23"/>
    <mergeCell ref="J23:L23"/>
    <mergeCell ref="N23:P23"/>
  </mergeCells>
  <phoneticPr fontId="1"/>
  <dataValidations count="2">
    <dataValidation allowBlank="1" showErrorMessage="1" prompt="製品の新規性・優秀性を構成する機能について、主観的な表現を避けて記入してください。" sqref="B6:I11 B19:I21 B14:I16 J6:Q8" xr:uid="{EBC48348-7082-425E-AC35-39C424B40824}"/>
    <dataValidation type="list" allowBlank="1" showInputMessage="1" showErrorMessage="1" sqref="M12:M13 Q12:Q13 E12:E13 I12:I13 Q17:Q18 E17:E18 I17:I18 M17:M18 Q22:Q23 E22:E23 I22:I23 M22:M23" xr:uid="{8406C794-6EA8-4159-9F58-BF91AA8786C5}">
      <formula1>"　,○"</formula1>
    </dataValidation>
  </dataValidations>
  <printOptions horizontalCentered="1"/>
  <pageMargins left="0.31496062992125984" right="0.31496062992125984" top="0.74803149606299213" bottom="0.74803149606299213" header="0.31496062992125984" footer="0.31496062992125984"/>
  <pageSetup paperSize="9" scale="70" fitToWidth="0" fitToHeight="0" orientation="portrait" r:id="rId1"/>
  <headerFoot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4054A-3D9E-4556-A317-8EDC71AA3AF7}">
  <sheetPr>
    <tabColor rgb="FFFFFF00"/>
  </sheetPr>
  <dimension ref="A1:S29"/>
  <sheetViews>
    <sheetView view="pageBreakPreview" zoomScale="85" zoomScaleNormal="100" zoomScaleSheetLayoutView="85" zoomScalePageLayoutView="70" workbookViewId="0">
      <selection activeCell="R6" sqref="R6"/>
    </sheetView>
  </sheetViews>
  <sheetFormatPr defaultColWidth="8.77734375" defaultRowHeight="13.2" x14ac:dyDescent="0.2"/>
  <cols>
    <col min="1" max="1" width="12.33203125" style="252" customWidth="1"/>
    <col min="2" max="9" width="6.5546875" style="252" customWidth="1"/>
    <col min="10" max="13" width="6.21875" style="252" customWidth="1"/>
    <col min="14" max="16" width="8" style="252" customWidth="1"/>
    <col min="17" max="17" width="9.44140625" style="252" customWidth="1"/>
    <col min="18" max="16384" width="8.77734375" style="252"/>
  </cols>
  <sheetData>
    <row r="1" spans="1:19" ht="25.05" customHeight="1" x14ac:dyDescent="0.2">
      <c r="A1" s="1066" t="s">
        <v>625</v>
      </c>
      <c r="B1" s="1067"/>
      <c r="C1" s="1067"/>
      <c r="D1" s="1067"/>
      <c r="E1" s="1067"/>
      <c r="F1" s="1067"/>
      <c r="G1" s="1067"/>
      <c r="H1" s="1067"/>
      <c r="I1" s="1067"/>
      <c r="J1" s="1067"/>
      <c r="K1" s="1067"/>
      <c r="L1" s="1067"/>
      <c r="M1" s="1067"/>
      <c r="N1" s="1067"/>
      <c r="O1" s="1067"/>
      <c r="P1" s="1067"/>
      <c r="Q1" s="1067"/>
    </row>
    <row r="2" spans="1:19" ht="247.5" customHeight="1" x14ac:dyDescent="0.2">
      <c r="A2" s="534" t="s">
        <v>277</v>
      </c>
      <c r="B2" s="1070" t="s">
        <v>489</v>
      </c>
      <c r="C2" s="1071"/>
      <c r="D2" s="1071"/>
      <c r="E2" s="1071"/>
      <c r="F2" s="1071"/>
      <c r="G2" s="1071"/>
      <c r="H2" s="1071"/>
      <c r="I2" s="1071"/>
      <c r="J2" s="1071"/>
      <c r="K2" s="1071"/>
      <c r="L2" s="1071"/>
      <c r="M2" s="1071"/>
      <c r="N2" s="1071"/>
      <c r="O2" s="1071"/>
      <c r="P2" s="1071"/>
      <c r="Q2" s="1072"/>
    </row>
    <row r="3" spans="1:19" ht="17.55" customHeight="1" thickBot="1" x14ac:dyDescent="0.25">
      <c r="A3" s="1073"/>
      <c r="B3" s="1073"/>
      <c r="C3" s="1073"/>
      <c r="D3" s="1073"/>
      <c r="E3" s="1073"/>
      <c r="F3" s="1073"/>
      <c r="G3" s="1073"/>
      <c r="H3" s="1073"/>
      <c r="I3" s="1073"/>
      <c r="J3" s="1073"/>
      <c r="K3" s="1073"/>
      <c r="L3" s="1073"/>
      <c r="M3" s="1073"/>
      <c r="N3" s="1073"/>
      <c r="O3" s="1073"/>
      <c r="P3" s="1073"/>
      <c r="Q3" s="1073"/>
    </row>
    <row r="4" spans="1:19" ht="32.1" customHeight="1" x14ac:dyDescent="0.2">
      <c r="A4" s="1122" t="s">
        <v>587</v>
      </c>
      <c r="B4" s="1123"/>
      <c r="C4" s="1123"/>
      <c r="D4" s="1123"/>
      <c r="E4" s="1123"/>
      <c r="F4" s="1123"/>
      <c r="G4" s="1123"/>
      <c r="H4" s="1123"/>
      <c r="I4" s="1123"/>
      <c r="J4" s="1123"/>
      <c r="K4" s="1123"/>
      <c r="L4" s="1123"/>
      <c r="M4" s="1123"/>
      <c r="N4" s="1123"/>
      <c r="O4" s="1123"/>
      <c r="P4" s="1123"/>
      <c r="Q4" s="1124"/>
    </row>
    <row r="5" spans="1:19" ht="57.45" customHeight="1" x14ac:dyDescent="0.2">
      <c r="A5" s="621"/>
      <c r="B5" s="1118" t="s">
        <v>395</v>
      </c>
      <c r="C5" s="1119"/>
      <c r="D5" s="1119"/>
      <c r="E5" s="1119"/>
      <c r="F5" s="1119"/>
      <c r="G5" s="1119"/>
      <c r="H5" s="1119"/>
      <c r="I5" s="1119"/>
      <c r="J5" s="1120" t="s">
        <v>396</v>
      </c>
      <c r="K5" s="1119"/>
      <c r="L5" s="1119"/>
      <c r="M5" s="1119"/>
      <c r="N5" s="1119"/>
      <c r="O5" s="1119"/>
      <c r="P5" s="1119"/>
      <c r="Q5" s="1121"/>
    </row>
    <row r="6" spans="1:19" s="258" customFormat="1" ht="28.05" customHeight="1" x14ac:dyDescent="0.2">
      <c r="A6" s="1125" t="s">
        <v>289</v>
      </c>
      <c r="B6" s="1133">
        <f>'2-4達成目標'!C11</f>
        <v>0</v>
      </c>
      <c r="C6" s="1104"/>
      <c r="D6" s="1104"/>
      <c r="E6" s="1104"/>
      <c r="F6" s="1104"/>
      <c r="G6" s="1104"/>
      <c r="H6" s="1104"/>
      <c r="I6" s="1134"/>
      <c r="J6" s="1137">
        <f>'2-4達成目標'!K11</f>
        <v>0</v>
      </c>
      <c r="K6" s="1104"/>
      <c r="L6" s="1104"/>
      <c r="M6" s="1104"/>
      <c r="N6" s="1104"/>
      <c r="O6" s="1104"/>
      <c r="P6" s="1104"/>
      <c r="Q6" s="1128"/>
    </row>
    <row r="7" spans="1:19" s="258" customFormat="1" ht="28.05" customHeight="1" x14ac:dyDescent="0.2">
      <c r="A7" s="1126"/>
      <c r="B7" s="1105"/>
      <c r="C7" s="1106"/>
      <c r="D7" s="1106"/>
      <c r="E7" s="1106"/>
      <c r="F7" s="1106"/>
      <c r="G7" s="1106"/>
      <c r="H7" s="1106"/>
      <c r="I7" s="1135"/>
      <c r="J7" s="1106"/>
      <c r="K7" s="1106"/>
      <c r="L7" s="1106"/>
      <c r="M7" s="1106"/>
      <c r="N7" s="1106"/>
      <c r="O7" s="1106"/>
      <c r="P7" s="1106"/>
      <c r="Q7" s="1130"/>
    </row>
    <row r="8" spans="1:19" s="258" customFormat="1" ht="69" customHeight="1" thickBot="1" x14ac:dyDescent="0.25">
      <c r="A8" s="1127"/>
      <c r="B8" s="1107"/>
      <c r="C8" s="1108"/>
      <c r="D8" s="1108"/>
      <c r="E8" s="1108"/>
      <c r="F8" s="1108"/>
      <c r="G8" s="1108"/>
      <c r="H8" s="1108"/>
      <c r="I8" s="1136"/>
      <c r="J8" s="1108"/>
      <c r="K8" s="1108"/>
      <c r="L8" s="1108"/>
      <c r="M8" s="1108"/>
      <c r="N8" s="1108"/>
      <c r="O8" s="1108"/>
      <c r="P8" s="1108"/>
      <c r="Q8" s="1132"/>
    </row>
    <row r="9" spans="1:19" s="258" customFormat="1" ht="48.6" customHeight="1" x14ac:dyDescent="0.2">
      <c r="A9" s="1080" t="s">
        <v>430</v>
      </c>
      <c r="B9" s="1048"/>
      <c r="C9" s="1049"/>
      <c r="D9" s="1049"/>
      <c r="E9" s="1049"/>
      <c r="F9" s="1049"/>
      <c r="G9" s="1049"/>
      <c r="H9" s="1049"/>
      <c r="I9" s="1050"/>
      <c r="J9" s="1057"/>
      <c r="K9" s="1058"/>
      <c r="L9" s="1058"/>
      <c r="M9" s="1058"/>
      <c r="N9" s="1058"/>
      <c r="O9" s="1058"/>
      <c r="P9" s="1058"/>
      <c r="Q9" s="1059"/>
      <c r="S9" s="543"/>
    </row>
    <row r="10" spans="1:19" s="258" customFormat="1" ht="48.6" customHeight="1" x14ac:dyDescent="0.2">
      <c r="A10" s="1081"/>
      <c r="B10" s="1051"/>
      <c r="C10" s="1052"/>
      <c r="D10" s="1052"/>
      <c r="E10" s="1052"/>
      <c r="F10" s="1052"/>
      <c r="G10" s="1052"/>
      <c r="H10" s="1052"/>
      <c r="I10" s="1053"/>
      <c r="J10" s="1060"/>
      <c r="K10" s="1061"/>
      <c r="L10" s="1061"/>
      <c r="M10" s="1061"/>
      <c r="N10" s="1061"/>
      <c r="O10" s="1061"/>
      <c r="P10" s="1061"/>
      <c r="Q10" s="1062"/>
    </row>
    <row r="11" spans="1:19" s="258" customFormat="1" ht="48.6" customHeight="1" x14ac:dyDescent="0.2">
      <c r="A11" s="1082"/>
      <c r="B11" s="1083"/>
      <c r="C11" s="1084"/>
      <c r="D11" s="1084"/>
      <c r="E11" s="1084"/>
      <c r="F11" s="1084"/>
      <c r="G11" s="1084"/>
      <c r="H11" s="1084"/>
      <c r="I11" s="1085"/>
      <c r="J11" s="1086"/>
      <c r="K11" s="1087"/>
      <c r="L11" s="1087"/>
      <c r="M11" s="1087"/>
      <c r="N11" s="1087"/>
      <c r="O11" s="1087"/>
      <c r="P11" s="1087"/>
      <c r="Q11" s="1088"/>
    </row>
    <row r="12" spans="1:19" s="258" customFormat="1" ht="22.5" customHeight="1" x14ac:dyDescent="0.2">
      <c r="A12" s="1089" t="s">
        <v>279</v>
      </c>
      <c r="B12" s="1091" t="s">
        <v>280</v>
      </c>
      <c r="C12" s="1092"/>
      <c r="D12" s="1093"/>
      <c r="E12" s="356"/>
      <c r="F12" s="1094" t="s">
        <v>281</v>
      </c>
      <c r="G12" s="1095"/>
      <c r="H12" s="1096"/>
      <c r="I12" s="356" t="s">
        <v>271</v>
      </c>
      <c r="J12" s="1091" t="s">
        <v>282</v>
      </c>
      <c r="K12" s="1092"/>
      <c r="L12" s="1093"/>
      <c r="M12" s="356"/>
      <c r="N12" s="1094" t="s">
        <v>283</v>
      </c>
      <c r="O12" s="1095"/>
      <c r="P12" s="1096"/>
      <c r="Q12" s="619"/>
    </row>
    <row r="13" spans="1:19" s="258" customFormat="1" ht="22.2" customHeight="1" thickBot="1" x14ac:dyDescent="0.25">
      <c r="A13" s="1090"/>
      <c r="B13" s="1097" t="s">
        <v>284</v>
      </c>
      <c r="C13" s="1098"/>
      <c r="D13" s="1099"/>
      <c r="E13" s="259"/>
      <c r="F13" s="1097" t="s">
        <v>285</v>
      </c>
      <c r="G13" s="1098"/>
      <c r="H13" s="1099"/>
      <c r="I13" s="259"/>
      <c r="J13" s="1097" t="s">
        <v>286</v>
      </c>
      <c r="K13" s="1098"/>
      <c r="L13" s="1099"/>
      <c r="M13" s="259"/>
      <c r="N13" s="1100" t="s">
        <v>287</v>
      </c>
      <c r="O13" s="1101"/>
      <c r="P13" s="1102"/>
      <c r="Q13" s="620"/>
    </row>
    <row r="14" spans="1:19" s="258" customFormat="1" ht="48.6" customHeight="1" x14ac:dyDescent="0.2">
      <c r="A14" s="1080" t="s">
        <v>585</v>
      </c>
      <c r="B14" s="1048"/>
      <c r="C14" s="1049"/>
      <c r="D14" s="1049"/>
      <c r="E14" s="1049"/>
      <c r="F14" s="1049"/>
      <c r="G14" s="1049"/>
      <c r="H14" s="1049"/>
      <c r="I14" s="1050"/>
      <c r="J14" s="1057"/>
      <c r="K14" s="1058"/>
      <c r="L14" s="1058"/>
      <c r="M14" s="1058"/>
      <c r="N14" s="1058"/>
      <c r="O14" s="1058"/>
      <c r="P14" s="1058"/>
      <c r="Q14" s="1059"/>
      <c r="S14" s="543"/>
    </row>
    <row r="15" spans="1:19" s="258" customFormat="1" ht="48.6" customHeight="1" x14ac:dyDescent="0.2">
      <c r="A15" s="1081"/>
      <c r="B15" s="1051"/>
      <c r="C15" s="1052"/>
      <c r="D15" s="1052"/>
      <c r="E15" s="1052"/>
      <c r="F15" s="1052"/>
      <c r="G15" s="1052"/>
      <c r="H15" s="1052"/>
      <c r="I15" s="1053"/>
      <c r="J15" s="1060"/>
      <c r="K15" s="1061"/>
      <c r="L15" s="1061"/>
      <c r="M15" s="1061"/>
      <c r="N15" s="1061"/>
      <c r="O15" s="1061"/>
      <c r="P15" s="1061"/>
      <c r="Q15" s="1062"/>
    </row>
    <row r="16" spans="1:19" s="258" customFormat="1" ht="48.6" customHeight="1" x14ac:dyDescent="0.2">
      <c r="A16" s="1082"/>
      <c r="B16" s="1083"/>
      <c r="C16" s="1084"/>
      <c r="D16" s="1084"/>
      <c r="E16" s="1084"/>
      <c r="F16" s="1084"/>
      <c r="G16" s="1084"/>
      <c r="H16" s="1084"/>
      <c r="I16" s="1085"/>
      <c r="J16" s="1086"/>
      <c r="K16" s="1087"/>
      <c r="L16" s="1087"/>
      <c r="M16" s="1087"/>
      <c r="N16" s="1087"/>
      <c r="O16" s="1087"/>
      <c r="P16" s="1087"/>
      <c r="Q16" s="1088"/>
    </row>
    <row r="17" spans="1:19" s="258" customFormat="1" ht="22.5" customHeight="1" x14ac:dyDescent="0.2">
      <c r="A17" s="1089" t="s">
        <v>279</v>
      </c>
      <c r="B17" s="1091" t="s">
        <v>280</v>
      </c>
      <c r="C17" s="1092"/>
      <c r="D17" s="1093"/>
      <c r="E17" s="356"/>
      <c r="F17" s="1094" t="s">
        <v>281</v>
      </c>
      <c r="G17" s="1095"/>
      <c r="H17" s="1096"/>
      <c r="I17" s="356" t="s">
        <v>271</v>
      </c>
      <c r="J17" s="1091" t="s">
        <v>282</v>
      </c>
      <c r="K17" s="1092"/>
      <c r="L17" s="1093"/>
      <c r="M17" s="356"/>
      <c r="N17" s="1094" t="s">
        <v>283</v>
      </c>
      <c r="O17" s="1095"/>
      <c r="P17" s="1096"/>
      <c r="Q17" s="619"/>
    </row>
    <row r="18" spans="1:19" s="258" customFormat="1" ht="22.5" customHeight="1" thickBot="1" x14ac:dyDescent="0.25">
      <c r="A18" s="1090"/>
      <c r="B18" s="1097" t="s">
        <v>284</v>
      </c>
      <c r="C18" s="1098"/>
      <c r="D18" s="1099"/>
      <c r="E18" s="259"/>
      <c r="F18" s="1097" t="s">
        <v>285</v>
      </c>
      <c r="G18" s="1098"/>
      <c r="H18" s="1099"/>
      <c r="I18" s="259"/>
      <c r="J18" s="1097" t="s">
        <v>286</v>
      </c>
      <c r="K18" s="1098"/>
      <c r="L18" s="1099"/>
      <c r="M18" s="259"/>
      <c r="N18" s="1100" t="s">
        <v>287</v>
      </c>
      <c r="O18" s="1101"/>
      <c r="P18" s="1102"/>
      <c r="Q18" s="620"/>
    </row>
    <row r="19" spans="1:19" s="258" customFormat="1" ht="48.6" customHeight="1" x14ac:dyDescent="0.2">
      <c r="A19" s="1080" t="s">
        <v>584</v>
      </c>
      <c r="B19" s="1048"/>
      <c r="C19" s="1049"/>
      <c r="D19" s="1049"/>
      <c r="E19" s="1049"/>
      <c r="F19" s="1049"/>
      <c r="G19" s="1049"/>
      <c r="H19" s="1049"/>
      <c r="I19" s="1050"/>
      <c r="J19" s="1057"/>
      <c r="K19" s="1058"/>
      <c r="L19" s="1058"/>
      <c r="M19" s="1058"/>
      <c r="N19" s="1058"/>
      <c r="O19" s="1058"/>
      <c r="P19" s="1058"/>
      <c r="Q19" s="1059"/>
      <c r="S19" s="543"/>
    </row>
    <row r="20" spans="1:19" s="258" customFormat="1" ht="48.6" customHeight="1" x14ac:dyDescent="0.2">
      <c r="A20" s="1081"/>
      <c r="B20" s="1051"/>
      <c r="C20" s="1052"/>
      <c r="D20" s="1052"/>
      <c r="E20" s="1052"/>
      <c r="F20" s="1052"/>
      <c r="G20" s="1052"/>
      <c r="H20" s="1052"/>
      <c r="I20" s="1053"/>
      <c r="J20" s="1060"/>
      <c r="K20" s="1061"/>
      <c r="L20" s="1061"/>
      <c r="M20" s="1061"/>
      <c r="N20" s="1061"/>
      <c r="O20" s="1061"/>
      <c r="P20" s="1061"/>
      <c r="Q20" s="1062"/>
    </row>
    <row r="21" spans="1:19" s="258" customFormat="1" ht="48.6" customHeight="1" x14ac:dyDescent="0.2">
      <c r="A21" s="1082"/>
      <c r="B21" s="1083"/>
      <c r="C21" s="1084"/>
      <c r="D21" s="1084"/>
      <c r="E21" s="1084"/>
      <c r="F21" s="1084"/>
      <c r="G21" s="1084"/>
      <c r="H21" s="1084"/>
      <c r="I21" s="1085"/>
      <c r="J21" s="1086"/>
      <c r="K21" s="1087"/>
      <c r="L21" s="1087"/>
      <c r="M21" s="1087"/>
      <c r="N21" s="1087"/>
      <c r="O21" s="1087"/>
      <c r="P21" s="1087"/>
      <c r="Q21" s="1088"/>
    </row>
    <row r="22" spans="1:19" s="258" customFormat="1" ht="22.5" customHeight="1" x14ac:dyDescent="0.2">
      <c r="A22" s="1089" t="s">
        <v>279</v>
      </c>
      <c r="B22" s="1091" t="s">
        <v>280</v>
      </c>
      <c r="C22" s="1092"/>
      <c r="D22" s="1093"/>
      <c r="E22" s="356"/>
      <c r="F22" s="1094" t="s">
        <v>281</v>
      </c>
      <c r="G22" s="1095"/>
      <c r="H22" s="1096"/>
      <c r="I22" s="356" t="s">
        <v>271</v>
      </c>
      <c r="J22" s="1091" t="s">
        <v>282</v>
      </c>
      <c r="K22" s="1092"/>
      <c r="L22" s="1093"/>
      <c r="M22" s="356"/>
      <c r="N22" s="1094" t="s">
        <v>283</v>
      </c>
      <c r="O22" s="1095"/>
      <c r="P22" s="1096"/>
      <c r="Q22" s="619"/>
    </row>
    <row r="23" spans="1:19" s="258" customFormat="1" ht="22.5" customHeight="1" thickBot="1" x14ac:dyDescent="0.25">
      <c r="A23" s="1090"/>
      <c r="B23" s="1097" t="s">
        <v>284</v>
      </c>
      <c r="C23" s="1098"/>
      <c r="D23" s="1099"/>
      <c r="E23" s="259"/>
      <c r="F23" s="1097" t="s">
        <v>285</v>
      </c>
      <c r="G23" s="1098"/>
      <c r="H23" s="1099"/>
      <c r="I23" s="259"/>
      <c r="J23" s="1097" t="s">
        <v>286</v>
      </c>
      <c r="K23" s="1098"/>
      <c r="L23" s="1099"/>
      <c r="M23" s="259"/>
      <c r="N23" s="1100" t="s">
        <v>287</v>
      </c>
      <c r="O23" s="1101"/>
      <c r="P23" s="1102"/>
      <c r="Q23" s="620"/>
    </row>
    <row r="29" spans="1:19" x14ac:dyDescent="0.2">
      <c r="K29" s="523"/>
    </row>
  </sheetData>
  <sheetProtection sheet="1" objects="1" scenarios="1" formatCells="0" formatRows="0" selectLockedCells="1"/>
  <mergeCells count="45">
    <mergeCell ref="A1:Q1"/>
    <mergeCell ref="B2:Q2"/>
    <mergeCell ref="A3:Q3"/>
    <mergeCell ref="A4:Q4"/>
    <mergeCell ref="B5:I5"/>
    <mergeCell ref="J5:Q5"/>
    <mergeCell ref="A6:A8"/>
    <mergeCell ref="B6:I8"/>
    <mergeCell ref="J6:Q8"/>
    <mergeCell ref="A9:A11"/>
    <mergeCell ref="B9:I11"/>
    <mergeCell ref="J9:Q11"/>
    <mergeCell ref="A12:A13"/>
    <mergeCell ref="B12:D12"/>
    <mergeCell ref="F12:H12"/>
    <mergeCell ref="J12:L12"/>
    <mergeCell ref="N12:P12"/>
    <mergeCell ref="B13:D13"/>
    <mergeCell ref="F13:H13"/>
    <mergeCell ref="J13:L13"/>
    <mergeCell ref="N13:P13"/>
    <mergeCell ref="A14:A16"/>
    <mergeCell ref="B14:I16"/>
    <mergeCell ref="J14:Q16"/>
    <mergeCell ref="A17:A18"/>
    <mergeCell ref="B17:D17"/>
    <mergeCell ref="F17:H17"/>
    <mergeCell ref="J17:L17"/>
    <mergeCell ref="N17:P17"/>
    <mergeCell ref="B18:D18"/>
    <mergeCell ref="F18:H18"/>
    <mergeCell ref="J18:L18"/>
    <mergeCell ref="N18:P18"/>
    <mergeCell ref="A19:A21"/>
    <mergeCell ref="B19:I21"/>
    <mergeCell ref="J19:Q21"/>
    <mergeCell ref="A22:A23"/>
    <mergeCell ref="B22:D22"/>
    <mergeCell ref="F22:H22"/>
    <mergeCell ref="J22:L22"/>
    <mergeCell ref="N22:P22"/>
    <mergeCell ref="B23:D23"/>
    <mergeCell ref="F23:H23"/>
    <mergeCell ref="J23:L23"/>
    <mergeCell ref="N23:P23"/>
  </mergeCells>
  <phoneticPr fontId="1"/>
  <dataValidations count="2">
    <dataValidation type="list" allowBlank="1" showInputMessage="1" showErrorMessage="1" sqref="M12:M13 Q12:Q13 E12:E13 I12:I13 Q17:Q18 E17:E18 I17:I18 M17:M18 Q22:Q23 E22:E23 I22:I23 M22:M23" xr:uid="{166AF3C8-1292-4D7B-B046-88305602E204}">
      <formula1>"　,○"</formula1>
    </dataValidation>
    <dataValidation allowBlank="1" showErrorMessage="1" prompt="製品の新規性・優秀性を構成する機能について、主観的な表現を避けて記入してください。" sqref="B6:I11 B19:I21 B14:I16 J6:Q8" xr:uid="{EF019D12-9D08-4474-A175-F6F31228B6C7}"/>
  </dataValidations>
  <printOptions horizontalCentered="1"/>
  <pageMargins left="0.31496062992125984" right="0.31496062992125984" top="0.74803149606299213" bottom="0.74803149606299213" header="0.31496062992125984" footer="0.31496062992125984"/>
  <pageSetup paperSize="9" scale="70" fitToWidth="0" fitToHeight="0" orientation="portrait"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B53"/>
  <sheetViews>
    <sheetView showGridLines="0" view="pageBreakPreview" zoomScale="85" zoomScaleNormal="100" zoomScaleSheetLayoutView="85" workbookViewId="0">
      <selection activeCell="A4" sqref="A4:S41"/>
    </sheetView>
  </sheetViews>
  <sheetFormatPr defaultColWidth="5" defaultRowHeight="15" customHeight="1" x14ac:dyDescent="0.2"/>
  <cols>
    <col min="1" max="4" width="5" style="204"/>
    <col min="5" max="19" width="5" style="194"/>
    <col min="20" max="20" width="4.44140625" style="175" bestFit="1" customWidth="1"/>
    <col min="21" max="26" width="5" style="175"/>
    <col min="27" max="16384" width="5" style="194"/>
  </cols>
  <sheetData>
    <row r="1" spans="1:21" ht="15" customHeight="1" x14ac:dyDescent="0.2">
      <c r="A1" s="206" t="s">
        <v>626</v>
      </c>
      <c r="B1" s="191"/>
      <c r="C1" s="191"/>
      <c r="D1" s="191"/>
      <c r="E1" s="191"/>
      <c r="F1" s="191"/>
      <c r="G1" s="191"/>
      <c r="H1" s="191"/>
      <c r="I1" s="191"/>
      <c r="J1" s="191"/>
      <c r="K1" s="191"/>
      <c r="L1" s="191"/>
      <c r="M1" s="191"/>
      <c r="N1" s="191"/>
      <c r="O1" s="191"/>
      <c r="P1" s="191"/>
      <c r="Q1" s="191"/>
      <c r="R1" s="191"/>
      <c r="S1" s="192"/>
      <c r="T1" s="176"/>
      <c r="U1" s="201"/>
    </row>
    <row r="2" spans="1:21" ht="15" customHeight="1" x14ac:dyDescent="0.2">
      <c r="A2" s="1151" t="s">
        <v>290</v>
      </c>
      <c r="B2" s="1152"/>
      <c r="C2" s="1152"/>
      <c r="D2" s="1152"/>
      <c r="E2" s="1152"/>
      <c r="F2" s="1152"/>
      <c r="G2" s="1152"/>
      <c r="H2" s="1152"/>
      <c r="I2" s="1152"/>
      <c r="J2" s="1152"/>
      <c r="K2" s="1152"/>
      <c r="L2" s="1152"/>
      <c r="M2" s="1152"/>
      <c r="N2" s="1152"/>
      <c r="O2" s="1152"/>
      <c r="P2" s="1152"/>
      <c r="Q2" s="1152"/>
      <c r="R2" s="1152"/>
      <c r="S2" s="1153"/>
      <c r="T2" s="176"/>
    </row>
    <row r="3" spans="1:21" ht="15" customHeight="1" x14ac:dyDescent="0.2">
      <c r="A3" s="1154"/>
      <c r="B3" s="1155"/>
      <c r="C3" s="1155"/>
      <c r="D3" s="1155"/>
      <c r="E3" s="1155"/>
      <c r="F3" s="1155"/>
      <c r="G3" s="1155"/>
      <c r="H3" s="1155"/>
      <c r="I3" s="1155"/>
      <c r="J3" s="1155"/>
      <c r="K3" s="1155"/>
      <c r="L3" s="1155"/>
      <c r="M3" s="1155"/>
      <c r="N3" s="1155"/>
      <c r="O3" s="1155"/>
      <c r="P3" s="1155"/>
      <c r="Q3" s="1155"/>
      <c r="R3" s="1155"/>
      <c r="S3" s="1156"/>
      <c r="T3" s="176"/>
    </row>
    <row r="4" spans="1:21" ht="15" customHeight="1" x14ac:dyDescent="0.2">
      <c r="A4" s="1146"/>
      <c r="B4" s="892"/>
      <c r="C4" s="892"/>
      <c r="D4" s="892"/>
      <c r="E4" s="892"/>
      <c r="F4" s="892"/>
      <c r="G4" s="892"/>
      <c r="H4" s="892"/>
      <c r="I4" s="892"/>
      <c r="J4" s="892"/>
      <c r="K4" s="892"/>
      <c r="L4" s="892"/>
      <c r="M4" s="892"/>
      <c r="N4" s="892"/>
      <c r="O4" s="892"/>
      <c r="P4" s="892"/>
      <c r="Q4" s="892"/>
      <c r="R4" s="892"/>
      <c r="S4" s="1147"/>
    </row>
    <row r="5" spans="1:21" ht="15" customHeight="1" x14ac:dyDescent="0.2">
      <c r="A5" s="1146"/>
      <c r="B5" s="892"/>
      <c r="C5" s="892"/>
      <c r="D5" s="892"/>
      <c r="E5" s="892"/>
      <c r="F5" s="892"/>
      <c r="G5" s="892"/>
      <c r="H5" s="892"/>
      <c r="I5" s="892"/>
      <c r="J5" s="892"/>
      <c r="K5" s="892"/>
      <c r="L5" s="892"/>
      <c r="M5" s="892"/>
      <c r="N5" s="892"/>
      <c r="O5" s="892"/>
      <c r="P5" s="892"/>
      <c r="Q5" s="892"/>
      <c r="R5" s="892"/>
      <c r="S5" s="1147"/>
    </row>
    <row r="6" spans="1:21" ht="15" customHeight="1" x14ac:dyDescent="0.2">
      <c r="A6" s="1146"/>
      <c r="B6" s="892"/>
      <c r="C6" s="892"/>
      <c r="D6" s="892"/>
      <c r="E6" s="892"/>
      <c r="F6" s="892"/>
      <c r="G6" s="892"/>
      <c r="H6" s="892"/>
      <c r="I6" s="892"/>
      <c r="J6" s="892"/>
      <c r="K6" s="892"/>
      <c r="L6" s="892"/>
      <c r="M6" s="892"/>
      <c r="N6" s="892"/>
      <c r="O6" s="892"/>
      <c r="P6" s="892"/>
      <c r="Q6" s="892"/>
      <c r="R6" s="892"/>
      <c r="S6" s="1147"/>
    </row>
    <row r="7" spans="1:21" ht="15" customHeight="1" x14ac:dyDescent="0.2">
      <c r="A7" s="1146"/>
      <c r="B7" s="892"/>
      <c r="C7" s="892"/>
      <c r="D7" s="892"/>
      <c r="E7" s="892"/>
      <c r="F7" s="892"/>
      <c r="G7" s="892"/>
      <c r="H7" s="892"/>
      <c r="I7" s="892"/>
      <c r="J7" s="892"/>
      <c r="K7" s="892"/>
      <c r="L7" s="892"/>
      <c r="M7" s="892"/>
      <c r="N7" s="892"/>
      <c r="O7" s="892"/>
      <c r="P7" s="892"/>
      <c r="Q7" s="892"/>
      <c r="R7" s="892"/>
      <c r="S7" s="1147"/>
    </row>
    <row r="8" spans="1:21" ht="15" customHeight="1" x14ac:dyDescent="0.2">
      <c r="A8" s="1146"/>
      <c r="B8" s="892"/>
      <c r="C8" s="892"/>
      <c r="D8" s="892"/>
      <c r="E8" s="892"/>
      <c r="F8" s="892"/>
      <c r="G8" s="892"/>
      <c r="H8" s="892"/>
      <c r="I8" s="892"/>
      <c r="J8" s="892"/>
      <c r="K8" s="892"/>
      <c r="L8" s="892"/>
      <c r="M8" s="892"/>
      <c r="N8" s="892"/>
      <c r="O8" s="892"/>
      <c r="P8" s="892"/>
      <c r="Q8" s="892"/>
      <c r="R8" s="892"/>
      <c r="S8" s="1147"/>
    </row>
    <row r="9" spans="1:21" ht="15" customHeight="1" x14ac:dyDescent="0.2">
      <c r="A9" s="1146"/>
      <c r="B9" s="892"/>
      <c r="C9" s="892"/>
      <c r="D9" s="892"/>
      <c r="E9" s="892"/>
      <c r="F9" s="892"/>
      <c r="G9" s="892"/>
      <c r="H9" s="892"/>
      <c r="I9" s="892"/>
      <c r="J9" s="892"/>
      <c r="K9" s="892"/>
      <c r="L9" s="892"/>
      <c r="M9" s="892"/>
      <c r="N9" s="892"/>
      <c r="O9" s="892"/>
      <c r="P9" s="892"/>
      <c r="Q9" s="892"/>
      <c r="R9" s="892"/>
      <c r="S9" s="1147"/>
    </row>
    <row r="10" spans="1:21" ht="15" customHeight="1" x14ac:dyDescent="0.2">
      <c r="A10" s="1146"/>
      <c r="B10" s="892"/>
      <c r="C10" s="892"/>
      <c r="D10" s="892"/>
      <c r="E10" s="892"/>
      <c r="F10" s="892"/>
      <c r="G10" s="892"/>
      <c r="H10" s="892"/>
      <c r="I10" s="892"/>
      <c r="J10" s="892"/>
      <c r="K10" s="892"/>
      <c r="L10" s="892"/>
      <c r="M10" s="892"/>
      <c r="N10" s="892"/>
      <c r="O10" s="892"/>
      <c r="P10" s="892"/>
      <c r="Q10" s="892"/>
      <c r="R10" s="892"/>
      <c r="S10" s="1147"/>
    </row>
    <row r="11" spans="1:21" ht="15" customHeight="1" x14ac:dyDescent="0.2">
      <c r="A11" s="1146"/>
      <c r="B11" s="892"/>
      <c r="C11" s="892"/>
      <c r="D11" s="892"/>
      <c r="E11" s="892"/>
      <c r="F11" s="892"/>
      <c r="G11" s="892"/>
      <c r="H11" s="892"/>
      <c r="I11" s="892"/>
      <c r="J11" s="892"/>
      <c r="K11" s="892"/>
      <c r="L11" s="892"/>
      <c r="M11" s="892"/>
      <c r="N11" s="892"/>
      <c r="O11" s="892"/>
      <c r="P11" s="892"/>
      <c r="Q11" s="892"/>
      <c r="R11" s="892"/>
      <c r="S11" s="1147"/>
    </row>
    <row r="12" spans="1:21" ht="15" customHeight="1" x14ac:dyDescent="0.2">
      <c r="A12" s="1146"/>
      <c r="B12" s="892"/>
      <c r="C12" s="892"/>
      <c r="D12" s="892"/>
      <c r="E12" s="892"/>
      <c r="F12" s="892"/>
      <c r="G12" s="892"/>
      <c r="H12" s="892"/>
      <c r="I12" s="892"/>
      <c r="J12" s="892"/>
      <c r="K12" s="892"/>
      <c r="L12" s="892"/>
      <c r="M12" s="892"/>
      <c r="N12" s="892"/>
      <c r="O12" s="892"/>
      <c r="P12" s="892"/>
      <c r="Q12" s="892"/>
      <c r="R12" s="892"/>
      <c r="S12" s="1147"/>
    </row>
    <row r="13" spans="1:21" ht="15" customHeight="1" x14ac:dyDescent="0.2">
      <c r="A13" s="1146"/>
      <c r="B13" s="892"/>
      <c r="C13" s="892"/>
      <c r="D13" s="892"/>
      <c r="E13" s="892"/>
      <c r="F13" s="892"/>
      <c r="G13" s="892"/>
      <c r="H13" s="892"/>
      <c r="I13" s="892"/>
      <c r="J13" s="892"/>
      <c r="K13" s="892"/>
      <c r="L13" s="892"/>
      <c r="M13" s="892"/>
      <c r="N13" s="892"/>
      <c r="O13" s="892"/>
      <c r="P13" s="892"/>
      <c r="Q13" s="892"/>
      <c r="R13" s="892"/>
      <c r="S13" s="1147"/>
    </row>
    <row r="14" spans="1:21" ht="15" customHeight="1" x14ac:dyDescent="0.2">
      <c r="A14" s="1146"/>
      <c r="B14" s="892"/>
      <c r="C14" s="892"/>
      <c r="D14" s="892"/>
      <c r="E14" s="892"/>
      <c r="F14" s="892"/>
      <c r="G14" s="892"/>
      <c r="H14" s="892"/>
      <c r="I14" s="892"/>
      <c r="J14" s="892"/>
      <c r="K14" s="892"/>
      <c r="L14" s="892"/>
      <c r="M14" s="892"/>
      <c r="N14" s="892"/>
      <c r="O14" s="892"/>
      <c r="P14" s="892"/>
      <c r="Q14" s="892"/>
      <c r="R14" s="892"/>
      <c r="S14" s="1147"/>
    </row>
    <row r="15" spans="1:21" ht="15" customHeight="1" x14ac:dyDescent="0.2">
      <c r="A15" s="1146"/>
      <c r="B15" s="892"/>
      <c r="C15" s="892"/>
      <c r="D15" s="892"/>
      <c r="E15" s="892"/>
      <c r="F15" s="892"/>
      <c r="G15" s="892"/>
      <c r="H15" s="892"/>
      <c r="I15" s="892"/>
      <c r="J15" s="892"/>
      <c r="K15" s="892"/>
      <c r="L15" s="892"/>
      <c r="M15" s="892"/>
      <c r="N15" s="892"/>
      <c r="O15" s="892"/>
      <c r="P15" s="892"/>
      <c r="Q15" s="892"/>
      <c r="R15" s="892"/>
      <c r="S15" s="1147"/>
    </row>
    <row r="16" spans="1:21" ht="15" customHeight="1" x14ac:dyDescent="0.2">
      <c r="A16" s="1146"/>
      <c r="B16" s="892"/>
      <c r="C16" s="892"/>
      <c r="D16" s="892"/>
      <c r="E16" s="892"/>
      <c r="F16" s="892"/>
      <c r="G16" s="892"/>
      <c r="H16" s="892"/>
      <c r="I16" s="892"/>
      <c r="J16" s="892"/>
      <c r="K16" s="892"/>
      <c r="L16" s="892"/>
      <c r="M16" s="892"/>
      <c r="N16" s="892"/>
      <c r="O16" s="892"/>
      <c r="P16" s="892"/>
      <c r="Q16" s="892"/>
      <c r="R16" s="892"/>
      <c r="S16" s="1147"/>
    </row>
    <row r="17" spans="1:26" ht="15" customHeight="1" x14ac:dyDescent="0.2">
      <c r="A17" s="1146"/>
      <c r="B17" s="892"/>
      <c r="C17" s="892"/>
      <c r="D17" s="892"/>
      <c r="E17" s="892"/>
      <c r="F17" s="892"/>
      <c r="G17" s="892"/>
      <c r="H17" s="892"/>
      <c r="I17" s="892"/>
      <c r="J17" s="892"/>
      <c r="K17" s="892"/>
      <c r="L17" s="892"/>
      <c r="M17" s="892"/>
      <c r="N17" s="892"/>
      <c r="O17" s="892"/>
      <c r="P17" s="892"/>
      <c r="Q17" s="892"/>
      <c r="R17" s="892"/>
      <c r="S17" s="1147"/>
    </row>
    <row r="18" spans="1:26" ht="15" customHeight="1" x14ac:dyDescent="0.2">
      <c r="A18" s="1146"/>
      <c r="B18" s="892"/>
      <c r="C18" s="892"/>
      <c r="D18" s="892"/>
      <c r="E18" s="892"/>
      <c r="F18" s="892"/>
      <c r="G18" s="892"/>
      <c r="H18" s="892"/>
      <c r="I18" s="892"/>
      <c r="J18" s="892"/>
      <c r="K18" s="892"/>
      <c r="L18" s="892"/>
      <c r="M18" s="892"/>
      <c r="N18" s="892"/>
      <c r="O18" s="892"/>
      <c r="P18" s="892"/>
      <c r="Q18" s="892"/>
      <c r="R18" s="892"/>
      <c r="S18" s="1147"/>
    </row>
    <row r="19" spans="1:26" ht="15" customHeight="1" x14ac:dyDescent="0.2">
      <c r="A19" s="1146"/>
      <c r="B19" s="892"/>
      <c r="C19" s="892"/>
      <c r="D19" s="892"/>
      <c r="E19" s="892"/>
      <c r="F19" s="892"/>
      <c r="G19" s="892"/>
      <c r="H19" s="892"/>
      <c r="I19" s="892"/>
      <c r="J19" s="892"/>
      <c r="K19" s="892"/>
      <c r="L19" s="892"/>
      <c r="M19" s="892"/>
      <c r="N19" s="892"/>
      <c r="O19" s="892"/>
      <c r="P19" s="892"/>
      <c r="Q19" s="892"/>
      <c r="R19" s="892"/>
      <c r="S19" s="1147"/>
    </row>
    <row r="20" spans="1:26" ht="15" customHeight="1" x14ac:dyDescent="0.2">
      <c r="A20" s="1146"/>
      <c r="B20" s="892"/>
      <c r="C20" s="892"/>
      <c r="D20" s="892"/>
      <c r="E20" s="892"/>
      <c r="F20" s="892"/>
      <c r="G20" s="892"/>
      <c r="H20" s="892"/>
      <c r="I20" s="892"/>
      <c r="J20" s="892"/>
      <c r="K20" s="892"/>
      <c r="L20" s="892"/>
      <c r="M20" s="892"/>
      <c r="N20" s="892"/>
      <c r="O20" s="892"/>
      <c r="P20" s="892"/>
      <c r="Q20" s="892"/>
      <c r="R20" s="892"/>
      <c r="S20" s="1147"/>
    </row>
    <row r="21" spans="1:26" ht="15" customHeight="1" x14ac:dyDescent="0.2">
      <c r="A21" s="1146"/>
      <c r="B21" s="892"/>
      <c r="C21" s="892"/>
      <c r="D21" s="892"/>
      <c r="E21" s="892"/>
      <c r="F21" s="892"/>
      <c r="G21" s="892"/>
      <c r="H21" s="892"/>
      <c r="I21" s="892"/>
      <c r="J21" s="892"/>
      <c r="K21" s="892"/>
      <c r="L21" s="892"/>
      <c r="M21" s="892"/>
      <c r="N21" s="892"/>
      <c r="O21" s="892"/>
      <c r="P21" s="892"/>
      <c r="Q21" s="892"/>
      <c r="R21" s="892"/>
      <c r="S21" s="1147"/>
    </row>
    <row r="22" spans="1:26" ht="15" customHeight="1" x14ac:dyDescent="0.2">
      <c r="A22" s="1146"/>
      <c r="B22" s="892"/>
      <c r="C22" s="892"/>
      <c r="D22" s="892"/>
      <c r="E22" s="892"/>
      <c r="F22" s="892"/>
      <c r="G22" s="892"/>
      <c r="H22" s="892"/>
      <c r="I22" s="892"/>
      <c r="J22" s="892"/>
      <c r="K22" s="892"/>
      <c r="L22" s="892"/>
      <c r="M22" s="892"/>
      <c r="N22" s="892"/>
      <c r="O22" s="892"/>
      <c r="P22" s="892"/>
      <c r="Q22" s="892"/>
      <c r="R22" s="892"/>
      <c r="S22" s="1147"/>
    </row>
    <row r="23" spans="1:26" ht="15" customHeight="1" x14ac:dyDescent="0.2">
      <c r="A23" s="1146"/>
      <c r="B23" s="892"/>
      <c r="C23" s="892"/>
      <c r="D23" s="892"/>
      <c r="E23" s="892"/>
      <c r="F23" s="892"/>
      <c r="G23" s="892"/>
      <c r="H23" s="892"/>
      <c r="I23" s="892"/>
      <c r="J23" s="892"/>
      <c r="K23" s="892"/>
      <c r="L23" s="892"/>
      <c r="M23" s="892"/>
      <c r="N23" s="892"/>
      <c r="O23" s="892"/>
      <c r="P23" s="892"/>
      <c r="Q23" s="892"/>
      <c r="R23" s="892"/>
      <c r="S23" s="1147"/>
    </row>
    <row r="24" spans="1:26" ht="15" customHeight="1" x14ac:dyDescent="0.2">
      <c r="A24" s="1146"/>
      <c r="B24" s="892"/>
      <c r="C24" s="892"/>
      <c r="D24" s="892"/>
      <c r="E24" s="892"/>
      <c r="F24" s="892"/>
      <c r="G24" s="892"/>
      <c r="H24" s="892"/>
      <c r="I24" s="892"/>
      <c r="J24" s="892"/>
      <c r="K24" s="892"/>
      <c r="L24" s="892"/>
      <c r="M24" s="892"/>
      <c r="N24" s="892"/>
      <c r="O24" s="892"/>
      <c r="P24" s="892"/>
      <c r="Q24" s="892"/>
      <c r="R24" s="892"/>
      <c r="S24" s="1147"/>
      <c r="V24" s="202"/>
      <c r="W24" s="203"/>
      <c r="X24" s="203"/>
      <c r="Y24" s="194"/>
      <c r="Z24" s="194"/>
    </row>
    <row r="25" spans="1:26" ht="15" customHeight="1" x14ac:dyDescent="0.2">
      <c r="A25" s="1146"/>
      <c r="B25" s="892"/>
      <c r="C25" s="892"/>
      <c r="D25" s="892"/>
      <c r="E25" s="892"/>
      <c r="F25" s="892"/>
      <c r="G25" s="892"/>
      <c r="H25" s="892"/>
      <c r="I25" s="892"/>
      <c r="J25" s="892"/>
      <c r="K25" s="892"/>
      <c r="L25" s="892"/>
      <c r="M25" s="892"/>
      <c r="N25" s="892"/>
      <c r="O25" s="892"/>
      <c r="P25" s="892"/>
      <c r="Q25" s="892"/>
      <c r="R25" s="892"/>
      <c r="S25" s="1147"/>
      <c r="V25" s="202"/>
      <c r="W25" s="203"/>
      <c r="X25" s="203"/>
      <c r="Y25" s="194"/>
      <c r="Z25" s="194"/>
    </row>
    <row r="26" spans="1:26" ht="15" customHeight="1" x14ac:dyDescent="0.2">
      <c r="A26" s="1146"/>
      <c r="B26" s="892"/>
      <c r="C26" s="892"/>
      <c r="D26" s="892"/>
      <c r="E26" s="892"/>
      <c r="F26" s="892"/>
      <c r="G26" s="892"/>
      <c r="H26" s="892"/>
      <c r="I26" s="892"/>
      <c r="J26" s="892"/>
      <c r="K26" s="892"/>
      <c r="L26" s="892"/>
      <c r="M26" s="892"/>
      <c r="N26" s="892"/>
      <c r="O26" s="892"/>
      <c r="P26" s="892"/>
      <c r="Q26" s="892"/>
      <c r="R26" s="892"/>
      <c r="S26" s="1147"/>
      <c r="V26" s="202"/>
      <c r="W26" s="203"/>
      <c r="X26" s="203"/>
      <c r="Y26" s="194"/>
      <c r="Z26" s="194"/>
    </row>
    <row r="27" spans="1:26" ht="15" customHeight="1" x14ac:dyDescent="0.2">
      <c r="A27" s="1146"/>
      <c r="B27" s="892"/>
      <c r="C27" s="892"/>
      <c r="D27" s="892"/>
      <c r="E27" s="892"/>
      <c r="F27" s="892"/>
      <c r="G27" s="892"/>
      <c r="H27" s="892"/>
      <c r="I27" s="892"/>
      <c r="J27" s="892"/>
      <c r="K27" s="892"/>
      <c r="L27" s="892"/>
      <c r="M27" s="892"/>
      <c r="N27" s="892"/>
      <c r="O27" s="892"/>
      <c r="P27" s="892"/>
      <c r="Q27" s="892"/>
      <c r="R27" s="892"/>
      <c r="S27" s="1147"/>
      <c r="V27" s="202"/>
      <c r="W27" s="203"/>
      <c r="X27" s="203"/>
      <c r="Y27" s="194"/>
      <c r="Z27" s="194"/>
    </row>
    <row r="28" spans="1:26" ht="15" customHeight="1" x14ac:dyDescent="0.2">
      <c r="A28" s="1146"/>
      <c r="B28" s="892"/>
      <c r="C28" s="892"/>
      <c r="D28" s="892"/>
      <c r="E28" s="892"/>
      <c r="F28" s="892"/>
      <c r="G28" s="892"/>
      <c r="H28" s="892"/>
      <c r="I28" s="892"/>
      <c r="J28" s="892"/>
      <c r="K28" s="892"/>
      <c r="L28" s="892"/>
      <c r="M28" s="892"/>
      <c r="N28" s="892"/>
      <c r="O28" s="892"/>
      <c r="P28" s="892"/>
      <c r="Q28" s="892"/>
      <c r="R28" s="892"/>
      <c r="S28" s="1147"/>
      <c r="V28" s="202"/>
      <c r="W28" s="203"/>
      <c r="X28" s="203"/>
      <c r="Y28" s="194"/>
      <c r="Z28" s="194"/>
    </row>
    <row r="29" spans="1:26" ht="15" customHeight="1" x14ac:dyDescent="0.2">
      <c r="A29" s="1146"/>
      <c r="B29" s="892"/>
      <c r="C29" s="892"/>
      <c r="D29" s="892"/>
      <c r="E29" s="892"/>
      <c r="F29" s="892"/>
      <c r="G29" s="892"/>
      <c r="H29" s="892"/>
      <c r="I29" s="892"/>
      <c r="J29" s="892"/>
      <c r="K29" s="892"/>
      <c r="L29" s="892"/>
      <c r="M29" s="892"/>
      <c r="N29" s="892"/>
      <c r="O29" s="892"/>
      <c r="P29" s="892"/>
      <c r="Q29" s="892"/>
      <c r="R29" s="892"/>
      <c r="S29" s="1147"/>
      <c r="V29" s="202"/>
      <c r="W29" s="203"/>
      <c r="X29" s="203"/>
      <c r="Y29" s="194"/>
      <c r="Z29" s="194"/>
    </row>
    <row r="30" spans="1:26" ht="15" customHeight="1" x14ac:dyDescent="0.2">
      <c r="A30" s="1146"/>
      <c r="B30" s="892"/>
      <c r="C30" s="892"/>
      <c r="D30" s="892"/>
      <c r="E30" s="892"/>
      <c r="F30" s="892"/>
      <c r="G30" s="892"/>
      <c r="H30" s="892"/>
      <c r="I30" s="892"/>
      <c r="J30" s="892"/>
      <c r="K30" s="892"/>
      <c r="L30" s="892"/>
      <c r="M30" s="892"/>
      <c r="N30" s="892"/>
      <c r="O30" s="892"/>
      <c r="P30" s="892"/>
      <c r="Q30" s="892"/>
      <c r="R30" s="892"/>
      <c r="S30" s="1147"/>
      <c r="V30" s="202"/>
      <c r="W30" s="203"/>
      <c r="X30" s="203"/>
      <c r="Y30" s="194"/>
      <c r="Z30" s="194"/>
    </row>
    <row r="31" spans="1:26" ht="15" customHeight="1" x14ac:dyDescent="0.2">
      <c r="A31" s="1146"/>
      <c r="B31" s="892"/>
      <c r="C31" s="892"/>
      <c r="D31" s="892"/>
      <c r="E31" s="892"/>
      <c r="F31" s="892"/>
      <c r="G31" s="892"/>
      <c r="H31" s="892"/>
      <c r="I31" s="892"/>
      <c r="J31" s="892"/>
      <c r="K31" s="892"/>
      <c r="L31" s="892"/>
      <c r="M31" s="892"/>
      <c r="N31" s="892"/>
      <c r="O31" s="892"/>
      <c r="P31" s="892"/>
      <c r="Q31" s="892"/>
      <c r="R31" s="892"/>
      <c r="S31" s="1147"/>
      <c r="V31" s="202"/>
      <c r="W31" s="203"/>
      <c r="X31" s="203"/>
      <c r="Y31" s="194"/>
      <c r="Z31" s="194"/>
    </row>
    <row r="32" spans="1:26" ht="15" customHeight="1" x14ac:dyDescent="0.2">
      <c r="A32" s="1146"/>
      <c r="B32" s="892"/>
      <c r="C32" s="892"/>
      <c r="D32" s="892"/>
      <c r="E32" s="892"/>
      <c r="F32" s="892"/>
      <c r="G32" s="892"/>
      <c r="H32" s="892"/>
      <c r="I32" s="892"/>
      <c r="J32" s="892"/>
      <c r="K32" s="892"/>
      <c r="L32" s="892"/>
      <c r="M32" s="892"/>
      <c r="N32" s="892"/>
      <c r="O32" s="892"/>
      <c r="P32" s="892"/>
      <c r="Q32" s="892"/>
      <c r="R32" s="892"/>
      <c r="S32" s="1147"/>
      <c r="V32" s="202"/>
      <c r="W32" s="202"/>
      <c r="X32" s="202"/>
      <c r="Y32" s="202"/>
      <c r="Z32" s="202"/>
    </row>
    <row r="33" spans="1:28" ht="15" customHeight="1" x14ac:dyDescent="0.2">
      <c r="A33" s="1146"/>
      <c r="B33" s="892"/>
      <c r="C33" s="892"/>
      <c r="D33" s="892"/>
      <c r="E33" s="892"/>
      <c r="F33" s="892"/>
      <c r="G33" s="892"/>
      <c r="H33" s="892"/>
      <c r="I33" s="892"/>
      <c r="J33" s="892"/>
      <c r="K33" s="892"/>
      <c r="L33" s="892"/>
      <c r="M33" s="892"/>
      <c r="N33" s="892"/>
      <c r="O33" s="892"/>
      <c r="P33" s="892"/>
      <c r="Q33" s="892"/>
      <c r="R33" s="892"/>
      <c r="S33" s="1147"/>
    </row>
    <row r="34" spans="1:28" ht="15" customHeight="1" x14ac:dyDescent="0.2">
      <c r="A34" s="1146"/>
      <c r="B34" s="892"/>
      <c r="C34" s="892"/>
      <c r="D34" s="892"/>
      <c r="E34" s="892"/>
      <c r="F34" s="892"/>
      <c r="G34" s="892"/>
      <c r="H34" s="892"/>
      <c r="I34" s="892"/>
      <c r="J34" s="892"/>
      <c r="K34" s="892"/>
      <c r="L34" s="892"/>
      <c r="M34" s="892"/>
      <c r="N34" s="892"/>
      <c r="O34" s="892"/>
      <c r="P34" s="892"/>
      <c r="Q34" s="892"/>
      <c r="R34" s="892"/>
      <c r="S34" s="1147"/>
    </row>
    <row r="35" spans="1:28" ht="15" customHeight="1" x14ac:dyDescent="0.2">
      <c r="A35" s="1146"/>
      <c r="B35" s="892"/>
      <c r="C35" s="892"/>
      <c r="D35" s="892"/>
      <c r="E35" s="892"/>
      <c r="F35" s="892"/>
      <c r="G35" s="892"/>
      <c r="H35" s="892"/>
      <c r="I35" s="892"/>
      <c r="J35" s="892"/>
      <c r="K35" s="892"/>
      <c r="L35" s="892"/>
      <c r="M35" s="892"/>
      <c r="N35" s="892"/>
      <c r="O35" s="892"/>
      <c r="P35" s="892"/>
      <c r="Q35" s="892"/>
      <c r="R35" s="892"/>
      <c r="S35" s="1147"/>
    </row>
    <row r="36" spans="1:28" ht="15" customHeight="1" x14ac:dyDescent="0.2">
      <c r="A36" s="1146"/>
      <c r="B36" s="892"/>
      <c r="C36" s="892"/>
      <c r="D36" s="892"/>
      <c r="E36" s="892"/>
      <c r="F36" s="892"/>
      <c r="G36" s="892"/>
      <c r="H36" s="892"/>
      <c r="I36" s="892"/>
      <c r="J36" s="892"/>
      <c r="K36" s="892"/>
      <c r="L36" s="892"/>
      <c r="M36" s="892"/>
      <c r="N36" s="892"/>
      <c r="O36" s="892"/>
      <c r="P36" s="892"/>
      <c r="Q36" s="892"/>
      <c r="R36" s="892"/>
      <c r="S36" s="1147"/>
    </row>
    <row r="37" spans="1:28" ht="15" customHeight="1" x14ac:dyDescent="0.2">
      <c r="A37" s="1146"/>
      <c r="B37" s="892"/>
      <c r="C37" s="892"/>
      <c r="D37" s="892"/>
      <c r="E37" s="892"/>
      <c r="F37" s="892"/>
      <c r="G37" s="892"/>
      <c r="H37" s="892"/>
      <c r="I37" s="892"/>
      <c r="J37" s="892"/>
      <c r="K37" s="892"/>
      <c r="L37" s="892"/>
      <c r="M37" s="892"/>
      <c r="N37" s="892"/>
      <c r="O37" s="892"/>
      <c r="P37" s="892"/>
      <c r="Q37" s="892"/>
      <c r="R37" s="892"/>
      <c r="S37" s="1147"/>
    </row>
    <row r="38" spans="1:28" ht="15" customHeight="1" x14ac:dyDescent="0.2">
      <c r="A38" s="1146"/>
      <c r="B38" s="892"/>
      <c r="C38" s="892"/>
      <c r="D38" s="892"/>
      <c r="E38" s="892"/>
      <c r="F38" s="892"/>
      <c r="G38" s="892"/>
      <c r="H38" s="892"/>
      <c r="I38" s="892"/>
      <c r="J38" s="892"/>
      <c r="K38" s="892"/>
      <c r="L38" s="892"/>
      <c r="M38" s="892"/>
      <c r="N38" s="892"/>
      <c r="O38" s="892"/>
      <c r="P38" s="892"/>
      <c r="Q38" s="892"/>
      <c r="R38" s="892"/>
      <c r="S38" s="1147"/>
    </row>
    <row r="39" spans="1:28" ht="15" customHeight="1" x14ac:dyDescent="0.2">
      <c r="A39" s="1146"/>
      <c r="B39" s="892"/>
      <c r="C39" s="892"/>
      <c r="D39" s="892"/>
      <c r="E39" s="892"/>
      <c r="F39" s="892"/>
      <c r="G39" s="892"/>
      <c r="H39" s="892"/>
      <c r="I39" s="892"/>
      <c r="J39" s="892"/>
      <c r="K39" s="892"/>
      <c r="L39" s="892"/>
      <c r="M39" s="892"/>
      <c r="N39" s="892"/>
      <c r="O39" s="892"/>
      <c r="P39" s="892"/>
      <c r="Q39" s="892"/>
      <c r="R39" s="892"/>
      <c r="S39" s="1147"/>
      <c r="V39" s="202"/>
      <c r="W39" s="203"/>
      <c r="X39" s="203"/>
      <c r="Y39" s="194"/>
      <c r="Z39" s="194"/>
    </row>
    <row r="40" spans="1:28" ht="15" customHeight="1" x14ac:dyDescent="0.2">
      <c r="A40" s="1146"/>
      <c r="B40" s="892"/>
      <c r="C40" s="892"/>
      <c r="D40" s="892"/>
      <c r="E40" s="892"/>
      <c r="F40" s="892"/>
      <c r="G40" s="892"/>
      <c r="H40" s="892"/>
      <c r="I40" s="892"/>
      <c r="J40" s="892"/>
      <c r="K40" s="892"/>
      <c r="L40" s="892"/>
      <c r="M40" s="892"/>
      <c r="N40" s="892"/>
      <c r="O40" s="892"/>
      <c r="P40" s="892"/>
      <c r="Q40" s="892"/>
      <c r="R40" s="892"/>
      <c r="S40" s="1147"/>
    </row>
    <row r="41" spans="1:28" ht="15" customHeight="1" x14ac:dyDescent="0.2">
      <c r="A41" s="1148"/>
      <c r="B41" s="1149"/>
      <c r="C41" s="1149"/>
      <c r="D41" s="1149"/>
      <c r="E41" s="1149"/>
      <c r="F41" s="1149"/>
      <c r="G41" s="1149"/>
      <c r="H41" s="1149"/>
      <c r="I41" s="1149"/>
      <c r="J41" s="1149"/>
      <c r="K41" s="1149"/>
      <c r="L41" s="1149"/>
      <c r="M41" s="1149"/>
      <c r="N41" s="1149"/>
      <c r="O41" s="1149"/>
      <c r="P41" s="1149"/>
      <c r="Q41" s="1149"/>
      <c r="R41" s="1149"/>
      <c r="S41" s="1150"/>
    </row>
    <row r="42" spans="1:28" ht="15" customHeight="1" x14ac:dyDescent="0.2">
      <c r="A42" s="1151" t="s">
        <v>291</v>
      </c>
      <c r="B42" s="1152"/>
      <c r="C42" s="1152"/>
      <c r="D42" s="1152"/>
      <c r="E42" s="1152"/>
      <c r="F42" s="1152"/>
      <c r="G42" s="1152"/>
      <c r="H42" s="1152"/>
      <c r="I42" s="1152"/>
      <c r="J42" s="1152"/>
      <c r="K42" s="1152"/>
      <c r="L42" s="1152"/>
      <c r="M42" s="1152"/>
      <c r="N42" s="1152"/>
      <c r="O42" s="1152"/>
      <c r="P42" s="1152"/>
      <c r="Q42" s="1152"/>
      <c r="R42" s="1152"/>
      <c r="S42" s="1153"/>
      <c r="T42" s="176"/>
    </row>
    <row r="43" spans="1:28" ht="15" customHeight="1" x14ac:dyDescent="0.2">
      <c r="A43" s="1154"/>
      <c r="B43" s="1155"/>
      <c r="C43" s="1155"/>
      <c r="D43" s="1155"/>
      <c r="E43" s="1155"/>
      <c r="F43" s="1155"/>
      <c r="G43" s="1155"/>
      <c r="H43" s="1155"/>
      <c r="I43" s="1155"/>
      <c r="J43" s="1155"/>
      <c r="K43" s="1155"/>
      <c r="L43" s="1155"/>
      <c r="M43" s="1155"/>
      <c r="N43" s="1155"/>
      <c r="O43" s="1155"/>
      <c r="P43" s="1155"/>
      <c r="Q43" s="1155"/>
      <c r="R43" s="1155"/>
      <c r="S43" s="1156"/>
      <c r="T43" s="176"/>
    </row>
    <row r="44" spans="1:28" ht="15" customHeight="1" x14ac:dyDescent="0.2">
      <c r="A44" s="1157" t="s">
        <v>175</v>
      </c>
      <c r="B44" s="1158"/>
      <c r="C44" s="1159"/>
      <c r="D44" s="1159"/>
      <c r="E44" s="1159"/>
      <c r="F44" s="1159"/>
      <c r="G44" s="1159"/>
      <c r="H44" s="1158" t="s">
        <v>192</v>
      </c>
      <c r="I44" s="1158"/>
      <c r="J44" s="1158"/>
      <c r="K44" s="1159"/>
      <c r="L44" s="1159"/>
      <c r="M44" s="1159"/>
      <c r="N44" s="1159"/>
      <c r="O44" s="1159"/>
      <c r="P44" s="1159"/>
      <c r="Q44" s="1159"/>
      <c r="R44" s="1159"/>
      <c r="S44" s="1161"/>
      <c r="T44" s="176"/>
      <c r="AA44" s="175"/>
    </row>
    <row r="45" spans="1:28" ht="15" customHeight="1" x14ac:dyDescent="0.2">
      <c r="A45" s="1138"/>
      <c r="B45" s="1139"/>
      <c r="C45" s="1160"/>
      <c r="D45" s="1160"/>
      <c r="E45" s="1160"/>
      <c r="F45" s="1160"/>
      <c r="G45" s="1160"/>
      <c r="H45" s="1139"/>
      <c r="I45" s="1139"/>
      <c r="J45" s="1139"/>
      <c r="K45" s="1160"/>
      <c r="L45" s="1160"/>
      <c r="M45" s="1160"/>
      <c r="N45" s="1160"/>
      <c r="O45" s="1160"/>
      <c r="P45" s="1160"/>
      <c r="Q45" s="1160"/>
      <c r="R45" s="1160"/>
      <c r="S45" s="1162"/>
      <c r="T45" s="176"/>
      <c r="AA45" s="175"/>
    </row>
    <row r="46" spans="1:28" ht="18" customHeight="1" x14ac:dyDescent="0.2">
      <c r="A46" s="1138" t="s">
        <v>176</v>
      </c>
      <c r="B46" s="1139"/>
      <c r="C46" s="1142"/>
      <c r="D46" s="1142"/>
      <c r="E46" s="1142"/>
      <c r="F46" s="1142"/>
      <c r="G46" s="1142"/>
      <c r="H46" s="1142"/>
      <c r="I46" s="1142"/>
      <c r="J46" s="1142"/>
      <c r="K46" s="1142"/>
      <c r="L46" s="1142"/>
      <c r="M46" s="1142"/>
      <c r="N46" s="1142"/>
      <c r="O46" s="1142"/>
      <c r="P46" s="1142"/>
      <c r="Q46" s="1142"/>
      <c r="R46" s="1142"/>
      <c r="S46" s="1143"/>
      <c r="T46" s="176"/>
      <c r="U46" s="207"/>
      <c r="AB46" s="207"/>
    </row>
    <row r="47" spans="1:28" ht="18" customHeight="1" x14ac:dyDescent="0.2">
      <c r="A47" s="1138"/>
      <c r="B47" s="1139"/>
      <c r="C47" s="1142"/>
      <c r="D47" s="1142"/>
      <c r="E47" s="1142"/>
      <c r="F47" s="1142"/>
      <c r="G47" s="1142"/>
      <c r="H47" s="1142"/>
      <c r="I47" s="1142"/>
      <c r="J47" s="1142"/>
      <c r="K47" s="1142"/>
      <c r="L47" s="1142"/>
      <c r="M47" s="1142"/>
      <c r="N47" s="1142"/>
      <c r="O47" s="1142"/>
      <c r="P47" s="1142"/>
      <c r="Q47" s="1142"/>
      <c r="R47" s="1142"/>
      <c r="S47" s="1143"/>
      <c r="T47" s="176"/>
      <c r="U47" s="207"/>
      <c r="AB47" s="207"/>
    </row>
    <row r="48" spans="1:28" ht="18" customHeight="1" x14ac:dyDescent="0.2">
      <c r="A48" s="1138"/>
      <c r="B48" s="1139"/>
      <c r="C48" s="1142"/>
      <c r="D48" s="1142"/>
      <c r="E48" s="1142"/>
      <c r="F48" s="1142"/>
      <c r="G48" s="1142"/>
      <c r="H48" s="1142"/>
      <c r="I48" s="1142"/>
      <c r="J48" s="1142"/>
      <c r="K48" s="1142"/>
      <c r="L48" s="1142"/>
      <c r="M48" s="1142"/>
      <c r="N48" s="1142"/>
      <c r="O48" s="1142"/>
      <c r="P48" s="1142"/>
      <c r="Q48" s="1142"/>
      <c r="R48" s="1142"/>
      <c r="S48" s="1143"/>
      <c r="T48" s="176"/>
      <c r="U48" s="207"/>
      <c r="AB48" s="207"/>
    </row>
    <row r="49" spans="1:28" ht="18" customHeight="1" x14ac:dyDescent="0.2">
      <c r="A49" s="1138"/>
      <c r="B49" s="1139"/>
      <c r="C49" s="1142"/>
      <c r="D49" s="1142"/>
      <c r="E49" s="1142"/>
      <c r="F49" s="1142"/>
      <c r="G49" s="1142"/>
      <c r="H49" s="1142"/>
      <c r="I49" s="1142"/>
      <c r="J49" s="1142"/>
      <c r="K49" s="1142"/>
      <c r="L49" s="1142"/>
      <c r="M49" s="1142"/>
      <c r="N49" s="1142"/>
      <c r="O49" s="1142"/>
      <c r="P49" s="1142"/>
      <c r="Q49" s="1142"/>
      <c r="R49" s="1142"/>
      <c r="S49" s="1143"/>
      <c r="T49" s="176"/>
      <c r="U49" s="207"/>
      <c r="AB49" s="207"/>
    </row>
    <row r="50" spans="1:28" ht="18" customHeight="1" x14ac:dyDescent="0.2">
      <c r="A50" s="1138"/>
      <c r="B50" s="1139"/>
      <c r="C50" s="1142"/>
      <c r="D50" s="1142"/>
      <c r="E50" s="1142"/>
      <c r="F50" s="1142"/>
      <c r="G50" s="1142"/>
      <c r="H50" s="1142"/>
      <c r="I50" s="1142"/>
      <c r="J50" s="1142"/>
      <c r="K50" s="1142"/>
      <c r="L50" s="1142"/>
      <c r="M50" s="1142"/>
      <c r="N50" s="1142"/>
      <c r="O50" s="1142"/>
      <c r="P50" s="1142"/>
      <c r="Q50" s="1142"/>
      <c r="R50" s="1142"/>
      <c r="S50" s="1143"/>
      <c r="T50" s="176"/>
      <c r="U50" s="207"/>
      <c r="AB50" s="207"/>
    </row>
    <row r="51" spans="1:28" ht="18" customHeight="1" x14ac:dyDescent="0.2">
      <c r="A51" s="1138"/>
      <c r="B51" s="1139"/>
      <c r="C51" s="1142"/>
      <c r="D51" s="1142"/>
      <c r="E51" s="1142"/>
      <c r="F51" s="1142"/>
      <c r="G51" s="1142"/>
      <c r="H51" s="1142"/>
      <c r="I51" s="1142"/>
      <c r="J51" s="1142"/>
      <c r="K51" s="1142"/>
      <c r="L51" s="1142"/>
      <c r="M51" s="1142"/>
      <c r="N51" s="1142"/>
      <c r="O51" s="1142"/>
      <c r="P51" s="1142"/>
      <c r="Q51" s="1142"/>
      <c r="R51" s="1142"/>
      <c r="S51" s="1143"/>
      <c r="T51" s="176"/>
      <c r="U51" s="207"/>
      <c r="AB51" s="207"/>
    </row>
    <row r="52" spans="1:28" ht="18" customHeight="1" x14ac:dyDescent="0.2">
      <c r="A52" s="1138"/>
      <c r="B52" s="1139"/>
      <c r="C52" s="1142"/>
      <c r="D52" s="1142"/>
      <c r="E52" s="1142"/>
      <c r="F52" s="1142"/>
      <c r="G52" s="1142"/>
      <c r="H52" s="1142"/>
      <c r="I52" s="1142"/>
      <c r="J52" s="1142"/>
      <c r="K52" s="1142"/>
      <c r="L52" s="1142"/>
      <c r="M52" s="1142"/>
      <c r="N52" s="1142"/>
      <c r="O52" s="1142"/>
      <c r="P52" s="1142"/>
      <c r="Q52" s="1142"/>
      <c r="R52" s="1142"/>
      <c r="S52" s="1143"/>
      <c r="T52" s="176"/>
      <c r="U52" s="207"/>
      <c r="AB52" s="207"/>
    </row>
    <row r="53" spans="1:28" ht="18" customHeight="1" x14ac:dyDescent="0.2">
      <c r="A53" s="1140"/>
      <c r="B53" s="1141"/>
      <c r="C53" s="1144"/>
      <c r="D53" s="1144"/>
      <c r="E53" s="1144"/>
      <c r="F53" s="1144"/>
      <c r="G53" s="1144"/>
      <c r="H53" s="1144"/>
      <c r="I53" s="1144"/>
      <c r="J53" s="1144"/>
      <c r="K53" s="1144"/>
      <c r="L53" s="1144"/>
      <c r="M53" s="1144"/>
      <c r="N53" s="1144"/>
      <c r="O53" s="1144"/>
      <c r="P53" s="1144"/>
      <c r="Q53" s="1144"/>
      <c r="R53" s="1144"/>
      <c r="S53" s="1145"/>
      <c r="T53" s="176"/>
      <c r="U53" s="176"/>
      <c r="AA53" s="175"/>
    </row>
  </sheetData>
  <sheetProtection sheet="1" formatCells="0" formatRows="0" selectLockedCells="1"/>
  <mergeCells count="9">
    <mergeCell ref="A46:B53"/>
    <mergeCell ref="C46:S53"/>
    <mergeCell ref="A4:S41"/>
    <mergeCell ref="A2:S3"/>
    <mergeCell ref="A44:B45"/>
    <mergeCell ref="C44:G45"/>
    <mergeCell ref="H44:J45"/>
    <mergeCell ref="K44:S45"/>
    <mergeCell ref="A42:S43"/>
  </mergeCells>
  <phoneticPr fontId="1"/>
  <dataValidations count="1">
    <dataValidation allowBlank="1" showInputMessage="1" showErrorMessage="1" prompt="上記の社内体制図には、助成事業の主担当者を必ず入力してください。" sqref="C44:G45" xr:uid="{00000000-0002-0000-0900-000001000000}"/>
  </dataValidations>
  <pageMargins left="0.59055118110236227" right="0.19685039370078741" top="0.39370078740157483" bottom="0.39370078740157483" header="0.19685039370078741" footer="0.19685039370078741"/>
  <pageSetup paperSize="9" orientation="portrait" r:id="rId1"/>
  <headerFooter>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CBB0F-860C-4D58-9AB8-70AA36267925}">
  <sheetPr>
    <tabColor rgb="FFFFFF00"/>
    <pageSetUpPr fitToPage="1"/>
  </sheetPr>
  <dimension ref="A1:AF62"/>
  <sheetViews>
    <sheetView showGridLines="0" view="pageBreakPreview" zoomScale="80" zoomScaleNormal="100" zoomScaleSheetLayoutView="80" workbookViewId="0">
      <selection activeCell="A8" sqref="A8:A10"/>
    </sheetView>
  </sheetViews>
  <sheetFormatPr defaultColWidth="8.77734375" defaultRowHeight="13.2" outlineLevelRow="1" outlineLevelCol="1" x14ac:dyDescent="0.2"/>
  <cols>
    <col min="1" max="1" width="11.21875" style="252" customWidth="1"/>
    <col min="2" max="2" width="15" style="252" customWidth="1"/>
    <col min="3" max="3" width="25.77734375" style="252" customWidth="1"/>
    <col min="4" max="15" width="5.21875" style="252" customWidth="1"/>
    <col min="16" max="16" width="22.109375" style="252" customWidth="1"/>
    <col min="17" max="17" width="2.77734375" style="252" customWidth="1"/>
    <col min="18" max="19" width="9.33203125" style="252" hidden="1" customWidth="1" outlineLevel="1"/>
    <col min="20" max="20" width="9.33203125" style="252" customWidth="1" collapsed="1"/>
    <col min="21" max="22" width="9.33203125" style="252" customWidth="1"/>
    <col min="23" max="16384" width="8.77734375" style="252"/>
  </cols>
  <sheetData>
    <row r="1" spans="1:17" s="358" customFormat="1" ht="30" customHeight="1" x14ac:dyDescent="0.2">
      <c r="A1" s="357" t="s">
        <v>627</v>
      </c>
      <c r="B1" s="357"/>
      <c r="C1" s="357"/>
      <c r="D1" s="357"/>
      <c r="E1" s="357"/>
      <c r="F1" s="357"/>
      <c r="G1" s="357"/>
      <c r="H1" s="357"/>
      <c r="I1" s="357"/>
      <c r="J1" s="357"/>
      <c r="K1" s="357"/>
      <c r="L1" s="357"/>
      <c r="M1" s="357"/>
      <c r="N1" s="357"/>
      <c r="O1" s="357"/>
      <c r="P1" s="357"/>
    </row>
    <row r="2" spans="1:17" s="360" customFormat="1" ht="22.5" customHeight="1" x14ac:dyDescent="0.2">
      <c r="A2" s="359" t="s">
        <v>431</v>
      </c>
      <c r="B2" s="359"/>
      <c r="C2" s="359"/>
      <c r="D2" s="359"/>
      <c r="E2" s="359"/>
      <c r="F2" s="359"/>
      <c r="G2" s="359"/>
      <c r="H2" s="359"/>
      <c r="I2" s="359"/>
      <c r="J2" s="359"/>
      <c r="K2" s="359"/>
    </row>
    <row r="3" spans="1:17" s="360" customFormat="1" ht="22.5" customHeight="1" thickBot="1" x14ac:dyDescent="0.25">
      <c r="A3" s="545" t="s">
        <v>613</v>
      </c>
      <c r="B3" s="359"/>
      <c r="C3" s="359"/>
      <c r="D3" s="359"/>
      <c r="E3" s="359"/>
      <c r="F3" s="359"/>
      <c r="G3" s="359"/>
      <c r="H3" s="359"/>
      <c r="I3" s="359"/>
      <c r="J3" s="359"/>
      <c r="K3" s="359"/>
    </row>
    <row r="4" spans="1:17" s="360" customFormat="1" ht="22.5" customHeight="1" thickBot="1" x14ac:dyDescent="0.25">
      <c r="A4" s="1163" t="str">
        <f>IF(D8="","―",IF(AND(D10="",D9=""),D8,IF(D10="",D9,D10)))</f>
        <v>―</v>
      </c>
      <c r="B4" s="1164"/>
      <c r="C4" s="1165"/>
      <c r="D4" s="359"/>
      <c r="E4" s="359"/>
      <c r="F4" s="359"/>
      <c r="G4" s="359"/>
      <c r="H4" s="359"/>
      <c r="I4" s="359"/>
      <c r="J4" s="359"/>
      <c r="K4" s="359"/>
    </row>
    <row r="5" spans="1:17" s="360" customFormat="1" ht="11.25" customHeight="1" x14ac:dyDescent="0.2">
      <c r="A5" s="546"/>
      <c r="B5" s="546"/>
      <c r="C5" s="546"/>
      <c r="D5" s="546"/>
      <c r="E5" s="546"/>
      <c r="F5" s="546"/>
      <c r="G5" s="546"/>
      <c r="H5" s="546"/>
      <c r="I5" s="546"/>
      <c r="J5" s="546"/>
      <c r="K5" s="546"/>
      <c r="L5" s="546"/>
      <c r="M5" s="546"/>
      <c r="N5" s="546"/>
      <c r="O5" s="546"/>
      <c r="P5" s="546"/>
    </row>
    <row r="6" spans="1:17" s="358" customFormat="1" ht="23.25" customHeight="1" thickBot="1" x14ac:dyDescent="0.25">
      <c r="A6" s="545" t="s">
        <v>611</v>
      </c>
      <c r="B6" s="545"/>
      <c r="C6" s="545"/>
      <c r="D6" s="545"/>
      <c r="E6" s="545"/>
      <c r="F6" s="545"/>
      <c r="G6" s="545"/>
      <c r="H6" s="545"/>
      <c r="I6" s="545"/>
      <c r="J6" s="545"/>
      <c r="K6" s="545"/>
      <c r="L6" s="545"/>
      <c r="M6" s="545"/>
      <c r="N6" s="545"/>
      <c r="O6" s="545"/>
      <c r="P6" s="545"/>
      <c r="Q6" s="358" t="s">
        <v>432</v>
      </c>
    </row>
    <row r="7" spans="1:17" s="358" customFormat="1" ht="23.1" customHeight="1" thickBot="1" x14ac:dyDescent="0.25">
      <c r="A7" s="515" t="s">
        <v>433</v>
      </c>
      <c r="B7" s="511" t="s">
        <v>434</v>
      </c>
      <c r="C7" s="510" t="s">
        <v>435</v>
      </c>
      <c r="D7" s="1169" t="s">
        <v>436</v>
      </c>
      <c r="E7" s="1170"/>
      <c r="F7" s="1170"/>
      <c r="G7" s="1170"/>
      <c r="H7" s="1170"/>
      <c r="I7" s="1170"/>
      <c r="J7" s="1170"/>
      <c r="K7" s="1170"/>
      <c r="L7" s="1173"/>
      <c r="M7" s="1169" t="s">
        <v>437</v>
      </c>
      <c r="N7" s="1170"/>
      <c r="O7" s="1170"/>
      <c r="P7" s="544" t="s">
        <v>438</v>
      </c>
    </row>
    <row r="8" spans="1:17" s="358" customFormat="1" ht="23.1" customHeight="1" x14ac:dyDescent="0.2">
      <c r="A8" s="1177"/>
      <c r="B8" s="361">
        <v>1</v>
      </c>
      <c r="C8" s="513">
        <f ca="1">IF(ROW()-ROW(C7)=1,
     DATE(2026,2,1),
     IF(B8&gt;A8,
        "―",
        IF(OR(INDIRECT(ADDRESS(ROW()-1,COLUMN()+5))="",
                INDIRECT(ADDRESS(ROW()-1,COLUMN()+5))+1&gt;=DATE(2027,2,1)),
           "エラー",
           INDIRECT(ADDRESS(ROW()-1,COLUMN()+5))+1)))</f>
        <v>46054</v>
      </c>
      <c r="D8" s="1174"/>
      <c r="E8" s="1175"/>
      <c r="F8" s="1175"/>
      <c r="G8" s="1175"/>
      <c r="H8" s="1175"/>
      <c r="I8" s="1175"/>
      <c r="J8" s="1175"/>
      <c r="K8" s="1175"/>
      <c r="L8" s="1176"/>
      <c r="M8" s="1171" t="str">
        <f ca="1">IF(OR(C8="―",D8=""),
     "―",
     IF(OR(C8&gt;D8,D8&gt;DATE(2029,1,31)),
                      "エラー",
                      IF(QUOTIENT(D8-C8+1,365)&lt;1,
                         QUOTIENT(D8-C8,30)&amp;"ヶ月",
                         IF(MOD(D8-C8+1,365)&lt;30,
                            QUOTIENT(D8-C8+1,365)&amp;"年",
                            QUOTIENT(D8-C8+1,365)&amp;"年"&amp;QUOTIENT(D8-C8+1,30)-12*QUOTIENT(D8-C8+1,365)&amp;"ヶ月"))))</f>
        <v>―</v>
      </c>
      <c r="N8" s="1172"/>
      <c r="O8" s="1172"/>
      <c r="P8" s="1166" t="s">
        <v>475</v>
      </c>
    </row>
    <row r="9" spans="1:17" s="358" customFormat="1" ht="23.1" customHeight="1" x14ac:dyDescent="0.2">
      <c r="A9" s="1178"/>
      <c r="B9" s="362"/>
      <c r="C9" s="512" t="str">
        <f>IF(ROW()-ROW(C7)=1,
DATE(2026,3,1),
IF(B9&gt;A8,"エラー",
IF(B9="","―",D8+1)))</f>
        <v>―</v>
      </c>
      <c r="D9" s="1174"/>
      <c r="E9" s="1175"/>
      <c r="F9" s="1175"/>
      <c r="G9" s="1175"/>
      <c r="H9" s="1175"/>
      <c r="I9" s="1175"/>
      <c r="J9" s="1175"/>
      <c r="K9" s="1175"/>
      <c r="L9" s="1176"/>
      <c r="M9" s="1171" t="str">
        <f>IF(OR(C9="―",D9=""),
     "―",
     IF(OR(C9&gt;D9,D9&gt;DATE(2029,1,31)),
                      "エラー",
                      IF(QUOTIENT(D9-C9+1,365)&lt;1,
                         QUOTIENT(D9-C9,30)&amp;"ヶ月",
                         IF(MOD(D9-C9+1,365)&lt;30,
                            QUOTIENT(D9-C9+1,365)&amp;"年",
                            QUOTIENT(D9-C9+1,365)&amp;"年"&amp;QUOTIENT(D9-C9+1,30)-12*QUOTIENT(D9-C9+1,365)&amp;"ヶ月"))))</f>
        <v>―</v>
      </c>
      <c r="N9" s="1172"/>
      <c r="O9" s="1172"/>
      <c r="P9" s="1167"/>
    </row>
    <row r="10" spans="1:17" s="358" customFormat="1" ht="23.1" customHeight="1" thickBot="1" x14ac:dyDescent="0.25">
      <c r="A10" s="1179"/>
      <c r="B10" s="362"/>
      <c r="C10" s="512" t="str">
        <f>IF(ROW()-ROW(C8)=1,
DATE(2026,3,1),
IF(B10&gt;A8,"エラー",
IF(B10="","―",D9+1)))</f>
        <v>―</v>
      </c>
      <c r="D10" s="1174"/>
      <c r="E10" s="1175"/>
      <c r="F10" s="1175"/>
      <c r="G10" s="1175"/>
      <c r="H10" s="1175"/>
      <c r="I10" s="1175"/>
      <c r="J10" s="1175"/>
      <c r="K10" s="1175"/>
      <c r="L10" s="1176"/>
      <c r="M10" s="1171" t="str">
        <f>IF(OR(C10="―",D10=""),
     "―",
     IF(OR(C10&gt;D10,D10&gt;=DATE(2029,2,1)),
                      "エラー",
                      IF(QUOTIENT(D10-C10+1,365)&lt;1,
                         QUOTIENT(D10-C10,30)&amp;"ヶ月",
                         IF(MOD(D10-C10+1,365)&lt;30,
                            QUOTIENT(D10-C10+1,365)&amp;"年",
                            QUOTIENT(D10-C10+1,365)&amp;"年"&amp;QUOTIENT(D10-C10+1,30)-12*QUOTIENT(D10-C10+1,365)&amp;"ヶ月"))))</f>
        <v>―</v>
      </c>
      <c r="N10" s="1172"/>
      <c r="O10" s="1172"/>
      <c r="P10" s="1168"/>
    </row>
    <row r="11" spans="1:17" s="360" customFormat="1" ht="11.25" customHeight="1" x14ac:dyDescent="0.2">
      <c r="A11" s="546"/>
      <c r="B11" s="546"/>
      <c r="C11" s="546"/>
      <c r="D11" s="546"/>
      <c r="E11" s="546"/>
      <c r="F11" s="546"/>
      <c r="G11" s="546"/>
      <c r="H11" s="546"/>
      <c r="I11" s="546"/>
      <c r="J11" s="546"/>
      <c r="K11" s="546"/>
      <c r="L11" s="546"/>
      <c r="M11" s="546"/>
      <c r="N11" s="546"/>
      <c r="O11" s="546"/>
      <c r="P11" s="546"/>
    </row>
    <row r="12" spans="1:17" s="360" customFormat="1" ht="21" customHeight="1" x14ac:dyDescent="0.2">
      <c r="A12" s="363" t="s">
        <v>612</v>
      </c>
      <c r="B12" s="363"/>
      <c r="C12" s="363"/>
      <c r="D12" s="364"/>
      <c r="E12" s="364"/>
      <c r="F12" s="364"/>
      <c r="G12" s="364"/>
      <c r="H12" s="364"/>
      <c r="I12" s="364"/>
      <c r="J12" s="364"/>
      <c r="K12" s="364"/>
    </row>
    <row r="13" spans="1:17" s="360" customFormat="1" ht="44.25" customHeight="1" x14ac:dyDescent="0.2">
      <c r="A13" s="1198" t="s">
        <v>588</v>
      </c>
      <c r="B13" s="1198"/>
      <c r="C13" s="1198"/>
      <c r="D13" s="1198"/>
      <c r="E13" s="1198"/>
      <c r="F13" s="1198"/>
      <c r="G13" s="1198"/>
      <c r="H13" s="1198"/>
      <c r="I13" s="1198"/>
      <c r="J13" s="1198"/>
      <c r="K13" s="1198"/>
      <c r="L13" s="1198"/>
      <c r="M13" s="1198"/>
      <c r="N13" s="1198"/>
      <c r="O13" s="1198"/>
      <c r="P13" s="1198"/>
    </row>
    <row r="14" spans="1:17" s="360" customFormat="1" ht="21.75" customHeight="1" x14ac:dyDescent="0.2">
      <c r="A14" s="1209" t="s">
        <v>144</v>
      </c>
      <c r="B14" s="1211" t="s">
        <v>439</v>
      </c>
      <c r="C14" s="1211" t="s">
        <v>440</v>
      </c>
      <c r="D14" s="1216" t="s">
        <v>550</v>
      </c>
      <c r="E14" s="1217"/>
      <c r="F14" s="1217"/>
      <c r="G14" s="1217"/>
      <c r="H14" s="1217"/>
      <c r="I14" s="1217"/>
      <c r="J14" s="1217"/>
      <c r="K14" s="1217"/>
      <c r="L14" s="1217"/>
      <c r="M14" s="1217"/>
      <c r="N14" s="1217"/>
      <c r="O14" s="1217"/>
      <c r="P14" s="1207" t="s">
        <v>441</v>
      </c>
    </row>
    <row r="15" spans="1:17" ht="21" customHeight="1" x14ac:dyDescent="0.2">
      <c r="A15" s="1209"/>
      <c r="B15" s="1212"/>
      <c r="C15" s="1212"/>
      <c r="D15" s="1213" t="s">
        <v>442</v>
      </c>
      <c r="E15" s="1214"/>
      <c r="F15" s="1214"/>
      <c r="G15" s="1214"/>
      <c r="H15" s="1214"/>
      <c r="I15" s="1214"/>
      <c r="J15" s="1214"/>
      <c r="K15" s="1214"/>
      <c r="L15" s="1214"/>
      <c r="M15" s="1214"/>
      <c r="N15" s="1214"/>
      <c r="O15" s="1215"/>
      <c r="P15" s="1208"/>
    </row>
    <row r="16" spans="1:17" ht="21.75" customHeight="1" x14ac:dyDescent="0.2">
      <c r="A16" s="1209"/>
      <c r="B16" s="1218" t="s">
        <v>551</v>
      </c>
      <c r="C16" s="1199" t="s">
        <v>443</v>
      </c>
      <c r="D16" s="365" t="str">
        <f>IF(A50="",
     "-",
     IF(U53&lt;=H50,
         1,
         IF(AND(U51&lt;=H50, H50&lt;U53, A50=1),
            1,
            IF(AND(U51&lt;=H50, H50&lt;U53, A50&gt;=1),
               R20,
               IF(AND(H50&lt;U51, U53&lt;=H51, A50&gt;=2),
                  2,
                  IF(AND(U51&lt;=H51, H51&lt;U53, A50=2),
                     2,
                     IF(AND(U51&lt;=H51, H51&lt;U53, A50&gt;=2),
                        R21,
                        IF(AND(H51&lt;U51, U53&lt;=H52, A50=3),
                           3,
                           IF(AND(U51&lt;=H52, H52&lt;=U53, A50=3),
                              3,
                              "-")))))))))</f>
        <v>-</v>
      </c>
      <c r="E16" s="366" t="str">
        <f>IF(A50="",
     "-",
     IF(V53&lt;=H50,
         1,
         IF(AND(V51&lt;=H50, H50&lt;V53, A50=1),
            1,
            IF(AND(V51&lt;=H50, H50&lt;V53, A50&gt;=1),
               R20,
               IF(AND(H50&lt;V51, V53&lt;=$H$51, A50&gt;=2),
                  2,
                  IF(AND(V51&lt;=H51, H51&lt;V53, A50=2),
                     2,
                     IF(AND(V51&lt;=H51, H51&lt;V53, A50&gt;=2),
                        R21,
                        IF(AND(H51&lt;V51, V53&lt;=H52, A50=3),
                           3,
                           IF(AND(V51&lt;=H52, H52&lt;=V53, A50=3),
                              3,
                              "-")))))))))</f>
        <v>-</v>
      </c>
      <c r="F16" s="366" t="str">
        <f>IF(A50="",
     "-",
     IF(W53&lt;=H50,
         1,
         IF(AND(W51&lt;=H50, H50&lt;W53, A50=1),
            1,
            IF(AND(W51&lt;=H50, H50&lt;W53, A50&gt;=1),
               R20,
               IF(AND(H50&lt;W51, W53&lt;=H51, A50&gt;=2),
                  2,
                  IF(AND(W51&lt;=H51, H51&lt;W53, A50=2),
                     2,
                     IF(AND(W51&lt;=H51, H51&lt;W53, A50&gt;=2),
                        R21,
                        IF(AND(H51&lt;W51, W53&lt;=H52, A50=3),
                           3,
                           IF(AND(W51&lt;=H52, H52&lt;=W53, A50=3),
                              3,
                              "-")))))))))</f>
        <v>-</v>
      </c>
      <c r="G16" s="367" t="str">
        <f>IF(A50="",
     "-",
     IF(X53&lt;=H50,
         1,
         IF(AND(X51&lt;=H50, H50&lt;X53, A50=1),
            1,
            IF(AND(X51&lt;=H50, H50&lt;X53, A50&gt;=1),
               R20,
               IF(AND(H50&lt;X51, X53&lt;=H51, A50&gt;=2),
                  2,
                  IF(AND(X51&lt;=H51, H51&lt;X53, A50=2),
                     2,
                     IF(AND(X51&lt;=H51, H51&lt;X53, A50&gt;=2),
                        R21,
                        IF(AND(H51&lt;X51, X53&lt;=H52, A50=3),
                           3,
                           IF(AND(X51&lt;=H52, H52&lt;=X53, A50=3),
                              3,
                              "-")))))))))</f>
        <v>-</v>
      </c>
      <c r="H16" s="365" t="str">
        <f>IF(A50="",
     "-",
     IF(Y53&lt;=H50,
         1,
         IF(AND(Y51&lt;=H50, H50&lt;Y53, A50=1),
            1,
            IF(AND(Y51&lt;=H50, H50&lt;Y53, A50&gt;=1),
               R20,
               IF(AND(H50&lt;Y51, Y53&lt;=H51, A50&gt;=2),
                  2,
                  IF(AND(Y51&lt;=H51, H51&lt;Y53, A50=2),
                     2,
                     IF(AND(Y51&lt;=H51, H51&lt;Y53, A50&gt;=2),
                        R21,
                        IF(AND(H51&lt;Y51, Y53&lt;=H52, A50=3),
                           3,
                           IF(AND(Y51&lt;=H52, $H$52&lt;=Y53, A50=3),
                              3,
                              "-")))))))))</f>
        <v>-</v>
      </c>
      <c r="I16" s="366" t="str">
        <f>IF(A50="",
     "-",
     IF(Z53&lt;=H50,
         1,
         IF(AND(Z51&lt;=H50, H50&lt;Z53, A50=1),
            1,
            IF(AND(Z51&lt;=H50, H50&lt;Z53, A50&gt;=1),
               R20,
               IF(AND(H50&lt;Z51, Z53&lt;=H51, A50&gt;=2),
                  2,
                  IF(AND(Z51&lt;=H51, H51&lt;Z53, A50=2),
                     2,
                     IF(AND(Z51&lt;=H51, H51&lt;Z53, A50&gt;=2),
                        R21,
                        IF(AND(H51&lt;Z51, Z53&lt;=H52, A50=3),
                           3,
                           IF(AND(Z51&lt;=H52, H52&lt;=Z53, A50=3),
                              3,
                              "-")))))))))</f>
        <v>-</v>
      </c>
      <c r="J16" s="366" t="str">
        <f>IF(A50="",
     "-",
     IF(AA53&lt;=H50,
         1,
         IF(AND(AA51&lt;=H50, H50&lt;AA53, A50=1),
            1,
            IF(AND(AA51&lt;=H50, H50&lt;AA53, A50&gt;=1),
               R20,
               IF(AND(H50&lt;AA51, AA53&lt;=H51, A50&gt;=2),
                  2,
                  IF(AND(AA51&lt;=H51, H51&lt;AA53, A50=2),
                     2,
                     IF(AND(AA51&lt;=H51, H51&lt;AA53, A50&gt;=2),
                        R21,
                        IF(AND(H51&lt;AA51, AA53&lt;=H52, A50=3),
                           3,
                           IF(AND(AA51&lt;=H52, H52&lt;=AA53, A50=3),
                              3,
                              "-")))))))))</f>
        <v>-</v>
      </c>
      <c r="K16" s="367" t="str">
        <f>IF(A50="",
     "-",
     IF(AB53&lt;=H50,
         1,
         IF(AND(AB51&lt;=H50, H50&lt;AB53, A50=1),
            1,
            IF(AND(AB51&lt;=H50, H50&lt;AB53, A50&gt;=1),
               R20,
               IF(AND(H50&lt;AB51, AB53&lt;=H51, A50&gt;=2),
                  2,
                  IF(AND(AB51&lt;=H51, H51&lt;AB53, A50=2),
                     2,
                     IF(AND(AB51&lt;=H51, H51&lt;AB53, A50&gt;=2),
                        R21,
                        IF(AND(H51&lt;AB51, AB53&lt;=H52, A50=3),
                           3,
                           IF(AND(AB51&lt;=H52, H52&lt;=AB53, A50=3),
                              3,
                              "-")))))))))</f>
        <v>-</v>
      </c>
      <c r="L16" s="365" t="str">
        <f>IF(A50="",
     "-",
     IF(AC53&lt;=H50,
         1,
         IF(AND(AC51&lt;=H50, H50&lt;AC53, A50=1),
            1,
            IF(AND(AC51&lt;=H50, H50&lt;AC53, A50&gt;=1),
               R20,
               IF(AND(H50&lt;AC51, AC53&lt;=H51, A50&gt;=2),
                  2,
                  IF(AND(AC51&lt;=H51, H51&lt;AC53, A50=2),
                     2,
                     IF(AND(AC51&lt;=H51, H51&lt;AC53, A50&gt;=2),
                        R21,
                        IF(AND(H51&lt;AC51, AC53&lt;=H52, A50=3),
                           3,
                           IF(AND(AC51&lt;=H52, H52&lt;=AC53, A50=3),
                              3,
                              "-")))))))))</f>
        <v>-</v>
      </c>
      <c r="M16" s="366" t="str">
        <f>IF(A50="",
     "-",
     IF(AD53&lt;=H50,
         1,
         IF(AND(AD51&lt;=H50, H50&lt;AD53, A50=1),
            1,
            IF(AND(AD51&lt;=H50, H50&lt;AD53, A50&gt;=1),
               R20,
               IF(AND(H50&lt;AD51, AD53&lt;=H51, A50&gt;=2),
                  2,
                  IF(AND(AD51&lt;=H51, H51&lt;AD53, A50=2),
                     2,
                     IF(AND(AD51&lt;=H51, H51&lt;AD53, A50&gt;=2),
                        R21,
                        IF(AND(H51&lt;AD51, AD53&lt;=H52, A50=3),
                           3,
                           IF(AND(AD51&lt;=H52, H52&lt;=AD53, A50=3),
                              3,
                              "-")))))))))</f>
        <v>-</v>
      </c>
      <c r="N16" s="366" t="str">
        <f>IF($A$50="",
     "-",
     IF(AE53&lt;=$H$50,
         1,
         IF(AND(AE51&lt;=$H$50, $H$50&lt;AE53, $A$50=1),
            1,
            IF(AND(AE51&lt;=$H$50, $H$50&lt;AE53, $A$50&gt;=1),
               R20,
               IF(AND($H$50&lt;AE51, AE53&lt;=$H$51, $A$50&gt;=2),
                  2,
                  IF(AND(AE51&lt;=$H$51, $H$51&lt;AE53, $A$50=2),
                     2,
                     IF(AND(AE51&lt;=$H$51, $H$51&lt;AE53, $A$50&gt;=2),
                        R21,
                        IF(AND($H$51&lt;AE51, AE53&lt;=$H$52, $A$50=3),
                           3,
                           IF(AND(AE51&lt;=$H$52, $H$52&lt;=AE53, $A$50=3),
                              3,
                              "-")))))))))</f>
        <v>-</v>
      </c>
      <c r="O16" s="367" t="str">
        <f>IF($A$50="",
     "-",
     IF(AF53&lt;=$H$50,
         1,
         IF(AND(AF51&lt;=$H$50, $H$50&lt;AF53, $A$50=1),
            1,
            IF(AND(AF51&lt;=$H$50, $H$50&lt;AF53, $A$50&gt;=1),
               R20,
               IF(AND($H$50&lt;AF51, AF53&lt;=$H$51, $A$50&gt;=2),
                  2,
                  IF(AND(AF51&lt;=$H$51, $H$51&lt;AF53, $A$50=2),
                     2,
                     IF(AND(AF51&lt;=$H$51, $H$51&lt;AF53, $A$50&gt;=2),
                        R21,
                        IF(AND($H$51&lt;AF51, AF53&lt;=$H$52, $A$50=3),
                           3,
                           IF(AND(AF51&lt;=$H$52, $H$52&lt;=AF53, $A$50=3),
                              3,
                              "-")))))))))</f>
        <v>-</v>
      </c>
      <c r="P16" s="1199" t="s">
        <v>444</v>
      </c>
    </row>
    <row r="17" spans="1:18" ht="18" customHeight="1" x14ac:dyDescent="0.2">
      <c r="A17" s="1209"/>
      <c r="B17" s="1219"/>
      <c r="C17" s="1200"/>
      <c r="D17" s="1180" t="s">
        <v>445</v>
      </c>
      <c r="E17" s="1181"/>
      <c r="F17" s="1181"/>
      <c r="G17" s="1182"/>
      <c r="H17" s="1180" t="s">
        <v>446</v>
      </c>
      <c r="I17" s="1181"/>
      <c r="J17" s="1181"/>
      <c r="K17" s="1182"/>
      <c r="L17" s="1180" t="s">
        <v>447</v>
      </c>
      <c r="M17" s="1181"/>
      <c r="N17" s="1181"/>
      <c r="O17" s="1182"/>
      <c r="P17" s="1200"/>
      <c r="R17" s="252" t="s">
        <v>448</v>
      </c>
    </row>
    <row r="18" spans="1:18" ht="15" customHeight="1" x14ac:dyDescent="0.2">
      <c r="A18" s="1209"/>
      <c r="B18" s="1219"/>
      <c r="C18" s="1200"/>
      <c r="D18" s="368">
        <v>2</v>
      </c>
      <c r="E18" s="369">
        <v>5</v>
      </c>
      <c r="F18" s="369">
        <v>8</v>
      </c>
      <c r="G18" s="370">
        <v>11</v>
      </c>
      <c r="H18" s="368">
        <v>2</v>
      </c>
      <c r="I18" s="369">
        <v>5</v>
      </c>
      <c r="J18" s="369">
        <v>8</v>
      </c>
      <c r="K18" s="370">
        <v>11</v>
      </c>
      <c r="L18" s="368">
        <v>2</v>
      </c>
      <c r="M18" s="369">
        <v>5</v>
      </c>
      <c r="N18" s="369">
        <v>8</v>
      </c>
      <c r="O18" s="370">
        <v>11</v>
      </c>
      <c r="P18" s="1200"/>
    </row>
    <row r="19" spans="1:18" ht="6.75" customHeight="1" x14ac:dyDescent="0.2">
      <c r="A19" s="1209"/>
      <c r="B19" s="1219"/>
      <c r="C19" s="1200"/>
      <c r="D19" s="371" t="s">
        <v>449</v>
      </c>
      <c r="E19" s="372" t="s">
        <v>449</v>
      </c>
      <c r="F19" s="372" t="s">
        <v>449</v>
      </c>
      <c r="G19" s="373" t="s">
        <v>449</v>
      </c>
      <c r="H19" s="371" t="s">
        <v>449</v>
      </c>
      <c r="I19" s="372" t="s">
        <v>449</v>
      </c>
      <c r="J19" s="372" t="s">
        <v>449</v>
      </c>
      <c r="K19" s="373" t="s">
        <v>449</v>
      </c>
      <c r="L19" s="371" t="s">
        <v>449</v>
      </c>
      <c r="M19" s="372" t="s">
        <v>449</v>
      </c>
      <c r="N19" s="372" t="s">
        <v>449</v>
      </c>
      <c r="O19" s="373" t="s">
        <v>449</v>
      </c>
      <c r="P19" s="1200"/>
    </row>
    <row r="20" spans="1:18" ht="15" customHeight="1" thickBot="1" x14ac:dyDescent="0.25">
      <c r="A20" s="1210"/>
      <c r="B20" s="1220"/>
      <c r="C20" s="1201"/>
      <c r="D20" s="374">
        <v>4</v>
      </c>
      <c r="E20" s="375">
        <v>7</v>
      </c>
      <c r="F20" s="375">
        <v>10</v>
      </c>
      <c r="G20" s="376">
        <v>1</v>
      </c>
      <c r="H20" s="374">
        <v>4</v>
      </c>
      <c r="I20" s="375">
        <v>7</v>
      </c>
      <c r="J20" s="375">
        <v>10</v>
      </c>
      <c r="K20" s="376">
        <v>1</v>
      </c>
      <c r="L20" s="374">
        <v>4</v>
      </c>
      <c r="M20" s="375">
        <v>7</v>
      </c>
      <c r="N20" s="375">
        <v>10</v>
      </c>
      <c r="O20" s="376">
        <v>1</v>
      </c>
      <c r="P20" s="1201"/>
      <c r="R20" s="377" t="s">
        <v>450</v>
      </c>
    </row>
    <row r="21" spans="1:18" ht="28.05" customHeight="1" x14ac:dyDescent="0.2">
      <c r="A21" s="610">
        <f>ROW()-ROW($A$20)</f>
        <v>1</v>
      </c>
      <c r="B21" s="378"/>
      <c r="C21" s="378"/>
      <c r="D21" s="379"/>
      <c r="E21" s="380"/>
      <c r="F21" s="380"/>
      <c r="G21" s="381"/>
      <c r="H21" s="382"/>
      <c r="I21" s="380"/>
      <c r="J21" s="380"/>
      <c r="K21" s="383"/>
      <c r="L21" s="379"/>
      <c r="M21" s="380"/>
      <c r="N21" s="380"/>
      <c r="O21" s="383"/>
      <c r="P21" s="384"/>
      <c r="R21" s="377" t="s">
        <v>451</v>
      </c>
    </row>
    <row r="22" spans="1:18" ht="27.6" customHeight="1" x14ac:dyDescent="0.2">
      <c r="A22" s="610">
        <f>ROW()-ROW($A$20)</f>
        <v>2</v>
      </c>
      <c r="B22" s="378"/>
      <c r="C22" s="378"/>
      <c r="D22" s="379"/>
      <c r="E22" s="380"/>
      <c r="F22" s="380"/>
      <c r="G22" s="381"/>
      <c r="H22" s="382"/>
      <c r="I22" s="380"/>
      <c r="J22" s="380"/>
      <c r="K22" s="383"/>
      <c r="L22" s="379"/>
      <c r="M22" s="380"/>
      <c r="N22" s="380"/>
      <c r="O22" s="383"/>
      <c r="P22" s="385"/>
    </row>
    <row r="23" spans="1:18" ht="28.05" customHeight="1" x14ac:dyDescent="0.2">
      <c r="A23" s="610">
        <f t="shared" ref="A23:A45" si="0">ROW()-ROW($A$20)</f>
        <v>3</v>
      </c>
      <c r="B23" s="378"/>
      <c r="C23" s="378"/>
      <c r="D23" s="379"/>
      <c r="E23" s="380"/>
      <c r="F23" s="380"/>
      <c r="G23" s="381"/>
      <c r="H23" s="382"/>
      <c r="I23" s="380"/>
      <c r="J23" s="380"/>
      <c r="K23" s="383"/>
      <c r="L23" s="379"/>
      <c r="M23" s="380"/>
      <c r="N23" s="380"/>
      <c r="O23" s="383"/>
      <c r="P23" s="385"/>
    </row>
    <row r="24" spans="1:18" ht="28.05" customHeight="1" x14ac:dyDescent="0.2">
      <c r="A24" s="610">
        <f t="shared" si="0"/>
        <v>4</v>
      </c>
      <c r="B24" s="378"/>
      <c r="C24" s="378"/>
      <c r="D24" s="379"/>
      <c r="E24" s="380"/>
      <c r="F24" s="380"/>
      <c r="G24" s="381"/>
      <c r="H24" s="382"/>
      <c r="I24" s="380"/>
      <c r="J24" s="380"/>
      <c r="K24" s="383"/>
      <c r="L24" s="379"/>
      <c r="M24" s="380"/>
      <c r="N24" s="380"/>
      <c r="O24" s="383"/>
      <c r="P24" s="385"/>
    </row>
    <row r="25" spans="1:18" ht="28.05" customHeight="1" x14ac:dyDescent="0.2">
      <c r="A25" s="610">
        <f t="shared" si="0"/>
        <v>5</v>
      </c>
      <c r="B25" s="378"/>
      <c r="C25" s="378"/>
      <c r="D25" s="379"/>
      <c r="E25" s="380"/>
      <c r="F25" s="380"/>
      <c r="G25" s="381"/>
      <c r="H25" s="382"/>
      <c r="I25" s="380"/>
      <c r="J25" s="380"/>
      <c r="K25" s="383"/>
      <c r="L25" s="379"/>
      <c r="M25" s="380"/>
      <c r="N25" s="380"/>
      <c r="O25" s="383"/>
      <c r="P25" s="385"/>
    </row>
    <row r="26" spans="1:18" ht="28.05" customHeight="1" x14ac:dyDescent="0.2">
      <c r="A26" s="610">
        <f t="shared" si="0"/>
        <v>6</v>
      </c>
      <c r="B26" s="378"/>
      <c r="C26" s="378"/>
      <c r="D26" s="379"/>
      <c r="E26" s="380"/>
      <c r="F26" s="380"/>
      <c r="G26" s="381"/>
      <c r="H26" s="382"/>
      <c r="I26" s="380"/>
      <c r="J26" s="380"/>
      <c r="K26" s="383"/>
      <c r="L26" s="379"/>
      <c r="M26" s="380"/>
      <c r="N26" s="380"/>
      <c r="O26" s="383"/>
      <c r="P26" s="385"/>
    </row>
    <row r="27" spans="1:18" ht="28.05" customHeight="1" x14ac:dyDescent="0.2">
      <c r="A27" s="610">
        <f t="shared" si="0"/>
        <v>7</v>
      </c>
      <c r="B27" s="378"/>
      <c r="C27" s="378"/>
      <c r="D27" s="379"/>
      <c r="E27" s="380"/>
      <c r="F27" s="380"/>
      <c r="G27" s="381"/>
      <c r="H27" s="382"/>
      <c r="I27" s="380"/>
      <c r="J27" s="380"/>
      <c r="K27" s="383"/>
      <c r="L27" s="379"/>
      <c r="M27" s="380"/>
      <c r="N27" s="380"/>
      <c r="O27" s="383"/>
      <c r="P27" s="385"/>
    </row>
    <row r="28" spans="1:18" ht="28.05" customHeight="1" x14ac:dyDescent="0.2">
      <c r="A28" s="610">
        <f t="shared" si="0"/>
        <v>8</v>
      </c>
      <c r="B28" s="378"/>
      <c r="C28" s="378"/>
      <c r="D28" s="379"/>
      <c r="E28" s="380"/>
      <c r="F28" s="380"/>
      <c r="G28" s="381"/>
      <c r="H28" s="380"/>
      <c r="I28" s="380"/>
      <c r="J28" s="380"/>
      <c r="K28" s="380"/>
      <c r="L28" s="379"/>
      <c r="M28" s="380"/>
      <c r="N28" s="380"/>
      <c r="O28" s="383"/>
      <c r="P28" s="385"/>
    </row>
    <row r="29" spans="1:18" ht="28.05" customHeight="1" x14ac:dyDescent="0.2">
      <c r="A29" s="610">
        <f t="shared" si="0"/>
        <v>9</v>
      </c>
      <c r="B29" s="378"/>
      <c r="C29" s="378"/>
      <c r="D29" s="379"/>
      <c r="E29" s="380"/>
      <c r="F29" s="380"/>
      <c r="G29" s="381"/>
      <c r="H29" s="380"/>
      <c r="I29" s="380"/>
      <c r="J29" s="380"/>
      <c r="K29" s="380"/>
      <c r="L29" s="379"/>
      <c r="M29" s="380"/>
      <c r="N29" s="380"/>
      <c r="O29" s="383"/>
      <c r="P29" s="385"/>
    </row>
    <row r="30" spans="1:18" ht="28.05" customHeight="1" x14ac:dyDescent="0.2">
      <c r="A30" s="610">
        <f t="shared" si="0"/>
        <v>10</v>
      </c>
      <c r="B30" s="378"/>
      <c r="C30" s="378"/>
      <c r="D30" s="379"/>
      <c r="E30" s="380"/>
      <c r="F30" s="380"/>
      <c r="G30" s="381"/>
      <c r="H30" s="382"/>
      <c r="I30" s="380"/>
      <c r="J30" s="380"/>
      <c r="K30" s="383"/>
      <c r="L30" s="379"/>
      <c r="M30" s="380"/>
      <c r="N30" s="380"/>
      <c r="O30" s="383"/>
      <c r="P30" s="385"/>
    </row>
    <row r="31" spans="1:18" ht="28.05" customHeight="1" x14ac:dyDescent="0.2">
      <c r="A31" s="610">
        <f t="shared" si="0"/>
        <v>11</v>
      </c>
      <c r="B31" s="378"/>
      <c r="C31" s="378"/>
      <c r="D31" s="379"/>
      <c r="E31" s="380"/>
      <c r="F31" s="380"/>
      <c r="G31" s="381"/>
      <c r="H31" s="382"/>
      <c r="I31" s="380"/>
      <c r="J31" s="380"/>
      <c r="K31" s="383"/>
      <c r="L31" s="379"/>
      <c r="M31" s="380"/>
      <c r="N31" s="380"/>
      <c r="O31" s="383"/>
      <c r="P31" s="385"/>
    </row>
    <row r="32" spans="1:18" ht="28.05" customHeight="1" x14ac:dyDescent="0.2">
      <c r="A32" s="610">
        <f t="shared" si="0"/>
        <v>12</v>
      </c>
      <c r="B32" s="378"/>
      <c r="C32" s="378"/>
      <c r="D32" s="379"/>
      <c r="E32" s="380"/>
      <c r="F32" s="380"/>
      <c r="G32" s="381"/>
      <c r="H32" s="382"/>
      <c r="I32" s="380"/>
      <c r="J32" s="380"/>
      <c r="K32" s="383"/>
      <c r="L32" s="522"/>
      <c r="M32" s="380"/>
      <c r="N32" s="380"/>
      <c r="O32" s="383"/>
      <c r="P32" s="385"/>
    </row>
    <row r="33" spans="1:32" ht="28.05" customHeight="1" x14ac:dyDescent="0.2">
      <c r="A33" s="610">
        <f t="shared" si="0"/>
        <v>13</v>
      </c>
      <c r="B33" s="378"/>
      <c r="C33" s="378"/>
      <c r="D33" s="379"/>
      <c r="E33" s="380"/>
      <c r="F33" s="380"/>
      <c r="G33" s="381"/>
      <c r="H33" s="380"/>
      <c r="I33" s="380"/>
      <c r="J33" s="380"/>
      <c r="K33" s="380"/>
      <c r="L33" s="379"/>
      <c r="M33" s="380"/>
      <c r="N33" s="380"/>
      <c r="O33" s="383"/>
      <c r="P33" s="385"/>
    </row>
    <row r="34" spans="1:32" ht="28.05" customHeight="1" x14ac:dyDescent="0.2">
      <c r="A34" s="610">
        <f t="shared" si="0"/>
        <v>14</v>
      </c>
      <c r="B34" s="378"/>
      <c r="C34" s="378"/>
      <c r="D34" s="379"/>
      <c r="E34" s="380"/>
      <c r="F34" s="380"/>
      <c r="G34" s="381"/>
      <c r="H34" s="380"/>
      <c r="I34" s="380"/>
      <c r="J34" s="380"/>
      <c r="K34" s="380"/>
      <c r="L34" s="379"/>
      <c r="M34" s="380"/>
      <c r="N34" s="380"/>
      <c r="O34" s="383"/>
      <c r="P34" s="385"/>
    </row>
    <row r="35" spans="1:32" ht="28.05" customHeight="1" x14ac:dyDescent="0.2">
      <c r="A35" s="610">
        <f t="shared" si="0"/>
        <v>15</v>
      </c>
      <c r="B35" s="378"/>
      <c r="C35" s="378"/>
      <c r="D35" s="379"/>
      <c r="E35" s="380"/>
      <c r="F35" s="380"/>
      <c r="G35" s="381"/>
      <c r="H35" s="380"/>
      <c r="I35" s="380"/>
      <c r="J35" s="380"/>
      <c r="K35" s="380"/>
      <c r="L35" s="379"/>
      <c r="M35" s="380"/>
      <c r="N35" s="380"/>
      <c r="O35" s="383"/>
      <c r="P35" s="385"/>
    </row>
    <row r="36" spans="1:32" ht="28.05" customHeight="1" x14ac:dyDescent="0.2">
      <c r="A36" s="610">
        <f t="shared" si="0"/>
        <v>16</v>
      </c>
      <c r="B36" s="378"/>
      <c r="C36" s="378"/>
      <c r="D36" s="379"/>
      <c r="E36" s="380"/>
      <c r="F36" s="380"/>
      <c r="G36" s="381"/>
      <c r="H36" s="382"/>
      <c r="I36" s="380"/>
      <c r="J36" s="380"/>
      <c r="K36" s="383"/>
      <c r="L36" s="379"/>
      <c r="M36" s="380"/>
      <c r="N36" s="380"/>
      <c r="O36" s="383"/>
      <c r="P36" s="385"/>
    </row>
    <row r="37" spans="1:32" ht="28.05" customHeight="1" x14ac:dyDescent="0.2">
      <c r="A37" s="610">
        <f t="shared" si="0"/>
        <v>17</v>
      </c>
      <c r="B37" s="378"/>
      <c r="C37" s="378"/>
      <c r="D37" s="379"/>
      <c r="E37" s="380"/>
      <c r="F37" s="380"/>
      <c r="G37" s="381"/>
      <c r="H37" s="382"/>
      <c r="I37" s="380"/>
      <c r="J37" s="380"/>
      <c r="K37" s="383"/>
      <c r="L37" s="379"/>
      <c r="M37" s="380"/>
      <c r="N37" s="380"/>
      <c r="O37" s="383"/>
      <c r="P37" s="385"/>
    </row>
    <row r="38" spans="1:32" ht="28.05" customHeight="1" x14ac:dyDescent="0.2">
      <c r="A38" s="610">
        <f t="shared" si="0"/>
        <v>18</v>
      </c>
      <c r="B38" s="378"/>
      <c r="C38" s="378"/>
      <c r="D38" s="379"/>
      <c r="E38" s="380"/>
      <c r="F38" s="380"/>
      <c r="G38" s="381"/>
      <c r="H38" s="382"/>
      <c r="I38" s="380"/>
      <c r="J38" s="380"/>
      <c r="K38" s="383"/>
      <c r="L38" s="379"/>
      <c r="M38" s="380"/>
      <c r="N38" s="380"/>
      <c r="O38" s="383"/>
      <c r="P38" s="385"/>
    </row>
    <row r="39" spans="1:32" ht="28.05" customHeight="1" x14ac:dyDescent="0.2">
      <c r="A39" s="610">
        <f>ROW()-ROW($A$20)</f>
        <v>19</v>
      </c>
      <c r="B39" s="386"/>
      <c r="C39" s="378"/>
      <c r="D39" s="379"/>
      <c r="E39" s="380"/>
      <c r="F39" s="380"/>
      <c r="G39" s="381"/>
      <c r="H39" s="380"/>
      <c r="I39" s="380"/>
      <c r="J39" s="380"/>
      <c r="K39" s="380"/>
      <c r="L39" s="379"/>
      <c r="M39" s="380"/>
      <c r="N39" s="380"/>
      <c r="O39" s="383"/>
      <c r="P39" s="385"/>
    </row>
    <row r="40" spans="1:32" ht="28.05" customHeight="1" x14ac:dyDescent="0.2">
      <c r="A40" s="610">
        <f>ROW()-ROW($A$20)</f>
        <v>20</v>
      </c>
      <c r="B40" s="386"/>
      <c r="C40" s="378"/>
      <c r="D40" s="379"/>
      <c r="E40" s="380"/>
      <c r="F40" s="380"/>
      <c r="G40" s="381"/>
      <c r="H40" s="380"/>
      <c r="I40" s="380"/>
      <c r="J40" s="380"/>
      <c r="K40" s="380"/>
      <c r="L40" s="379"/>
      <c r="M40" s="380"/>
      <c r="N40" s="380"/>
      <c r="O40" s="383"/>
      <c r="P40" s="385"/>
    </row>
    <row r="41" spans="1:32" ht="27.6" customHeight="1" x14ac:dyDescent="0.2">
      <c r="A41" s="610">
        <f>ROW()-ROW($A$20)</f>
        <v>21</v>
      </c>
      <c r="B41" s="386"/>
      <c r="C41" s="378"/>
      <c r="D41" s="379"/>
      <c r="E41" s="380"/>
      <c r="F41" s="380"/>
      <c r="G41" s="381"/>
      <c r="H41" s="380"/>
      <c r="I41" s="380"/>
      <c r="J41" s="380"/>
      <c r="K41" s="380"/>
      <c r="L41" s="379"/>
      <c r="M41" s="380"/>
      <c r="N41" s="380"/>
      <c r="O41" s="383"/>
      <c r="P41" s="385"/>
    </row>
    <row r="42" spans="1:32" ht="28.05" customHeight="1" x14ac:dyDescent="0.2">
      <c r="A42" s="610">
        <f>ROW()-ROW($A$20)</f>
        <v>22</v>
      </c>
      <c r="B42" s="386"/>
      <c r="C42" s="378"/>
      <c r="D42" s="379"/>
      <c r="E42" s="380"/>
      <c r="F42" s="380"/>
      <c r="G42" s="381"/>
      <c r="H42" s="380"/>
      <c r="I42" s="380"/>
      <c r="J42" s="380"/>
      <c r="K42" s="380"/>
      <c r="L42" s="379"/>
      <c r="M42" s="380"/>
      <c r="N42" s="380"/>
      <c r="O42" s="383"/>
      <c r="P42" s="385"/>
    </row>
    <row r="43" spans="1:32" ht="28.05" customHeight="1" x14ac:dyDescent="0.2">
      <c r="A43" s="610">
        <f t="shared" si="0"/>
        <v>23</v>
      </c>
      <c r="B43" s="378"/>
      <c r="C43" s="378"/>
      <c r="D43" s="379"/>
      <c r="E43" s="380"/>
      <c r="F43" s="380"/>
      <c r="G43" s="381"/>
      <c r="H43" s="382"/>
      <c r="I43" s="380"/>
      <c r="J43" s="380"/>
      <c r="K43" s="383"/>
      <c r="L43" s="379"/>
      <c r="M43" s="380"/>
      <c r="N43" s="380"/>
      <c r="O43" s="383"/>
      <c r="P43" s="385"/>
    </row>
    <row r="44" spans="1:32" ht="28.05" customHeight="1" x14ac:dyDescent="0.2">
      <c r="A44" s="610">
        <f t="shared" si="0"/>
        <v>24</v>
      </c>
      <c r="B44" s="378"/>
      <c r="C44" s="378"/>
      <c r="D44" s="379"/>
      <c r="E44" s="380"/>
      <c r="F44" s="380"/>
      <c r="G44" s="381"/>
      <c r="H44" s="380"/>
      <c r="I44" s="380"/>
      <c r="J44" s="380"/>
      <c r="K44" s="380"/>
      <c r="L44" s="379"/>
      <c r="M44" s="380"/>
      <c r="N44" s="380"/>
      <c r="O44" s="383"/>
      <c r="P44" s="385"/>
    </row>
    <row r="45" spans="1:32" ht="27.6" customHeight="1" x14ac:dyDescent="0.2">
      <c r="A45" s="611">
        <f t="shared" si="0"/>
        <v>25</v>
      </c>
      <c r="B45" s="387"/>
      <c r="C45" s="387"/>
      <c r="D45" s="388"/>
      <c r="E45" s="389"/>
      <c r="F45" s="389"/>
      <c r="G45" s="390"/>
      <c r="H45" s="391"/>
      <c r="I45" s="389"/>
      <c r="J45" s="389"/>
      <c r="K45" s="392"/>
      <c r="L45" s="388"/>
      <c r="M45" s="389"/>
      <c r="N45" s="389"/>
      <c r="O45" s="392"/>
      <c r="P45" s="385"/>
    </row>
    <row r="46" spans="1:32" ht="10.050000000000001" customHeight="1" x14ac:dyDescent="0.2"/>
    <row r="47" spans="1:32" ht="10.050000000000001" customHeight="1" x14ac:dyDescent="0.2">
      <c r="L47" s="355"/>
      <c r="M47" s="355"/>
    </row>
    <row r="48" spans="1:32" ht="15" hidden="1" customHeight="1" outlineLevel="1" x14ac:dyDescent="0.2">
      <c r="A48" s="1203" t="s">
        <v>452</v>
      </c>
      <c r="B48" s="1203"/>
      <c r="C48" s="1203"/>
      <c r="D48" s="393"/>
      <c r="E48" s="393"/>
      <c r="F48" s="393"/>
      <c r="G48" s="393"/>
      <c r="H48" s="393"/>
      <c r="I48" s="393"/>
      <c r="J48" s="393"/>
      <c r="K48" s="393"/>
      <c r="L48" s="355"/>
      <c r="M48" s="355"/>
      <c r="P48" s="548" t="s">
        <v>455</v>
      </c>
      <c r="Q48" s="549"/>
      <c r="R48" s="549"/>
      <c r="S48" s="549"/>
      <c r="T48" s="549"/>
      <c r="U48" s="549"/>
      <c r="V48" s="549"/>
      <c r="W48" s="549"/>
      <c r="X48" s="549"/>
      <c r="Y48" s="549"/>
      <c r="Z48" s="549"/>
      <c r="AA48" s="549"/>
      <c r="AB48" s="549"/>
      <c r="AC48" s="549"/>
      <c r="AD48" s="549"/>
      <c r="AE48" s="549"/>
      <c r="AF48" s="549"/>
    </row>
    <row r="49" spans="1:32" ht="15" hidden="1" customHeight="1" outlineLevel="1" x14ac:dyDescent="0.2">
      <c r="A49" s="1204" t="s">
        <v>453</v>
      </c>
      <c r="B49" s="1205"/>
      <c r="C49" s="394" t="s">
        <v>434</v>
      </c>
      <c r="D49" s="1196" t="s">
        <v>608</v>
      </c>
      <c r="E49" s="1196"/>
      <c r="F49" s="1196"/>
      <c r="G49" s="1196"/>
      <c r="H49" s="1183" t="s">
        <v>454</v>
      </c>
      <c r="I49" s="1206"/>
      <c r="J49" s="1206"/>
      <c r="K49" s="1206"/>
      <c r="L49" s="1184"/>
      <c r="M49" s="1183" t="s">
        <v>437</v>
      </c>
      <c r="N49" s="1184"/>
      <c r="P49" s="549" t="s">
        <v>33</v>
      </c>
      <c r="Q49" s="549" t="s">
        <v>41</v>
      </c>
      <c r="R49" s="549" t="s">
        <v>456</v>
      </c>
      <c r="S49" s="549" t="s">
        <v>457</v>
      </c>
      <c r="T49" s="550" t="s">
        <v>458</v>
      </c>
      <c r="U49" s="550" t="s">
        <v>459</v>
      </c>
      <c r="V49" s="550" t="s">
        <v>460</v>
      </c>
      <c r="W49" s="550" t="s">
        <v>461</v>
      </c>
      <c r="X49" s="550" t="s">
        <v>462</v>
      </c>
      <c r="Y49" s="550" t="s">
        <v>463</v>
      </c>
      <c r="Z49" s="550" t="s">
        <v>464</v>
      </c>
      <c r="AA49" s="550" t="s">
        <v>465</v>
      </c>
      <c r="AB49" s="550" t="s">
        <v>466</v>
      </c>
      <c r="AC49" s="550" t="s">
        <v>467</v>
      </c>
      <c r="AD49" s="550" t="s">
        <v>468</v>
      </c>
      <c r="AE49" s="550" t="s">
        <v>469</v>
      </c>
      <c r="AF49" s="550" t="s">
        <v>470</v>
      </c>
    </row>
    <row r="50" spans="1:32" ht="15" hidden="1" customHeight="1" outlineLevel="1" x14ac:dyDescent="0.2">
      <c r="A50" s="1185">
        <f>A8</f>
        <v>0</v>
      </c>
      <c r="B50" s="1186"/>
      <c r="C50" s="395">
        <v>1</v>
      </c>
      <c r="D50" s="1197">
        <f ca="1">C8</f>
        <v>46054</v>
      </c>
      <c r="E50" s="1197"/>
      <c r="F50" s="1197"/>
      <c r="G50" s="1197"/>
      <c r="H50" s="1191">
        <f>D8</f>
        <v>0</v>
      </c>
      <c r="I50" s="1192"/>
      <c r="J50" s="1192"/>
      <c r="K50" s="1192"/>
      <c r="L50" s="1193"/>
      <c r="M50" s="1194" t="str">
        <f ca="1">M8</f>
        <v>―</v>
      </c>
      <c r="N50" s="1195"/>
      <c r="P50" s="551"/>
      <c r="Q50" s="552"/>
      <c r="R50" s="553"/>
      <c r="S50" s="552"/>
      <c r="T50" s="551" t="s">
        <v>471</v>
      </c>
      <c r="U50" s="552">
        <v>46054</v>
      </c>
      <c r="V50" s="552">
        <v>46143</v>
      </c>
      <c r="W50" s="552">
        <v>46235</v>
      </c>
      <c r="X50" s="552">
        <v>46327</v>
      </c>
      <c r="Y50" s="552">
        <v>46419</v>
      </c>
      <c r="Z50" s="552">
        <v>46508</v>
      </c>
      <c r="AA50" s="552">
        <v>46600</v>
      </c>
      <c r="AB50" s="552">
        <v>46692</v>
      </c>
      <c r="AC50" s="552">
        <v>46784</v>
      </c>
      <c r="AD50" s="552">
        <v>46874</v>
      </c>
      <c r="AE50" s="552">
        <v>46966</v>
      </c>
      <c r="AF50" s="552">
        <v>47058</v>
      </c>
    </row>
    <row r="51" spans="1:32" ht="15" hidden="1" customHeight="1" outlineLevel="1" x14ac:dyDescent="0.2">
      <c r="A51" s="1187"/>
      <c r="B51" s="1188"/>
      <c r="C51" s="395">
        <v>2</v>
      </c>
      <c r="D51" s="1197" t="str">
        <f>C9</f>
        <v>―</v>
      </c>
      <c r="E51" s="1197"/>
      <c r="F51" s="1197"/>
      <c r="G51" s="1197"/>
      <c r="H51" s="1191">
        <f>D9</f>
        <v>0</v>
      </c>
      <c r="I51" s="1192"/>
      <c r="J51" s="1192"/>
      <c r="K51" s="1192"/>
      <c r="L51" s="1193"/>
      <c r="M51" s="1194" t="str">
        <f>M9</f>
        <v>―</v>
      </c>
      <c r="N51" s="1195"/>
      <c r="P51" s="554"/>
      <c r="Q51" s="555"/>
      <c r="R51" s="549"/>
      <c r="S51" s="555"/>
      <c r="T51" s="554" t="s">
        <v>472</v>
      </c>
      <c r="U51" s="552">
        <f t="shared" ref="U51:AF51" si="1">U50</f>
        <v>46054</v>
      </c>
      <c r="V51" s="552">
        <f t="shared" si="1"/>
        <v>46143</v>
      </c>
      <c r="W51" s="552">
        <f t="shared" si="1"/>
        <v>46235</v>
      </c>
      <c r="X51" s="552">
        <f t="shared" si="1"/>
        <v>46327</v>
      </c>
      <c r="Y51" s="552">
        <f t="shared" si="1"/>
        <v>46419</v>
      </c>
      <c r="Z51" s="552">
        <f t="shared" si="1"/>
        <v>46508</v>
      </c>
      <c r="AA51" s="552">
        <f t="shared" si="1"/>
        <v>46600</v>
      </c>
      <c r="AB51" s="552">
        <f t="shared" si="1"/>
        <v>46692</v>
      </c>
      <c r="AC51" s="552">
        <f t="shared" si="1"/>
        <v>46784</v>
      </c>
      <c r="AD51" s="552">
        <f t="shared" si="1"/>
        <v>46874</v>
      </c>
      <c r="AE51" s="552">
        <f t="shared" si="1"/>
        <v>46966</v>
      </c>
      <c r="AF51" s="552">
        <f t="shared" si="1"/>
        <v>47058</v>
      </c>
    </row>
    <row r="52" spans="1:32" ht="15" hidden="1" customHeight="1" outlineLevel="1" x14ac:dyDescent="0.2">
      <c r="A52" s="1189"/>
      <c r="B52" s="1190"/>
      <c r="C52" s="395">
        <v>3</v>
      </c>
      <c r="D52" s="1197" t="str">
        <f>C10</f>
        <v>―</v>
      </c>
      <c r="E52" s="1197"/>
      <c r="F52" s="1197"/>
      <c r="G52" s="1197"/>
      <c r="H52" s="1191">
        <f>D10</f>
        <v>0</v>
      </c>
      <c r="I52" s="1192"/>
      <c r="J52" s="1192"/>
      <c r="K52" s="1192"/>
      <c r="L52" s="1193"/>
      <c r="M52" s="1194" t="str">
        <f>M10</f>
        <v>―</v>
      </c>
      <c r="N52" s="1195"/>
      <c r="P52" s="551"/>
      <c r="Q52" s="552"/>
      <c r="R52" s="553"/>
      <c r="S52" s="552"/>
      <c r="T52" s="551" t="s">
        <v>473</v>
      </c>
      <c r="U52" s="552">
        <v>46142</v>
      </c>
      <c r="V52" s="552">
        <v>46234</v>
      </c>
      <c r="W52" s="552">
        <v>46326</v>
      </c>
      <c r="X52" s="552">
        <v>46418</v>
      </c>
      <c r="Y52" s="552">
        <v>46507</v>
      </c>
      <c r="Z52" s="552">
        <v>46599</v>
      </c>
      <c r="AA52" s="552">
        <v>46691</v>
      </c>
      <c r="AB52" s="552">
        <v>46783</v>
      </c>
      <c r="AC52" s="552">
        <v>46873</v>
      </c>
      <c r="AD52" s="552">
        <v>46965</v>
      </c>
      <c r="AE52" s="552">
        <v>47057</v>
      </c>
      <c r="AF52" s="552">
        <v>47149</v>
      </c>
    </row>
    <row r="53" spans="1:32" ht="24" hidden="1" outlineLevel="1" x14ac:dyDescent="0.2">
      <c r="A53" s="1202"/>
      <c r="B53" s="1202"/>
      <c r="C53" s="1202"/>
      <c r="D53" s="1202"/>
      <c r="E53" s="1202"/>
      <c r="F53" s="1202"/>
      <c r="G53" s="1202"/>
      <c r="H53" s="1202"/>
      <c r="I53" s="1202"/>
      <c r="J53" s="1202"/>
      <c r="K53" s="1202"/>
      <c r="P53" s="549"/>
      <c r="Q53" s="549"/>
      <c r="R53" s="549"/>
      <c r="S53" s="549"/>
      <c r="T53" s="554" t="s">
        <v>474</v>
      </c>
      <c r="U53" s="552">
        <f t="shared" ref="U53:AF53" si="2">U52</f>
        <v>46142</v>
      </c>
      <c r="V53" s="552">
        <f t="shared" si="2"/>
        <v>46234</v>
      </c>
      <c r="W53" s="552">
        <f t="shared" si="2"/>
        <v>46326</v>
      </c>
      <c r="X53" s="552">
        <f t="shared" si="2"/>
        <v>46418</v>
      </c>
      <c r="Y53" s="552">
        <f t="shared" si="2"/>
        <v>46507</v>
      </c>
      <c r="Z53" s="552">
        <f t="shared" si="2"/>
        <v>46599</v>
      </c>
      <c r="AA53" s="552">
        <f t="shared" si="2"/>
        <v>46691</v>
      </c>
      <c r="AB53" s="552">
        <f t="shared" si="2"/>
        <v>46783</v>
      </c>
      <c r="AC53" s="552">
        <f t="shared" si="2"/>
        <v>46873</v>
      </c>
      <c r="AD53" s="552">
        <f t="shared" si="2"/>
        <v>46965</v>
      </c>
      <c r="AE53" s="552">
        <f t="shared" si="2"/>
        <v>47057</v>
      </c>
      <c r="AF53" s="552">
        <f t="shared" si="2"/>
        <v>47149</v>
      </c>
    </row>
    <row r="54" spans="1:32" hidden="1" outlineLevel="1" x14ac:dyDescent="0.2"/>
    <row r="55" spans="1:32" ht="17.55" hidden="1" customHeight="1" outlineLevel="1" x14ac:dyDescent="0.2"/>
    <row r="56" spans="1:32" ht="17.100000000000001" hidden="1" customHeight="1" outlineLevel="1" x14ac:dyDescent="0.2"/>
    <row r="57" spans="1:32" ht="18" hidden="1" customHeight="1" outlineLevel="1" x14ac:dyDescent="0.2">
      <c r="E57" s="396"/>
    </row>
    <row r="58" spans="1:32" ht="16.05" hidden="1" customHeight="1" outlineLevel="1" x14ac:dyDescent="0.2"/>
    <row r="59" spans="1:32" ht="28.05" hidden="1" customHeight="1" outlineLevel="1" x14ac:dyDescent="0.2"/>
    <row r="60" spans="1:32" hidden="1" outlineLevel="1" x14ac:dyDescent="0.2"/>
    <row r="61" spans="1:32" hidden="1" outlineLevel="1" x14ac:dyDescent="0.2"/>
    <row r="62" spans="1:32" collapsed="1" x14ac:dyDescent="0.2"/>
  </sheetData>
  <sheetProtection sheet="1" objects="1" scenarios="1" formatCells="0" formatRows="0" insertRows="0" deleteRows="0" selectLockedCells="1"/>
  <mergeCells count="40">
    <mergeCell ref="A13:P13"/>
    <mergeCell ref="L17:O17"/>
    <mergeCell ref="P16:P20"/>
    <mergeCell ref="D9:L9"/>
    <mergeCell ref="A53:K53"/>
    <mergeCell ref="A48:C48"/>
    <mergeCell ref="A49:B49"/>
    <mergeCell ref="H49:L49"/>
    <mergeCell ref="P14:P15"/>
    <mergeCell ref="A14:A20"/>
    <mergeCell ref="B14:B15"/>
    <mergeCell ref="C14:C15"/>
    <mergeCell ref="D15:O15"/>
    <mergeCell ref="D14:O14"/>
    <mergeCell ref="B16:B20"/>
    <mergeCell ref="C16:C20"/>
    <mergeCell ref="D17:G17"/>
    <mergeCell ref="H17:K17"/>
    <mergeCell ref="M49:N49"/>
    <mergeCell ref="A50:B52"/>
    <mergeCell ref="H50:L50"/>
    <mergeCell ref="M50:N50"/>
    <mergeCell ref="H51:L51"/>
    <mergeCell ref="M51:N51"/>
    <mergeCell ref="H52:L52"/>
    <mergeCell ref="M52:N52"/>
    <mergeCell ref="D49:G49"/>
    <mergeCell ref="D52:G52"/>
    <mergeCell ref="D51:G51"/>
    <mergeCell ref="D50:G50"/>
    <mergeCell ref="A4:C4"/>
    <mergeCell ref="P8:P10"/>
    <mergeCell ref="M7:O7"/>
    <mergeCell ref="M8:O8"/>
    <mergeCell ref="M9:O9"/>
    <mergeCell ref="M10:O10"/>
    <mergeCell ref="D7:L7"/>
    <mergeCell ref="D10:L10"/>
    <mergeCell ref="A8:A10"/>
    <mergeCell ref="D8:L8"/>
  </mergeCells>
  <phoneticPr fontId="1"/>
  <conditionalFormatting sqref="C8:C10">
    <cfRule type="expression" dxfId="56" priority="1">
      <formula>$C8="エラー"</formula>
    </cfRule>
  </conditionalFormatting>
  <conditionalFormatting sqref="D16:O16">
    <cfRule type="expression" dxfId="55" priority="30">
      <formula>D$16=$R$21</formula>
    </cfRule>
    <cfRule type="expression" dxfId="54" priority="31">
      <formula>D$16=$R$20</formula>
    </cfRule>
  </conditionalFormatting>
  <conditionalFormatting sqref="D18:O45">
    <cfRule type="expression" dxfId="53" priority="32">
      <formula>D$16=$R$17</formula>
    </cfRule>
  </conditionalFormatting>
  <conditionalFormatting sqref="M8:O10">
    <cfRule type="expression" dxfId="52" priority="2">
      <formula>$M8="エラー"</formula>
    </cfRule>
  </conditionalFormatting>
  <dataValidations count="14">
    <dataValidation type="date" allowBlank="1" showInputMessage="1" showErrorMessage="1" errorTitle="記載できる日付を超過しています" error="2027/2/1/~2029/1/31の日付を記載してください" sqref="D9:L9" xr:uid="{C49484E4-444D-43E7-831D-CB1238584BCF}">
      <formula1>46419</formula1>
      <formula2>47149</formula2>
    </dataValidation>
    <dataValidation type="date" allowBlank="1" showInputMessage="1" showErrorMessage="1" errorTitle="記載できる日付を超過しています" error="2026/2/1/~2029/1/31の日付を記載してください" sqref="D8:L8" xr:uid="{343B78A2-CA73-43E3-A047-9B08DAFDC285}">
      <formula1>46054</formula1>
      <formula2>47149</formula2>
    </dataValidation>
    <dataValidation type="date" operator="equal" allowBlank="1" showInputMessage="1" showErrorMessage="1" errorTitle="「期」の最短期間は12ヵ月です" error="2029/1/31の日付を記載してください" sqref="D10:L10" xr:uid="{957FCE86-034B-47DD-9EB6-99D9594807F9}">
      <formula1>47149</formula1>
    </dataValidation>
    <dataValidation type="date" imeMode="fullAlpha" allowBlank="1" showInput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H51:L51" xr:uid="{3A984C9A-B1FA-4E1E-9614-3E30980E8988}">
      <formula1>46023</formula1>
      <formula2>47118</formula2>
    </dataValidation>
    <dataValidation type="date" imeMode="halfAlpha" allowBlank="1" showInput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H52:L52" xr:uid="{A4725349-9597-4CAB-9EF7-A7BA43A7833B}">
      <formula1>46023</formula1>
      <formula2>47118</formula2>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H50:L50" xr:uid="{17006F46-E217-41D7-94B4-C0372B87860E}">
      <formula1>46023</formula1>
      <formula2>47118</formula2>
    </dataValidation>
    <dataValidation type="list" imeMode="halfAlpha" allowBlank="1" showInputMessage="1" showErrorMessage="1" errorTitle="無効なデータが入力されました。" error="設定する期の数（1～3の数値）を入力してください。" promptTitle="期の数を選択してください。" prompt="本研究開発で設定する期の数を入力してください。" sqref="A8" xr:uid="{A0849581-82A6-4799-A066-D9DA9216A81D}">
      <formula1>"1,2,3"</formula1>
    </dataValidation>
    <dataValidation imeMode="hiragana" allowBlank="1" showInputMessage="1" showErrorMessage="1" sqref="C49 M49 H49 M7 B7:D7 C21:C45" xr:uid="{A089169D-4498-43AC-A2C1-1E36946E565E}"/>
    <dataValidation imeMode="halfAlpha" allowBlank="1" showInputMessage="1" showErrorMessage="1" sqref="D16:O16 C50:C52 B8" xr:uid="{A3FE0B46-2CB2-4664-AF20-526B79FDECBA}"/>
    <dataValidation type="list" operator="equal" allowBlank="1" showInputMessage="1" showErrorMessage="1" sqref="B9" xr:uid="{156B1554-A0F6-4019-A352-A58AC0BA757F}">
      <formula1>"2"</formula1>
    </dataValidation>
    <dataValidation type="list" imeMode="halfAlpha" operator="equal" allowBlank="1" showInputMessage="1" showErrorMessage="1" sqref="B10" xr:uid="{61921E2C-275B-40F7-BBF5-6E13D2EF6C9D}">
      <formula1>"3"</formula1>
    </dataValidation>
    <dataValidation type="date" allowBlank="1" showInputMessage="1" showErrorMessage="1" sqref="C9" xr:uid="{3439B318-5399-4546-9931-41ADD6E2A416}">
      <formula1>46419</formula1>
      <formula2>47149</formula2>
    </dataValidation>
    <dataValidation type="date" allowBlank="1" showInputMessage="1" showErrorMessage="1" sqref="C10" xr:uid="{A6FA471D-1FED-4F1C-A5BA-FD3B8C22373F}">
      <formula1>46784</formula1>
      <formula2>47149</formula2>
    </dataValidation>
    <dataValidation type="list" allowBlank="1" showInputMessage="1" showErrorMessage="1" promptTitle="プルダウンから選択してください" prompt="自社単独作業：○_x000a_他者単独作業：●_x000a_自他共同作業：▲" sqref="D21:O45" xr:uid="{A98A9A0B-8544-4F9B-98E6-513CE94C810C}">
      <formula1>"○,●,▲"</formula1>
    </dataValidation>
  </dataValidations>
  <printOptions horizontalCentered="1"/>
  <pageMargins left="0.59055118110236227" right="0.59055118110236227" top="0.39370078740157483" bottom="0.78740157480314965" header="0.19685039370078741" footer="0.19685039370078741"/>
  <pageSetup paperSize="9" scale="67" orientation="portrait" r:id="rId1"/>
  <headerFooter alignWithMargins="0">
    <oddFooter>&amp;C&amp;"+,太字"&amp;A</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S29"/>
  <sheetViews>
    <sheetView view="pageBreakPreview" zoomScale="85" zoomScaleNormal="100" zoomScaleSheetLayoutView="85" workbookViewId="0">
      <selection activeCell="E4" sqref="E4:R4"/>
    </sheetView>
  </sheetViews>
  <sheetFormatPr defaultColWidth="8.77734375" defaultRowHeight="13.2" x14ac:dyDescent="0.2"/>
  <cols>
    <col min="1" max="4" width="5" style="261" customWidth="1"/>
    <col min="5" max="10" width="5.21875" style="261" customWidth="1"/>
    <col min="11" max="11" width="7.21875" style="261" customWidth="1"/>
    <col min="12" max="12" width="11.21875" style="261" customWidth="1"/>
    <col min="13" max="13" width="6.6640625" style="261" customWidth="1"/>
    <col min="14" max="15" width="6.88671875" style="261" customWidth="1"/>
    <col min="16" max="16" width="7.44140625" style="261" customWidth="1"/>
    <col min="17" max="18" width="6.88671875" style="261" customWidth="1"/>
    <col min="19" max="16384" width="8.77734375" style="261"/>
  </cols>
  <sheetData>
    <row r="1" spans="1:19" ht="21.75" customHeight="1" x14ac:dyDescent="0.2">
      <c r="A1" s="1233" t="s">
        <v>628</v>
      </c>
      <c r="B1" s="1233"/>
      <c r="C1" s="1233"/>
      <c r="D1" s="1233"/>
      <c r="E1" s="1233"/>
      <c r="F1" s="1233"/>
      <c r="G1" s="1233"/>
      <c r="H1" s="1233"/>
      <c r="I1" s="1233"/>
      <c r="J1" s="1233"/>
      <c r="K1" s="1233"/>
      <c r="L1" s="1233"/>
      <c r="M1" s="1233"/>
      <c r="N1" s="1233"/>
      <c r="O1" s="1233"/>
      <c r="P1" s="1233"/>
      <c r="Q1" s="1233"/>
      <c r="R1" s="1233"/>
      <c r="S1" s="264"/>
    </row>
    <row r="2" spans="1:19" ht="27" customHeight="1" x14ac:dyDescent="0.2">
      <c r="A2" s="1234" t="s">
        <v>392</v>
      </c>
      <c r="B2" s="1235"/>
      <c r="C2" s="1235"/>
      <c r="D2" s="1235"/>
      <c r="E2" s="1235"/>
      <c r="F2" s="1235"/>
      <c r="G2" s="1235"/>
      <c r="H2" s="1235"/>
      <c r="I2" s="1235"/>
      <c r="J2" s="1235"/>
      <c r="K2" s="1235"/>
      <c r="L2" s="1235"/>
      <c r="M2" s="1235"/>
      <c r="N2" s="1235"/>
      <c r="O2" s="1235"/>
      <c r="P2" s="1235"/>
      <c r="Q2" s="1235"/>
      <c r="R2" s="1236"/>
    </row>
    <row r="3" spans="1:19" ht="45" customHeight="1" x14ac:dyDescent="0.2">
      <c r="A3" s="1247" t="s">
        <v>622</v>
      </c>
      <c r="B3" s="1248"/>
      <c r="C3" s="1248"/>
      <c r="D3" s="1248"/>
      <c r="E3" s="1248"/>
      <c r="F3" s="1248"/>
      <c r="G3" s="1248"/>
      <c r="H3" s="1248"/>
      <c r="I3" s="1248"/>
      <c r="J3" s="1248"/>
      <c r="K3" s="1248"/>
      <c r="L3" s="1248"/>
      <c r="M3" s="1248"/>
      <c r="N3" s="1248"/>
      <c r="O3" s="1248"/>
      <c r="P3" s="1248"/>
      <c r="Q3" s="1248"/>
      <c r="R3" s="1249"/>
    </row>
    <row r="4" spans="1:19" ht="78.75" customHeight="1" x14ac:dyDescent="0.2">
      <c r="A4" s="1237" t="s">
        <v>350</v>
      </c>
      <c r="B4" s="1237"/>
      <c r="C4" s="1237"/>
      <c r="D4" s="1237"/>
      <c r="E4" s="1238"/>
      <c r="F4" s="1239"/>
      <c r="G4" s="1239"/>
      <c r="H4" s="1239"/>
      <c r="I4" s="1239"/>
      <c r="J4" s="1239"/>
      <c r="K4" s="1239"/>
      <c r="L4" s="1239"/>
      <c r="M4" s="1239"/>
      <c r="N4" s="1239"/>
      <c r="O4" s="1239"/>
      <c r="P4" s="1239"/>
      <c r="Q4" s="1239"/>
      <c r="R4" s="1240"/>
    </row>
    <row r="5" spans="1:19" ht="180" customHeight="1" x14ac:dyDescent="0.2">
      <c r="A5" s="1241" t="s">
        <v>351</v>
      </c>
      <c r="B5" s="1242"/>
      <c r="C5" s="1242"/>
      <c r="D5" s="1243"/>
      <c r="E5" s="1244"/>
      <c r="F5" s="1245"/>
      <c r="G5" s="1245"/>
      <c r="H5" s="1245"/>
      <c r="I5" s="1245"/>
      <c r="J5" s="1245"/>
      <c r="K5" s="1245"/>
      <c r="L5" s="1245"/>
      <c r="M5" s="1245"/>
      <c r="N5" s="1245"/>
      <c r="O5" s="1245"/>
      <c r="P5" s="1245"/>
      <c r="Q5" s="1245"/>
      <c r="R5" s="1246"/>
    </row>
    <row r="6" spans="1:19" ht="19.95" customHeight="1" x14ac:dyDescent="0.2">
      <c r="A6" s="1221" t="s">
        <v>393</v>
      </c>
      <c r="B6" s="1221"/>
      <c r="C6" s="1221"/>
      <c r="D6" s="1221"/>
      <c r="E6" s="1221"/>
      <c r="F6" s="1221"/>
      <c r="G6" s="1221"/>
      <c r="H6" s="1221"/>
      <c r="I6" s="1221"/>
      <c r="J6" s="1221"/>
      <c r="K6" s="1221"/>
      <c r="L6" s="1221"/>
      <c r="M6" s="1223" t="s">
        <v>145</v>
      </c>
      <c r="N6" s="1223"/>
      <c r="O6" s="1223"/>
      <c r="P6" s="1223"/>
      <c r="Q6" s="1223"/>
      <c r="R6" s="1223"/>
    </row>
    <row r="7" spans="1:19" ht="19.95" customHeight="1" x14ac:dyDescent="0.2">
      <c r="A7" s="1222"/>
      <c r="B7" s="1222"/>
      <c r="C7" s="1222"/>
      <c r="D7" s="1222"/>
      <c r="E7" s="1222"/>
      <c r="F7" s="1222"/>
      <c r="G7" s="1222"/>
      <c r="H7" s="1222"/>
      <c r="I7" s="1222"/>
      <c r="J7" s="1222"/>
      <c r="K7" s="1222"/>
      <c r="L7" s="1222"/>
      <c r="M7" s="1224"/>
      <c r="N7" s="1224"/>
      <c r="O7" s="1224"/>
      <c r="P7" s="1224"/>
      <c r="Q7" s="1224"/>
      <c r="R7" s="1224"/>
    </row>
    <row r="8" spans="1:19" ht="19.95" customHeight="1" x14ac:dyDescent="0.2">
      <c r="A8" s="1230" t="s">
        <v>301</v>
      </c>
      <c r="B8" s="1230"/>
      <c r="C8" s="1230"/>
      <c r="D8" s="1230"/>
      <c r="E8" s="1230"/>
      <c r="F8" s="1230"/>
      <c r="G8" s="1230"/>
      <c r="H8" s="1230"/>
      <c r="I8" s="1230"/>
      <c r="J8" s="1230"/>
      <c r="K8" s="1230"/>
      <c r="L8" s="1230"/>
      <c r="M8" s="1297" t="s">
        <v>383</v>
      </c>
      <c r="N8" s="1298"/>
      <c r="O8" s="1298"/>
      <c r="P8" s="1298"/>
      <c r="Q8" s="1298"/>
      <c r="R8" s="1299"/>
    </row>
    <row r="9" spans="1:19" ht="19.95" customHeight="1" x14ac:dyDescent="0.2">
      <c r="A9" s="1231"/>
      <c r="B9" s="1231"/>
      <c r="C9" s="1231"/>
      <c r="D9" s="1231"/>
      <c r="E9" s="1231"/>
      <c r="F9" s="1231"/>
      <c r="G9" s="1231"/>
      <c r="H9" s="1231"/>
      <c r="I9" s="1231"/>
      <c r="J9" s="1231"/>
      <c r="K9" s="1231"/>
      <c r="L9" s="1231"/>
      <c r="M9" s="315"/>
      <c r="N9" s="1300" t="s">
        <v>380</v>
      </c>
      <c r="O9" s="1301"/>
      <c r="P9" s="317"/>
      <c r="Q9" s="1302" t="s">
        <v>385</v>
      </c>
      <c r="R9" s="1303"/>
    </row>
    <row r="10" spans="1:19" ht="19.95" customHeight="1" x14ac:dyDescent="0.2">
      <c r="A10" s="1231"/>
      <c r="B10" s="1231"/>
      <c r="C10" s="1231"/>
      <c r="D10" s="1231"/>
      <c r="E10" s="1231"/>
      <c r="F10" s="1231"/>
      <c r="G10" s="1231"/>
      <c r="H10" s="1231"/>
      <c r="I10" s="1231"/>
      <c r="J10" s="1231"/>
      <c r="K10" s="1231"/>
      <c r="L10" s="1231"/>
      <c r="M10" s="316"/>
      <c r="N10" s="1304" t="s">
        <v>381</v>
      </c>
      <c r="O10" s="1305"/>
      <c r="P10" s="318"/>
      <c r="Q10" s="1306" t="s">
        <v>382</v>
      </c>
      <c r="R10" s="1307"/>
    </row>
    <row r="11" spans="1:19" ht="45" customHeight="1" x14ac:dyDescent="0.2">
      <c r="A11" s="1232"/>
      <c r="B11" s="1232"/>
      <c r="C11" s="1232"/>
      <c r="D11" s="1232"/>
      <c r="E11" s="1232"/>
      <c r="F11" s="1232"/>
      <c r="G11" s="1232"/>
      <c r="H11" s="1232"/>
      <c r="I11" s="1232"/>
      <c r="J11" s="1232"/>
      <c r="K11" s="1232"/>
      <c r="L11" s="1232"/>
      <c r="M11" s="1225" t="s">
        <v>384</v>
      </c>
      <c r="N11" s="1226"/>
      <c r="O11" s="1227"/>
      <c r="P11" s="1228"/>
      <c r="Q11" s="1228"/>
      <c r="R11" s="1229"/>
    </row>
    <row r="12" spans="1:19" ht="40.049999999999997" customHeight="1" x14ac:dyDescent="0.2">
      <c r="A12" s="1234" t="s">
        <v>394</v>
      </c>
      <c r="B12" s="1235"/>
      <c r="C12" s="1235"/>
      <c r="D12" s="1235"/>
      <c r="E12" s="1235"/>
      <c r="F12" s="1235"/>
      <c r="G12" s="1235"/>
      <c r="H12" s="1235"/>
      <c r="I12" s="1235"/>
      <c r="J12" s="1235"/>
      <c r="K12" s="1235"/>
      <c r="L12" s="1236"/>
      <c r="M12" s="1257" t="s">
        <v>145</v>
      </c>
      <c r="N12" s="1258"/>
      <c r="O12" s="1258"/>
      <c r="P12" s="1258"/>
      <c r="Q12" s="1258"/>
      <c r="R12" s="1259"/>
    </row>
    <row r="13" spans="1:19" ht="19.95" customHeight="1" x14ac:dyDescent="0.2">
      <c r="A13" s="1260" t="s">
        <v>386</v>
      </c>
      <c r="B13" s="1261"/>
      <c r="C13" s="1261"/>
      <c r="D13" s="1261"/>
      <c r="E13" s="1261"/>
      <c r="F13" s="1261"/>
      <c r="G13" s="1261"/>
      <c r="H13" s="1261"/>
      <c r="I13" s="1261"/>
      <c r="J13" s="1261"/>
      <c r="K13" s="1261"/>
      <c r="L13" s="1262"/>
      <c r="M13" s="1310" t="s">
        <v>383</v>
      </c>
      <c r="N13" s="1311"/>
      <c r="O13" s="1311"/>
      <c r="P13" s="1311"/>
      <c r="Q13" s="1311"/>
      <c r="R13" s="1312"/>
    </row>
    <row r="14" spans="1:19" ht="19.95" customHeight="1" x14ac:dyDescent="0.2">
      <c r="A14" s="1263"/>
      <c r="B14" s="1264"/>
      <c r="C14" s="1264"/>
      <c r="D14" s="1264"/>
      <c r="E14" s="1264"/>
      <c r="F14" s="1264"/>
      <c r="G14" s="1264"/>
      <c r="H14" s="1264"/>
      <c r="I14" s="1264"/>
      <c r="J14" s="1264"/>
      <c r="K14" s="1264"/>
      <c r="L14" s="1265"/>
      <c r="M14" s="319"/>
      <c r="N14" s="1283" t="s">
        <v>380</v>
      </c>
      <c r="O14" s="1284"/>
      <c r="P14" s="317"/>
      <c r="Q14" s="1308" t="s">
        <v>385</v>
      </c>
      <c r="R14" s="1309"/>
    </row>
    <row r="15" spans="1:19" ht="19.95" customHeight="1" x14ac:dyDescent="0.2">
      <c r="A15" s="1263"/>
      <c r="B15" s="1264"/>
      <c r="C15" s="1264"/>
      <c r="D15" s="1264"/>
      <c r="E15" s="1264"/>
      <c r="F15" s="1264"/>
      <c r="G15" s="1264"/>
      <c r="H15" s="1264"/>
      <c r="I15" s="1264"/>
      <c r="J15" s="1264"/>
      <c r="K15" s="1264"/>
      <c r="L15" s="1265"/>
      <c r="M15" s="320"/>
      <c r="N15" s="1271" t="s">
        <v>381</v>
      </c>
      <c r="O15" s="1272"/>
      <c r="P15" s="321"/>
      <c r="Q15" s="1273" t="s">
        <v>382</v>
      </c>
      <c r="R15" s="1274"/>
    </row>
    <row r="16" spans="1:19" ht="45" customHeight="1" x14ac:dyDescent="0.2">
      <c r="A16" s="1266"/>
      <c r="B16" s="1267"/>
      <c r="C16" s="1267"/>
      <c r="D16" s="1267"/>
      <c r="E16" s="1267"/>
      <c r="F16" s="1267"/>
      <c r="G16" s="1267"/>
      <c r="H16" s="1267"/>
      <c r="I16" s="1267"/>
      <c r="J16" s="1267"/>
      <c r="K16" s="1267"/>
      <c r="L16" s="1268"/>
      <c r="M16" s="1225" t="s">
        <v>384</v>
      </c>
      <c r="N16" s="1269"/>
      <c r="O16" s="1270"/>
      <c r="P16" s="1228"/>
      <c r="Q16" s="1228"/>
      <c r="R16" s="1229"/>
    </row>
    <row r="17" spans="1:18" ht="40.049999999999997" customHeight="1" x14ac:dyDescent="0.2">
      <c r="A17" s="1288" t="s">
        <v>405</v>
      </c>
      <c r="B17" s="1289"/>
      <c r="C17" s="1289"/>
      <c r="D17" s="1289"/>
      <c r="E17" s="1289"/>
      <c r="F17" s="1289"/>
      <c r="G17" s="1289"/>
      <c r="H17" s="1289"/>
      <c r="I17" s="1289"/>
      <c r="J17" s="1289"/>
      <c r="K17" s="1289"/>
      <c r="L17" s="1290"/>
      <c r="M17" s="1257" t="s">
        <v>145</v>
      </c>
      <c r="N17" s="1258"/>
      <c r="O17" s="1258"/>
      <c r="P17" s="1258"/>
      <c r="Q17" s="1258"/>
      <c r="R17" s="1259"/>
    </row>
    <row r="18" spans="1:18" ht="19.95" customHeight="1" x14ac:dyDescent="0.2">
      <c r="A18" s="1291" t="s">
        <v>406</v>
      </c>
      <c r="B18" s="1292"/>
      <c r="C18" s="1292"/>
      <c r="D18" s="1292"/>
      <c r="E18" s="1292"/>
      <c r="F18" s="1292"/>
      <c r="G18" s="1292"/>
      <c r="H18" s="1292"/>
      <c r="I18" s="1292"/>
      <c r="J18" s="1292"/>
      <c r="K18" s="1292"/>
      <c r="L18" s="1293"/>
      <c r="M18" s="1285" t="s">
        <v>383</v>
      </c>
      <c r="N18" s="1286"/>
      <c r="O18" s="1286"/>
      <c r="P18" s="1286"/>
      <c r="Q18" s="1286"/>
      <c r="R18" s="1287"/>
    </row>
    <row r="19" spans="1:18" ht="19.95" customHeight="1" x14ac:dyDescent="0.2">
      <c r="A19" s="1294"/>
      <c r="B19" s="1292"/>
      <c r="C19" s="1292"/>
      <c r="D19" s="1292"/>
      <c r="E19" s="1292"/>
      <c r="F19" s="1292"/>
      <c r="G19" s="1292"/>
      <c r="H19" s="1292"/>
      <c r="I19" s="1292"/>
      <c r="J19" s="1292"/>
      <c r="K19" s="1292"/>
      <c r="L19" s="1293"/>
      <c r="M19" s="335"/>
      <c r="N19" s="1275" t="s">
        <v>387</v>
      </c>
      <c r="O19" s="1276"/>
      <c r="P19" s="336"/>
      <c r="Q19" s="1277" t="s">
        <v>388</v>
      </c>
      <c r="R19" s="1278"/>
    </row>
    <row r="20" spans="1:18" ht="19.95" customHeight="1" x14ac:dyDescent="0.2">
      <c r="A20" s="1295"/>
      <c r="B20" s="713"/>
      <c r="C20" s="713"/>
      <c r="D20" s="713"/>
      <c r="E20" s="713"/>
      <c r="F20" s="713"/>
      <c r="G20" s="713"/>
      <c r="H20" s="713"/>
      <c r="I20" s="713"/>
      <c r="J20" s="713"/>
      <c r="K20" s="713"/>
      <c r="L20" s="1296"/>
      <c r="M20" s="322"/>
      <c r="N20" s="1279" t="s">
        <v>390</v>
      </c>
      <c r="O20" s="1280"/>
      <c r="P20" s="323"/>
      <c r="Q20" s="1281" t="s">
        <v>389</v>
      </c>
      <c r="R20" s="1282"/>
    </row>
    <row r="21" spans="1:18" ht="22.5" customHeight="1" x14ac:dyDescent="0.2">
      <c r="A21" s="1253" t="s">
        <v>629</v>
      </c>
      <c r="B21" s="1253"/>
      <c r="C21" s="1253"/>
      <c r="D21" s="1253"/>
      <c r="E21" s="1253"/>
      <c r="F21" s="1253"/>
      <c r="G21" s="1253"/>
      <c r="H21" s="1253"/>
      <c r="I21" s="1253"/>
      <c r="J21" s="1253"/>
      <c r="K21" s="1253"/>
      <c r="L21" s="1253"/>
      <c r="M21" s="1253"/>
      <c r="N21" s="1253"/>
      <c r="O21" s="1253"/>
      <c r="P21" s="1253"/>
      <c r="Q21" s="1253"/>
      <c r="R21" s="1253"/>
    </row>
    <row r="22" spans="1:18" ht="150" customHeight="1" x14ac:dyDescent="0.2">
      <c r="A22" s="1250"/>
      <c r="B22" s="1251"/>
      <c r="C22" s="1251"/>
      <c r="D22" s="1251"/>
      <c r="E22" s="1251"/>
      <c r="F22" s="1251"/>
      <c r="G22" s="1251"/>
      <c r="H22" s="1251"/>
      <c r="I22" s="1251"/>
      <c r="J22" s="1251"/>
      <c r="K22" s="1251"/>
      <c r="L22" s="1251"/>
      <c r="M22" s="1251"/>
      <c r="N22" s="1251"/>
      <c r="O22" s="1251"/>
      <c r="P22" s="1251"/>
      <c r="Q22" s="1251"/>
      <c r="R22" s="1252"/>
    </row>
    <row r="23" spans="1:18" ht="22.5" customHeight="1" x14ac:dyDescent="0.2">
      <c r="A23" s="1253" t="s">
        <v>630</v>
      </c>
      <c r="B23" s="1253"/>
      <c r="C23" s="1253"/>
      <c r="D23" s="1253"/>
      <c r="E23" s="1253"/>
      <c r="F23" s="1253"/>
      <c r="G23" s="1253"/>
      <c r="H23" s="1253"/>
      <c r="I23" s="1253"/>
      <c r="J23" s="1253"/>
      <c r="K23" s="1253"/>
      <c r="L23" s="1253"/>
      <c r="M23" s="1253"/>
      <c r="N23" s="1253"/>
      <c r="O23" s="1253"/>
      <c r="P23" s="1253"/>
      <c r="Q23" s="1253"/>
      <c r="R23" s="1253"/>
    </row>
    <row r="24" spans="1:18" ht="150" customHeight="1" x14ac:dyDescent="0.2">
      <c r="A24" s="1254"/>
      <c r="B24" s="1255"/>
      <c r="C24" s="1255"/>
      <c r="D24" s="1255"/>
      <c r="E24" s="1255"/>
      <c r="F24" s="1255"/>
      <c r="G24" s="1255"/>
      <c r="H24" s="1255"/>
      <c r="I24" s="1255"/>
      <c r="J24" s="1255"/>
      <c r="K24" s="1255"/>
      <c r="L24" s="1255"/>
      <c r="M24" s="1255"/>
      <c r="N24" s="1255"/>
      <c r="O24" s="1255"/>
      <c r="P24" s="1255"/>
      <c r="Q24" s="1255"/>
      <c r="R24" s="1256"/>
    </row>
    <row r="25" spans="1:18" ht="12" customHeight="1" x14ac:dyDescent="0.2">
      <c r="A25" s="271"/>
      <c r="B25" s="271"/>
      <c r="C25" s="271"/>
      <c r="D25" s="271"/>
      <c r="E25" s="271"/>
      <c r="F25" s="271"/>
      <c r="G25" s="271"/>
      <c r="H25" s="271"/>
      <c r="I25" s="271"/>
      <c r="J25" s="271"/>
      <c r="K25" s="271"/>
      <c r="L25" s="271"/>
      <c r="M25" s="271"/>
      <c r="N25" s="271"/>
      <c r="O25" s="271"/>
      <c r="P25" s="271"/>
      <c r="Q25" s="271"/>
      <c r="R25" s="271"/>
    </row>
    <row r="26" spans="1:18" ht="12" customHeight="1" x14ac:dyDescent="0.2">
      <c r="A26" s="271"/>
      <c r="B26" s="271"/>
      <c r="C26" s="271"/>
      <c r="D26" s="271"/>
      <c r="E26" s="271"/>
      <c r="F26" s="271"/>
      <c r="G26" s="271"/>
      <c r="H26" s="271"/>
      <c r="I26" s="271"/>
      <c r="J26" s="271"/>
      <c r="K26" s="271"/>
      <c r="L26" s="271"/>
      <c r="M26" s="271"/>
      <c r="N26" s="271"/>
      <c r="O26" s="271"/>
      <c r="P26" s="271"/>
      <c r="Q26" s="271"/>
      <c r="R26" s="271"/>
    </row>
    <row r="27" spans="1:18" ht="12" customHeight="1" x14ac:dyDescent="0.2">
      <c r="A27" s="271"/>
      <c r="B27" s="271"/>
      <c r="C27" s="271"/>
      <c r="D27" s="271"/>
      <c r="E27" s="271"/>
      <c r="F27" s="271"/>
      <c r="G27" s="271"/>
      <c r="H27" s="271"/>
      <c r="I27" s="271"/>
      <c r="J27" s="271"/>
      <c r="K27" s="271"/>
      <c r="L27" s="271"/>
      <c r="M27" s="271"/>
      <c r="N27" s="271"/>
      <c r="O27" s="271"/>
      <c r="P27" s="271"/>
      <c r="Q27" s="271"/>
      <c r="R27" s="271"/>
    </row>
    <row r="28" spans="1:18" x14ac:dyDescent="0.2">
      <c r="A28" s="271"/>
      <c r="B28" s="271"/>
      <c r="C28" s="271"/>
      <c r="D28" s="271"/>
      <c r="E28" s="271"/>
      <c r="F28" s="271"/>
      <c r="G28" s="271"/>
      <c r="H28" s="271"/>
      <c r="I28" s="271"/>
      <c r="J28" s="271"/>
      <c r="K28" s="271"/>
      <c r="L28" s="271"/>
      <c r="M28" s="271"/>
      <c r="N28" s="271"/>
      <c r="O28" s="271"/>
      <c r="P28" s="271"/>
      <c r="Q28" s="271"/>
      <c r="R28" s="271"/>
    </row>
    <row r="29" spans="1:18" x14ac:dyDescent="0.2">
      <c r="L29" s="260"/>
    </row>
  </sheetData>
  <sheetProtection sheet="1" scenarios="1" formatCells="0" formatRows="0" selectLockedCells="1"/>
  <mergeCells count="39">
    <mergeCell ref="M18:R18"/>
    <mergeCell ref="M17:R17"/>
    <mergeCell ref="A17:L17"/>
    <mergeCell ref="A18:L20"/>
    <mergeCell ref="M8:R8"/>
    <mergeCell ref="N9:O9"/>
    <mergeCell ref="Q9:R9"/>
    <mergeCell ref="N10:O10"/>
    <mergeCell ref="Q10:R10"/>
    <mergeCell ref="Q14:R14"/>
    <mergeCell ref="M13:R13"/>
    <mergeCell ref="A22:R22"/>
    <mergeCell ref="A23:R23"/>
    <mergeCell ref="A24:R24"/>
    <mergeCell ref="A21:R21"/>
    <mergeCell ref="A12:L12"/>
    <mergeCell ref="M12:R12"/>
    <mergeCell ref="A13:L16"/>
    <mergeCell ref="M16:N16"/>
    <mergeCell ref="O16:R16"/>
    <mergeCell ref="N15:O15"/>
    <mergeCell ref="Q15:R15"/>
    <mergeCell ref="N19:O19"/>
    <mergeCell ref="Q19:R19"/>
    <mergeCell ref="N20:O20"/>
    <mergeCell ref="Q20:R20"/>
    <mergeCell ref="N14:O14"/>
    <mergeCell ref="A1:R1"/>
    <mergeCell ref="A2:R2"/>
    <mergeCell ref="A4:D4"/>
    <mergeCell ref="E4:R4"/>
    <mergeCell ref="A5:D5"/>
    <mergeCell ref="E5:R5"/>
    <mergeCell ref="A3:R3"/>
    <mergeCell ref="A6:L7"/>
    <mergeCell ref="M6:R7"/>
    <mergeCell ref="M11:N11"/>
    <mergeCell ref="O11:R11"/>
    <mergeCell ref="A8:L11"/>
  </mergeCells>
  <phoneticPr fontId="1"/>
  <conditionalFormatting sqref="M9:M10">
    <cfRule type="containsBlanks" dxfId="51" priority="10">
      <formula>LEN(TRIM(M9))=0</formula>
    </cfRule>
  </conditionalFormatting>
  <conditionalFormatting sqref="M14:M15">
    <cfRule type="containsBlanks" dxfId="50" priority="6">
      <formula>LEN(TRIM(M14))=0</formula>
    </cfRule>
  </conditionalFormatting>
  <conditionalFormatting sqref="M19:M20">
    <cfRule type="containsBlanks" dxfId="49" priority="4">
      <formula>LEN(TRIM(M19))=0</formula>
    </cfRule>
  </conditionalFormatting>
  <conditionalFormatting sqref="M6:R7">
    <cfRule type="containsText" dxfId="48" priority="8" operator="containsText" text="選択してください">
      <formula>NOT(ISERROR(SEARCH("選択してください",M6)))</formula>
    </cfRule>
    <cfRule type="expression" dxfId="47" priority="15">
      <formula>$M$6&lt;&gt;"選択してください"</formula>
    </cfRule>
  </conditionalFormatting>
  <conditionalFormatting sqref="M12:R12">
    <cfRule type="containsText" dxfId="46" priority="7" operator="containsText" text="選択してください">
      <formula>NOT(ISERROR(SEARCH("選択してください",M12)))</formula>
    </cfRule>
    <cfRule type="expression" dxfId="45" priority="14">
      <formula>$M$12&lt;&gt;"選択してください"</formula>
    </cfRule>
  </conditionalFormatting>
  <conditionalFormatting sqref="M17:R17">
    <cfRule type="containsText" dxfId="44" priority="1" operator="containsText" text="選択してください">
      <formula>NOT(ISERROR(SEARCH("選択してください",M17)))</formula>
    </cfRule>
    <cfRule type="expression" dxfId="43" priority="2">
      <formula>$M$12&lt;&gt;"選択してください"</formula>
    </cfRule>
  </conditionalFormatting>
  <conditionalFormatting sqref="P9:P10">
    <cfRule type="containsBlanks" dxfId="42" priority="9">
      <formula>LEN(TRIM(P9))=0</formula>
    </cfRule>
  </conditionalFormatting>
  <conditionalFormatting sqref="P14:P15">
    <cfRule type="containsBlanks" dxfId="41" priority="5">
      <formula>LEN(TRIM(P14))=0</formula>
    </cfRule>
  </conditionalFormatting>
  <conditionalFormatting sqref="P19:P20">
    <cfRule type="containsBlanks" dxfId="40" priority="3">
      <formula>LEN(TRIM(P19))=0</formula>
    </cfRule>
  </conditionalFormatting>
  <dataValidations count="5">
    <dataValidation type="list" allowBlank="1" showInputMessage="1" showErrorMessage="1" sqref="M6:R7 M12:R12 M17:R17" xr:uid="{00000000-0002-0000-0B00-000000000000}">
      <formula1>"選択してください,はい,いいえ"</formula1>
    </dataValidation>
    <dataValidation operator="greaterThan" allowBlank="1" showErrorMessage="1" prompt="_x000a_" sqref="A22:R22" xr:uid="{00000000-0002-0000-0B00-000001000000}"/>
    <dataValidation allowBlank="1" showErrorMessage="1" prompt="_x000a_" sqref="E5:R5" xr:uid="{00000000-0002-0000-0B00-000002000000}"/>
    <dataValidation allowBlank="1" showErrorMessage="1" promptTitle="プルダウンより選択してください" prompt="　出願公開前の出願明細書は、記入及び提出書類として添付不要です。" sqref="M8 M13 M18" xr:uid="{00000000-0002-0000-0B00-000003000000}"/>
    <dataValidation type="list" allowBlank="1" showInputMessage="1" showErrorMessage="1" sqref="M9:M10 P9:P10 M14:M15 P14:P15 P19:P20 M19:M20" xr:uid="{00000000-0002-0000-0B00-000004000000}">
      <formula1>" ,○"</formula1>
    </dataValidation>
  </dataValidations>
  <printOptions horizontalCentered="1"/>
  <pageMargins left="0.31496062992125984" right="0.31496062992125984" top="0.74803149606299213" bottom="0.74803149606299213" header="0.31496062992125984" footer="0.31496062992125984"/>
  <pageSetup paperSize="9" scale="71" fitToWidth="0" fitToHeight="0" orientation="portrait" r:id="rId1"/>
  <headerFooter>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484F4-CD17-46B3-98ED-073C56CA573B}">
  <sheetPr>
    <tabColor rgb="FF00B0F0"/>
    <pageSetUpPr fitToPage="1"/>
  </sheetPr>
  <dimension ref="A1:AO35"/>
  <sheetViews>
    <sheetView showGridLines="0" view="pageBreakPreview" topLeftCell="A7" zoomScale="80" zoomScaleNormal="100" zoomScaleSheetLayoutView="80" workbookViewId="0">
      <selection activeCell="D20" sqref="D20"/>
    </sheetView>
  </sheetViews>
  <sheetFormatPr defaultColWidth="2.109375" defaultRowHeight="13.2" x14ac:dyDescent="0.2"/>
  <cols>
    <col min="1" max="2" width="3.88671875" style="435" customWidth="1"/>
    <col min="3" max="3" width="38.77734375" style="435" customWidth="1"/>
    <col min="4" max="6" width="17.6640625" style="435" customWidth="1"/>
    <col min="7" max="7" width="9.6640625" style="435" customWidth="1"/>
    <col min="8" max="8" width="2.109375" style="435"/>
    <col min="9" max="9" width="18.88671875" style="435" customWidth="1"/>
    <col min="10" max="10" width="6.44140625" style="435" bestFit="1" customWidth="1"/>
    <col min="11" max="12" width="2.109375" style="435"/>
    <col min="13" max="13" width="3.44140625" style="435" bestFit="1" customWidth="1"/>
    <col min="14" max="23" width="2.109375" style="435"/>
    <col min="24" max="32" width="2" style="435" customWidth="1"/>
    <col min="33" max="41" width="1.88671875" style="435" customWidth="1"/>
    <col min="42" max="42" width="2.109375" style="435" customWidth="1"/>
    <col min="43" max="16384" width="2.109375" style="435"/>
  </cols>
  <sheetData>
    <row r="1" spans="1:41" s="434" customFormat="1" ht="30" customHeight="1" x14ac:dyDescent="0.2">
      <c r="A1" s="1341" t="s">
        <v>631</v>
      </c>
      <c r="B1" s="1341"/>
      <c r="C1" s="1341"/>
      <c r="D1" s="1341"/>
      <c r="E1" s="1341"/>
      <c r="F1" s="1341"/>
      <c r="AC1" s="435"/>
      <c r="AD1" s="435"/>
      <c r="AE1" s="435"/>
      <c r="AF1" s="435"/>
      <c r="AG1" s="435"/>
      <c r="AH1" s="435"/>
      <c r="AI1" s="435"/>
      <c r="AJ1" s="435"/>
      <c r="AK1" s="435"/>
      <c r="AL1" s="435"/>
      <c r="AM1" s="435"/>
      <c r="AN1" s="435"/>
      <c r="AO1" s="435"/>
    </row>
    <row r="2" spans="1:41" s="434" customFormat="1" ht="10.5" customHeight="1" x14ac:dyDescent="0.2">
      <c r="A2" s="433"/>
      <c r="B2" s="433"/>
      <c r="C2" s="433"/>
      <c r="D2" s="433"/>
      <c r="E2" s="433"/>
      <c r="F2" s="433"/>
      <c r="AC2" s="435"/>
      <c r="AD2" s="435"/>
      <c r="AE2" s="435"/>
      <c r="AF2" s="435"/>
      <c r="AG2" s="435"/>
      <c r="AH2" s="435"/>
      <c r="AI2" s="435"/>
      <c r="AJ2" s="435"/>
      <c r="AK2" s="435"/>
      <c r="AL2" s="435"/>
      <c r="AM2" s="435"/>
      <c r="AN2" s="435"/>
      <c r="AO2" s="435"/>
    </row>
    <row r="3" spans="1:41" ht="15" customHeight="1" x14ac:dyDescent="0.2">
      <c r="A3" s="1342" t="s">
        <v>304</v>
      </c>
      <c r="B3" s="1342"/>
      <c r="C3" s="1342"/>
      <c r="D3" s="1342"/>
      <c r="E3" s="1342"/>
      <c r="F3" s="1342"/>
      <c r="G3" s="434"/>
      <c r="H3" s="434"/>
      <c r="AJ3" s="436"/>
      <c r="AK3" s="436"/>
      <c r="AL3" s="436"/>
      <c r="AM3" s="436"/>
      <c r="AN3" s="436"/>
      <c r="AO3" s="436"/>
    </row>
    <row r="4" spans="1:41" ht="15" customHeight="1" x14ac:dyDescent="0.2">
      <c r="A4" s="1343" t="s">
        <v>493</v>
      </c>
      <c r="B4" s="1343"/>
      <c r="C4" s="1343"/>
      <c r="D4" s="1343"/>
      <c r="E4" s="437"/>
      <c r="F4" s="438" t="s">
        <v>494</v>
      </c>
      <c r="I4" s="439"/>
      <c r="AI4" s="440"/>
    </row>
    <row r="5" spans="1:41" ht="45" customHeight="1" x14ac:dyDescent="0.2">
      <c r="A5" s="1344"/>
      <c r="B5" s="1345"/>
      <c r="C5" s="441" t="s">
        <v>15</v>
      </c>
      <c r="D5" s="442" t="s">
        <v>495</v>
      </c>
      <c r="E5" s="442" t="s">
        <v>496</v>
      </c>
      <c r="F5" s="443" t="s">
        <v>497</v>
      </c>
    </row>
    <row r="6" spans="1:41" ht="25.05" customHeight="1" x14ac:dyDescent="0.2">
      <c r="A6" s="1346" t="s">
        <v>498</v>
      </c>
      <c r="B6" s="1347"/>
      <c r="C6" s="444" t="s">
        <v>499</v>
      </c>
      <c r="D6" s="445">
        <f>'3-1資金計画【期別】'!C5+'3-1資金計画【期別】'!C15+'3-1資金計画【期別】'!C25</f>
        <v>0</v>
      </c>
      <c r="E6" s="445">
        <f>'3-1資金計画【期別】'!D5+'3-1資金計画【期別】'!D15+'3-1資金計画【期別】'!D25</f>
        <v>0</v>
      </c>
      <c r="F6" s="445">
        <f>'3-1資金計画【期別】'!E5+'3-1資金計画【期別】'!E15+'3-1資金計画【期別】'!E25</f>
        <v>0</v>
      </c>
      <c r="H6" s="439"/>
    </row>
    <row r="7" spans="1:41" ht="25.05" customHeight="1" x14ac:dyDescent="0.2">
      <c r="A7" s="1348"/>
      <c r="B7" s="1349"/>
      <c r="C7" s="444" t="s">
        <v>500</v>
      </c>
      <c r="D7" s="445">
        <f>'3-1資金計画【期別】'!C6+'3-1資金計画【期別】'!C16+'3-1資金計画【期別】'!C26</f>
        <v>0</v>
      </c>
      <c r="E7" s="445">
        <f>'3-1資金計画【期別】'!D6+'3-1資金計画【期別】'!D16+'3-1資金計画【期別】'!D26</f>
        <v>0</v>
      </c>
      <c r="F7" s="445">
        <f>'3-1資金計画【期別】'!E6+'3-1資金計画【期別】'!E16+'3-1資金計画【期別】'!E26</f>
        <v>0</v>
      </c>
      <c r="H7" s="439"/>
      <c r="I7" s="447"/>
    </row>
    <row r="8" spans="1:41" ht="25.05" customHeight="1" x14ac:dyDescent="0.2">
      <c r="A8" s="1348"/>
      <c r="B8" s="1349"/>
      <c r="C8" s="444" t="s">
        <v>501</v>
      </c>
      <c r="D8" s="445">
        <f>'3-1資金計画【期別】'!C7+'3-1資金計画【期別】'!C17+'3-1資金計画【期別】'!C27</f>
        <v>0</v>
      </c>
      <c r="E8" s="445">
        <f>'3-1資金計画【期別】'!D7+'3-1資金計画【期別】'!D17+'3-1資金計画【期別】'!D27</f>
        <v>0</v>
      </c>
      <c r="F8" s="445">
        <f>'3-1資金計画【期別】'!E7+'3-1資金計画【期別】'!E17+'3-1資金計画【期別】'!E27</f>
        <v>0</v>
      </c>
      <c r="I8" s="448"/>
    </row>
    <row r="9" spans="1:41" ht="25.05" customHeight="1" x14ac:dyDescent="0.2">
      <c r="A9" s="1348"/>
      <c r="B9" s="1349"/>
      <c r="C9" s="444" t="s">
        <v>502</v>
      </c>
      <c r="D9" s="445">
        <f>'3-1資金計画【期別】'!C8+'3-1資金計画【期別】'!C18+'3-1資金計画【期別】'!C28</f>
        <v>0</v>
      </c>
      <c r="E9" s="445">
        <f>'3-1資金計画【期別】'!D8+'3-1資金計画【期別】'!D18+'3-1資金計画【期別】'!D28</f>
        <v>0</v>
      </c>
      <c r="F9" s="445">
        <f>'3-1資金計画【期別】'!E8+'3-1資金計画【期別】'!E18+'3-1資金計画【期別】'!E28</f>
        <v>0</v>
      </c>
      <c r="I9" s="447"/>
    </row>
    <row r="10" spans="1:41" ht="25.05" customHeight="1" x14ac:dyDescent="0.2">
      <c r="A10" s="1348"/>
      <c r="B10" s="1349"/>
      <c r="C10" s="444" t="s">
        <v>610</v>
      </c>
      <c r="D10" s="445">
        <f>'3-1資金計画【期別】'!C9+'3-1資金計画【期別】'!C19+'3-1資金計画【期別】'!C29</f>
        <v>0</v>
      </c>
      <c r="E10" s="445">
        <f>'3-1資金計画【期別】'!D9+'3-1資金計画【期別】'!D19+'3-1資金計画【期別】'!D29</f>
        <v>0</v>
      </c>
      <c r="F10" s="445">
        <f>'3-1資金計画【期別】'!E9+'3-1資金計画【期別】'!E19+'3-1資金計画【期別】'!E29</f>
        <v>0</v>
      </c>
      <c r="I10" s="448"/>
    </row>
    <row r="11" spans="1:41" ht="25.05" customHeight="1" x14ac:dyDescent="0.2">
      <c r="A11" s="1348"/>
      <c r="B11" s="1349"/>
      <c r="C11" s="444" t="s">
        <v>539</v>
      </c>
      <c r="D11" s="445">
        <f>'3-1資金計画【期別】'!C10+'3-1資金計画【期別】'!C20+'3-1資金計画【期別】'!C30</f>
        <v>0</v>
      </c>
      <c r="E11" s="445">
        <f>'3-1資金計画【期別】'!D10+'3-1資金計画【期別】'!D20+'3-1資金計画【期別】'!D30</f>
        <v>0</v>
      </c>
      <c r="F11" s="445">
        <f>'3-1資金計画【期別】'!E10+'3-1資金計画【期別】'!E20+'3-1資金計画【期別】'!E30</f>
        <v>0</v>
      </c>
      <c r="I11" s="447"/>
    </row>
    <row r="12" spans="1:41" ht="25.05" customHeight="1" x14ac:dyDescent="0.2">
      <c r="A12" s="1348"/>
      <c r="B12" s="1349"/>
      <c r="C12" s="444" t="s">
        <v>540</v>
      </c>
      <c r="D12" s="445">
        <f>'3-1資金計画【期別】'!C11+'3-1資金計画【期別】'!C21+'3-1資金計画【期別】'!C31</f>
        <v>0</v>
      </c>
      <c r="E12" s="445">
        <f>'3-1資金計画【期別】'!D11+'3-1資金計画【期別】'!D21+'3-1資金計画【期別】'!D31</f>
        <v>0</v>
      </c>
      <c r="F12" s="445">
        <f>'3-1資金計画【期別】'!E11+'3-1資金計画【期別】'!E21+'3-1資金計画【期別】'!E31</f>
        <v>0</v>
      </c>
      <c r="I12" s="448"/>
    </row>
    <row r="13" spans="1:41" ht="25.05" customHeight="1" x14ac:dyDescent="0.2">
      <c r="A13" s="1348"/>
      <c r="B13" s="1349"/>
      <c r="C13" s="444" t="s">
        <v>541</v>
      </c>
      <c r="D13" s="445">
        <f>'3-1資金計画【期別】'!C12+'3-1資金計画【期別】'!C22+'3-1資金計画【期別】'!C32</f>
        <v>0</v>
      </c>
      <c r="E13" s="445">
        <f>'3-1資金計画【期別】'!D12+'3-1資金計画【期別】'!D22+'3-1資金計画【期別】'!D32</f>
        <v>0</v>
      </c>
      <c r="F13" s="445">
        <f>'3-1資金計画【期別】'!E12+'3-1資金計画【期別】'!E22+'3-1資金計画【期別】'!E32</f>
        <v>0</v>
      </c>
      <c r="H13" s="447"/>
    </row>
    <row r="14" spans="1:41" ht="25.05" customHeight="1" x14ac:dyDescent="0.2">
      <c r="A14" s="1348"/>
      <c r="B14" s="1349"/>
      <c r="C14" s="444" t="s">
        <v>542</v>
      </c>
      <c r="D14" s="445">
        <f>'3-1資金計画【期別】'!C13+'3-1資金計画【期別】'!C23+'3-1資金計画【期別】'!C33</f>
        <v>0</v>
      </c>
      <c r="E14" s="450"/>
      <c r="F14" s="451"/>
      <c r="G14" s="449"/>
      <c r="H14" s="449"/>
      <c r="I14" s="449"/>
      <c r="J14" s="449"/>
      <c r="K14" s="449"/>
      <c r="L14" s="449"/>
      <c r="M14" s="449"/>
      <c r="N14" s="449"/>
      <c r="O14" s="449"/>
      <c r="P14" s="449"/>
      <c r="Q14" s="449"/>
      <c r="R14" s="449"/>
      <c r="S14" s="449"/>
      <c r="T14" s="449"/>
      <c r="U14" s="449"/>
      <c r="V14" s="449"/>
      <c r="W14" s="449"/>
      <c r="X14" s="449"/>
      <c r="Y14" s="449"/>
      <c r="Z14" s="449"/>
    </row>
    <row r="15" spans="1:41" ht="25.05" customHeight="1" x14ac:dyDescent="0.2">
      <c r="A15" s="1350"/>
      <c r="B15" s="1351"/>
      <c r="C15" s="452" t="s">
        <v>589</v>
      </c>
      <c r="D15" s="453">
        <f>SUBTOTAL(109,経費区分別内訳[助成事業に要する
経費（税込）
【用語説明１】])</f>
        <v>0</v>
      </c>
      <c r="E15" s="453">
        <f>SUBTOTAL(109,経費区分別内訳[助成対象経費
（税抜）
【用語説明２】])</f>
        <v>0</v>
      </c>
      <c r="F15" s="454">
        <f>SUBTOTAL(109,経費区分別内訳[助成金交付申請額
(千円未満切捨)
【用語説明３】])</f>
        <v>0</v>
      </c>
      <c r="G15" s="455" t="str">
        <f>IF(経費区分別内訳[[#Totals],[助成金交付申請額
(千円未満切捨)
【用語説明３】]]&gt;100000000,"←助成金交付申請額の上限は1億円です","")</f>
        <v/>
      </c>
      <c r="H15" s="446"/>
      <c r="I15" s="455"/>
      <c r="J15" s="455"/>
      <c r="K15" s="455"/>
      <c r="L15" s="455"/>
      <c r="M15" s="455"/>
      <c r="N15" s="455"/>
      <c r="O15" s="455"/>
      <c r="P15" s="455"/>
      <c r="Q15" s="455"/>
      <c r="R15" s="455"/>
      <c r="S15" s="455"/>
      <c r="T15" s="455"/>
      <c r="U15" s="455"/>
      <c r="V15" s="455"/>
      <c r="W15" s="455"/>
      <c r="X15" s="455"/>
      <c r="Y15" s="455"/>
      <c r="Z15" s="449"/>
    </row>
    <row r="16" spans="1:41" ht="19.5" customHeight="1" x14ac:dyDescent="0.2">
      <c r="A16" s="456"/>
      <c r="B16" s="456"/>
      <c r="C16" s="457"/>
      <c r="D16" s="458"/>
      <c r="E16" s="458"/>
      <c r="F16" s="458"/>
      <c r="G16" s="1339"/>
      <c r="H16" s="1339"/>
      <c r="I16" s="1339"/>
      <c r="J16" s="1339"/>
      <c r="K16" s="1339"/>
      <c r="L16" s="1339"/>
      <c r="M16" s="1339"/>
      <c r="N16" s="1339"/>
      <c r="O16" s="1339"/>
      <c r="P16" s="1339"/>
      <c r="Q16" s="1339"/>
      <c r="R16" s="1339"/>
      <c r="S16" s="1339"/>
      <c r="T16" s="1339"/>
      <c r="U16" s="1339"/>
      <c r="V16" s="1339"/>
      <c r="W16" s="1339"/>
      <c r="X16" s="1339"/>
      <c r="Y16" s="1339"/>
      <c r="Z16" s="1339"/>
    </row>
    <row r="17" spans="1:41" ht="21.75" customHeight="1" x14ac:dyDescent="0.2">
      <c r="A17" s="1340" t="s">
        <v>503</v>
      </c>
      <c r="B17" s="1340"/>
      <c r="C17" s="1340"/>
      <c r="D17" s="1340"/>
      <c r="E17" s="1340"/>
      <c r="F17" s="1340"/>
      <c r="G17" s="1339"/>
      <c r="H17" s="1339"/>
      <c r="I17" s="1339"/>
      <c r="J17" s="1339"/>
      <c r="K17" s="1339"/>
      <c r="L17" s="1339"/>
      <c r="M17" s="1339"/>
      <c r="N17" s="1339"/>
      <c r="O17" s="1339"/>
      <c r="P17" s="1339"/>
      <c r="Q17" s="1339"/>
      <c r="R17" s="1339"/>
      <c r="S17" s="1339"/>
      <c r="T17" s="1339"/>
      <c r="U17" s="1339"/>
      <c r="V17" s="1339"/>
      <c r="W17" s="1339"/>
      <c r="X17" s="1339"/>
      <c r="Y17" s="1339"/>
      <c r="Z17" s="1339"/>
    </row>
    <row r="18" spans="1:41" s="434" customFormat="1" ht="15" customHeight="1" x14ac:dyDescent="0.2">
      <c r="A18" s="437"/>
      <c r="B18" s="343" t="s">
        <v>504</v>
      </c>
      <c r="C18" s="437"/>
      <c r="D18" s="437"/>
      <c r="E18" s="437"/>
      <c r="F18" s="438" t="s">
        <v>494</v>
      </c>
      <c r="G18" s="1339"/>
      <c r="H18" s="1339"/>
      <c r="I18" s="1339"/>
      <c r="J18" s="1339"/>
      <c r="K18" s="1339"/>
      <c r="L18" s="1339"/>
      <c r="M18" s="1339"/>
      <c r="N18" s="1339"/>
      <c r="O18" s="1339"/>
      <c r="P18" s="1339"/>
      <c r="Q18" s="1339"/>
      <c r="R18" s="1339"/>
      <c r="S18" s="1339"/>
      <c r="T18" s="1339"/>
      <c r="U18" s="1339"/>
      <c r="V18" s="1339"/>
      <c r="W18" s="1339"/>
      <c r="X18" s="1339"/>
      <c r="Y18" s="1339"/>
      <c r="Z18" s="1339"/>
    </row>
    <row r="19" spans="1:41" ht="30" customHeight="1" x14ac:dyDescent="0.2">
      <c r="A19" s="459"/>
      <c r="B19" s="1325" t="s">
        <v>505</v>
      </c>
      <c r="C19" s="1325"/>
      <c r="D19" s="460" t="s">
        <v>506</v>
      </c>
      <c r="E19" s="461" t="s">
        <v>507</v>
      </c>
      <c r="F19" s="461" t="s">
        <v>508</v>
      </c>
      <c r="G19" s="462" t="s">
        <v>33</v>
      </c>
    </row>
    <row r="20" spans="1:41" ht="25.05" customHeight="1" x14ac:dyDescent="0.2">
      <c r="A20" s="1326" t="s">
        <v>509</v>
      </c>
      <c r="B20" s="1329" t="s">
        <v>510</v>
      </c>
      <c r="C20" s="1330"/>
      <c r="D20" s="463"/>
      <c r="E20" s="464"/>
      <c r="F20" s="612"/>
      <c r="G20" s="446"/>
    </row>
    <row r="21" spans="1:41" ht="25.05" customHeight="1" x14ac:dyDescent="0.2">
      <c r="A21" s="1327"/>
      <c r="B21" s="1331" t="s">
        <v>511</v>
      </c>
      <c r="C21" s="1332" t="s">
        <v>512</v>
      </c>
      <c r="D21" s="463"/>
      <c r="E21" s="465"/>
      <c r="F21" s="570"/>
      <c r="G21" s="446"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2" spans="1:41" ht="25.05" customHeight="1" x14ac:dyDescent="0.2">
      <c r="A22" s="1327"/>
      <c r="B22" s="1331" t="s">
        <v>513</v>
      </c>
      <c r="C22" s="1332" t="s">
        <v>512</v>
      </c>
      <c r="D22" s="463"/>
      <c r="E22" s="465"/>
      <c r="F22" s="570"/>
      <c r="G22" s="446"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3" spans="1:41" ht="25.05" customHeight="1" x14ac:dyDescent="0.2">
      <c r="A23" s="1327"/>
      <c r="B23" s="1333" t="s">
        <v>514</v>
      </c>
      <c r="C23" s="1334"/>
      <c r="D23" s="463"/>
      <c r="E23" s="465"/>
      <c r="F23" s="570"/>
      <c r="G23" s="446"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4" spans="1:41" ht="25.05" customHeight="1" thickBot="1" x14ac:dyDescent="0.25">
      <c r="A24" s="1327"/>
      <c r="B24" s="1335" t="s">
        <v>515</v>
      </c>
      <c r="C24" s="1336"/>
      <c r="D24" s="463"/>
      <c r="E24" s="466"/>
      <c r="F24" s="569"/>
      <c r="G24" s="446"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5" spans="1:41" ht="25.05" customHeight="1" thickTop="1" x14ac:dyDescent="0.2">
      <c r="A25" s="1328"/>
      <c r="B25" s="1337" t="s">
        <v>543</v>
      </c>
      <c r="C25" s="1338"/>
      <c r="D25" s="467">
        <f>SUBTOTAL(109,資金調達内訳[資金調達金額
(単位：円)])</f>
        <v>0</v>
      </c>
      <c r="E25" s="468"/>
      <c r="F25" s="469"/>
      <c r="G25" s="470"/>
    </row>
    <row r="26" spans="1:41" ht="15" customHeight="1" x14ac:dyDescent="0.2">
      <c r="A26" s="437"/>
      <c r="B26" s="437"/>
      <c r="C26" s="437"/>
      <c r="D26" s="471" t="str">
        <f>IFERROR(IF(経費区分別内訳[[#Totals],[助成事業に要する
経費（税込）
【用語説明１】]]
                  =資金調達内訳[[#Totals],[資金調達金額
(単位：円)]],
                  "",
                  "↑経費区分別内訳の合計額と資金調達内訳の合計額を一致させてください。"),
              "")</f>
        <v/>
      </c>
      <c r="E26" s="472"/>
      <c r="F26" s="472"/>
    </row>
    <row r="27" spans="1:41" ht="15" customHeight="1" x14ac:dyDescent="0.2">
      <c r="A27" s="437"/>
      <c r="B27" s="437"/>
      <c r="C27" s="437"/>
      <c r="D27" s="471"/>
      <c r="E27" s="472"/>
      <c r="F27" s="472"/>
    </row>
    <row r="28" spans="1:41" ht="15" customHeight="1" x14ac:dyDescent="0.2">
      <c r="A28" s="473" t="s">
        <v>516</v>
      </c>
      <c r="B28" s="437"/>
      <c r="C28" s="437"/>
      <c r="D28" s="471"/>
      <c r="E28" s="472"/>
      <c r="F28" s="472"/>
    </row>
    <row r="29" spans="1:41" ht="30" customHeight="1" x14ac:dyDescent="0.2">
      <c r="A29" s="1313" t="s">
        <v>517</v>
      </c>
      <c r="B29" s="474">
        <v>1</v>
      </c>
      <c r="C29" s="1316" t="s">
        <v>518</v>
      </c>
      <c r="D29" s="1317"/>
      <c r="E29" s="1317"/>
      <c r="F29" s="1317"/>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6"/>
    </row>
    <row r="30" spans="1:41" ht="30" customHeight="1" x14ac:dyDescent="0.2">
      <c r="A30" s="1314"/>
      <c r="B30" s="477">
        <v>2</v>
      </c>
      <c r="C30" s="1318" t="s">
        <v>519</v>
      </c>
      <c r="D30" s="1319"/>
      <c r="E30" s="1319"/>
      <c r="F30" s="1319"/>
      <c r="G30" s="475"/>
      <c r="H30" s="475"/>
      <c r="I30" s="475"/>
      <c r="J30" s="475"/>
      <c r="K30" s="521"/>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6"/>
    </row>
    <row r="31" spans="1:41" ht="30" customHeight="1" x14ac:dyDescent="0.2">
      <c r="A31" s="1315"/>
      <c r="B31" s="478">
        <v>3</v>
      </c>
      <c r="C31" s="1320" t="s">
        <v>609</v>
      </c>
      <c r="D31" s="1321"/>
      <c r="E31" s="1321"/>
      <c r="F31" s="1321"/>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6"/>
    </row>
    <row r="32" spans="1:41" ht="30" customHeight="1" x14ac:dyDescent="0.2">
      <c r="A32" s="1322" t="s">
        <v>520</v>
      </c>
      <c r="B32" s="479">
        <v>1</v>
      </c>
      <c r="C32" s="1316" t="s">
        <v>521</v>
      </c>
      <c r="D32" s="1317"/>
      <c r="E32" s="1317"/>
      <c r="F32" s="1317"/>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6"/>
    </row>
    <row r="33" spans="1:41" ht="30" customHeight="1" x14ac:dyDescent="0.2">
      <c r="A33" s="1323"/>
      <c r="B33" s="480">
        <v>2</v>
      </c>
      <c r="C33" s="1318" t="s">
        <v>537</v>
      </c>
      <c r="D33" s="1319"/>
      <c r="E33" s="1319"/>
      <c r="F33" s="1319"/>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6"/>
    </row>
    <row r="34" spans="1:41" ht="30" customHeight="1" x14ac:dyDescent="0.2">
      <c r="A34" s="1323"/>
      <c r="B34" s="480">
        <v>3</v>
      </c>
      <c r="C34" s="1318" t="s">
        <v>538</v>
      </c>
      <c r="D34" s="1319"/>
      <c r="E34" s="1319"/>
      <c r="F34" s="1319"/>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6"/>
    </row>
    <row r="35" spans="1:41" ht="30" customHeight="1" x14ac:dyDescent="0.2">
      <c r="A35" s="1324"/>
      <c r="B35" s="481">
        <v>4</v>
      </c>
      <c r="C35" s="1320" t="s">
        <v>522</v>
      </c>
      <c r="D35" s="1321"/>
      <c r="E35" s="1321"/>
      <c r="F35" s="1321"/>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6"/>
    </row>
  </sheetData>
  <sheetProtection sheet="1" objects="1" scenarios="1" formatCells="0" formatRows="0" insertRows="0" deleteRows="0" selectLockedCells="1"/>
  <mergeCells count="24">
    <mergeCell ref="G16:Z18"/>
    <mergeCell ref="A17:F17"/>
    <mergeCell ref="A1:F1"/>
    <mergeCell ref="A3:F3"/>
    <mergeCell ref="A4:D4"/>
    <mergeCell ref="A5:B5"/>
    <mergeCell ref="A6:B15"/>
    <mergeCell ref="B19:C19"/>
    <mergeCell ref="A20:A25"/>
    <mergeCell ref="B20:C20"/>
    <mergeCell ref="B21:C21"/>
    <mergeCell ref="B22:C22"/>
    <mergeCell ref="B23:C23"/>
    <mergeCell ref="B24:C24"/>
    <mergeCell ref="B25:C25"/>
    <mergeCell ref="A29:A31"/>
    <mergeCell ref="C29:F29"/>
    <mergeCell ref="C30:F30"/>
    <mergeCell ref="C31:F31"/>
    <mergeCell ref="A32:A35"/>
    <mergeCell ref="C32:F32"/>
    <mergeCell ref="C33:F33"/>
    <mergeCell ref="C34:F34"/>
    <mergeCell ref="C35:F35"/>
  </mergeCells>
  <phoneticPr fontId="1"/>
  <conditionalFormatting sqref="D15">
    <cfRule type="cellIs" dxfId="18" priority="6" operator="notEqual">
      <formula>$D$25</formula>
    </cfRule>
  </conditionalFormatting>
  <conditionalFormatting sqref="D25">
    <cfRule type="cellIs" dxfId="17" priority="7" operator="notEqual">
      <formula>$D$15</formula>
    </cfRule>
  </conditionalFormatting>
  <conditionalFormatting sqref="D21:F24">
    <cfRule type="expression" dxfId="16" priority="34">
      <formula>AND(OR($D21&lt;&gt;"",$E21&lt;&gt;"",$F21&lt;&gt;""),D21="")</formula>
    </cfRule>
  </conditionalFormatting>
  <conditionalFormatting sqref="F15">
    <cfRule type="cellIs" dxfId="13" priority="5" operator="greaterThan">
      <formula>100000000</formula>
    </cfRule>
  </conditionalFormatting>
  <conditionalFormatting sqref="F21:F24">
    <cfRule type="containsText" dxfId="15" priority="1" operator="containsText" text="選択してください">
      <formula>NOT(ISERROR(SEARCH("選択してください",F21)))</formula>
    </cfRule>
    <cfRule type="expression" dxfId="14" priority="2">
      <formula>AND($D21&lt;&gt;"",$F21="")</formula>
    </cfRule>
  </conditionalFormatting>
  <dataValidations count="3">
    <dataValidation imeMode="halfAlpha" allowBlank="1" showInputMessage="1" showErrorMessage="1" sqref="D20:D24" xr:uid="{30713799-ABB1-46E9-B7CF-8F1A2D8833C8}"/>
    <dataValidation imeMode="hiragana" allowBlank="1" showInputMessage="1" showErrorMessage="1" sqref="E21:E24" xr:uid="{154E35A4-2720-4D10-AF42-AD2E455FE650}"/>
    <dataValidation type="list" allowBlank="1" showInputMessage="1" showErrorMessage="1" sqref="F21:F24" xr:uid="{8DABD3C8-DA57-404D-89C9-962C37457AC8}">
      <formula1>"調達済,内諾済,折衝中,相談前"</formula1>
    </dataValidation>
  </dataValidations>
  <printOptions horizontalCentered="1"/>
  <pageMargins left="0.59055118110236227" right="0.59055118110236227" top="0.39370078740157483" bottom="0.78740157480314965" header="0.19685039370078741" footer="0.19685039370078741"/>
  <pageSetup paperSize="9" scale="92" orientation="portrait" r:id="rId1"/>
  <headerFooter alignWithMargins="0">
    <oddFooter>&amp;C&amp;"+,太字"&amp;A</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6880F-ECBF-4646-956A-1108B3B984A5}">
  <sheetPr>
    <tabColor rgb="FF00B0F0"/>
    <pageSetUpPr fitToPage="1"/>
  </sheetPr>
  <dimension ref="A1:AM40"/>
  <sheetViews>
    <sheetView showGridLines="0" view="pageBreakPreview" zoomScale="80" zoomScaleNormal="100" zoomScaleSheetLayoutView="80" workbookViewId="0">
      <selection activeCell="F1" sqref="F1"/>
    </sheetView>
  </sheetViews>
  <sheetFormatPr defaultColWidth="9" defaultRowHeight="13.2" x14ac:dyDescent="0.2"/>
  <cols>
    <col min="1" max="1" width="3" style="435" customWidth="1"/>
    <col min="2" max="2" width="21.88671875" style="435" customWidth="1"/>
    <col min="3" max="5" width="20.6640625" style="435" customWidth="1"/>
    <col min="6" max="6" width="4.88671875" style="435" bestFit="1" customWidth="1"/>
    <col min="7" max="7" width="11.6640625" style="435" bestFit="1" customWidth="1"/>
    <col min="8" max="10" width="9" style="435"/>
    <col min="11" max="11" width="10.44140625" style="435" bestFit="1" customWidth="1"/>
    <col min="12" max="16384" width="9" style="435"/>
  </cols>
  <sheetData>
    <row r="1" spans="1:39" ht="30" customHeight="1" x14ac:dyDescent="0.2">
      <c r="A1" s="1342" t="s">
        <v>523</v>
      </c>
      <c r="B1" s="1342"/>
      <c r="C1" s="1342"/>
      <c r="D1" s="1342"/>
      <c r="E1" s="1342"/>
      <c r="F1" s="482"/>
      <c r="AH1" s="483"/>
      <c r="AI1" s="483"/>
      <c r="AJ1" s="483"/>
      <c r="AK1" s="483"/>
      <c r="AL1" s="483"/>
      <c r="AM1" s="483"/>
    </row>
    <row r="2" spans="1:39" ht="5.25" customHeight="1" x14ac:dyDescent="0.2">
      <c r="F2" s="484"/>
      <c r="AH2" s="436"/>
      <c r="AI2" s="436"/>
      <c r="AJ2" s="436"/>
      <c r="AK2" s="436"/>
      <c r="AL2" s="436"/>
      <c r="AM2" s="436"/>
    </row>
    <row r="3" spans="1:39" ht="15" customHeight="1" thickBot="1" x14ac:dyDescent="0.25">
      <c r="A3" s="1354" t="s">
        <v>524</v>
      </c>
      <c r="B3" s="1354"/>
      <c r="C3" s="1354"/>
      <c r="D3" s="1354"/>
      <c r="E3" s="344" t="s">
        <v>525</v>
      </c>
      <c r="F3" s="482"/>
      <c r="AG3" s="440"/>
    </row>
    <row r="4" spans="1:39" ht="38.549999999999997" customHeight="1" thickBot="1" x14ac:dyDescent="0.25">
      <c r="A4" s="485" t="s">
        <v>418</v>
      </c>
      <c r="B4" s="486" t="s">
        <v>526</v>
      </c>
      <c r="C4" s="487" t="s">
        <v>527</v>
      </c>
      <c r="D4" s="488" t="s">
        <v>528</v>
      </c>
      <c r="E4" s="489" t="s">
        <v>529</v>
      </c>
      <c r="F4" s="490" t="s">
        <v>530</v>
      </c>
    </row>
    <row r="5" spans="1:39" ht="22.05" customHeight="1" x14ac:dyDescent="0.2">
      <c r="A5" s="1355">
        <v>1</v>
      </c>
      <c r="B5" s="491" t="s">
        <v>531</v>
      </c>
      <c r="C5" s="494">
        <f>SUMIF(原材料・副資材費[実施予定期],"1",原材料・副資材費[助成事業に
要する経費
（税込）])</f>
        <v>0</v>
      </c>
      <c r="D5" s="494">
        <f>SUMIF(原材料・副資材費[実施予定期],"1",原材料・副資材費[助成対象経費
（税抜）
(A)×(B)])</f>
        <v>0</v>
      </c>
      <c r="E5" s="492">
        <f>ROUNDDOWN(経費内訳_第1期[[#This Row],[列3]]*2/3,-3)</f>
        <v>0</v>
      </c>
      <c r="F5" s="493" t="str">
        <f>IF(経費内訳_第1期[[#This Row],[列4]]&lt;&gt;(ROUNDDOWN(経費内訳_第1期[[#This Row],[列3]]*2/3,-3)),"レ","")</f>
        <v/>
      </c>
    </row>
    <row r="6" spans="1:39" ht="22.05" customHeight="1" x14ac:dyDescent="0.2">
      <c r="A6" s="1356"/>
      <c r="B6" s="491" t="s">
        <v>532</v>
      </c>
      <c r="C6" s="494">
        <f>SUMIF(機械装置・工具器具費[実施予定期],"1",機械装置・工具器具費[助成事業に
要する経費
（税込）])</f>
        <v>0</v>
      </c>
      <c r="D6" s="494">
        <f>SUMIF(機械装置・工具器具費[実施予定期],"1",機械装置・工具器具費[助成対象
経費
（税抜）
(A)×(B）])</f>
        <v>0</v>
      </c>
      <c r="E6" s="495">
        <f>ROUNDDOWN(経費内訳_第1期[[#This Row],[列3]]*2/3,-3)</f>
        <v>0</v>
      </c>
      <c r="F6" s="493" t="str">
        <f>IF(経費内訳_第1期[[#This Row],[列4]]&lt;&gt;(ROUNDDOWN(経費内訳_第1期[[#This Row],[列3]]*2/3,-3)),"レ","")</f>
        <v/>
      </c>
    </row>
    <row r="7" spans="1:39" ht="22.05" customHeight="1" x14ac:dyDescent="0.2">
      <c r="A7" s="1356"/>
      <c r="B7" s="491" t="s">
        <v>533</v>
      </c>
      <c r="C7" s="494">
        <f>SUMIF(委託費[実施予定期],"1",委託費[助成事業に
要する経費
（税込）])</f>
        <v>0</v>
      </c>
      <c r="D7" s="494">
        <f>SUMIF(委託費[実施予定期],"1",委託費[助成対象経費
（税抜）
(A)×(B）])</f>
        <v>0</v>
      </c>
      <c r="E7" s="495">
        <f>ROUNDDOWN(経費内訳_第1期[[#This Row],[列3]]*2/3,-3)</f>
        <v>0</v>
      </c>
      <c r="F7" s="493" t="str">
        <f>IF(経費内訳_第1期[[#This Row],[列4]]&lt;&gt;(ROUNDDOWN(経費内訳_第1期[[#This Row],[列3]]*2/3,-3)),"レ","")</f>
        <v/>
      </c>
    </row>
    <row r="8" spans="1:39" ht="22.05" customHeight="1" x14ac:dyDescent="0.2">
      <c r="A8" s="1356"/>
      <c r="B8" s="491" t="s">
        <v>534</v>
      </c>
      <c r="C8" s="494">
        <f>SUMIF(専門家指導費[実施予定期],"1",専門家指導費[助成事業に
要する経費
（税込）])</f>
        <v>0</v>
      </c>
      <c r="D8" s="567">
        <f>SUMIF(専門家指導費[実施予定期],"1",専門家指導費[助成対象経費
（税抜）
(A)×(B）])</f>
        <v>0</v>
      </c>
      <c r="E8" s="495">
        <f>ROUNDDOWN(経費内訳_第1期[[#This Row],[列3]]*2/3,-3)</f>
        <v>0</v>
      </c>
      <c r="F8" s="493" t="str">
        <f>IF(経費内訳_第1期[[#This Row],[列4]]&lt;&gt;(ROUNDDOWN(経費内訳_第1期[[#This Row],[列3]]*2/3,-3)),"レ","")</f>
        <v/>
      </c>
    </row>
    <row r="9" spans="1:39" ht="22.05" customHeight="1" x14ac:dyDescent="0.2">
      <c r="A9" s="1356"/>
      <c r="B9" s="491" t="s">
        <v>544</v>
      </c>
      <c r="C9" s="494">
        <f>SUMIF(産業財産権・出願導入費[実施予定期],"1",産業財産権・出願導入費[助成事業に
要する経費
（税込）])</f>
        <v>0</v>
      </c>
      <c r="D9" s="494">
        <f>SUMIF(産業財産権・出願導入費[実施予定期],"1",産業財産権・出願導入費[助成対象経費
（税抜）])</f>
        <v>0</v>
      </c>
      <c r="E9" s="495">
        <f>ROUNDDOWN(経費内訳_第1期[[#This Row],[列3]]*2/3,-3)</f>
        <v>0</v>
      </c>
      <c r="F9" s="493" t="str">
        <f>IF(経費内訳_第1期[[#This Row],[列4]]&lt;&gt;(ROUNDDOWN(経費内訳_第1期[[#This Row],[列3]]*2/3,-3)),"レ","")</f>
        <v/>
      </c>
    </row>
    <row r="10" spans="1:39" ht="22.05" customHeight="1" x14ac:dyDescent="0.2">
      <c r="A10" s="1356"/>
      <c r="B10" s="491" t="s">
        <v>545</v>
      </c>
      <c r="C10" s="494">
        <f>'3-9【機】直接人件費①'!L34</f>
        <v>0</v>
      </c>
      <c r="D10" s="494">
        <f>'3-9【機】直接人件費①'!M34</f>
        <v>0</v>
      </c>
      <c r="E10" s="495">
        <f>ROUNDDOWN(経費内訳_第1期[[#This Row],[列3]]*2/3,-3)</f>
        <v>0</v>
      </c>
      <c r="F10" s="493" t="str">
        <f>IF(経費内訳_第1期[[#This Row],[列4]]&lt;&gt;(ROUNDDOWN(経費内訳_第1期[[#This Row],[列3]]*2/3,-3)),"レ","")</f>
        <v/>
      </c>
    </row>
    <row r="11" spans="1:39" ht="22.05" customHeight="1" x14ac:dyDescent="0.2">
      <c r="A11" s="1356"/>
      <c r="B11" s="491" t="s">
        <v>546</v>
      </c>
      <c r="C11" s="494">
        <f>SUMIF('3-12【機】展示会出展費・広告費'!F10:F14,"1",'3-12【機】展示会出展費・広告費'!K10:K14)</f>
        <v>0</v>
      </c>
      <c r="D11" s="494">
        <f>SUMIF('3-12【機】展示会出展費・広告費'!F10:F14,"1",'3-12【機】展示会出展費・広告費'!J10:J14)</f>
        <v>0</v>
      </c>
      <c r="E11" s="495">
        <f>ROUNDDOWN(経費内訳_第1期[[#This Row],[列3]]*2/3,-3)</f>
        <v>0</v>
      </c>
      <c r="F11" s="493" t="str">
        <f>IF(経費内訳_第1期[[#This Row],[列4]]&lt;&gt;(ROUNDDOWN(経費内訳_第1期[[#This Row],[列3]]*2/3,-3)),"レ","")</f>
        <v/>
      </c>
      <c r="G11" s="346"/>
      <c r="H11" s="346"/>
      <c r="I11" s="346"/>
      <c r="J11" s="346"/>
      <c r="K11" s="346"/>
      <c r="L11" s="346"/>
      <c r="M11" s="346"/>
    </row>
    <row r="12" spans="1:39" ht="22.05" customHeight="1" x14ac:dyDescent="0.2">
      <c r="A12" s="1356"/>
      <c r="B12" s="491" t="s">
        <v>547</v>
      </c>
      <c r="C12" s="494">
        <f>SUMIF('3-12【機】展示会出展費・広告費'!F24:F28,"1",'3-12【機】展示会出展費・広告費'!K24:K28)</f>
        <v>0</v>
      </c>
      <c r="D12" s="494">
        <f>SUMIF('3-12【機】展示会出展費・広告費'!F24:F28,"1",'3-12【機】展示会出展費・広告費'!J24:J28)</f>
        <v>0</v>
      </c>
      <c r="E12" s="495">
        <f>ROUNDDOWN(経費内訳_第1期[[#This Row],[列3]]*2/3,-3)</f>
        <v>0</v>
      </c>
      <c r="F12" s="493" t="str">
        <f>IF(経費内訳_第1期[[#This Row],[列4]]&lt;&gt;(ROUNDDOWN(経費内訳_第1期[[#This Row],[列3]]*2/3,-3)),"レ","")</f>
        <v/>
      </c>
      <c r="H12" s="496"/>
    </row>
    <row r="13" spans="1:39" ht="22.05" customHeight="1" thickBot="1" x14ac:dyDescent="0.25">
      <c r="A13" s="1356"/>
      <c r="B13" s="491" t="s">
        <v>548</v>
      </c>
      <c r="C13" s="497">
        <f>SUMIF('3-12【機】展示会出展費・広告費'!F35:F39,"1",'3-12【機】展示会出展費・広告費'!K35:K39)</f>
        <v>0</v>
      </c>
      <c r="D13" s="498"/>
      <c r="E13" s="499"/>
      <c r="F13" s="500" t="str">
        <f>IF(経費内訳_第1期[[#This Row],[列4]]&lt;&gt;(ROUNDDOWN(経費内訳_第1期[[#This Row],[列3]]*2/3,-3)),"レ","")</f>
        <v/>
      </c>
    </row>
    <row r="14" spans="1:39" ht="22.5" customHeight="1" thickTop="1" thickBot="1" x14ac:dyDescent="0.25">
      <c r="A14" s="1357"/>
      <c r="B14" s="501" t="s">
        <v>122</v>
      </c>
      <c r="C14" s="502">
        <f>SUBTOTAL(109,経費内訳_第1期[列2])</f>
        <v>0</v>
      </c>
      <c r="D14" s="502">
        <f>SUBTOTAL(109,経費内訳_第1期[列3])</f>
        <v>0</v>
      </c>
      <c r="E14" s="503">
        <f>SUBTOTAL(109,経費内訳_第1期[列4])</f>
        <v>0</v>
      </c>
      <c r="F14" s="500"/>
    </row>
    <row r="15" spans="1:39" ht="22.05" customHeight="1" x14ac:dyDescent="0.2">
      <c r="A15" s="1355">
        <v>2</v>
      </c>
      <c r="B15" s="491" t="s">
        <v>531</v>
      </c>
      <c r="C15" s="494">
        <f>SUMIF(原材料・副資材費[実施予定期],"2",原材料・副資材費[助成事業に
要する経費
（税込）])</f>
        <v>0</v>
      </c>
      <c r="D15" s="494">
        <f>SUMIF(原材料・副資材費[実施予定期],"2",原材料・副資材費[助成対象経費
（税抜）
(A)×(B)])</f>
        <v>0</v>
      </c>
      <c r="E15" s="492">
        <f>ROUNDDOWN(経費内訳_第2期[[#This Row],[列3]]*2/3,-3)</f>
        <v>0</v>
      </c>
      <c r="F15" s="493" t="str">
        <f>IF(経費内訳_第2期[[#This Row],[列4]]&lt;&gt;(ROUNDDOWN(経費内訳_第2期[[#This Row],[列3]]*2/3,-3)),"レ","")</f>
        <v/>
      </c>
    </row>
    <row r="16" spans="1:39" ht="22.05" customHeight="1" x14ac:dyDescent="0.2">
      <c r="A16" s="1356"/>
      <c r="B16" s="491" t="s">
        <v>532</v>
      </c>
      <c r="C16" s="494">
        <f>SUMIF(機械装置・工具器具費[実施予定期],"2",機械装置・工具器具費[助成事業に
要する経費
（税込）])</f>
        <v>0</v>
      </c>
      <c r="D16" s="494">
        <f>SUMIF(機械装置・工具器具費[実施予定期],"2",機械装置・工具器具費[助成対象
経費
（税抜）
(A)×(B）])</f>
        <v>0</v>
      </c>
      <c r="E16" s="495">
        <f>ROUNDDOWN(経費内訳_第2期[[#This Row],[列3]]*2/3,-3)</f>
        <v>0</v>
      </c>
      <c r="F16" s="493" t="str">
        <f>IF(経費内訳_第2期[[#This Row],[列4]]&lt;&gt;(ROUNDDOWN(経費内訳_第2期[[#This Row],[列3]]*2/3,-3)),"レ","")</f>
        <v/>
      </c>
    </row>
    <row r="17" spans="1:12" ht="22.05" customHeight="1" x14ac:dyDescent="0.2">
      <c r="A17" s="1356"/>
      <c r="B17" s="491" t="s">
        <v>533</v>
      </c>
      <c r="C17" s="494">
        <f>SUMIF(委託費[実施予定期],"2",委託費[助成事業に
要する経費
（税込）])</f>
        <v>0</v>
      </c>
      <c r="D17" s="494">
        <f>SUMIF(委託費[実施予定期],"2",委託費[助成対象経費
（税抜）
(A)×(B）])</f>
        <v>0</v>
      </c>
      <c r="E17" s="495">
        <f>ROUNDDOWN(経費内訳_第2期[[#This Row],[列3]]*2/3,-3)</f>
        <v>0</v>
      </c>
      <c r="F17" s="493" t="str">
        <f>IF(経費内訳_第2期[[#This Row],[列4]]&lt;&gt;(ROUNDDOWN(経費内訳_第2期[[#This Row],[列3]]*2/3,-3)),"レ","")</f>
        <v/>
      </c>
    </row>
    <row r="18" spans="1:12" ht="22.05" customHeight="1" x14ac:dyDescent="0.2">
      <c r="A18" s="1356"/>
      <c r="B18" s="491" t="s">
        <v>534</v>
      </c>
      <c r="C18" s="494">
        <f>SUMIF(専門家指導費[実施予定期],"2",専門家指導費[助成事業に
要する経費
（税込）])</f>
        <v>0</v>
      </c>
      <c r="D18" s="494">
        <f>SUMIF(専門家指導費[実施予定期],"2",専門家指導費[助成対象経費
（税抜）
(A)×(B）])</f>
        <v>0</v>
      </c>
      <c r="E18" s="495">
        <f>ROUNDDOWN(経費内訳_第2期[[#This Row],[列3]]*2/3,-3)</f>
        <v>0</v>
      </c>
      <c r="F18" s="493" t="str">
        <f>IF(経費内訳_第2期[[#This Row],[列4]]&lt;&gt;(ROUNDDOWN(経費内訳_第2期[[#This Row],[列3]]*2/3,-3)),"レ","")</f>
        <v/>
      </c>
    </row>
    <row r="19" spans="1:12" ht="22.05" customHeight="1" x14ac:dyDescent="0.2">
      <c r="A19" s="1356"/>
      <c r="B19" s="491" t="s">
        <v>544</v>
      </c>
      <c r="C19" s="494">
        <f>SUMIF(産業財産権・出願導入費[実施予定期],"2",産業財産権・出願導入費[助成事業に
要する経費
（税込）])</f>
        <v>0</v>
      </c>
      <c r="D19" s="494">
        <f>SUMIF(産業財産権・出願導入費[実施予定期],"2",産業財産権・出願導入費[助成対象経費
（税抜）])</f>
        <v>0</v>
      </c>
      <c r="E19" s="495">
        <f>ROUNDDOWN(経費内訳_第2期[[#This Row],[列3]]*2/3,-3)</f>
        <v>0</v>
      </c>
      <c r="F19" s="493" t="str">
        <f>IF(経費内訳_第2期[[#This Row],[列4]]&lt;&gt;(ROUNDDOWN(経費内訳_第2期[[#This Row],[列3]]*2/3,-3)),"レ","")</f>
        <v/>
      </c>
    </row>
    <row r="20" spans="1:12" ht="22.05" customHeight="1" x14ac:dyDescent="0.2">
      <c r="A20" s="1356"/>
      <c r="B20" s="491" t="s">
        <v>545</v>
      </c>
      <c r="C20" s="494">
        <f>'3-10【機】直接人件費②'!M34</f>
        <v>0</v>
      </c>
      <c r="D20" s="494">
        <f>'3-10【機】直接人件費②'!L34</f>
        <v>0</v>
      </c>
      <c r="E20" s="495">
        <f>ROUNDDOWN(経費内訳_第2期[[#This Row],[列3]]*2/3,-3)</f>
        <v>0</v>
      </c>
      <c r="F20" s="493" t="str">
        <f>IF(経費内訳_第2期[[#This Row],[列4]]&lt;&gt;(ROUNDDOWN(経費内訳_第2期[[#This Row],[列3]]*2/3,-3)),"レ","")</f>
        <v/>
      </c>
    </row>
    <row r="21" spans="1:12" ht="22.05" customHeight="1" x14ac:dyDescent="0.2">
      <c r="A21" s="1356"/>
      <c r="B21" s="491" t="s">
        <v>546</v>
      </c>
      <c r="C21" s="494">
        <f>SUMIF('3-12【機】展示会出展費・広告費'!F10:F14,"2",'3-12【機】展示会出展費・広告費'!K10:K14)</f>
        <v>0</v>
      </c>
      <c r="D21" s="494">
        <f>SUMIF('3-12【機】展示会出展費・広告費'!F10:F14,"2",'3-12【機】展示会出展費・広告費'!J10:J14)</f>
        <v>0</v>
      </c>
      <c r="E21" s="495">
        <f>ROUNDDOWN(経費内訳_第2期[[#This Row],[列3]]*2/3,-3)</f>
        <v>0</v>
      </c>
      <c r="F21" s="493" t="str">
        <f>IF(経費内訳_第2期[[#This Row],[列4]]&lt;&gt;(ROUNDDOWN(経費内訳_第2期[[#This Row],[列3]]*2/3,-3)),"レ","")</f>
        <v/>
      </c>
      <c r="J21" s="504"/>
    </row>
    <row r="22" spans="1:12" ht="22.05" customHeight="1" x14ac:dyDescent="0.2">
      <c r="A22" s="1356"/>
      <c r="B22" s="491" t="s">
        <v>547</v>
      </c>
      <c r="C22" s="494">
        <f>SUMIF('3-12【機】展示会出展費・広告費'!F24:F28,"2",'3-12【機】展示会出展費・広告費'!K24:K28)</f>
        <v>0</v>
      </c>
      <c r="D22" s="494">
        <f>SUMIF('3-12【機】展示会出展費・広告費'!F24:F28,"2",'3-12【機】展示会出展費・広告費'!J24:J28)</f>
        <v>0</v>
      </c>
      <c r="E22" s="495">
        <f>ROUNDDOWN(経費内訳_第2期[[#This Row],[列3]]*2/3,-3)</f>
        <v>0</v>
      </c>
      <c r="F22" s="493" t="str">
        <f>IF(経費内訳_第2期[[#This Row],[列4]]&lt;&gt;(ROUNDDOWN(経費内訳_第2期[[#This Row],[列3]]*2/3,-3)),"レ","")</f>
        <v/>
      </c>
    </row>
    <row r="23" spans="1:12" ht="22.05" customHeight="1" thickBot="1" x14ac:dyDescent="0.25">
      <c r="A23" s="1356"/>
      <c r="B23" s="491" t="s">
        <v>549</v>
      </c>
      <c r="C23" s="497">
        <f>SUMIF('3-12【機】展示会出展費・広告費'!F35:F39,"2",'3-12【機】展示会出展費・広告費'!K35:K39)</f>
        <v>0</v>
      </c>
      <c r="D23" s="498"/>
      <c r="E23" s="499"/>
      <c r="F23" s="500" t="str">
        <f>IF(経費内訳_第2期[[#This Row],[列4]]&lt;&gt;(ROUNDDOWN(経費内訳_第2期[[#This Row],[列3]]*2/3,-3)),"レ","")</f>
        <v/>
      </c>
    </row>
    <row r="24" spans="1:12" ht="22.5" customHeight="1" thickTop="1" thickBot="1" x14ac:dyDescent="0.25">
      <c r="A24" s="1357"/>
      <c r="B24" s="501" t="s">
        <v>122</v>
      </c>
      <c r="C24" s="502">
        <f>SUBTOTAL(109,経費内訳_第2期[列2])</f>
        <v>0</v>
      </c>
      <c r="D24" s="502">
        <f>SUBTOTAL(109,経費内訳_第2期[列3])</f>
        <v>0</v>
      </c>
      <c r="E24" s="503">
        <f>SUBTOTAL(109,経費内訳_第2期[列4])</f>
        <v>0</v>
      </c>
      <c r="F24" s="500"/>
    </row>
    <row r="25" spans="1:12" ht="22.05" customHeight="1" x14ac:dyDescent="0.25">
      <c r="A25" s="1355">
        <v>3</v>
      </c>
      <c r="B25" s="491" t="s">
        <v>531</v>
      </c>
      <c r="C25" s="494">
        <f>SUMIF(原材料・副資材費[実施予定期],"3",原材料・副資材費[助成事業に
要する経費
（税込）])</f>
        <v>0</v>
      </c>
      <c r="D25" s="494">
        <f>SUMIF(原材料・副資材費[実施予定期],"3",原材料・副資材費[助成対象経費
（税抜）
(A)×(B)])</f>
        <v>0</v>
      </c>
      <c r="E25" s="492">
        <f>ROUNDDOWN(経費内訳_第3期[[#This Row],[列3]]*2/3,-3)</f>
        <v>0</v>
      </c>
      <c r="F25" s="493" t="str">
        <f>IF(経費内訳_第3期[[#This Row],[列4]]&lt;&gt;(ROUNDDOWN(経費内訳_第3期[[#This Row],[列3]]*2/3,-3)),"レ","")</f>
        <v/>
      </c>
      <c r="G25" s="505"/>
      <c r="H25" s="505"/>
    </row>
    <row r="26" spans="1:12" ht="22.05" customHeight="1" x14ac:dyDescent="0.25">
      <c r="A26" s="1356"/>
      <c r="B26" s="491" t="s">
        <v>532</v>
      </c>
      <c r="C26" s="494">
        <f>SUMIF(機械装置・工具器具費[実施予定期],"3",機械装置・工具器具費[助成事業に
要する経費
（税込）])</f>
        <v>0</v>
      </c>
      <c r="D26" s="494">
        <f>SUMIF(機械装置・工具器具費[実施予定期],"3",機械装置・工具器具費[助成対象
経費
（税抜）
(A)×(B）])</f>
        <v>0</v>
      </c>
      <c r="E26" s="495">
        <f>ROUNDDOWN(経費内訳_第3期[[#This Row],[列3]]*2/3,-3)</f>
        <v>0</v>
      </c>
      <c r="F26" s="493" t="str">
        <f>IF(経費内訳_第3期[[#This Row],[列4]]&lt;&gt;(ROUNDDOWN(経費内訳_第3期[[#This Row],[列3]]*2/3,-3)),"レ","")</f>
        <v/>
      </c>
      <c r="G26" s="505"/>
      <c r="H26" s="505"/>
    </row>
    <row r="27" spans="1:12" ht="22.05" customHeight="1" x14ac:dyDescent="0.25">
      <c r="A27" s="1356"/>
      <c r="B27" s="491" t="s">
        <v>533</v>
      </c>
      <c r="C27" s="494">
        <f>SUMIF(委託費[実施予定期],"3",委託費[助成事業に
要する経費
（税込）])</f>
        <v>0</v>
      </c>
      <c r="D27" s="494">
        <f>SUMIF(委託費[実施予定期],"3",委託費[助成対象経費
（税抜）
(A)×(B）])</f>
        <v>0</v>
      </c>
      <c r="E27" s="495">
        <f>ROUNDDOWN(経費内訳_第3期[[#This Row],[列3]]*2/3,-3)</f>
        <v>0</v>
      </c>
      <c r="F27" s="493" t="str">
        <f>IF(経費内訳_第3期[[#This Row],[列4]]&lt;&gt;(ROUNDDOWN(経費内訳_第3期[[#This Row],[列3]]*2/3,-3)),"レ","")</f>
        <v/>
      </c>
      <c r="G27" s="505"/>
      <c r="H27" s="505"/>
    </row>
    <row r="28" spans="1:12" ht="22.05" customHeight="1" x14ac:dyDescent="0.25">
      <c r="A28" s="1356"/>
      <c r="B28" s="491" t="s">
        <v>534</v>
      </c>
      <c r="C28" s="494">
        <f>SUMIF(専門家指導費[実施予定期],"3",専門家指導費[助成事業に
要する経費
（税込）])</f>
        <v>0</v>
      </c>
      <c r="D28" s="494">
        <f>SUMIF(専門家指導費[実施予定期],"3",専門家指導費[助成対象経費
（税抜）
(A)×(B）])</f>
        <v>0</v>
      </c>
      <c r="E28" s="495">
        <f>ROUNDDOWN(経費内訳_第3期[[#This Row],[列3]]*2/3,-3)</f>
        <v>0</v>
      </c>
      <c r="F28" s="493" t="str">
        <f>IF(経費内訳_第3期[[#This Row],[列4]]&lt;&gt;(ROUNDDOWN(経費内訳_第3期[[#This Row],[列3]]*2/3,-3)),"レ","")</f>
        <v/>
      </c>
      <c r="G28" s="505"/>
      <c r="H28" s="505"/>
    </row>
    <row r="29" spans="1:12" ht="22.05" customHeight="1" x14ac:dyDescent="0.25">
      <c r="A29" s="1356"/>
      <c r="B29" s="491" t="s">
        <v>544</v>
      </c>
      <c r="C29" s="494">
        <f>SUMIF(産業財産権・出願導入費[実施予定期],"3",産業財産権・出願導入費[助成事業に
要する経費
（税込）])</f>
        <v>0</v>
      </c>
      <c r="D29" s="494">
        <f>SUMIF(産業財産権・出願導入費[実施予定期],"3",産業財産権・出願導入費[助成対象経費
（税抜）])</f>
        <v>0</v>
      </c>
      <c r="E29" s="495">
        <f>ROUNDDOWN(経費内訳_第3期[[#This Row],[列3]]*2/3,-3)</f>
        <v>0</v>
      </c>
      <c r="F29" s="493" t="str">
        <f>IF(経費内訳_第3期[[#This Row],[列4]]&lt;&gt;(ROUNDDOWN(経費内訳_第3期[[#This Row],[列3]]*2/3,-3)),"レ","")</f>
        <v/>
      </c>
      <c r="H29" s="505"/>
      <c r="L29" s="520"/>
    </row>
    <row r="30" spans="1:12" ht="22.05" customHeight="1" x14ac:dyDescent="0.25">
      <c r="A30" s="1356"/>
      <c r="B30" s="491" t="s">
        <v>545</v>
      </c>
      <c r="C30" s="494">
        <f>'3-11【機】直接人件費③'!M34</f>
        <v>0</v>
      </c>
      <c r="D30" s="494">
        <f>'3-11【機】直接人件費③'!L34</f>
        <v>0</v>
      </c>
      <c r="E30" s="495">
        <f>ROUNDDOWN(経費内訳_第3期[[#This Row],[列3]]*2/3,-3)</f>
        <v>0</v>
      </c>
      <c r="F30" s="493" t="str">
        <f>IF(経費内訳_第3期[[#This Row],[列4]]&lt;&gt;(ROUNDDOWN(経費内訳_第3期[[#This Row],[列3]]*2/3,-3)),"レ","")</f>
        <v/>
      </c>
      <c r="G30" s="505"/>
      <c r="H30" s="505"/>
    </row>
    <row r="31" spans="1:12" ht="22.05" customHeight="1" x14ac:dyDescent="0.25">
      <c r="A31" s="1356"/>
      <c r="B31" s="491" t="s">
        <v>546</v>
      </c>
      <c r="C31" s="494">
        <f>SUMIF('3-12【機】展示会出展費・広告費'!F10:F14,"3",'3-12【機】展示会出展費・広告費'!K10:K14)</f>
        <v>0</v>
      </c>
      <c r="D31" s="494">
        <f>SUMIF('3-12【機】展示会出展費・広告費'!F10:F14,"3",'3-12【機】展示会出展費・広告費'!J10:J14)</f>
        <v>0</v>
      </c>
      <c r="E31" s="495">
        <f>ROUNDDOWN(経費内訳_第3期[[#This Row],[列3]]*2/3,-3)</f>
        <v>0</v>
      </c>
      <c r="F31" s="493" t="str">
        <f>IF(経費内訳_第3期[[#This Row],[列4]]&lt;&gt;(ROUNDDOWN(経費内訳_第3期[[#This Row],[列3]]*2/3,-3)),"レ","")</f>
        <v/>
      </c>
      <c r="G31" s="505"/>
      <c r="H31" s="505"/>
    </row>
    <row r="32" spans="1:12" ht="22.05" customHeight="1" x14ac:dyDescent="0.2">
      <c r="A32" s="1356"/>
      <c r="B32" s="491" t="s">
        <v>547</v>
      </c>
      <c r="C32" s="494">
        <f>SUMIF('3-12【機】展示会出展費・広告費'!F24:F28,"3",'3-12【機】展示会出展費・広告費'!K24:K28)</f>
        <v>0</v>
      </c>
      <c r="D32" s="494">
        <f>SUMIF('3-12【機】展示会出展費・広告費'!F24:F28,"3",'3-12【機】展示会出展費・広告費'!J24:J28)</f>
        <v>0</v>
      </c>
      <c r="E32" s="495">
        <f>ROUNDDOWN(経費内訳_第3期[[#This Row],[列3]]*2/3,-3)</f>
        <v>0</v>
      </c>
      <c r="F32" s="493" t="str">
        <f>IF(経費内訳_第3期[[#This Row],[列4]]&lt;&gt;(ROUNDDOWN(経費内訳_第3期[[#This Row],[列3]]*2/3,-3)),"レ","")</f>
        <v/>
      </c>
    </row>
    <row r="33" spans="1:11" ht="22.05" customHeight="1" thickBot="1" x14ac:dyDescent="0.25">
      <c r="A33" s="1356"/>
      <c r="B33" s="491" t="s">
        <v>549</v>
      </c>
      <c r="C33" s="497">
        <f>SUMIF('3-12【機】展示会出展費・広告費'!F35:F39,"3",'3-12【機】展示会出展費・広告費'!K35:K39)</f>
        <v>0</v>
      </c>
      <c r="D33" s="498"/>
      <c r="E33" s="499"/>
      <c r="F33" s="500"/>
    </row>
    <row r="34" spans="1:11" ht="22.5" customHeight="1" thickTop="1" thickBot="1" x14ac:dyDescent="0.25">
      <c r="A34" s="1357"/>
      <c r="B34" s="506" t="s">
        <v>535</v>
      </c>
      <c r="C34" s="502">
        <f>SUBTOTAL(109,経費内訳_第3期[列2])</f>
        <v>0</v>
      </c>
      <c r="D34" s="502">
        <f>SUBTOTAL(109,経費内訳_第3期[列3])</f>
        <v>0</v>
      </c>
      <c r="E34" s="503">
        <f>SUBTOTAL(109,経費内訳_第3期[列4])</f>
        <v>0</v>
      </c>
      <c r="F34" s="500"/>
    </row>
    <row r="35" spans="1:11" ht="30" customHeight="1" thickBot="1" x14ac:dyDescent="0.25">
      <c r="A35" s="1352" t="s">
        <v>536</v>
      </c>
      <c r="B35" s="1353"/>
      <c r="C35" s="507">
        <f>SUBTOTAL(109,C5:C34)</f>
        <v>0</v>
      </c>
      <c r="D35" s="508">
        <f>SUBTOTAL(109,D5:D34)</f>
        <v>0</v>
      </c>
      <c r="E35" s="509">
        <f>SUBTOTAL(109,E5:E34)</f>
        <v>0</v>
      </c>
      <c r="F35" s="628" t="str">
        <f>IF(E35&gt;100000000,"←助成金交付申請額の上限は1億円です","")</f>
        <v/>
      </c>
      <c r="G35" s="627"/>
      <c r="H35" s="627"/>
      <c r="I35" s="627"/>
      <c r="J35" s="627"/>
      <c r="K35" s="627"/>
    </row>
    <row r="40" spans="1:11" x14ac:dyDescent="0.2">
      <c r="B40" s="343"/>
      <c r="C40" s="343"/>
      <c r="D40" s="343"/>
      <c r="E40" s="343"/>
    </row>
  </sheetData>
  <sheetProtection sheet="1" objects="1" scenarios="1" formatCells="0" selectLockedCells="1"/>
  <mergeCells count="6">
    <mergeCell ref="A35:B35"/>
    <mergeCell ref="A1:E1"/>
    <mergeCell ref="A3:D3"/>
    <mergeCell ref="A5:A14"/>
    <mergeCell ref="A15:A24"/>
    <mergeCell ref="A25:A34"/>
  </mergeCells>
  <phoneticPr fontId="1"/>
  <conditionalFormatting sqref="E35">
    <cfRule type="cellIs" dxfId="12" priority="1" operator="greaterThan">
      <formula>100000000</formula>
    </cfRule>
  </conditionalFormatting>
  <dataValidations count="2">
    <dataValidation imeMode="halfAlpha" allowBlank="1" showInputMessage="1" showErrorMessage="1" sqref="C35:E35 C15:E23 C5:E13 C25:E33" xr:uid="{ED99C73C-9C16-4C0E-9DA1-541894B9BAFB}"/>
    <dataValidation imeMode="hiragana" allowBlank="1" showInputMessage="1" showErrorMessage="1" sqref="A4:E4 A5 A15 A25" xr:uid="{3A8359C7-D5BF-42DD-A4BA-02D10287BF44}"/>
  </dataValidations>
  <printOptions horizontalCentered="1"/>
  <pageMargins left="0.59055118110236227" right="0.59055118110236227" top="0.39370078740157483" bottom="0.78740157480314965" header="0.19685039370078741" footer="0.19685039370078741"/>
  <pageSetup paperSize="9" orientation="portrait" r:id="rId1"/>
  <headerFooter alignWithMargins="0">
    <oddFooter>&amp;C&amp;"+,太字"&amp;A</oddFooter>
  </headerFooter>
  <drawing r:id="rId2"/>
  <tableParts count="3">
    <tablePart r:id="rId3"/>
    <tablePart r:id="rId4"/>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T48"/>
  <sheetViews>
    <sheetView showGridLines="0" view="pageBreakPreview" zoomScale="90" zoomScaleNormal="100" zoomScaleSheetLayoutView="90" workbookViewId="0">
      <selection activeCell="K12" sqref="K12"/>
    </sheetView>
  </sheetViews>
  <sheetFormatPr defaultColWidth="2.109375" defaultRowHeight="13.2" x14ac:dyDescent="0.2"/>
  <cols>
    <col min="1" max="1" width="6.88671875" style="5" customWidth="1"/>
    <col min="2" max="2" width="13.88671875" style="71" customWidth="1"/>
    <col min="3" max="3" width="10.77734375" style="71" customWidth="1"/>
    <col min="4" max="4" width="14.33203125" style="71" customWidth="1"/>
    <col min="5" max="5" width="5.77734375" style="71" customWidth="1"/>
    <col min="6" max="6" width="5.77734375" style="13" customWidth="1"/>
    <col min="7" max="7" width="5.77734375" style="5" customWidth="1"/>
    <col min="8" max="10" width="11.77734375" style="5" customWidth="1"/>
    <col min="11" max="11" width="13.44140625" style="71" customWidth="1"/>
    <col min="12" max="12" width="2.44140625" style="9" customWidth="1"/>
    <col min="13" max="13" width="9" style="3" customWidth="1"/>
    <col min="14" max="18" width="9" style="3"/>
    <col min="19" max="55" width="2.109375" style="4" customWidth="1"/>
    <col min="56" max="56" width="3" style="4" customWidth="1"/>
    <col min="57" max="214" width="2.109375" style="4" customWidth="1"/>
    <col min="215" max="16384" width="2.109375" style="4"/>
  </cols>
  <sheetData>
    <row r="1" spans="1:27" s="77" customFormat="1" ht="15" customHeight="1" x14ac:dyDescent="0.2">
      <c r="A1" s="72" t="s">
        <v>632</v>
      </c>
      <c r="B1" s="75"/>
      <c r="C1" s="75"/>
      <c r="D1" s="75"/>
      <c r="E1" s="75"/>
      <c r="F1" s="75"/>
      <c r="G1" s="75"/>
      <c r="H1" s="75"/>
      <c r="I1" s="75"/>
      <c r="J1" s="75"/>
      <c r="K1" s="19" t="s">
        <v>428</v>
      </c>
      <c r="L1" s="73"/>
      <c r="M1" s="3"/>
      <c r="N1" s="3"/>
      <c r="O1" s="3"/>
      <c r="P1" s="3"/>
      <c r="Q1" s="3"/>
      <c r="R1" s="3"/>
      <c r="S1" s="76"/>
      <c r="T1" s="76"/>
      <c r="U1" s="30"/>
      <c r="V1" s="31"/>
      <c r="W1" s="30"/>
      <c r="X1" s="30"/>
      <c r="Y1" s="30"/>
      <c r="Z1" s="30"/>
      <c r="AA1" s="30"/>
    </row>
    <row r="2" spans="1:27" s="77" customFormat="1" ht="15" customHeight="1" x14ac:dyDescent="0.2">
      <c r="A2" s="72" t="s">
        <v>476</v>
      </c>
      <c r="B2" s="75"/>
      <c r="C2" s="75"/>
      <c r="D2" s="75"/>
      <c r="E2" s="75"/>
      <c r="F2" s="75"/>
      <c r="G2" s="75"/>
      <c r="H2" s="75"/>
      <c r="I2" s="75"/>
      <c r="J2" s="75"/>
      <c r="K2" s="75"/>
      <c r="L2" s="73"/>
      <c r="M2" s="3"/>
      <c r="N2" s="3"/>
      <c r="O2" s="3"/>
      <c r="P2" s="3"/>
      <c r="Q2" s="3"/>
      <c r="R2" s="3"/>
      <c r="S2" s="76"/>
      <c r="T2" s="76"/>
      <c r="U2" s="78"/>
      <c r="V2" s="78"/>
      <c r="W2" s="78"/>
      <c r="X2" s="78"/>
      <c r="Y2" s="78"/>
      <c r="Z2" s="78"/>
      <c r="AA2" s="78"/>
    </row>
    <row r="3" spans="1:27" s="77" customFormat="1" ht="15" customHeight="1" x14ac:dyDescent="0.2">
      <c r="A3" s="14" t="s">
        <v>305</v>
      </c>
      <c r="B3" s="75"/>
      <c r="C3" s="75"/>
      <c r="D3" s="75"/>
      <c r="E3" s="75"/>
      <c r="F3" s="75"/>
      <c r="G3" s="75"/>
      <c r="H3" s="75"/>
      <c r="I3" s="75"/>
      <c r="J3" s="75"/>
      <c r="K3" s="75"/>
      <c r="L3" s="73"/>
      <c r="M3" s="3"/>
      <c r="N3" s="3"/>
      <c r="O3" s="3"/>
      <c r="P3" s="3"/>
      <c r="Q3" s="3"/>
      <c r="R3" s="3"/>
      <c r="S3" s="76"/>
      <c r="T3" s="76"/>
      <c r="U3" s="78"/>
      <c r="V3" s="78"/>
      <c r="W3" s="78"/>
      <c r="X3" s="78"/>
      <c r="Y3" s="78"/>
      <c r="Z3" s="78"/>
      <c r="AA3" s="78"/>
    </row>
    <row r="4" spans="1:27" ht="15" customHeight="1" x14ac:dyDescent="0.2">
      <c r="A4" s="1358" t="s">
        <v>367</v>
      </c>
      <c r="B4" s="1359"/>
      <c r="C4" s="1359"/>
      <c r="D4" s="1359"/>
      <c r="E4" s="1359"/>
      <c r="F4" s="1359"/>
      <c r="G4" s="1359"/>
      <c r="H4" s="1359"/>
      <c r="I4" s="1359"/>
      <c r="J4" s="1359"/>
      <c r="K4" s="29"/>
      <c r="S4" s="32"/>
      <c r="T4" s="32"/>
      <c r="U4" s="32"/>
      <c r="V4" s="32"/>
      <c r="W4" s="32"/>
      <c r="X4" s="32"/>
      <c r="Y4" s="32"/>
      <c r="Z4" s="32"/>
      <c r="AA4" s="32"/>
    </row>
    <row r="5" spans="1:27" ht="15" customHeight="1" x14ac:dyDescent="0.2">
      <c r="A5" s="33" t="s">
        <v>306</v>
      </c>
      <c r="B5" s="15"/>
      <c r="C5" s="34"/>
      <c r="D5" s="34"/>
      <c r="E5" s="34"/>
      <c r="F5" s="35"/>
      <c r="G5" s="34"/>
      <c r="H5" s="34"/>
      <c r="I5" s="34"/>
      <c r="J5" s="34"/>
      <c r="K5" s="10" t="s">
        <v>16</v>
      </c>
    </row>
    <row r="6" spans="1:27" ht="45" customHeight="1" x14ac:dyDescent="0.2">
      <c r="A6" s="24" t="s">
        <v>146</v>
      </c>
      <c r="B6" s="25" t="s">
        <v>17</v>
      </c>
      <c r="C6" s="25" t="s">
        <v>18</v>
      </c>
      <c r="D6" s="25" t="s">
        <v>35</v>
      </c>
      <c r="E6" s="25" t="s">
        <v>477</v>
      </c>
      <c r="F6" s="25" t="s">
        <v>19</v>
      </c>
      <c r="G6" s="26" t="s">
        <v>48</v>
      </c>
      <c r="H6" s="25" t="s">
        <v>185</v>
      </c>
      <c r="I6" s="74" t="s">
        <v>194</v>
      </c>
      <c r="J6" s="74" t="s">
        <v>20</v>
      </c>
      <c r="K6" s="27" t="s">
        <v>187</v>
      </c>
      <c r="L6" s="22" t="s">
        <v>174</v>
      </c>
    </row>
    <row r="7" spans="1:27" ht="41.25" customHeight="1" x14ac:dyDescent="0.2">
      <c r="A7" s="121">
        <f>ROW()-6</f>
        <v>1</v>
      </c>
      <c r="B7" s="50"/>
      <c r="C7" s="50"/>
      <c r="D7" s="50"/>
      <c r="E7" s="50"/>
      <c r="F7" s="28"/>
      <c r="G7" s="7"/>
      <c r="H7" s="68"/>
      <c r="I7" s="83">
        <f>原材料・副資材費[[#This Row],[数量
(A)]]*原材料・副資材費[[#This Row],[単価
（税抜）
(B)]]</f>
        <v>0</v>
      </c>
      <c r="J7" s="83">
        <f>ROUNDDOWN(原材料・副資材費[[#This Row],[助成対象経費
（税抜）
(A)×(B)]]*1.1,0)</f>
        <v>0</v>
      </c>
      <c r="K7" s="69"/>
      <c r="L7"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7" s="32"/>
      <c r="T7" s="32"/>
    </row>
    <row r="8" spans="1:27" ht="41.25" customHeight="1" x14ac:dyDescent="0.2">
      <c r="A8" s="121">
        <f t="shared" ref="A8:A23" si="0">ROW()-6</f>
        <v>2</v>
      </c>
      <c r="B8" s="50"/>
      <c r="C8" s="50"/>
      <c r="D8" s="50"/>
      <c r="E8" s="50"/>
      <c r="F8" s="28"/>
      <c r="G8" s="7"/>
      <c r="H8" s="68"/>
      <c r="I8" s="83">
        <f>原材料・副資材費[[#This Row],[数量
(A)]]*原材料・副資材費[[#This Row],[単価
（税抜）
(B)]]</f>
        <v>0</v>
      </c>
      <c r="J8" s="83">
        <f>ROUNDDOWN(原材料・副資材費[[#This Row],[助成対象経費
（税抜）
(A)×(B)]]*1.1,0)</f>
        <v>0</v>
      </c>
      <c r="K8" s="69"/>
      <c r="L8"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8" s="32"/>
      <c r="T8" s="32"/>
    </row>
    <row r="9" spans="1:27" ht="41.25" customHeight="1" x14ac:dyDescent="0.2">
      <c r="A9" s="121">
        <f t="shared" si="0"/>
        <v>3</v>
      </c>
      <c r="B9" s="50"/>
      <c r="C9" s="50"/>
      <c r="D9" s="50"/>
      <c r="E9" s="50"/>
      <c r="F9" s="28"/>
      <c r="G9" s="7"/>
      <c r="H9" s="68"/>
      <c r="I9" s="83">
        <f>原材料・副資材費[[#This Row],[数量
(A)]]*原材料・副資材費[[#This Row],[単価
（税抜）
(B)]]</f>
        <v>0</v>
      </c>
      <c r="J9" s="83">
        <f>ROUNDDOWN(原材料・副資材費[[#This Row],[助成対象経費
（税抜）
(A)×(B)]]*1.1,0)</f>
        <v>0</v>
      </c>
      <c r="K9" s="69"/>
      <c r="L9"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9" s="32"/>
      <c r="T9" s="32"/>
    </row>
    <row r="10" spans="1:27" ht="41.25" customHeight="1" x14ac:dyDescent="0.2">
      <c r="A10" s="121">
        <f t="shared" si="0"/>
        <v>4</v>
      </c>
      <c r="B10" s="50"/>
      <c r="C10" s="50"/>
      <c r="D10" s="50"/>
      <c r="E10" s="50"/>
      <c r="F10" s="28"/>
      <c r="G10" s="7"/>
      <c r="H10" s="68"/>
      <c r="I10" s="83">
        <f>原材料・副資材費[[#This Row],[数量
(A)]]*原材料・副資材費[[#This Row],[単価
（税抜）
(B)]]</f>
        <v>0</v>
      </c>
      <c r="J10" s="83">
        <f>ROUNDDOWN(原材料・副資材費[[#This Row],[助成対象経費
（税抜）
(A)×(B)]]*1.1,0)</f>
        <v>0</v>
      </c>
      <c r="K10" s="69"/>
      <c r="L10"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10" s="32"/>
      <c r="T10" s="32"/>
    </row>
    <row r="11" spans="1:27" ht="41.25" customHeight="1" x14ac:dyDescent="0.2">
      <c r="A11" s="121">
        <f t="shared" si="0"/>
        <v>5</v>
      </c>
      <c r="B11" s="50"/>
      <c r="C11" s="50"/>
      <c r="D11" s="50"/>
      <c r="E11" s="50"/>
      <c r="F11" s="28"/>
      <c r="G11" s="7"/>
      <c r="H11" s="68"/>
      <c r="I11" s="83">
        <f>原材料・副資材費[[#This Row],[数量
(A)]]*原材料・副資材費[[#This Row],[単価
（税抜）
(B)]]</f>
        <v>0</v>
      </c>
      <c r="J11" s="83">
        <f>ROUNDDOWN(原材料・副資材費[[#This Row],[助成対象経費
（税抜）
(A)×(B)]]*1.1,0)</f>
        <v>0</v>
      </c>
      <c r="K11" s="69"/>
      <c r="L11"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11" s="32"/>
      <c r="T11" s="32"/>
    </row>
    <row r="12" spans="1:27" ht="41.25" customHeight="1" x14ac:dyDescent="0.2">
      <c r="A12" s="121">
        <f t="shared" si="0"/>
        <v>6</v>
      </c>
      <c r="B12" s="50"/>
      <c r="C12" s="50"/>
      <c r="D12" s="50"/>
      <c r="E12" s="50"/>
      <c r="F12" s="28"/>
      <c r="G12" s="7"/>
      <c r="H12" s="68"/>
      <c r="I12" s="83">
        <f>原材料・副資材費[[#This Row],[数量
(A)]]*原材料・副資材費[[#This Row],[単価
（税抜）
(B)]]</f>
        <v>0</v>
      </c>
      <c r="J12" s="83">
        <f>ROUNDDOWN(原材料・副資材費[[#This Row],[助成対象経費
（税抜）
(A)×(B)]]*1.1,0)</f>
        <v>0</v>
      </c>
      <c r="K12" s="69"/>
      <c r="L12"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12" s="32"/>
      <c r="T12" s="32"/>
    </row>
    <row r="13" spans="1:27" ht="41.25" customHeight="1" x14ac:dyDescent="0.2">
      <c r="A13" s="121">
        <f t="shared" si="0"/>
        <v>7</v>
      </c>
      <c r="B13" s="50"/>
      <c r="C13" s="50"/>
      <c r="D13" s="50"/>
      <c r="E13" s="50"/>
      <c r="F13" s="28"/>
      <c r="G13" s="7"/>
      <c r="H13" s="68"/>
      <c r="I13" s="83">
        <f>原材料・副資材費[[#This Row],[数量
(A)]]*原材料・副資材費[[#This Row],[単価
（税抜）
(B)]]</f>
        <v>0</v>
      </c>
      <c r="J13" s="83">
        <f>ROUNDDOWN(原材料・副資材費[[#This Row],[助成対象経費
（税抜）
(A)×(B)]]*1.1,0)</f>
        <v>0</v>
      </c>
      <c r="K13" s="69"/>
      <c r="L13"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c r="S13" s="32"/>
      <c r="T13" s="32"/>
    </row>
    <row r="14" spans="1:27" ht="41.25" customHeight="1" x14ac:dyDescent="0.2">
      <c r="A14" s="121">
        <f t="shared" si="0"/>
        <v>8</v>
      </c>
      <c r="B14" s="50"/>
      <c r="C14" s="50"/>
      <c r="D14" s="50"/>
      <c r="E14" s="50"/>
      <c r="F14" s="28"/>
      <c r="G14" s="7"/>
      <c r="H14" s="68"/>
      <c r="I14" s="83">
        <f>原材料・副資材費[[#This Row],[数量
(A)]]*原材料・副資材費[[#This Row],[単価
（税抜）
(B)]]</f>
        <v>0</v>
      </c>
      <c r="J14" s="83">
        <f>ROUNDDOWN(原材料・副資材費[[#This Row],[助成対象経費
（税抜）
(A)×(B)]]*1.1,0)</f>
        <v>0</v>
      </c>
      <c r="K14" s="69"/>
      <c r="L14"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15" spans="1:27" ht="41.25" customHeight="1" x14ac:dyDescent="0.2">
      <c r="A15" s="121">
        <f t="shared" si="0"/>
        <v>9</v>
      </c>
      <c r="B15" s="50"/>
      <c r="C15" s="50"/>
      <c r="D15" s="50"/>
      <c r="E15" s="50"/>
      <c r="F15" s="28"/>
      <c r="G15" s="7"/>
      <c r="H15" s="68"/>
      <c r="I15" s="83">
        <f>原材料・副資材費[[#This Row],[数量
(A)]]*原材料・副資材費[[#This Row],[単価
（税抜）
(B)]]</f>
        <v>0</v>
      </c>
      <c r="J15" s="83">
        <f>ROUNDDOWN(原材料・副資材費[[#This Row],[助成対象経費
（税抜）
(A)×(B)]]*1.1,0)</f>
        <v>0</v>
      </c>
      <c r="K15" s="69"/>
      <c r="L15"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16" spans="1:27" ht="41.25" customHeight="1" x14ac:dyDescent="0.2">
      <c r="A16" s="121">
        <f>ROW()-6</f>
        <v>10</v>
      </c>
      <c r="B16" s="50"/>
      <c r="C16" s="50"/>
      <c r="D16" s="50"/>
      <c r="E16" s="50"/>
      <c r="F16" s="28"/>
      <c r="G16" s="7"/>
      <c r="H16" s="68"/>
      <c r="I16" s="83">
        <f>原材料・副資材費[[#This Row],[数量
(A)]]*原材料・副資材費[[#This Row],[単価
（税抜）
(B)]]</f>
        <v>0</v>
      </c>
      <c r="J16" s="83">
        <f>ROUNDDOWN(原材料・副資材費[[#This Row],[助成対象経費
（税抜）
(A)×(B)]]*1.1,0)</f>
        <v>0</v>
      </c>
      <c r="K16" s="69"/>
      <c r="L16"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17" spans="1:46" ht="41.25" customHeight="1" x14ac:dyDescent="0.2">
      <c r="A17" s="121">
        <f t="shared" si="0"/>
        <v>11</v>
      </c>
      <c r="B17" s="50"/>
      <c r="C17" s="50"/>
      <c r="D17" s="50"/>
      <c r="E17" s="50"/>
      <c r="F17" s="28"/>
      <c r="G17" s="7"/>
      <c r="H17" s="68"/>
      <c r="I17" s="83">
        <f>原材料・副資材費[[#This Row],[数量
(A)]]*原材料・副資材費[[#This Row],[単価
（税抜）
(B)]]</f>
        <v>0</v>
      </c>
      <c r="J17" s="83">
        <f>ROUNDDOWN(原材料・副資材費[[#This Row],[助成対象経費
（税抜）
(A)×(B)]]*1.1,0)</f>
        <v>0</v>
      </c>
      <c r="K17" s="69"/>
      <c r="L17"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18" spans="1:46" ht="41.25" customHeight="1" x14ac:dyDescent="0.2">
      <c r="A18" s="121">
        <f t="shared" si="0"/>
        <v>12</v>
      </c>
      <c r="B18" s="50"/>
      <c r="C18" s="50"/>
      <c r="D18" s="50"/>
      <c r="E18" s="50"/>
      <c r="F18" s="28"/>
      <c r="G18" s="7"/>
      <c r="H18" s="68"/>
      <c r="I18" s="83">
        <f>原材料・副資材費[[#This Row],[数量
(A)]]*原材料・副資材費[[#This Row],[単価
（税抜）
(B)]]</f>
        <v>0</v>
      </c>
      <c r="J18" s="83">
        <f>ROUNDDOWN(原材料・副資材費[[#This Row],[助成対象経費
（税抜）
(A)×(B)]]*1.1,0)</f>
        <v>0</v>
      </c>
      <c r="K18" s="69"/>
      <c r="L18"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19" spans="1:46" ht="41.25" customHeight="1" x14ac:dyDescent="0.2">
      <c r="A19" s="121">
        <f t="shared" si="0"/>
        <v>13</v>
      </c>
      <c r="B19" s="50"/>
      <c r="C19" s="50"/>
      <c r="D19" s="50"/>
      <c r="E19" s="50"/>
      <c r="F19" s="28"/>
      <c r="G19" s="7"/>
      <c r="H19" s="68"/>
      <c r="I19" s="83">
        <f>原材料・副資材費[[#This Row],[数量
(A)]]*原材料・副資材費[[#This Row],[単価
（税抜）
(B)]]</f>
        <v>0</v>
      </c>
      <c r="J19" s="83">
        <f>ROUNDDOWN(原材料・副資材費[[#This Row],[助成対象経費
（税抜）
(A)×(B)]]*1.1,0)</f>
        <v>0</v>
      </c>
      <c r="K19" s="69"/>
      <c r="L19"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20" spans="1:46" ht="41.25" customHeight="1" x14ac:dyDescent="0.2">
      <c r="A20" s="121">
        <f t="shared" si="0"/>
        <v>14</v>
      </c>
      <c r="B20" s="50"/>
      <c r="C20" s="50"/>
      <c r="D20" s="50"/>
      <c r="E20" s="50"/>
      <c r="F20" s="28"/>
      <c r="G20" s="7"/>
      <c r="H20" s="68"/>
      <c r="I20" s="83">
        <f>原材料・副資材費[[#This Row],[数量
(A)]]*原材料・副資材費[[#This Row],[単価
（税抜）
(B)]]</f>
        <v>0</v>
      </c>
      <c r="J20" s="83">
        <f>ROUNDDOWN(原材料・副資材費[[#This Row],[助成対象経費
（税抜）
(A)×(B)]]*1.1,0)</f>
        <v>0</v>
      </c>
      <c r="K20" s="69"/>
      <c r="L20"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21" spans="1:46" ht="41.25" customHeight="1" x14ac:dyDescent="0.2">
      <c r="A21" s="121">
        <f t="shared" si="0"/>
        <v>15</v>
      </c>
      <c r="B21" s="50"/>
      <c r="C21" s="51"/>
      <c r="D21" s="51"/>
      <c r="E21" s="50"/>
      <c r="F21" s="28"/>
      <c r="G21" s="103"/>
      <c r="H21" s="68"/>
      <c r="I21" s="83">
        <f>原材料・副資材費[[#This Row],[数量
(A)]]*原材料・副資材費[[#This Row],[単価
（税抜）
(B)]]</f>
        <v>0</v>
      </c>
      <c r="J21" s="83">
        <f>ROUNDDOWN(原材料・副資材費[[#This Row],[助成対象経費
（税抜）
(A)×(B)]]*1.1,0)</f>
        <v>0</v>
      </c>
      <c r="K21" s="69"/>
      <c r="L21" s="80"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22" spans="1:46" ht="41.25" customHeight="1" x14ac:dyDescent="0.2">
      <c r="A22" s="121">
        <f t="shared" si="0"/>
        <v>16</v>
      </c>
      <c r="B22" s="50"/>
      <c r="C22" s="51"/>
      <c r="D22" s="51"/>
      <c r="E22" s="50"/>
      <c r="F22" s="28"/>
      <c r="G22" s="103"/>
      <c r="H22" s="68"/>
      <c r="I22" s="83">
        <f>原材料・副資材費[[#This Row],[数量
(A)]]*原材料・副資材費[[#This Row],[単価
（税抜）
(B)]]</f>
        <v>0</v>
      </c>
      <c r="J22" s="83">
        <f>ROUNDDOWN(原材料・副資材費[[#This Row],[助成対象経費
（税抜）
(A)×(B)]]*1.1,0)</f>
        <v>0</v>
      </c>
      <c r="K22" s="69"/>
      <c r="L22" s="80"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23" spans="1:46" ht="41.25" customHeight="1" x14ac:dyDescent="0.2">
      <c r="A23" s="121">
        <f t="shared" si="0"/>
        <v>17</v>
      </c>
      <c r="B23" s="50"/>
      <c r="C23" s="50"/>
      <c r="D23" s="50"/>
      <c r="E23" s="50"/>
      <c r="F23" s="28"/>
      <c r="G23" s="7"/>
      <c r="H23" s="68"/>
      <c r="I23" s="83">
        <f>原材料・副資材費[[#This Row],[数量
(A)]]*原材料・副資材費[[#This Row],[単価
（税抜）
(B)]]</f>
        <v>0</v>
      </c>
      <c r="J23" s="83">
        <f>ROUNDDOWN(原材料・副資材費[[#This Row],[助成対象経費
（税抜）
(A)×(B)]]*1.1,0)</f>
        <v>0</v>
      </c>
      <c r="K23" s="69"/>
      <c r="L23" s="79"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
(B)]]&lt;&gt;"",原材料・副資材費[[#This Row],[購入先事業者名]]&lt;&gt;"")),
    "",
    "←全ての項目を入力してください。")</f>
        <v/>
      </c>
    </row>
    <row r="24" spans="1:46" ht="30" customHeight="1" x14ac:dyDescent="0.2">
      <c r="A24" s="104"/>
      <c r="B24" s="105"/>
      <c r="C24" s="105"/>
      <c r="D24" s="105"/>
      <c r="E24" s="105"/>
      <c r="F24" s="106"/>
      <c r="G24" s="107"/>
      <c r="H24" s="108" t="s">
        <v>122</v>
      </c>
      <c r="I24" s="109">
        <f>SUBTOTAL(109,原材料・副資材費[助成対象経費
（税抜）
(A)×(B)])</f>
        <v>0</v>
      </c>
      <c r="J24" s="109">
        <f>SUBTOTAL(109,原材料・副資材費[助成事業に
要する経費
（税込）])</f>
        <v>0</v>
      </c>
      <c r="K24" s="110"/>
      <c r="L24" s="23"/>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row>
    <row r="29" spans="1:46" x14ac:dyDescent="0.2">
      <c r="L29" s="519"/>
    </row>
    <row r="48" spans="13:18" x14ac:dyDescent="0.2">
      <c r="M48" s="18"/>
      <c r="N48" s="18"/>
      <c r="O48" s="18"/>
      <c r="P48" s="18"/>
      <c r="Q48" s="18"/>
      <c r="R48" s="18"/>
    </row>
  </sheetData>
  <sheetProtection sheet="1" objects="1" scenarios="1" formatCells="0" formatRows="0" insertRows="0" deleteRows="0" selectLockedCells="1"/>
  <mergeCells count="1">
    <mergeCell ref="A4:J4"/>
  </mergeCells>
  <phoneticPr fontId="1"/>
  <conditionalFormatting sqref="B7:E23 G7:H23 K7:K23">
    <cfRule type="expression" dxfId="39" priority="2">
      <formula>AND(OR($B7&lt;&gt;"",$C7&lt;&gt;"",$D7&lt;&gt;"",$F7&lt;&gt;"",$G7&lt;&gt;"",$H7&lt;&gt;""),B7="")</formula>
    </cfRule>
  </conditionalFormatting>
  <conditionalFormatting sqref="F7:F23">
    <cfRule type="expression" dxfId="38" priority="1">
      <formula>AND(OR($B7&lt;&gt;"",$C7&lt;&gt;"",$D7&lt;&gt;"",$F7&lt;&gt;"",$G7&lt;&gt;"",$H7&lt;&gt;""),F7="")</formula>
    </cfRule>
  </conditionalFormatting>
  <dataValidations xWindow="684" yWindow="529" count="9">
    <dataValidation allowBlank="1" showInputMessage="1" showErrorMessage="1" prompt="（例）_x000a_・○○部に組込_x000a_・試験用_x000a_" sqref="D7:D23" xr:uid="{00000000-0002-0000-0D00-000000000000}"/>
    <dataValidation allowBlank="1" showInputMessage="1" showErrorMessage="1" prompt="大きさ、材質、規格等を入力してください。" sqref="C7:C23" xr:uid="{00000000-0002-0000-0D00-000001000000}"/>
    <dataValidation imeMode="disabled" allowBlank="1" showInputMessage="1" showErrorMessage="1" sqref="H7:H23" xr:uid="{00000000-0002-0000-0D00-000002000000}"/>
    <dataValidation type="custom" allowBlank="1" showInputMessage="1" showErrorMessage="1" sqref="L7:L23" xr:uid="{00000000-0002-0000-0D00-000003000000}">
      <formula1>ISERROR(FIND(CHAR(10),L7))</formula1>
    </dataValidation>
    <dataValidation allowBlank="1" showErrorMessage="1" prompt="_x000a_" sqref="B7:B23" xr:uid="{00000000-0002-0000-0D00-000004000000}"/>
    <dataValidation type="custom" imeMode="disabled" allowBlank="1" showInputMessage="1" showErrorMessage="1" prompt="本助成事業に必要な最小限の数量を入力してください。" sqref="F7:F23" xr:uid="{00000000-0002-0000-0D00-000005000000}">
      <formula1>ISERROR(FIND(CHAR(10),F7))</formula1>
    </dataValidation>
    <dataValidation allowBlank="1" showInputMessage="1" showErrorMessage="1" prompt="未定等不明確の場合は、 申請時点の候補先を記入してください。「未定、検討中」等の記入はできません。" sqref="K7:K23" xr:uid="{00000000-0002-0000-0D00-000006000000}"/>
    <dataValidation allowBlank="1" showInputMessage="1" showErrorMessage="1" prompt="自動計算されます。" sqref="I7:J23" xr:uid="{00000000-0002-0000-0D00-000007000000}"/>
    <dataValidation type="list" allowBlank="1" showInputMessage="1" showErrorMessage="1" promptTitle="プルダウンメニューから選択してください" prompt="　費用を支出する予定の期の番号を選択してください。" sqref="E7:E23" xr:uid="{F0BA4A03-6783-48C9-B715-CB2B52533D65}">
      <formula1>"1,2,3"</formula1>
    </dataValidation>
  </dataValidations>
  <pageMargins left="0.59055118110236227" right="0.19685039370078741" top="0.39370078740157483" bottom="0.39370078740157483" header="0.19685039370078741" footer="0.19685039370078741"/>
  <pageSetup paperSize="9" scale="86" orientation="portrait" r:id="rId1"/>
  <headerFooter>
    <oddFooter>&amp;C&amp;10&amp;A</oddFoot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0070C0"/>
    <pageSetUpPr fitToPage="1"/>
  </sheetPr>
  <dimension ref="A1:W29"/>
  <sheetViews>
    <sheetView view="pageBreakPreview" zoomScale="90" zoomScaleNormal="100" zoomScaleSheetLayoutView="90" workbookViewId="0">
      <selection activeCell="H11" sqref="H11"/>
    </sheetView>
  </sheetViews>
  <sheetFormatPr defaultColWidth="2.109375" defaultRowHeight="15" customHeight="1" x14ac:dyDescent="0.2"/>
  <cols>
    <col min="1" max="1" width="6.109375" style="4" customWidth="1"/>
    <col min="2" max="3" width="14.21875" style="5" customWidth="1"/>
    <col min="4" max="8" width="5.33203125" style="5" customWidth="1"/>
    <col min="9" max="11" width="11.77734375" style="5" customWidth="1"/>
    <col min="12" max="12" width="12.88671875" style="5" customWidth="1"/>
    <col min="13" max="13" width="2.44140625" style="9" customWidth="1"/>
    <col min="14" max="163" width="2.109375" style="4" customWidth="1"/>
    <col min="164" max="16384" width="2.109375" style="4"/>
  </cols>
  <sheetData>
    <row r="1" spans="1:23" s="77" customFormat="1" ht="15" customHeight="1" x14ac:dyDescent="0.2">
      <c r="A1" s="72"/>
      <c r="B1" s="75"/>
      <c r="C1" s="75"/>
      <c r="D1" s="75"/>
      <c r="E1" s="75"/>
      <c r="F1" s="75"/>
      <c r="G1" s="75"/>
      <c r="H1" s="75"/>
      <c r="I1" s="75"/>
      <c r="J1" s="75"/>
      <c r="K1" s="123"/>
      <c r="L1" s="19" t="s">
        <v>428</v>
      </c>
      <c r="M1" s="82"/>
    </row>
    <row r="2" spans="1:23" ht="15" customHeight="1" x14ac:dyDescent="0.2">
      <c r="A2" s="14" t="s">
        <v>307</v>
      </c>
      <c r="B2" s="29"/>
      <c r="C2" s="29"/>
      <c r="D2" s="29"/>
      <c r="E2" s="29"/>
      <c r="F2" s="29"/>
      <c r="G2" s="29"/>
      <c r="H2" s="29"/>
      <c r="I2" s="29"/>
      <c r="J2" s="29"/>
      <c r="K2" s="29"/>
      <c r="L2" s="29"/>
    </row>
    <row r="3" spans="1:23" ht="15" customHeight="1" x14ac:dyDescent="0.2">
      <c r="A3" s="16" t="s">
        <v>228</v>
      </c>
      <c r="B3" s="16"/>
      <c r="C3" s="16"/>
      <c r="D3" s="16"/>
      <c r="E3" s="16"/>
      <c r="F3" s="16"/>
      <c r="G3" s="16"/>
      <c r="H3" s="16"/>
      <c r="I3" s="16"/>
      <c r="J3" s="16"/>
      <c r="K3" s="16"/>
      <c r="L3" s="16"/>
    </row>
    <row r="4" spans="1:23" ht="15" customHeight="1" x14ac:dyDescent="0.2">
      <c r="A4" s="16" t="s">
        <v>364</v>
      </c>
      <c r="B4" s="16"/>
      <c r="C4" s="16"/>
      <c r="D4" s="16"/>
      <c r="E4" s="16"/>
      <c r="F4" s="16"/>
      <c r="G4" s="16"/>
      <c r="H4" s="16"/>
      <c r="I4" s="16"/>
      <c r="J4" s="16"/>
      <c r="K4" s="16"/>
      <c r="L4" s="16"/>
    </row>
    <row r="5" spans="1:23" ht="15" customHeight="1" x14ac:dyDescent="0.2">
      <c r="A5" s="16" t="s">
        <v>200</v>
      </c>
      <c r="B5" s="16"/>
      <c r="C5" s="16"/>
      <c r="D5" s="16"/>
      <c r="E5" s="16"/>
      <c r="F5" s="16"/>
      <c r="G5" s="16"/>
      <c r="H5" s="16"/>
      <c r="I5" s="16"/>
      <c r="J5" s="16"/>
      <c r="K5" s="15"/>
      <c r="L5" s="10" t="s">
        <v>16</v>
      </c>
      <c r="M5" s="21"/>
    </row>
    <row r="6" spans="1:23" ht="91.05" customHeight="1" x14ac:dyDescent="0.2">
      <c r="A6" s="36" t="s">
        <v>146</v>
      </c>
      <c r="B6" s="102" t="s">
        <v>36</v>
      </c>
      <c r="C6" s="102" t="s">
        <v>37</v>
      </c>
      <c r="D6" s="397" t="s">
        <v>478</v>
      </c>
      <c r="E6" s="102" t="s">
        <v>186</v>
      </c>
      <c r="F6" s="37" t="s">
        <v>226</v>
      </c>
      <c r="G6" s="37" t="s">
        <v>225</v>
      </c>
      <c r="H6" s="38" t="s">
        <v>49</v>
      </c>
      <c r="I6" s="102" t="s">
        <v>230</v>
      </c>
      <c r="J6" s="102" t="s">
        <v>227</v>
      </c>
      <c r="K6" s="102" t="s">
        <v>34</v>
      </c>
      <c r="L6" s="39" t="s">
        <v>193</v>
      </c>
      <c r="M6" s="65" t="s">
        <v>33</v>
      </c>
    </row>
    <row r="7" spans="1:23" ht="41.25" customHeight="1" x14ac:dyDescent="0.2">
      <c r="A7" s="122">
        <f t="shared" ref="A7:A23" si="0">ROW()-6</f>
        <v>1</v>
      </c>
      <c r="B7" s="50"/>
      <c r="C7" s="50"/>
      <c r="D7" s="50"/>
      <c r="E7" s="40"/>
      <c r="F7" s="67"/>
      <c r="G7" s="58"/>
      <c r="H7" s="7"/>
      <c r="I7" s="58"/>
      <c r="J7" s="83">
        <f>機械装置・工具器具費[[#This Row],[数量
(A)]]*機械装置・工具器具費[[#This Row],[購入単価
又は
ﾘｰｽ･ﾚﾝﾀﾙ料
合計（税抜）
(B)]]</f>
        <v>0</v>
      </c>
      <c r="K7" s="83">
        <f>ROUNDDOWN(機械装置・工具器具費[[#This Row],[助成対象
経費
（税抜）
(A)×(B）]]*1.1,0)</f>
        <v>0</v>
      </c>
      <c r="L7" s="56"/>
      <c r="M7"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row>
    <row r="8" spans="1:23" ht="41.25" customHeight="1" x14ac:dyDescent="0.2">
      <c r="A8" s="122">
        <f t="shared" si="0"/>
        <v>2</v>
      </c>
      <c r="B8" s="50"/>
      <c r="C8" s="50"/>
      <c r="D8" s="50"/>
      <c r="E8" s="40"/>
      <c r="F8" s="67"/>
      <c r="G8" s="58"/>
      <c r="H8" s="7"/>
      <c r="I8" s="58"/>
      <c r="J8" s="83">
        <f>機械装置・工具器具費[[#This Row],[数量
(A)]]*機械装置・工具器具費[[#This Row],[購入単価
又は
ﾘｰｽ･ﾚﾝﾀﾙ料
合計（税抜）
(B)]]</f>
        <v>0</v>
      </c>
      <c r="K8" s="83">
        <f>ROUNDDOWN(機械装置・工具器具費[[#This Row],[助成対象
経費
（税抜）
(A)×(B）]]*1.1,0)</f>
        <v>0</v>
      </c>
      <c r="L8" s="56"/>
      <c r="M8"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8" s="6"/>
      <c r="O8" s="6"/>
      <c r="P8" s="6"/>
      <c r="Q8" s="6"/>
      <c r="R8" s="6"/>
      <c r="S8" s="6"/>
      <c r="T8" s="6"/>
      <c r="U8" s="6"/>
      <c r="V8" s="6"/>
      <c r="W8" s="6"/>
    </row>
    <row r="9" spans="1:23" ht="41.25" customHeight="1" x14ac:dyDescent="0.2">
      <c r="A9" s="122">
        <f t="shared" si="0"/>
        <v>3</v>
      </c>
      <c r="B9" s="50"/>
      <c r="C9" s="50"/>
      <c r="D9" s="50"/>
      <c r="E9" s="40"/>
      <c r="F9" s="67"/>
      <c r="G9" s="58"/>
      <c r="H9" s="7"/>
      <c r="I9" s="58"/>
      <c r="J9" s="83">
        <f>機械装置・工具器具費[[#This Row],[数量
(A)]]*機械装置・工具器具費[[#This Row],[購入単価
又は
ﾘｰｽ･ﾚﾝﾀﾙ料
合計（税抜）
(B)]]</f>
        <v>0</v>
      </c>
      <c r="K9" s="83">
        <f>ROUNDDOWN(機械装置・工具器具費[[#This Row],[助成対象
経費
（税抜）
(A)×(B）]]*1.1,0)</f>
        <v>0</v>
      </c>
      <c r="L9" s="56"/>
      <c r="M9"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9" s="6"/>
      <c r="O9" s="6"/>
      <c r="P9" s="6"/>
      <c r="Q9" s="6"/>
      <c r="R9" s="6"/>
      <c r="S9" s="6"/>
      <c r="T9" s="6"/>
      <c r="U9" s="6"/>
      <c r="V9" s="6"/>
      <c r="W9" s="6"/>
    </row>
    <row r="10" spans="1:23" ht="41.25" customHeight="1" x14ac:dyDescent="0.2">
      <c r="A10" s="122">
        <f t="shared" si="0"/>
        <v>4</v>
      </c>
      <c r="B10" s="50"/>
      <c r="C10" s="50"/>
      <c r="D10" s="50"/>
      <c r="E10" s="40"/>
      <c r="F10" s="67"/>
      <c r="G10" s="58"/>
      <c r="H10" s="7"/>
      <c r="I10" s="58"/>
      <c r="J10" s="83">
        <f>機械装置・工具器具費[[#This Row],[数量
(A)]]*機械装置・工具器具費[[#This Row],[購入単価
又は
ﾘｰｽ･ﾚﾝﾀﾙ料
合計（税抜）
(B)]]</f>
        <v>0</v>
      </c>
      <c r="K10" s="83">
        <f>ROUNDDOWN(機械装置・工具器具費[[#This Row],[助成対象
経費
（税抜）
(A)×(B）]]*1.1,0)</f>
        <v>0</v>
      </c>
      <c r="L10" s="56"/>
      <c r="M10"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0" s="6"/>
      <c r="O10" s="6"/>
      <c r="P10" s="6"/>
      <c r="Q10" s="6"/>
      <c r="R10" s="6"/>
      <c r="S10" s="6"/>
      <c r="T10" s="6"/>
      <c r="U10" s="6"/>
      <c r="V10" s="6"/>
      <c r="W10" s="6"/>
    </row>
    <row r="11" spans="1:23" ht="41.25" customHeight="1" x14ac:dyDescent="0.2">
      <c r="A11" s="122">
        <f t="shared" si="0"/>
        <v>5</v>
      </c>
      <c r="B11" s="50"/>
      <c r="C11" s="50"/>
      <c r="D11" s="50"/>
      <c r="E11" s="40"/>
      <c r="F11" s="67"/>
      <c r="G11" s="58"/>
      <c r="H11" s="7"/>
      <c r="I11" s="58"/>
      <c r="J11" s="83">
        <f>機械装置・工具器具費[[#This Row],[数量
(A)]]*機械装置・工具器具費[[#This Row],[購入単価
又は
ﾘｰｽ･ﾚﾝﾀﾙ料
合計（税抜）
(B)]]</f>
        <v>0</v>
      </c>
      <c r="K11" s="83">
        <f>ROUNDDOWN(機械装置・工具器具費[[#This Row],[助成対象
経費
（税抜）
(A)×(B）]]*1.1,0)</f>
        <v>0</v>
      </c>
      <c r="L11" s="56"/>
      <c r="M11"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1" s="6"/>
      <c r="O11" s="6"/>
      <c r="P11" s="6"/>
      <c r="Q11" s="6"/>
      <c r="R11" s="6"/>
      <c r="S11" s="6"/>
      <c r="T11" s="6"/>
      <c r="U11" s="6"/>
      <c r="V11" s="6"/>
      <c r="W11" s="6"/>
    </row>
    <row r="12" spans="1:23" ht="41.25" customHeight="1" x14ac:dyDescent="0.2">
      <c r="A12" s="122">
        <f t="shared" si="0"/>
        <v>6</v>
      </c>
      <c r="B12" s="50"/>
      <c r="C12" s="50"/>
      <c r="D12" s="50"/>
      <c r="E12" s="40"/>
      <c r="F12" s="67"/>
      <c r="G12" s="58"/>
      <c r="H12" s="7"/>
      <c r="I12" s="58"/>
      <c r="J12" s="83">
        <f>機械装置・工具器具費[[#This Row],[数量
(A)]]*機械装置・工具器具費[[#This Row],[購入単価
又は
ﾘｰｽ･ﾚﾝﾀﾙ料
合計（税抜）
(B)]]</f>
        <v>0</v>
      </c>
      <c r="K12" s="83">
        <f>ROUNDDOWN(機械装置・工具器具費[[#This Row],[助成対象
経費
（税抜）
(A)×(B）]]*1.1,0)</f>
        <v>0</v>
      </c>
      <c r="L12" s="56"/>
      <c r="M12"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2" s="6"/>
      <c r="O12" s="6"/>
      <c r="P12" s="6"/>
      <c r="Q12" s="6"/>
      <c r="R12" s="6"/>
      <c r="S12" s="6"/>
      <c r="T12" s="6"/>
      <c r="U12" s="6"/>
      <c r="V12" s="6"/>
      <c r="W12" s="6"/>
    </row>
    <row r="13" spans="1:23" ht="41.25" customHeight="1" x14ac:dyDescent="0.2">
      <c r="A13" s="122">
        <f t="shared" si="0"/>
        <v>7</v>
      </c>
      <c r="B13" s="50"/>
      <c r="C13" s="50"/>
      <c r="D13" s="50"/>
      <c r="E13" s="40"/>
      <c r="F13" s="67"/>
      <c r="G13" s="58"/>
      <c r="H13" s="7"/>
      <c r="I13" s="58"/>
      <c r="J13" s="83">
        <f>機械装置・工具器具費[[#This Row],[数量
(A)]]*機械装置・工具器具費[[#This Row],[購入単価
又は
ﾘｰｽ･ﾚﾝﾀﾙ料
合計（税抜）
(B)]]</f>
        <v>0</v>
      </c>
      <c r="K13" s="83">
        <f>ROUNDDOWN(機械装置・工具器具費[[#This Row],[助成対象
経費
（税抜）
(A)×(B）]]*1.1,0)</f>
        <v>0</v>
      </c>
      <c r="L13" s="56"/>
      <c r="M13"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3" s="6"/>
      <c r="O13" s="6"/>
      <c r="P13" s="6"/>
      <c r="Q13" s="6"/>
      <c r="R13" s="6"/>
      <c r="S13" s="6"/>
      <c r="T13" s="6"/>
      <c r="U13" s="6"/>
      <c r="V13" s="6"/>
      <c r="W13" s="6"/>
    </row>
    <row r="14" spans="1:23" ht="41.25" customHeight="1" x14ac:dyDescent="0.2">
      <c r="A14" s="122">
        <f t="shared" si="0"/>
        <v>8</v>
      </c>
      <c r="B14" s="50"/>
      <c r="C14" s="50"/>
      <c r="D14" s="50"/>
      <c r="E14" s="40"/>
      <c r="F14" s="67"/>
      <c r="G14" s="58"/>
      <c r="H14" s="7"/>
      <c r="I14" s="58"/>
      <c r="J14" s="83">
        <f>機械装置・工具器具費[[#This Row],[数量
(A)]]*機械装置・工具器具費[[#This Row],[購入単価
又は
ﾘｰｽ･ﾚﾝﾀﾙ料
合計（税抜）
(B)]]</f>
        <v>0</v>
      </c>
      <c r="K14" s="83">
        <f>ROUNDDOWN(機械装置・工具器具費[[#This Row],[助成対象
経費
（税抜）
(A)×(B）]]*1.1,0)</f>
        <v>0</v>
      </c>
      <c r="L14" s="56"/>
      <c r="M14"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4" s="6"/>
      <c r="O14" s="6"/>
      <c r="P14" s="6"/>
      <c r="Q14" s="6"/>
      <c r="R14" s="6"/>
      <c r="S14" s="6"/>
      <c r="T14" s="6"/>
      <c r="U14" s="6"/>
      <c r="V14" s="6"/>
      <c r="W14" s="6"/>
    </row>
    <row r="15" spans="1:23" ht="41.25" customHeight="1" x14ac:dyDescent="0.2">
      <c r="A15" s="122">
        <f t="shared" si="0"/>
        <v>9</v>
      </c>
      <c r="B15" s="50"/>
      <c r="C15" s="50"/>
      <c r="D15" s="50"/>
      <c r="E15" s="40"/>
      <c r="F15" s="67"/>
      <c r="G15" s="58"/>
      <c r="H15" s="7"/>
      <c r="I15" s="58"/>
      <c r="J15" s="83">
        <f>機械装置・工具器具費[[#This Row],[数量
(A)]]*機械装置・工具器具費[[#This Row],[購入単価
又は
ﾘｰｽ･ﾚﾝﾀﾙ料
合計（税抜）
(B)]]</f>
        <v>0</v>
      </c>
      <c r="K15" s="83">
        <f>ROUNDDOWN(機械装置・工具器具費[[#This Row],[助成対象
経費
（税抜）
(A)×(B）]]*1.1,0)</f>
        <v>0</v>
      </c>
      <c r="L15" s="56"/>
      <c r="M15"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5" s="6"/>
      <c r="O15" s="6"/>
      <c r="P15" s="6"/>
      <c r="Q15" s="6"/>
      <c r="R15" s="6"/>
      <c r="S15" s="6"/>
      <c r="T15" s="6"/>
      <c r="U15" s="6"/>
      <c r="V15" s="6"/>
      <c r="W15" s="6"/>
    </row>
    <row r="16" spans="1:23" ht="41.25" customHeight="1" x14ac:dyDescent="0.2">
      <c r="A16" s="122">
        <f t="shared" si="0"/>
        <v>10</v>
      </c>
      <c r="B16" s="50"/>
      <c r="C16" s="50"/>
      <c r="D16" s="50"/>
      <c r="E16" s="40"/>
      <c r="F16" s="67"/>
      <c r="G16" s="58"/>
      <c r="H16" s="7"/>
      <c r="I16" s="58"/>
      <c r="J16" s="83">
        <f>機械装置・工具器具費[[#This Row],[数量
(A)]]*機械装置・工具器具費[[#This Row],[購入単価
又は
ﾘｰｽ･ﾚﾝﾀﾙ料
合計（税抜）
(B)]]</f>
        <v>0</v>
      </c>
      <c r="K16" s="83">
        <f>ROUNDDOWN(機械装置・工具器具費[[#This Row],[助成対象
経費
（税抜）
(A)×(B）]]*1.1,0)</f>
        <v>0</v>
      </c>
      <c r="L16" s="56"/>
      <c r="M16"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6" s="6"/>
      <c r="O16" s="6"/>
      <c r="P16" s="6"/>
      <c r="Q16" s="6"/>
      <c r="R16" s="6"/>
      <c r="S16" s="6"/>
      <c r="T16" s="6"/>
      <c r="U16" s="6"/>
      <c r="V16" s="6"/>
      <c r="W16" s="6"/>
    </row>
    <row r="17" spans="1:23" ht="41.25" customHeight="1" x14ac:dyDescent="0.2">
      <c r="A17" s="122">
        <f t="shared" si="0"/>
        <v>11</v>
      </c>
      <c r="B17" s="50"/>
      <c r="C17" s="50"/>
      <c r="D17" s="50"/>
      <c r="E17" s="40"/>
      <c r="F17" s="67"/>
      <c r="G17" s="58"/>
      <c r="H17" s="7"/>
      <c r="I17" s="58"/>
      <c r="J17" s="83">
        <f>機械装置・工具器具費[[#This Row],[数量
(A)]]*機械装置・工具器具費[[#This Row],[購入単価
又は
ﾘｰｽ･ﾚﾝﾀﾙ料
合計（税抜）
(B)]]</f>
        <v>0</v>
      </c>
      <c r="K17" s="83">
        <f>ROUNDDOWN(機械装置・工具器具費[[#This Row],[助成対象
経費
（税抜）
(A)×(B）]]*1.1,0)</f>
        <v>0</v>
      </c>
      <c r="L17" s="56"/>
      <c r="M17"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7" s="6"/>
      <c r="O17" s="6"/>
      <c r="P17" s="6"/>
      <c r="Q17" s="6"/>
      <c r="R17" s="6"/>
      <c r="S17" s="6"/>
      <c r="T17" s="6"/>
      <c r="U17" s="6"/>
      <c r="V17" s="6"/>
      <c r="W17" s="6"/>
    </row>
    <row r="18" spans="1:23" ht="41.25" customHeight="1" x14ac:dyDescent="0.2">
      <c r="A18" s="122">
        <f t="shared" si="0"/>
        <v>12</v>
      </c>
      <c r="B18" s="50"/>
      <c r="C18" s="50"/>
      <c r="D18" s="50"/>
      <c r="E18" s="40"/>
      <c r="F18" s="67"/>
      <c r="G18" s="58"/>
      <c r="H18" s="7"/>
      <c r="I18" s="58"/>
      <c r="J18" s="83">
        <f>機械装置・工具器具費[[#This Row],[数量
(A)]]*機械装置・工具器具費[[#This Row],[購入単価
又は
ﾘｰｽ･ﾚﾝﾀﾙ料
合計（税抜）
(B)]]</f>
        <v>0</v>
      </c>
      <c r="K18" s="83">
        <f>ROUNDDOWN(機械装置・工具器具費[[#This Row],[助成対象
経費
（税抜）
(A)×(B）]]*1.1,0)</f>
        <v>0</v>
      </c>
      <c r="L18" s="56"/>
      <c r="M18"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8" s="6"/>
      <c r="O18" s="6"/>
      <c r="P18" s="6"/>
      <c r="Q18" s="6"/>
      <c r="R18" s="6"/>
      <c r="S18" s="6"/>
      <c r="T18" s="6"/>
      <c r="U18" s="6"/>
      <c r="V18" s="6"/>
      <c r="W18" s="6"/>
    </row>
    <row r="19" spans="1:23" ht="41.25" customHeight="1" x14ac:dyDescent="0.2">
      <c r="A19" s="122">
        <f t="shared" si="0"/>
        <v>13</v>
      </c>
      <c r="B19" s="50"/>
      <c r="C19" s="50"/>
      <c r="D19" s="50"/>
      <c r="E19" s="40"/>
      <c r="F19" s="67"/>
      <c r="G19" s="58"/>
      <c r="H19" s="7"/>
      <c r="I19" s="58"/>
      <c r="J19" s="83">
        <f>機械装置・工具器具費[[#This Row],[数量
(A)]]*機械装置・工具器具費[[#This Row],[購入単価
又は
ﾘｰｽ･ﾚﾝﾀﾙ料
合計（税抜）
(B)]]</f>
        <v>0</v>
      </c>
      <c r="K19" s="83">
        <f>ROUNDDOWN(機械装置・工具器具費[[#This Row],[助成対象
経費
（税抜）
(A)×(B）]]*1.1,0)</f>
        <v>0</v>
      </c>
      <c r="L19" s="56"/>
      <c r="M19"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19" s="6"/>
      <c r="O19" s="6"/>
      <c r="P19" s="6"/>
      <c r="Q19" s="6"/>
      <c r="R19" s="6"/>
      <c r="S19" s="6"/>
      <c r="T19" s="6"/>
      <c r="U19" s="6"/>
      <c r="V19" s="6"/>
      <c r="W19" s="6"/>
    </row>
    <row r="20" spans="1:23" ht="41.25" customHeight="1" x14ac:dyDescent="0.2">
      <c r="A20" s="122">
        <f t="shared" si="0"/>
        <v>14</v>
      </c>
      <c r="B20" s="50"/>
      <c r="C20" s="50"/>
      <c r="D20" s="50"/>
      <c r="E20" s="40"/>
      <c r="F20" s="67"/>
      <c r="G20" s="58"/>
      <c r="H20" s="7"/>
      <c r="I20" s="58"/>
      <c r="J20" s="83">
        <f>機械装置・工具器具費[[#This Row],[数量
(A)]]*機械装置・工具器具費[[#This Row],[購入単価
又は
ﾘｰｽ･ﾚﾝﾀﾙ料
合計（税抜）
(B)]]</f>
        <v>0</v>
      </c>
      <c r="K20" s="83">
        <f>ROUNDDOWN(機械装置・工具器具費[[#This Row],[助成対象
経費
（税抜）
(A)×(B）]]*1.1,0)</f>
        <v>0</v>
      </c>
      <c r="L20" s="56"/>
      <c r="M20"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20" s="6"/>
      <c r="O20" s="6"/>
      <c r="P20" s="6"/>
      <c r="Q20" s="6"/>
      <c r="R20" s="6"/>
      <c r="S20" s="6"/>
      <c r="T20" s="6"/>
      <c r="U20" s="6"/>
      <c r="V20" s="6"/>
      <c r="W20" s="6"/>
    </row>
    <row r="21" spans="1:23" ht="41.25" customHeight="1" x14ac:dyDescent="0.2">
      <c r="A21" s="122">
        <f t="shared" si="0"/>
        <v>15</v>
      </c>
      <c r="B21" s="51"/>
      <c r="C21" s="51"/>
      <c r="D21" s="50"/>
      <c r="E21" s="112"/>
      <c r="F21" s="67"/>
      <c r="G21" s="58"/>
      <c r="H21" s="103"/>
      <c r="I21" s="58"/>
      <c r="J21" s="83">
        <f>機械装置・工具器具費[[#This Row],[数量
(A)]]*機械装置・工具器具費[[#This Row],[購入単価
又は
ﾘｰｽ･ﾚﾝﾀﾙ料
合計（税抜）
(B)]]</f>
        <v>0</v>
      </c>
      <c r="K21" s="83">
        <f>ROUNDDOWN(機械装置・工具器具費[[#This Row],[助成対象
経費
（税抜）
(A)×(B）]]*1.1,0)</f>
        <v>0</v>
      </c>
      <c r="L21" s="57"/>
      <c r="M21" s="85"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21" s="6"/>
      <c r="O21" s="6"/>
      <c r="P21" s="6"/>
      <c r="Q21" s="6"/>
      <c r="R21" s="6"/>
      <c r="S21" s="6"/>
      <c r="T21" s="6"/>
      <c r="U21" s="6"/>
      <c r="V21" s="6"/>
      <c r="W21" s="6"/>
    </row>
    <row r="22" spans="1:23" ht="41.25" customHeight="1" x14ac:dyDescent="0.2">
      <c r="A22" s="122">
        <f t="shared" si="0"/>
        <v>16</v>
      </c>
      <c r="B22" s="51"/>
      <c r="C22" s="51"/>
      <c r="D22" s="50"/>
      <c r="E22" s="112"/>
      <c r="F22" s="67"/>
      <c r="G22" s="58"/>
      <c r="H22" s="103"/>
      <c r="I22" s="58"/>
      <c r="J22" s="83">
        <f>機械装置・工具器具費[[#This Row],[数量
(A)]]*機械装置・工具器具費[[#This Row],[購入単価
又は
ﾘｰｽ･ﾚﾝﾀﾙ料
合計（税抜）
(B)]]</f>
        <v>0</v>
      </c>
      <c r="K22" s="83">
        <f>ROUNDDOWN(機械装置・工具器具費[[#This Row],[助成対象
経費
（税抜）
(A)×(B）]]*1.1,0)</f>
        <v>0</v>
      </c>
      <c r="L22" s="57"/>
      <c r="M22" s="85"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22" s="6"/>
      <c r="O22" s="6"/>
      <c r="P22" s="6"/>
      <c r="Q22" s="6"/>
      <c r="R22" s="6"/>
      <c r="S22" s="6"/>
      <c r="T22" s="6"/>
      <c r="U22" s="6"/>
      <c r="V22" s="6"/>
      <c r="W22" s="6"/>
    </row>
    <row r="23" spans="1:23" ht="41.25" customHeight="1" x14ac:dyDescent="0.2">
      <c r="A23" s="122">
        <f t="shared" si="0"/>
        <v>17</v>
      </c>
      <c r="B23" s="50"/>
      <c r="C23" s="50"/>
      <c r="D23" s="50"/>
      <c r="E23" s="40"/>
      <c r="F23" s="67"/>
      <c r="G23" s="58"/>
      <c r="H23" s="7"/>
      <c r="I23" s="58"/>
      <c r="J23" s="83">
        <f>機械装置・工具器具費[[#This Row],[数量
(A)]]*機械装置・工具器具費[[#This Row],[購入単価
又は
ﾘｰｽ･ﾚﾝﾀﾙ料
合計（税抜）
(B)]]</f>
        <v>0</v>
      </c>
      <c r="K23" s="83">
        <f>ROUNDDOWN(機械装置・工具器具費[[#This Row],[助成対象
経費
（税抜）
(A)×(B）]]*1.1,0)</f>
        <v>0</v>
      </c>
      <c r="L23" s="56"/>
      <c r="M23" s="84" t="str">
        <f>IF(AND(機械装置・工具器具費[[#This Row],[品　名]]="",機械装置・工具器具費[[#This Row],[用　途]]="",機械装置・工具器具費[[#This Row],[実施予定期]]="",機械装置・工具器具費[[#This Row],[調達
方法]]="",機械装置・工具器具費[[#This Row],[ﾘｰｽ・
ﾚﾝﾀﾙ
月数]]="",機械装置・工具器具費[[#This Row],[数量
(A)]]="",機械装置・工具器具費[[#This Row],[単位]]="",機械装置・工具器具費[[#This Row],[購入単価
又は
ﾘｰｽ･ﾚﾝﾀﾙ料
合計（税抜）
(B)]]="",機械装置・工具器具費[[#This Row],[購入先又は
ﾘｰｽ･ﾚﾝﾀﾙ先
事業者名]]=""),
    "",
    IF(AND(機械装置・工具器具費[[#This Row],[品　名]]&lt;&gt;"",機械装置・工具器具費[[#This Row],[用　途]]&lt;&gt;"",機械装置・工具器具費[[#This Row],[調達
方法]]="購入",機械装置・工具器具費[[#This Row],[ﾘｰｽ・
ﾚﾝﾀﾙ
月数]]="",機械装置・工具器具費[[#This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途]]&lt;&gt;"",OR(機械装置・工具器具費[[#This Row],[調達
方法]]="ﾘｰｽ",機械装置・工具器具費[[#This Row],[調達
方法]]="ﾚﾝﾀﾙ"),機械装置・工具器具費[[#This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
     IF(AND(機械装置・工具器具費[[#This Row],[品　名]]&lt;&gt;"",機械装置・工具器具費[[#This Row],[用　途]]&lt;&gt;"",機械装置・工具器具費[[#This Row],[実施予定期]]&lt;&gt;"",機械装置・工具器具費[[#This Row],[調達
方法]]="購入",機械装置・工具器具費[[#This Row],[ﾘｰｽ・
ﾚﾝﾀﾙ
月数]]&lt;&gt;"",機械装置・工具器具費[[#This Row],[数量
(A)]]&lt;&gt;"",機械装置・工具器具費[[#This Row],[単位]]&lt;&gt;"",機械装置・工具器具費[[#This Row],[購入単価
又は
ﾘｰｽ･ﾚﾝﾀﾙ料
合計（税抜）
(B)]]&lt;&gt;"",機械装置・工具器具費[[#This Row],[購入先又は
ﾘｰｽ･ﾚﾝﾀﾙ先
事業者名]]&lt;&gt;""),
       "←購入の場合は設置期間を記入しないでください。",
       "←全ての項目を記入してください。"))))</f>
        <v/>
      </c>
      <c r="N23" s="6"/>
      <c r="O23" s="6"/>
      <c r="P23" s="6"/>
      <c r="Q23" s="6"/>
      <c r="R23" s="6"/>
      <c r="S23" s="6"/>
      <c r="T23" s="6"/>
      <c r="U23" s="6"/>
      <c r="V23" s="6"/>
      <c r="W23" s="6"/>
    </row>
    <row r="24" spans="1:23" ht="30" customHeight="1" x14ac:dyDescent="0.2">
      <c r="A24" s="113"/>
      <c r="B24" s="114"/>
      <c r="C24" s="114"/>
      <c r="D24" s="114"/>
      <c r="E24" s="114"/>
      <c r="F24" s="114"/>
      <c r="G24" s="114"/>
      <c r="H24" s="115"/>
      <c r="I24" s="64" t="s">
        <v>123</v>
      </c>
      <c r="J24" s="116">
        <f>SUBTOTAL(109,機械装置・工具器具費[助成対象
経費
（税抜）
(A)×(B）])</f>
        <v>0</v>
      </c>
      <c r="K24" s="116">
        <f>SUBTOTAL(109,機械装置・工具器具費[助成事業に
要する経費
（税込）])</f>
        <v>0</v>
      </c>
      <c r="L24" s="117"/>
      <c r="M24" s="66"/>
      <c r="N24" s="6"/>
      <c r="O24" s="6"/>
      <c r="P24" s="6"/>
      <c r="Q24" s="6"/>
      <c r="R24" s="6"/>
      <c r="S24" s="6"/>
      <c r="T24" s="6"/>
      <c r="U24" s="6"/>
      <c r="V24" s="6"/>
      <c r="W24" s="6"/>
    </row>
    <row r="29" spans="1:23" ht="15" customHeight="1" x14ac:dyDescent="0.2">
      <c r="L29" s="518"/>
    </row>
  </sheetData>
  <sheetProtection sheet="1" objects="1" scenarios="1" formatCells="0" formatRows="0" insertRows="0" deleteRows="0" selectLockedCells="1"/>
  <dataConsolidate/>
  <phoneticPr fontId="1"/>
  <conditionalFormatting sqref="B7:F23 G7:I23 L7:L23">
    <cfRule type="expression" dxfId="37" priority="17">
      <formula>AND(OR($B7&lt;&gt;"",$C7&lt;&gt;"",$D7&lt;&gt;"",$E7&lt;&gt;"",$F7&lt;&gt;"",$G7&lt;&gt;"",$H7&lt;&gt;"",$I7&lt;&gt;"",$L7&lt;&gt;""),B7="")</formula>
    </cfRule>
  </conditionalFormatting>
  <conditionalFormatting sqref="F7:F23">
    <cfRule type="expression" dxfId="36" priority="2">
      <formula>$E7="購入"</formula>
    </cfRule>
  </conditionalFormatting>
  <dataValidations xWindow="171" yWindow="566" count="10">
    <dataValidation type="custom" allowBlank="1" showInputMessage="1" showErrorMessage="1" sqref="M7:M23" xr:uid="{00000000-0002-0000-0E00-000000000000}">
      <formula1>ISERROR(FIND(CHAR(10),M7))</formula1>
    </dataValidation>
    <dataValidation allowBlank="1" showInputMessage="1" showErrorMessage="1" prompt="生産・量産用の機械装置等に係る経費は計上できません。" sqref="B7:B23" xr:uid="{00000000-0002-0000-0E00-000001000000}"/>
    <dataValidation imeMode="halfAlpha" allowBlank="1" showInputMessage="1" showErrorMessage="1" prompt="本助成事業に必要な最小限の数量を入力してください。" sqref="G7:G23" xr:uid="{00000000-0002-0000-0E00-000002000000}"/>
    <dataValidation type="list" allowBlank="1" showInputMessage="1" showErrorMessage="1" sqref="E7:E23" xr:uid="{00000000-0002-0000-0E00-000003000000}">
      <formula1>"購入,ﾘｰｽ,ﾚﾝﾀﾙ"</formula1>
    </dataValidation>
    <dataValidation allowBlank="1" showInputMessage="1" showErrorMessage="1" prompt="（例）_x000a_○○加工_x000a_" sqref="C7:C23" xr:uid="{00000000-0002-0000-0E00-000004000000}"/>
    <dataValidation allowBlank="1" showInputMessage="1" showErrorMessage="1" prompt="未定等不明確の場合は、 申請時点の候補先を入力してください。「未定、検討中」等の入力はできません。" sqref="L7:L23" xr:uid="{00000000-0002-0000-0E00-000005000000}"/>
    <dataValidation type="whole" imeMode="disabled" allowBlank="1" showInputMessage="1" showErrorMessage="1" prompt="調達方法が「購入」の場合は入力不要です。_x000a_リース・レンタル月数（数字）のみ入力してください。_x000a_（例）リース・レンタル月数１年３ヶ月（15ヶ月）の場合→「15」" sqref="F7:F23" xr:uid="{00000000-0002-0000-0E00-000006000000}">
      <formula1>1</formula1>
      <formula2>21</formula2>
    </dataValidation>
    <dataValidation allowBlank="1" showInputMessage="1" showErrorMessage="1" prompt="自動計算されます。" sqref="J7:K23" xr:uid="{00000000-0002-0000-0E00-000007000000}"/>
    <dataValidation imeMode="disabled" allowBlank="1" showInputMessage="1" showErrorMessage="1" prompt="１件あたりの単価が税抜100万円以上の購入品の場合は、次シートの「購入計画書」を作成してください。_x000a_※併せて原則２社以上の見積書を提出してください。" sqref="I7:I23" xr:uid="{00000000-0002-0000-0E00-000008000000}"/>
    <dataValidation type="list" allowBlank="1" showInputMessage="1" showErrorMessage="1" promptTitle="プルダウンメニューから選択してください" prompt="　費用を支出する予定の期の番号を選択してください。" sqref="D8:D23 D7" xr:uid="{3787015C-11D7-494A-A20F-5B905E40E435}">
      <formula1>"1,2,3"</formula1>
    </dataValidation>
  </dataValidations>
  <pageMargins left="0.59055118110236227" right="0.19685039370078741" top="0.39370078740157483" bottom="0.39370078740157483" header="0.19685039370078741" footer="0.19685039370078741"/>
  <pageSetup paperSize="9" scale="89" orientation="portrait" r:id="rId1"/>
  <headerFooter>
    <oddFooter>&amp;C&amp;10&amp;A</oddFoot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0070C0"/>
    <pageSetUpPr fitToPage="1"/>
  </sheetPr>
  <dimension ref="A1:CH40"/>
  <sheetViews>
    <sheetView showGridLines="0" view="pageBreakPreview" zoomScale="89" zoomScaleNormal="100" zoomScaleSheetLayoutView="89" workbookViewId="0">
      <selection activeCell="M5" sqref="M5:AC5"/>
    </sheetView>
  </sheetViews>
  <sheetFormatPr defaultColWidth="2.109375" defaultRowHeight="12" x14ac:dyDescent="0.2"/>
  <cols>
    <col min="1" max="5" width="2.109375" style="16" customWidth="1"/>
    <col min="6" max="7" width="1.6640625" style="16" customWidth="1"/>
    <col min="8" max="12" width="2.109375" style="16" customWidth="1"/>
    <col min="13" max="16" width="2.21875" style="16" customWidth="1"/>
    <col min="17" max="23" width="2.77734375" style="16" customWidth="1"/>
    <col min="24" max="33" width="2.109375" style="16" customWidth="1"/>
    <col min="34" max="40" width="2.77734375" style="16" customWidth="1"/>
    <col min="41" max="251" width="2.109375" style="16" customWidth="1"/>
    <col min="252" max="16384" width="2.109375" style="16"/>
  </cols>
  <sheetData>
    <row r="1" spans="1:86" ht="15" customHeight="1" x14ac:dyDescent="0.2">
      <c r="A1" s="14" t="s">
        <v>308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Q1" s="17"/>
      <c r="AR1" s="17"/>
      <c r="AS1" s="19" t="s">
        <v>428</v>
      </c>
    </row>
    <row r="2" spans="1:86" ht="15" customHeight="1" x14ac:dyDescent="0.2">
      <c r="A2" s="61" t="s">
        <v>365</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Q2" s="17"/>
      <c r="AR2" s="17"/>
      <c r="AS2" s="19"/>
    </row>
    <row r="3" spans="1:86" ht="15" customHeight="1" x14ac:dyDescent="0.2">
      <c r="A3" s="61" t="s">
        <v>366</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Q3" s="17"/>
      <c r="AR3" s="17"/>
      <c r="AS3" s="19"/>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row>
    <row r="4" spans="1:86" ht="15" customHeight="1" x14ac:dyDescent="0.2">
      <c r="A4" s="62" t="s">
        <v>206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row>
    <row r="5" spans="1:86" ht="19.5" customHeight="1" x14ac:dyDescent="0.2">
      <c r="A5" s="1360" t="s">
        <v>147</v>
      </c>
      <c r="B5" s="1361"/>
      <c r="C5" s="1362"/>
      <c r="D5" s="1416" t="s">
        <v>247</v>
      </c>
      <c r="E5" s="1417"/>
      <c r="F5" s="1418"/>
      <c r="G5" s="1419"/>
      <c r="H5" s="1363" t="s">
        <v>132</v>
      </c>
      <c r="I5" s="1364"/>
      <c r="J5" s="1364"/>
      <c r="K5" s="1364"/>
      <c r="L5" s="1365"/>
      <c r="M5" s="1366"/>
      <c r="N5" s="1367"/>
      <c r="O5" s="1367"/>
      <c r="P5" s="1367"/>
      <c r="Q5" s="1367"/>
      <c r="R5" s="1367"/>
      <c r="S5" s="1367"/>
      <c r="T5" s="1367"/>
      <c r="U5" s="1367"/>
      <c r="V5" s="1367"/>
      <c r="W5" s="1367"/>
      <c r="X5" s="1367"/>
      <c r="Y5" s="1367"/>
      <c r="Z5" s="1367"/>
      <c r="AA5" s="1367"/>
      <c r="AB5" s="1367"/>
      <c r="AC5" s="1368"/>
      <c r="AD5" s="1369" t="s">
        <v>201</v>
      </c>
      <c r="AE5" s="1370"/>
      <c r="AF5" s="1370"/>
      <c r="AG5" s="1371"/>
      <c r="AH5" s="1375"/>
      <c r="AI5" s="1376"/>
      <c r="AJ5" s="1376"/>
      <c r="AK5" s="1376"/>
      <c r="AL5" s="1376"/>
      <c r="AM5" s="1376"/>
      <c r="AN5" s="1376"/>
      <c r="AO5" s="1376"/>
      <c r="AP5" s="1376"/>
      <c r="AQ5" s="1376"/>
      <c r="AR5" s="1376"/>
      <c r="AS5" s="1377"/>
      <c r="AW5" s="62"/>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2"/>
      <c r="CC5" s="62"/>
      <c r="CD5" s="62"/>
      <c r="CE5" s="62"/>
      <c r="CF5" s="62"/>
      <c r="CG5" s="62"/>
      <c r="CH5" s="62"/>
    </row>
    <row r="6" spans="1:86" ht="19.5" customHeight="1" x14ac:dyDescent="0.2">
      <c r="A6" s="1381" t="s">
        <v>204</v>
      </c>
      <c r="B6" s="1382"/>
      <c r="C6" s="1382"/>
      <c r="D6" s="1382"/>
      <c r="E6" s="1382"/>
      <c r="F6" s="1382"/>
      <c r="G6" s="1382"/>
      <c r="H6" s="1382"/>
      <c r="I6" s="1382"/>
      <c r="J6" s="1382"/>
      <c r="K6" s="1382"/>
      <c r="L6" s="1383"/>
      <c r="M6" s="1384"/>
      <c r="N6" s="1385"/>
      <c r="O6" s="1385"/>
      <c r="P6" s="1385"/>
      <c r="Q6" s="1385"/>
      <c r="R6" s="1385"/>
      <c r="S6" s="1385"/>
      <c r="T6" s="1385"/>
      <c r="U6" s="1385"/>
      <c r="V6" s="1385"/>
      <c r="W6" s="1385"/>
      <c r="X6" s="1385"/>
      <c r="Y6" s="1385"/>
      <c r="Z6" s="1385"/>
      <c r="AA6" s="1385"/>
      <c r="AB6" s="1385"/>
      <c r="AC6" s="1386"/>
      <c r="AD6" s="1372"/>
      <c r="AE6" s="1373"/>
      <c r="AF6" s="1373"/>
      <c r="AG6" s="1374"/>
      <c r="AH6" s="1378"/>
      <c r="AI6" s="1379"/>
      <c r="AJ6" s="1379"/>
      <c r="AK6" s="1379"/>
      <c r="AL6" s="1379"/>
      <c r="AM6" s="1379"/>
      <c r="AN6" s="1379"/>
      <c r="AO6" s="1379"/>
      <c r="AP6" s="1379"/>
      <c r="AQ6" s="1379"/>
      <c r="AR6" s="1379"/>
      <c r="AS6" s="1380"/>
      <c r="AW6" s="62"/>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2"/>
      <c r="CC6" s="62"/>
      <c r="CD6" s="62"/>
      <c r="CE6" s="62"/>
      <c r="CF6" s="62"/>
      <c r="CG6" s="62"/>
      <c r="CH6" s="62"/>
    </row>
    <row r="7" spans="1:86" ht="19.5" customHeight="1" x14ac:dyDescent="0.2">
      <c r="A7" s="1396" t="s">
        <v>21</v>
      </c>
      <c r="B7" s="1397"/>
      <c r="C7" s="1397"/>
      <c r="D7" s="1397"/>
      <c r="E7" s="1397"/>
      <c r="F7" s="1397"/>
      <c r="G7" s="1397"/>
      <c r="H7" s="1397"/>
      <c r="I7" s="1397"/>
      <c r="J7" s="1397"/>
      <c r="K7" s="1397"/>
      <c r="L7" s="1398"/>
      <c r="M7" s="1405" t="s">
        <v>203</v>
      </c>
      <c r="N7" s="1406"/>
      <c r="O7" s="1406"/>
      <c r="P7" s="1407"/>
      <c r="Q7" s="1393"/>
      <c r="R7" s="1394"/>
      <c r="S7" s="1394"/>
      <c r="T7" s="1394"/>
      <c r="U7" s="1394"/>
      <c r="V7" s="1394"/>
      <c r="W7" s="1394"/>
      <c r="X7" s="1394"/>
      <c r="Y7" s="1394"/>
      <c r="Z7" s="1394"/>
      <c r="AA7" s="1394"/>
      <c r="AB7" s="1394"/>
      <c r="AC7" s="1394"/>
      <c r="AD7" s="1394"/>
      <c r="AE7" s="1394"/>
      <c r="AF7" s="1394"/>
      <c r="AG7" s="1394"/>
      <c r="AH7" s="1394"/>
      <c r="AI7" s="1394"/>
      <c r="AJ7" s="1394"/>
      <c r="AK7" s="1394"/>
      <c r="AL7" s="1394"/>
      <c r="AM7" s="1394"/>
      <c r="AN7" s="1394"/>
      <c r="AO7" s="1394"/>
      <c r="AP7" s="1394"/>
      <c r="AQ7" s="1394"/>
      <c r="AR7" s="1394"/>
      <c r="AS7" s="1395"/>
      <c r="AW7" s="62"/>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2"/>
      <c r="CC7" s="62"/>
      <c r="CD7" s="62"/>
      <c r="CE7" s="62"/>
      <c r="CF7" s="62"/>
      <c r="CG7" s="62"/>
      <c r="CH7" s="62"/>
    </row>
    <row r="8" spans="1:86" ht="19.5" customHeight="1" x14ac:dyDescent="0.2">
      <c r="A8" s="1399"/>
      <c r="B8" s="1400"/>
      <c r="C8" s="1400"/>
      <c r="D8" s="1400"/>
      <c r="E8" s="1400"/>
      <c r="F8" s="1400"/>
      <c r="G8" s="1400"/>
      <c r="H8" s="1400"/>
      <c r="I8" s="1400"/>
      <c r="J8" s="1400"/>
      <c r="K8" s="1400"/>
      <c r="L8" s="1401"/>
      <c r="M8" s="1405" t="s">
        <v>22</v>
      </c>
      <c r="N8" s="1406"/>
      <c r="O8" s="1406"/>
      <c r="P8" s="1407"/>
      <c r="Q8" s="1393"/>
      <c r="R8" s="1394"/>
      <c r="S8" s="1394"/>
      <c r="T8" s="1394"/>
      <c r="U8" s="1394"/>
      <c r="V8" s="1394"/>
      <c r="W8" s="1394"/>
      <c r="X8" s="1394"/>
      <c r="Y8" s="1394"/>
      <c r="Z8" s="1394"/>
      <c r="AA8" s="1394"/>
      <c r="AB8" s="1394"/>
      <c r="AC8" s="1408"/>
      <c r="AD8" s="1405" t="s">
        <v>23</v>
      </c>
      <c r="AE8" s="1406"/>
      <c r="AF8" s="1406"/>
      <c r="AG8" s="1407"/>
      <c r="AH8" s="1409"/>
      <c r="AI8" s="1410"/>
      <c r="AJ8" s="1410"/>
      <c r="AK8" s="1410"/>
      <c r="AL8" s="1410"/>
      <c r="AM8" s="1410"/>
      <c r="AN8" s="1410"/>
      <c r="AO8" s="1410"/>
      <c r="AP8" s="1410"/>
      <c r="AQ8" s="1410"/>
      <c r="AR8" s="1410"/>
      <c r="AS8" s="1411"/>
      <c r="AW8" s="62"/>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2"/>
      <c r="CC8" s="62"/>
      <c r="CD8" s="62"/>
      <c r="CE8" s="62"/>
      <c r="CF8" s="62"/>
      <c r="CG8" s="62"/>
      <c r="CH8" s="62"/>
    </row>
    <row r="9" spans="1:86" ht="19.5" customHeight="1" x14ac:dyDescent="0.2">
      <c r="A9" s="1399"/>
      <c r="B9" s="1400"/>
      <c r="C9" s="1400"/>
      <c r="D9" s="1400"/>
      <c r="E9" s="1400"/>
      <c r="F9" s="1400"/>
      <c r="G9" s="1400"/>
      <c r="H9" s="1400"/>
      <c r="I9" s="1400"/>
      <c r="J9" s="1400"/>
      <c r="K9" s="1400"/>
      <c r="L9" s="1401"/>
      <c r="M9" s="1405" t="s">
        <v>24</v>
      </c>
      <c r="N9" s="1406"/>
      <c r="O9" s="1406"/>
      <c r="P9" s="1407"/>
      <c r="Q9" s="1412"/>
      <c r="R9" s="1413"/>
      <c r="S9" s="1413"/>
      <c r="T9" s="1413"/>
      <c r="U9" s="1413"/>
      <c r="V9" s="1413"/>
      <c r="W9" s="1413"/>
      <c r="X9" s="1413"/>
      <c r="Y9" s="1413"/>
      <c r="Z9" s="1413"/>
      <c r="AA9" s="1413"/>
      <c r="AB9" s="1413"/>
      <c r="AC9" s="1413"/>
      <c r="AD9" s="1413"/>
      <c r="AE9" s="1413"/>
      <c r="AF9" s="1413"/>
      <c r="AG9" s="1413"/>
      <c r="AH9" s="1413"/>
      <c r="AI9" s="1413"/>
      <c r="AJ9" s="1413"/>
      <c r="AK9" s="1413"/>
      <c r="AL9" s="1413"/>
      <c r="AM9" s="1413"/>
      <c r="AN9" s="1413"/>
      <c r="AO9" s="1413"/>
      <c r="AP9" s="1413"/>
      <c r="AQ9" s="1413"/>
      <c r="AR9" s="1413"/>
      <c r="AS9" s="1414"/>
      <c r="AW9" s="62"/>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2"/>
      <c r="CC9" s="62"/>
      <c r="CD9" s="62"/>
      <c r="CE9" s="62"/>
      <c r="CF9" s="62"/>
      <c r="CG9" s="62"/>
      <c r="CH9" s="62"/>
    </row>
    <row r="10" spans="1:86" ht="19.5" customHeight="1" x14ac:dyDescent="0.2">
      <c r="A10" s="1402"/>
      <c r="B10" s="1403"/>
      <c r="C10" s="1403"/>
      <c r="D10" s="1403"/>
      <c r="E10" s="1403"/>
      <c r="F10" s="1403"/>
      <c r="G10" s="1403"/>
      <c r="H10" s="1403"/>
      <c r="I10" s="1403"/>
      <c r="J10" s="1403"/>
      <c r="K10" s="1403"/>
      <c r="L10" s="1404"/>
      <c r="M10" s="1415" t="s">
        <v>25</v>
      </c>
      <c r="N10" s="1382"/>
      <c r="O10" s="1382"/>
      <c r="P10" s="1383"/>
      <c r="Q10" s="1387"/>
      <c r="R10" s="1388"/>
      <c r="S10" s="1388"/>
      <c r="T10" s="1388"/>
      <c r="U10" s="1388"/>
      <c r="V10" s="1388"/>
      <c r="W10" s="1388"/>
      <c r="X10" s="1388"/>
      <c r="Y10" s="1388"/>
      <c r="Z10" s="1388"/>
      <c r="AA10" s="1388"/>
      <c r="AB10" s="1388"/>
      <c r="AC10" s="1389"/>
      <c r="AD10" s="1390" t="s">
        <v>26</v>
      </c>
      <c r="AE10" s="1391"/>
      <c r="AF10" s="1391"/>
      <c r="AG10" s="1392"/>
      <c r="AH10" s="1393"/>
      <c r="AI10" s="1394"/>
      <c r="AJ10" s="1394"/>
      <c r="AK10" s="1394"/>
      <c r="AL10" s="1394"/>
      <c r="AM10" s="1394"/>
      <c r="AN10" s="1394"/>
      <c r="AO10" s="1394"/>
      <c r="AP10" s="1394"/>
      <c r="AQ10" s="1394"/>
      <c r="AR10" s="1394"/>
      <c r="AS10" s="1395"/>
      <c r="AW10" s="62"/>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2"/>
      <c r="CC10" s="62"/>
      <c r="CD10" s="62"/>
      <c r="CE10" s="62"/>
      <c r="CF10" s="62"/>
      <c r="CG10" s="62"/>
      <c r="CH10" s="62"/>
    </row>
    <row r="11" spans="1:86" ht="19.5" customHeight="1" x14ac:dyDescent="0.2">
      <c r="A11" s="1381" t="s">
        <v>27</v>
      </c>
      <c r="B11" s="1382"/>
      <c r="C11" s="1382"/>
      <c r="D11" s="1382"/>
      <c r="E11" s="1382"/>
      <c r="F11" s="1382"/>
      <c r="G11" s="1382"/>
      <c r="H11" s="1382"/>
      <c r="I11" s="1382"/>
      <c r="J11" s="1382"/>
      <c r="K11" s="1382"/>
      <c r="L11" s="1383"/>
      <c r="M11" s="1430" t="s">
        <v>210</v>
      </c>
      <c r="N11" s="1431"/>
      <c r="O11" s="1431"/>
      <c r="P11" s="1431"/>
      <c r="Q11" s="1431"/>
      <c r="R11" s="1394"/>
      <c r="S11" s="1394"/>
      <c r="T11" s="1394"/>
      <c r="U11" s="1382" t="s">
        <v>29</v>
      </c>
      <c r="V11" s="1382"/>
      <c r="W11" s="1382"/>
      <c r="X11" s="1394"/>
      <c r="Y11" s="1394"/>
      <c r="Z11" s="1394"/>
      <c r="AA11" s="1382" t="s">
        <v>30</v>
      </c>
      <c r="AB11" s="1382"/>
      <c r="AC11" s="1383"/>
      <c r="AD11" s="1415" t="s">
        <v>133</v>
      </c>
      <c r="AE11" s="1382"/>
      <c r="AF11" s="1382"/>
      <c r="AG11" s="1383"/>
      <c r="AH11" s="1420"/>
      <c r="AI11" s="1421"/>
      <c r="AJ11" s="1421"/>
      <c r="AK11" s="1421"/>
      <c r="AL11" s="1421"/>
      <c r="AM11" s="1421"/>
      <c r="AN11" s="1421"/>
      <c r="AO11" s="1422" t="s">
        <v>134</v>
      </c>
      <c r="AP11" s="1422"/>
      <c r="AQ11" s="1422"/>
      <c r="AR11" s="1422"/>
      <c r="AS11" s="142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row>
    <row r="12" spans="1:86" ht="60" customHeight="1" x14ac:dyDescent="0.2">
      <c r="A12" s="1424" t="s">
        <v>205</v>
      </c>
      <c r="B12" s="1425"/>
      <c r="C12" s="1425"/>
      <c r="D12" s="1425"/>
      <c r="E12" s="1425"/>
      <c r="F12" s="1425"/>
      <c r="G12" s="1425"/>
      <c r="H12" s="1425"/>
      <c r="I12" s="1425"/>
      <c r="J12" s="1425"/>
      <c r="K12" s="1425"/>
      <c r="L12" s="1426"/>
      <c r="M12" s="1427"/>
      <c r="N12" s="1428"/>
      <c r="O12" s="1428"/>
      <c r="P12" s="1428"/>
      <c r="Q12" s="1428"/>
      <c r="R12" s="1428"/>
      <c r="S12" s="1428"/>
      <c r="T12" s="1428"/>
      <c r="U12" s="1428"/>
      <c r="V12" s="1428"/>
      <c r="W12" s="1428"/>
      <c r="X12" s="1428"/>
      <c r="Y12" s="1428"/>
      <c r="Z12" s="1428"/>
      <c r="AA12" s="1428"/>
      <c r="AB12" s="1428"/>
      <c r="AC12" s="1428"/>
      <c r="AD12" s="1428"/>
      <c r="AE12" s="1428"/>
      <c r="AF12" s="1428"/>
      <c r="AG12" s="1428"/>
      <c r="AH12" s="1428"/>
      <c r="AI12" s="1428"/>
      <c r="AJ12" s="1428"/>
      <c r="AK12" s="1428"/>
      <c r="AL12" s="1428"/>
      <c r="AM12" s="1428"/>
      <c r="AN12" s="1428"/>
      <c r="AO12" s="1428"/>
      <c r="AP12" s="1428"/>
      <c r="AQ12" s="1428"/>
      <c r="AR12" s="1428"/>
      <c r="AS12" s="1429"/>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row>
    <row r="13" spans="1:86" ht="19.5" customHeight="1" x14ac:dyDescent="0.2">
      <c r="A13" s="1396" t="s">
        <v>40</v>
      </c>
      <c r="B13" s="1397"/>
      <c r="C13" s="1397"/>
      <c r="D13" s="1397"/>
      <c r="E13" s="1397"/>
      <c r="F13" s="1397"/>
      <c r="G13" s="1397"/>
      <c r="H13" s="1397"/>
      <c r="I13" s="1397"/>
      <c r="J13" s="1397"/>
      <c r="K13" s="1397"/>
      <c r="L13" s="1398"/>
      <c r="M13" s="1441" t="s">
        <v>356</v>
      </c>
      <c r="N13" s="1442"/>
      <c r="O13" s="1442"/>
      <c r="P13" s="1443"/>
      <c r="Q13" s="1444"/>
      <c r="R13" s="1445"/>
      <c r="S13" s="1445"/>
      <c r="T13" s="1445"/>
      <c r="U13" s="1445"/>
      <c r="V13" s="1445"/>
      <c r="W13" s="1445"/>
      <c r="X13" s="1442" t="s">
        <v>134</v>
      </c>
      <c r="Y13" s="1442"/>
      <c r="Z13" s="1442"/>
      <c r="AA13" s="1442"/>
      <c r="AB13" s="1442"/>
      <c r="AC13" s="1443"/>
      <c r="AD13" s="1441" t="s">
        <v>357</v>
      </c>
      <c r="AE13" s="1442"/>
      <c r="AF13" s="1442"/>
      <c r="AG13" s="1443"/>
      <c r="AH13" s="1446"/>
      <c r="AI13" s="1447"/>
      <c r="AJ13" s="1447"/>
      <c r="AK13" s="1447"/>
      <c r="AL13" s="1447"/>
      <c r="AM13" s="1447"/>
      <c r="AN13" s="1447"/>
      <c r="AO13" s="1442" t="s">
        <v>134</v>
      </c>
      <c r="AP13" s="1442"/>
      <c r="AQ13" s="1442"/>
      <c r="AR13" s="1442"/>
      <c r="AS13" s="1448"/>
    </row>
    <row r="14" spans="1:86" ht="30" customHeight="1" x14ac:dyDescent="0.2">
      <c r="A14" s="1402"/>
      <c r="B14" s="1403"/>
      <c r="C14" s="1403"/>
      <c r="D14" s="1403"/>
      <c r="E14" s="1403"/>
      <c r="F14" s="1403"/>
      <c r="G14" s="1403"/>
      <c r="H14" s="1403"/>
      <c r="I14" s="1403"/>
      <c r="J14" s="1403"/>
      <c r="K14" s="1403"/>
      <c r="L14" s="1404"/>
      <c r="M14" s="1449" t="s">
        <v>352</v>
      </c>
      <c r="N14" s="1450"/>
      <c r="O14" s="1450"/>
      <c r="P14" s="1451"/>
      <c r="Q14" s="1452"/>
      <c r="R14" s="1453"/>
      <c r="S14" s="1453"/>
      <c r="T14" s="1453"/>
      <c r="U14" s="1453"/>
      <c r="V14" s="1453"/>
      <c r="W14" s="1453"/>
      <c r="X14" s="1453"/>
      <c r="Y14" s="1453"/>
      <c r="Z14" s="1453"/>
      <c r="AA14" s="1453"/>
      <c r="AB14" s="1453"/>
      <c r="AC14" s="1453"/>
      <c r="AD14" s="1453"/>
      <c r="AE14" s="1453"/>
      <c r="AF14" s="1453"/>
      <c r="AG14" s="1453"/>
      <c r="AH14" s="1453"/>
      <c r="AI14" s="1453"/>
      <c r="AJ14" s="1453"/>
      <c r="AK14" s="1453"/>
      <c r="AL14" s="1453"/>
      <c r="AM14" s="1453"/>
      <c r="AN14" s="1453"/>
      <c r="AO14" s="1453"/>
      <c r="AP14" s="1453"/>
      <c r="AQ14" s="1453"/>
      <c r="AR14" s="1453"/>
      <c r="AS14" s="1454"/>
    </row>
    <row r="15" spans="1:86" ht="18.75" customHeight="1" x14ac:dyDescent="0.2">
      <c r="A15" s="1432" t="s">
        <v>202</v>
      </c>
      <c r="B15" s="1433"/>
      <c r="C15" s="1433"/>
      <c r="D15" s="1433"/>
      <c r="E15" s="1433"/>
      <c r="F15" s="1433"/>
      <c r="G15" s="1433"/>
      <c r="H15" s="1433"/>
      <c r="I15" s="1433"/>
      <c r="J15" s="1433"/>
      <c r="K15" s="1433"/>
      <c r="L15" s="1433"/>
      <c r="M15" s="1433"/>
      <c r="N15" s="1433"/>
      <c r="O15" s="1433"/>
      <c r="P15" s="1433"/>
      <c r="Q15" s="1433"/>
      <c r="R15" s="1433"/>
      <c r="S15" s="1433"/>
      <c r="T15" s="1433"/>
      <c r="U15" s="1433"/>
      <c r="V15" s="1433"/>
      <c r="W15" s="1433"/>
      <c r="X15" s="1433"/>
      <c r="Y15" s="1433"/>
      <c r="Z15" s="1433"/>
      <c r="AA15" s="1433"/>
      <c r="AB15" s="1433"/>
      <c r="AC15" s="1433"/>
      <c r="AD15" s="1433"/>
      <c r="AE15" s="1433"/>
      <c r="AF15" s="1433"/>
      <c r="AG15" s="1433"/>
      <c r="AH15" s="1433"/>
      <c r="AI15" s="1433"/>
      <c r="AJ15" s="1433"/>
      <c r="AK15" s="1433"/>
      <c r="AL15" s="1434"/>
      <c r="AM15" s="1435" t="s">
        <v>145</v>
      </c>
      <c r="AN15" s="1436"/>
      <c r="AO15" s="1436"/>
      <c r="AP15" s="1436"/>
      <c r="AQ15" s="1436"/>
      <c r="AR15" s="1436"/>
      <c r="AS15" s="1437"/>
    </row>
    <row r="16" spans="1:86" ht="3.75" customHeight="1" x14ac:dyDescent="0.2"/>
    <row r="17" spans="1:80" ht="19.5" customHeight="1" x14ac:dyDescent="0.2">
      <c r="A17" s="1360" t="s">
        <v>147</v>
      </c>
      <c r="B17" s="1438"/>
      <c r="C17" s="1438"/>
      <c r="D17" s="1416" t="s">
        <v>247</v>
      </c>
      <c r="E17" s="1417"/>
      <c r="F17" s="1418"/>
      <c r="G17" s="1419"/>
      <c r="H17" s="1364" t="s">
        <v>132</v>
      </c>
      <c r="I17" s="1364"/>
      <c r="J17" s="1364"/>
      <c r="K17" s="1364"/>
      <c r="L17" s="1365"/>
      <c r="M17" s="1366"/>
      <c r="N17" s="1367"/>
      <c r="O17" s="1367"/>
      <c r="P17" s="1367"/>
      <c r="Q17" s="1367"/>
      <c r="R17" s="1367"/>
      <c r="S17" s="1367"/>
      <c r="T17" s="1367"/>
      <c r="U17" s="1367"/>
      <c r="V17" s="1367"/>
      <c r="W17" s="1367"/>
      <c r="X17" s="1367"/>
      <c r="Y17" s="1367"/>
      <c r="Z17" s="1367"/>
      <c r="AA17" s="1367"/>
      <c r="AB17" s="1367"/>
      <c r="AC17" s="1368"/>
      <c r="AD17" s="1370" t="s">
        <v>201</v>
      </c>
      <c r="AE17" s="1439"/>
      <c r="AF17" s="1439"/>
      <c r="AG17" s="1439"/>
      <c r="AH17" s="1375"/>
      <c r="AI17" s="1457"/>
      <c r="AJ17" s="1457"/>
      <c r="AK17" s="1457"/>
      <c r="AL17" s="1457"/>
      <c r="AM17" s="1457"/>
      <c r="AN17" s="1457"/>
      <c r="AO17" s="1457"/>
      <c r="AP17" s="1457"/>
      <c r="AQ17" s="1457"/>
      <c r="AR17" s="1457"/>
      <c r="AS17" s="1458"/>
    </row>
    <row r="18" spans="1:80" ht="19.5" customHeight="1" x14ac:dyDescent="0.2">
      <c r="A18" s="1381" t="s">
        <v>204</v>
      </c>
      <c r="B18" s="1382"/>
      <c r="C18" s="1382"/>
      <c r="D18" s="1382"/>
      <c r="E18" s="1382"/>
      <c r="F18" s="1382"/>
      <c r="G18" s="1382"/>
      <c r="H18" s="1382"/>
      <c r="I18" s="1382"/>
      <c r="J18" s="1382"/>
      <c r="K18" s="1382"/>
      <c r="L18" s="1383"/>
      <c r="M18" s="1384"/>
      <c r="N18" s="1385"/>
      <c r="O18" s="1385"/>
      <c r="P18" s="1385"/>
      <c r="Q18" s="1385"/>
      <c r="R18" s="1385"/>
      <c r="S18" s="1385"/>
      <c r="T18" s="1385"/>
      <c r="U18" s="1385"/>
      <c r="V18" s="1385"/>
      <c r="W18" s="1385"/>
      <c r="X18" s="1385"/>
      <c r="Y18" s="1385"/>
      <c r="Z18" s="1385"/>
      <c r="AA18" s="1385"/>
      <c r="AB18" s="1385"/>
      <c r="AC18" s="1386"/>
      <c r="AD18" s="1403"/>
      <c r="AE18" s="1403"/>
      <c r="AF18" s="1403"/>
      <c r="AG18" s="1403"/>
      <c r="AH18" s="1459"/>
      <c r="AI18" s="1460"/>
      <c r="AJ18" s="1460"/>
      <c r="AK18" s="1460"/>
      <c r="AL18" s="1460"/>
      <c r="AM18" s="1460"/>
      <c r="AN18" s="1460"/>
      <c r="AO18" s="1460"/>
      <c r="AP18" s="1460"/>
      <c r="AQ18" s="1460"/>
      <c r="AR18" s="1460"/>
      <c r="AS18" s="1461"/>
    </row>
    <row r="19" spans="1:80" ht="19.5" customHeight="1" x14ac:dyDescent="0.2">
      <c r="A19" s="1396" t="s">
        <v>21</v>
      </c>
      <c r="B19" s="1397"/>
      <c r="C19" s="1397"/>
      <c r="D19" s="1397"/>
      <c r="E19" s="1397"/>
      <c r="F19" s="1397"/>
      <c r="G19" s="1397"/>
      <c r="H19" s="1397"/>
      <c r="I19" s="1397"/>
      <c r="J19" s="1397"/>
      <c r="K19" s="1397"/>
      <c r="L19" s="1398"/>
      <c r="M19" s="1440" t="s">
        <v>203</v>
      </c>
      <c r="N19" s="1440"/>
      <c r="O19" s="1440"/>
      <c r="P19" s="1440"/>
      <c r="Q19" s="1393"/>
      <c r="R19" s="1394"/>
      <c r="S19" s="1394"/>
      <c r="T19" s="1394"/>
      <c r="U19" s="1394"/>
      <c r="V19" s="1394"/>
      <c r="W19" s="1394"/>
      <c r="X19" s="1394"/>
      <c r="Y19" s="1394"/>
      <c r="Z19" s="1394"/>
      <c r="AA19" s="1394"/>
      <c r="AB19" s="1394"/>
      <c r="AC19" s="1394"/>
      <c r="AD19" s="1394"/>
      <c r="AE19" s="1394"/>
      <c r="AF19" s="1394"/>
      <c r="AG19" s="1394"/>
      <c r="AH19" s="1394"/>
      <c r="AI19" s="1394"/>
      <c r="AJ19" s="1394"/>
      <c r="AK19" s="1394"/>
      <c r="AL19" s="1394"/>
      <c r="AM19" s="1394"/>
      <c r="AN19" s="1394"/>
      <c r="AO19" s="1394"/>
      <c r="AP19" s="1394"/>
      <c r="AQ19" s="1394"/>
      <c r="AR19" s="1394"/>
      <c r="AS19" s="1395"/>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row>
    <row r="20" spans="1:80" ht="19.5" customHeight="1" x14ac:dyDescent="0.2">
      <c r="A20" s="1399"/>
      <c r="B20" s="1400"/>
      <c r="C20" s="1400"/>
      <c r="D20" s="1400"/>
      <c r="E20" s="1400"/>
      <c r="F20" s="1400"/>
      <c r="G20" s="1400"/>
      <c r="H20" s="1400"/>
      <c r="I20" s="1400"/>
      <c r="J20" s="1400"/>
      <c r="K20" s="1400"/>
      <c r="L20" s="1401"/>
      <c r="M20" s="1440" t="s">
        <v>22</v>
      </c>
      <c r="N20" s="1440"/>
      <c r="O20" s="1440"/>
      <c r="P20" s="1440"/>
      <c r="Q20" s="1393"/>
      <c r="R20" s="1394"/>
      <c r="S20" s="1394"/>
      <c r="T20" s="1394"/>
      <c r="U20" s="1394"/>
      <c r="V20" s="1394"/>
      <c r="W20" s="1394"/>
      <c r="X20" s="1394"/>
      <c r="Y20" s="1394"/>
      <c r="Z20" s="1394"/>
      <c r="AA20" s="1394"/>
      <c r="AB20" s="1394"/>
      <c r="AC20" s="1408"/>
      <c r="AD20" s="1440" t="s">
        <v>23</v>
      </c>
      <c r="AE20" s="1440"/>
      <c r="AF20" s="1440"/>
      <c r="AG20" s="1440"/>
      <c r="AH20" s="1409"/>
      <c r="AI20" s="1410"/>
      <c r="AJ20" s="1410"/>
      <c r="AK20" s="1410"/>
      <c r="AL20" s="1410"/>
      <c r="AM20" s="1410"/>
      <c r="AN20" s="1410"/>
      <c r="AO20" s="1410"/>
      <c r="AP20" s="1410"/>
      <c r="AQ20" s="1410"/>
      <c r="AR20" s="1410"/>
      <c r="AS20" s="1411"/>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63"/>
      <c r="CA20" s="63"/>
      <c r="CB20" s="63"/>
    </row>
    <row r="21" spans="1:80" ht="19.5" customHeight="1" x14ac:dyDescent="0.2">
      <c r="A21" s="1399"/>
      <c r="B21" s="1400"/>
      <c r="C21" s="1400"/>
      <c r="D21" s="1400"/>
      <c r="E21" s="1400"/>
      <c r="F21" s="1400"/>
      <c r="G21" s="1400"/>
      <c r="H21" s="1400"/>
      <c r="I21" s="1400"/>
      <c r="J21" s="1400"/>
      <c r="K21" s="1400"/>
      <c r="L21" s="1401"/>
      <c r="M21" s="1440" t="s">
        <v>24</v>
      </c>
      <c r="N21" s="1440"/>
      <c r="O21" s="1440"/>
      <c r="P21" s="1440"/>
      <c r="Q21" s="1412"/>
      <c r="R21" s="1413"/>
      <c r="S21" s="1413"/>
      <c r="T21" s="1413"/>
      <c r="U21" s="1413"/>
      <c r="V21" s="1413"/>
      <c r="W21" s="1413"/>
      <c r="X21" s="1413"/>
      <c r="Y21" s="1413"/>
      <c r="Z21" s="1413"/>
      <c r="AA21" s="1413"/>
      <c r="AB21" s="1413"/>
      <c r="AC21" s="1413"/>
      <c r="AD21" s="1413"/>
      <c r="AE21" s="1413"/>
      <c r="AF21" s="1413"/>
      <c r="AG21" s="1413"/>
      <c r="AH21" s="1413"/>
      <c r="AI21" s="1413"/>
      <c r="AJ21" s="1413"/>
      <c r="AK21" s="1413"/>
      <c r="AL21" s="1413"/>
      <c r="AM21" s="1413"/>
      <c r="AN21" s="1413"/>
      <c r="AO21" s="1413"/>
      <c r="AP21" s="1413"/>
      <c r="AQ21" s="1413"/>
      <c r="AR21" s="1413"/>
      <c r="AS21" s="1414"/>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63"/>
      <c r="CA21" s="63"/>
      <c r="CB21" s="63"/>
    </row>
    <row r="22" spans="1:80" ht="19.5" customHeight="1" x14ac:dyDescent="0.2">
      <c r="A22" s="1402"/>
      <c r="B22" s="1403"/>
      <c r="C22" s="1403"/>
      <c r="D22" s="1403"/>
      <c r="E22" s="1403"/>
      <c r="F22" s="1403"/>
      <c r="G22" s="1403"/>
      <c r="H22" s="1403"/>
      <c r="I22" s="1403"/>
      <c r="J22" s="1403"/>
      <c r="K22" s="1403"/>
      <c r="L22" s="1404"/>
      <c r="M22" s="1455" t="s">
        <v>25</v>
      </c>
      <c r="N22" s="1455"/>
      <c r="O22" s="1455"/>
      <c r="P22" s="1455"/>
      <c r="Q22" s="1387"/>
      <c r="R22" s="1388"/>
      <c r="S22" s="1388"/>
      <c r="T22" s="1388"/>
      <c r="U22" s="1388"/>
      <c r="V22" s="1388"/>
      <c r="W22" s="1388"/>
      <c r="X22" s="1388"/>
      <c r="Y22" s="1388"/>
      <c r="Z22" s="1388"/>
      <c r="AA22" s="1388"/>
      <c r="AB22" s="1388"/>
      <c r="AC22" s="1389"/>
      <c r="AD22" s="1456" t="s">
        <v>26</v>
      </c>
      <c r="AE22" s="1456"/>
      <c r="AF22" s="1456"/>
      <c r="AG22" s="1456"/>
      <c r="AH22" s="1393"/>
      <c r="AI22" s="1394"/>
      <c r="AJ22" s="1394"/>
      <c r="AK22" s="1394"/>
      <c r="AL22" s="1394"/>
      <c r="AM22" s="1394"/>
      <c r="AN22" s="1394"/>
      <c r="AO22" s="1394"/>
      <c r="AP22" s="1394"/>
      <c r="AQ22" s="1394"/>
      <c r="AR22" s="1394"/>
      <c r="AS22" s="1395"/>
      <c r="AX22" s="213"/>
    </row>
    <row r="23" spans="1:80" ht="19.5" customHeight="1" x14ac:dyDescent="0.2">
      <c r="A23" s="1465" t="s">
        <v>27</v>
      </c>
      <c r="B23" s="1455"/>
      <c r="C23" s="1455"/>
      <c r="D23" s="1455"/>
      <c r="E23" s="1455"/>
      <c r="F23" s="1455"/>
      <c r="G23" s="1455"/>
      <c r="H23" s="1455"/>
      <c r="I23" s="1455"/>
      <c r="J23" s="1455"/>
      <c r="K23" s="1455"/>
      <c r="L23" s="1455"/>
      <c r="M23" s="1430" t="s">
        <v>210</v>
      </c>
      <c r="N23" s="1431"/>
      <c r="O23" s="1431"/>
      <c r="P23" s="1431"/>
      <c r="Q23" s="1431"/>
      <c r="R23" s="1394"/>
      <c r="S23" s="1394"/>
      <c r="T23" s="1394"/>
      <c r="U23" s="1382" t="s">
        <v>29</v>
      </c>
      <c r="V23" s="1382"/>
      <c r="W23" s="1382"/>
      <c r="X23" s="1394"/>
      <c r="Y23" s="1394"/>
      <c r="Z23" s="1394"/>
      <c r="AA23" s="1382" t="s">
        <v>30</v>
      </c>
      <c r="AB23" s="1382"/>
      <c r="AC23" s="1383"/>
      <c r="AD23" s="1415" t="s">
        <v>133</v>
      </c>
      <c r="AE23" s="1382"/>
      <c r="AF23" s="1382"/>
      <c r="AG23" s="1383"/>
      <c r="AH23" s="1420"/>
      <c r="AI23" s="1421"/>
      <c r="AJ23" s="1421"/>
      <c r="AK23" s="1421"/>
      <c r="AL23" s="1421"/>
      <c r="AM23" s="1421"/>
      <c r="AN23" s="1421"/>
      <c r="AO23" s="1422" t="s">
        <v>134</v>
      </c>
      <c r="AP23" s="1422"/>
      <c r="AQ23" s="1422"/>
      <c r="AR23" s="1422"/>
      <c r="AS23" s="1423"/>
    </row>
    <row r="24" spans="1:80" ht="60" customHeight="1" x14ac:dyDescent="0.2">
      <c r="A24" s="1424" t="s">
        <v>205</v>
      </c>
      <c r="B24" s="1462"/>
      <c r="C24" s="1462"/>
      <c r="D24" s="1462"/>
      <c r="E24" s="1462"/>
      <c r="F24" s="1462"/>
      <c r="G24" s="1462"/>
      <c r="H24" s="1462"/>
      <c r="I24" s="1462"/>
      <c r="J24" s="1462"/>
      <c r="K24" s="1462"/>
      <c r="L24" s="1463"/>
      <c r="M24" s="1427"/>
      <c r="N24" s="1428"/>
      <c r="O24" s="1428"/>
      <c r="P24" s="1428"/>
      <c r="Q24" s="1428"/>
      <c r="R24" s="1428"/>
      <c r="S24" s="1428"/>
      <c r="T24" s="1428"/>
      <c r="U24" s="1428"/>
      <c r="V24" s="1428"/>
      <c r="W24" s="1428"/>
      <c r="X24" s="1428"/>
      <c r="Y24" s="1428"/>
      <c r="Z24" s="1428"/>
      <c r="AA24" s="1428"/>
      <c r="AB24" s="1428"/>
      <c r="AC24" s="1428"/>
      <c r="AD24" s="1428"/>
      <c r="AE24" s="1428"/>
      <c r="AF24" s="1428"/>
      <c r="AG24" s="1428"/>
      <c r="AH24" s="1428"/>
      <c r="AI24" s="1428"/>
      <c r="AJ24" s="1428"/>
      <c r="AK24" s="1428"/>
      <c r="AL24" s="1428"/>
      <c r="AM24" s="1428"/>
      <c r="AN24" s="1428"/>
      <c r="AO24" s="1428"/>
      <c r="AP24" s="1428"/>
      <c r="AQ24" s="1428"/>
      <c r="AR24" s="1428"/>
      <c r="AS24" s="1429"/>
    </row>
    <row r="25" spans="1:80" ht="19.5" customHeight="1" x14ac:dyDescent="0.2">
      <c r="A25" s="1396" t="s">
        <v>40</v>
      </c>
      <c r="B25" s="1397"/>
      <c r="C25" s="1397"/>
      <c r="D25" s="1397"/>
      <c r="E25" s="1397"/>
      <c r="F25" s="1397"/>
      <c r="G25" s="1397"/>
      <c r="H25" s="1397"/>
      <c r="I25" s="1397"/>
      <c r="J25" s="1397"/>
      <c r="K25" s="1397"/>
      <c r="L25" s="1398"/>
      <c r="M25" s="1464" t="s">
        <v>356</v>
      </c>
      <c r="N25" s="1464"/>
      <c r="O25" s="1464"/>
      <c r="P25" s="1464"/>
      <c r="Q25" s="1444"/>
      <c r="R25" s="1445"/>
      <c r="S25" s="1445"/>
      <c r="T25" s="1445"/>
      <c r="U25" s="1445"/>
      <c r="V25" s="1445"/>
      <c r="W25" s="1445"/>
      <c r="X25" s="1442" t="s">
        <v>134</v>
      </c>
      <c r="Y25" s="1442"/>
      <c r="Z25" s="1442"/>
      <c r="AA25" s="1442"/>
      <c r="AB25" s="1442"/>
      <c r="AC25" s="1443"/>
      <c r="AD25" s="1464" t="s">
        <v>357</v>
      </c>
      <c r="AE25" s="1464"/>
      <c r="AF25" s="1464"/>
      <c r="AG25" s="1464"/>
      <c r="AH25" s="1446"/>
      <c r="AI25" s="1447"/>
      <c r="AJ25" s="1447"/>
      <c r="AK25" s="1447"/>
      <c r="AL25" s="1447"/>
      <c r="AM25" s="1447"/>
      <c r="AN25" s="1447"/>
      <c r="AO25" s="1442" t="s">
        <v>134</v>
      </c>
      <c r="AP25" s="1442"/>
      <c r="AQ25" s="1442"/>
      <c r="AR25" s="1442"/>
      <c r="AS25" s="1448"/>
    </row>
    <row r="26" spans="1:80" ht="30" customHeight="1" x14ac:dyDescent="0.2">
      <c r="A26" s="1402"/>
      <c r="B26" s="1403"/>
      <c r="C26" s="1403"/>
      <c r="D26" s="1403"/>
      <c r="E26" s="1403"/>
      <c r="F26" s="1403"/>
      <c r="G26" s="1403"/>
      <c r="H26" s="1403"/>
      <c r="I26" s="1403"/>
      <c r="J26" s="1403"/>
      <c r="K26" s="1403"/>
      <c r="L26" s="1404"/>
      <c r="M26" s="1449" t="s">
        <v>352</v>
      </c>
      <c r="N26" s="1450"/>
      <c r="O26" s="1450"/>
      <c r="P26" s="1451"/>
      <c r="Q26" s="1452"/>
      <c r="R26" s="1453"/>
      <c r="S26" s="1453"/>
      <c r="T26" s="1453"/>
      <c r="U26" s="1453"/>
      <c r="V26" s="1453"/>
      <c r="W26" s="1453"/>
      <c r="X26" s="1453"/>
      <c r="Y26" s="1453"/>
      <c r="Z26" s="1453"/>
      <c r="AA26" s="1453"/>
      <c r="AB26" s="1453"/>
      <c r="AC26" s="1453"/>
      <c r="AD26" s="1453"/>
      <c r="AE26" s="1453"/>
      <c r="AF26" s="1453"/>
      <c r="AG26" s="1453"/>
      <c r="AH26" s="1453"/>
      <c r="AI26" s="1453"/>
      <c r="AJ26" s="1453"/>
      <c r="AK26" s="1453"/>
      <c r="AL26" s="1453"/>
      <c r="AM26" s="1453"/>
      <c r="AN26" s="1453"/>
      <c r="AO26" s="1453"/>
      <c r="AP26" s="1453"/>
      <c r="AQ26" s="1453"/>
      <c r="AR26" s="1453"/>
      <c r="AS26" s="1454"/>
    </row>
    <row r="27" spans="1:80" ht="19.5" customHeight="1" x14ac:dyDescent="0.2">
      <c r="A27" s="1470" t="s">
        <v>202</v>
      </c>
      <c r="B27" s="1471"/>
      <c r="C27" s="1471"/>
      <c r="D27" s="1471"/>
      <c r="E27" s="1471"/>
      <c r="F27" s="1471"/>
      <c r="G27" s="1471"/>
      <c r="H27" s="1471"/>
      <c r="I27" s="1471"/>
      <c r="J27" s="1471"/>
      <c r="K27" s="1471"/>
      <c r="L27" s="1471"/>
      <c r="M27" s="1471"/>
      <c r="N27" s="1471"/>
      <c r="O27" s="1471"/>
      <c r="P27" s="1471"/>
      <c r="Q27" s="1471"/>
      <c r="R27" s="1471"/>
      <c r="S27" s="1471"/>
      <c r="T27" s="1471"/>
      <c r="U27" s="1471"/>
      <c r="V27" s="1471"/>
      <c r="W27" s="1471"/>
      <c r="X27" s="1471"/>
      <c r="Y27" s="1471"/>
      <c r="Z27" s="1471"/>
      <c r="AA27" s="1471"/>
      <c r="AB27" s="1471"/>
      <c r="AC27" s="1471"/>
      <c r="AD27" s="1471"/>
      <c r="AE27" s="1471"/>
      <c r="AF27" s="1471"/>
      <c r="AG27" s="1471"/>
      <c r="AH27" s="1471"/>
      <c r="AI27" s="1471"/>
      <c r="AJ27" s="1471"/>
      <c r="AK27" s="1471"/>
      <c r="AL27" s="1471"/>
      <c r="AM27" s="1435" t="s">
        <v>145</v>
      </c>
      <c r="AN27" s="1436"/>
      <c r="AO27" s="1436"/>
      <c r="AP27" s="1436"/>
      <c r="AQ27" s="1436"/>
      <c r="AR27" s="1436"/>
      <c r="AS27" s="1437"/>
    </row>
    <row r="28" spans="1:80" ht="3.7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row>
    <row r="29" spans="1:80" ht="19.5" customHeight="1" x14ac:dyDescent="0.2">
      <c r="A29" s="1360" t="s">
        <v>147</v>
      </c>
      <c r="B29" s="1438"/>
      <c r="C29" s="1438"/>
      <c r="D29" s="1416" t="s">
        <v>247</v>
      </c>
      <c r="E29" s="1417"/>
      <c r="F29" s="1418"/>
      <c r="G29" s="1419"/>
      <c r="H29" s="1364" t="s">
        <v>132</v>
      </c>
      <c r="I29" s="1364"/>
      <c r="J29" s="1364"/>
      <c r="K29" s="1364"/>
      <c r="L29" s="1466"/>
      <c r="M29" s="1366"/>
      <c r="N29" s="1367"/>
      <c r="O29" s="1367"/>
      <c r="P29" s="1367"/>
      <c r="Q29" s="1367"/>
      <c r="R29" s="1367"/>
      <c r="S29" s="1367"/>
      <c r="T29" s="1367"/>
      <c r="U29" s="1367"/>
      <c r="V29" s="1367"/>
      <c r="W29" s="1367"/>
      <c r="X29" s="1367"/>
      <c r="Y29" s="1367"/>
      <c r="Z29" s="1367"/>
      <c r="AA29" s="1367"/>
      <c r="AB29" s="1367"/>
      <c r="AC29" s="1368"/>
      <c r="AD29" s="1370" t="s">
        <v>201</v>
      </c>
      <c r="AE29" s="1439"/>
      <c r="AF29" s="1439"/>
      <c r="AG29" s="1439"/>
      <c r="AH29" s="1375"/>
      <c r="AI29" s="1457"/>
      <c r="AJ29" s="1457"/>
      <c r="AK29" s="1457"/>
      <c r="AL29" s="1457"/>
      <c r="AM29" s="1457"/>
      <c r="AN29" s="1457"/>
      <c r="AO29" s="1457"/>
      <c r="AP29" s="1457"/>
      <c r="AQ29" s="1457"/>
      <c r="AR29" s="1457"/>
      <c r="AS29" s="1458"/>
    </row>
    <row r="30" spans="1:80" ht="19.5" customHeight="1" x14ac:dyDescent="0.2">
      <c r="A30" s="1381" t="s">
        <v>204</v>
      </c>
      <c r="B30" s="1382"/>
      <c r="C30" s="1382"/>
      <c r="D30" s="1382"/>
      <c r="E30" s="1382"/>
      <c r="F30" s="1382"/>
      <c r="G30" s="1382"/>
      <c r="H30" s="1382"/>
      <c r="I30" s="1382"/>
      <c r="J30" s="1382"/>
      <c r="K30" s="1382"/>
      <c r="L30" s="1383"/>
      <c r="M30" s="1467"/>
      <c r="N30" s="1468"/>
      <c r="O30" s="1468"/>
      <c r="P30" s="1468"/>
      <c r="Q30" s="1468"/>
      <c r="R30" s="1468"/>
      <c r="S30" s="1468"/>
      <c r="T30" s="1468"/>
      <c r="U30" s="1468"/>
      <c r="V30" s="1468"/>
      <c r="W30" s="1468"/>
      <c r="X30" s="1468"/>
      <c r="Y30" s="1468"/>
      <c r="Z30" s="1468"/>
      <c r="AA30" s="1468"/>
      <c r="AB30" s="1468"/>
      <c r="AC30" s="1469"/>
      <c r="AD30" s="1403"/>
      <c r="AE30" s="1403"/>
      <c r="AF30" s="1403"/>
      <c r="AG30" s="1403"/>
      <c r="AH30" s="1459"/>
      <c r="AI30" s="1460"/>
      <c r="AJ30" s="1460"/>
      <c r="AK30" s="1460"/>
      <c r="AL30" s="1460"/>
      <c r="AM30" s="1460"/>
      <c r="AN30" s="1460"/>
      <c r="AO30" s="1460"/>
      <c r="AP30" s="1460"/>
      <c r="AQ30" s="1460"/>
      <c r="AR30" s="1460"/>
      <c r="AS30" s="1461"/>
    </row>
    <row r="31" spans="1:80" ht="19.5" customHeight="1" x14ac:dyDescent="0.2">
      <c r="A31" s="1396" t="s">
        <v>21</v>
      </c>
      <c r="B31" s="1397"/>
      <c r="C31" s="1397"/>
      <c r="D31" s="1397"/>
      <c r="E31" s="1397"/>
      <c r="F31" s="1397"/>
      <c r="G31" s="1397"/>
      <c r="H31" s="1397"/>
      <c r="I31" s="1397"/>
      <c r="J31" s="1397"/>
      <c r="K31" s="1397"/>
      <c r="L31" s="1398"/>
      <c r="M31" s="1440" t="s">
        <v>203</v>
      </c>
      <c r="N31" s="1440"/>
      <c r="O31" s="1440"/>
      <c r="P31" s="1440"/>
      <c r="Q31" s="1393"/>
      <c r="R31" s="1394"/>
      <c r="S31" s="1394"/>
      <c r="T31" s="1394"/>
      <c r="U31" s="1394"/>
      <c r="V31" s="1394"/>
      <c r="W31" s="1394"/>
      <c r="X31" s="1394"/>
      <c r="Y31" s="1394"/>
      <c r="Z31" s="1394"/>
      <c r="AA31" s="1394"/>
      <c r="AB31" s="1394"/>
      <c r="AC31" s="1394"/>
      <c r="AD31" s="1394"/>
      <c r="AE31" s="1394"/>
      <c r="AF31" s="1394"/>
      <c r="AG31" s="1394"/>
      <c r="AH31" s="1394"/>
      <c r="AI31" s="1394"/>
      <c r="AJ31" s="1394"/>
      <c r="AK31" s="1394"/>
      <c r="AL31" s="1394"/>
      <c r="AM31" s="1394"/>
      <c r="AN31" s="1394"/>
      <c r="AO31" s="1394"/>
      <c r="AP31" s="1394"/>
      <c r="AQ31" s="1394"/>
      <c r="AR31" s="1394"/>
      <c r="AS31" s="1395"/>
    </row>
    <row r="32" spans="1:80" ht="19.5" customHeight="1" x14ac:dyDescent="0.2">
      <c r="A32" s="1399"/>
      <c r="B32" s="1400"/>
      <c r="C32" s="1400"/>
      <c r="D32" s="1400"/>
      <c r="E32" s="1400"/>
      <c r="F32" s="1400"/>
      <c r="G32" s="1400"/>
      <c r="H32" s="1400"/>
      <c r="I32" s="1400"/>
      <c r="J32" s="1400"/>
      <c r="K32" s="1400"/>
      <c r="L32" s="1401"/>
      <c r="M32" s="1440" t="s">
        <v>22</v>
      </c>
      <c r="N32" s="1440"/>
      <c r="O32" s="1440"/>
      <c r="P32" s="1440"/>
      <c r="Q32" s="1393"/>
      <c r="R32" s="1394"/>
      <c r="S32" s="1394"/>
      <c r="T32" s="1394"/>
      <c r="U32" s="1394"/>
      <c r="V32" s="1394"/>
      <c r="W32" s="1394"/>
      <c r="X32" s="1394"/>
      <c r="Y32" s="1394"/>
      <c r="Z32" s="1394"/>
      <c r="AA32" s="1394"/>
      <c r="AB32" s="1394"/>
      <c r="AC32" s="1408"/>
      <c r="AD32" s="1440" t="s">
        <v>23</v>
      </c>
      <c r="AE32" s="1440"/>
      <c r="AF32" s="1440"/>
      <c r="AG32" s="1440"/>
      <c r="AH32" s="1409"/>
      <c r="AI32" s="1410"/>
      <c r="AJ32" s="1410"/>
      <c r="AK32" s="1410"/>
      <c r="AL32" s="1410"/>
      <c r="AM32" s="1410"/>
      <c r="AN32" s="1410"/>
      <c r="AO32" s="1410"/>
      <c r="AP32" s="1410"/>
      <c r="AQ32" s="1410"/>
      <c r="AR32" s="1410"/>
      <c r="AS32" s="1411"/>
    </row>
    <row r="33" spans="1:45" ht="19.5" customHeight="1" x14ac:dyDescent="0.2">
      <c r="A33" s="1399"/>
      <c r="B33" s="1400"/>
      <c r="C33" s="1400"/>
      <c r="D33" s="1400"/>
      <c r="E33" s="1400"/>
      <c r="F33" s="1400"/>
      <c r="G33" s="1400"/>
      <c r="H33" s="1400"/>
      <c r="I33" s="1400"/>
      <c r="J33" s="1400"/>
      <c r="K33" s="1400"/>
      <c r="L33" s="1401"/>
      <c r="M33" s="1440" t="s">
        <v>24</v>
      </c>
      <c r="N33" s="1440"/>
      <c r="O33" s="1440"/>
      <c r="P33" s="1440"/>
      <c r="Q33" s="1412"/>
      <c r="R33" s="1413"/>
      <c r="S33" s="1413"/>
      <c r="T33" s="1413"/>
      <c r="U33" s="1413"/>
      <c r="V33" s="1413"/>
      <c r="W33" s="1413"/>
      <c r="X33" s="1413"/>
      <c r="Y33" s="1413"/>
      <c r="Z33" s="1413"/>
      <c r="AA33" s="1413"/>
      <c r="AB33" s="1413"/>
      <c r="AC33" s="1413"/>
      <c r="AD33" s="1413"/>
      <c r="AE33" s="1413"/>
      <c r="AF33" s="1413"/>
      <c r="AG33" s="1413"/>
      <c r="AH33" s="1413"/>
      <c r="AI33" s="1413"/>
      <c r="AJ33" s="1413"/>
      <c r="AK33" s="1413"/>
      <c r="AL33" s="1413"/>
      <c r="AM33" s="1413"/>
      <c r="AN33" s="1413"/>
      <c r="AO33" s="1413"/>
      <c r="AP33" s="1413"/>
      <c r="AQ33" s="1413"/>
      <c r="AR33" s="1413"/>
      <c r="AS33" s="1414"/>
    </row>
    <row r="34" spans="1:45" ht="19.5" customHeight="1" x14ac:dyDescent="0.2">
      <c r="A34" s="1402"/>
      <c r="B34" s="1403"/>
      <c r="C34" s="1403"/>
      <c r="D34" s="1403"/>
      <c r="E34" s="1403"/>
      <c r="F34" s="1403"/>
      <c r="G34" s="1403"/>
      <c r="H34" s="1403"/>
      <c r="I34" s="1403"/>
      <c r="J34" s="1403"/>
      <c r="K34" s="1403"/>
      <c r="L34" s="1404"/>
      <c r="M34" s="1455" t="s">
        <v>25</v>
      </c>
      <c r="N34" s="1455"/>
      <c r="O34" s="1455"/>
      <c r="P34" s="1455"/>
      <c r="Q34" s="1387"/>
      <c r="R34" s="1388"/>
      <c r="S34" s="1388"/>
      <c r="T34" s="1388"/>
      <c r="U34" s="1388"/>
      <c r="V34" s="1388"/>
      <c r="W34" s="1388"/>
      <c r="X34" s="1388"/>
      <c r="Y34" s="1388"/>
      <c r="Z34" s="1388"/>
      <c r="AA34" s="1388"/>
      <c r="AB34" s="1388"/>
      <c r="AC34" s="1389"/>
      <c r="AD34" s="1456" t="s">
        <v>26</v>
      </c>
      <c r="AE34" s="1456"/>
      <c r="AF34" s="1456"/>
      <c r="AG34" s="1456"/>
      <c r="AH34" s="1393"/>
      <c r="AI34" s="1394"/>
      <c r="AJ34" s="1394"/>
      <c r="AK34" s="1394"/>
      <c r="AL34" s="1394"/>
      <c r="AM34" s="1394"/>
      <c r="AN34" s="1394"/>
      <c r="AO34" s="1394"/>
      <c r="AP34" s="1394"/>
      <c r="AQ34" s="1394"/>
      <c r="AR34" s="1394"/>
      <c r="AS34" s="1395"/>
    </row>
    <row r="35" spans="1:45" ht="19.5" customHeight="1" x14ac:dyDescent="0.2">
      <c r="A35" s="1465" t="s">
        <v>27</v>
      </c>
      <c r="B35" s="1455"/>
      <c r="C35" s="1455"/>
      <c r="D35" s="1455"/>
      <c r="E35" s="1455"/>
      <c r="F35" s="1455"/>
      <c r="G35" s="1455"/>
      <c r="H35" s="1455"/>
      <c r="I35" s="1455"/>
      <c r="J35" s="1455"/>
      <c r="K35" s="1455"/>
      <c r="L35" s="1455"/>
      <c r="M35" s="1430" t="s">
        <v>210</v>
      </c>
      <c r="N35" s="1431"/>
      <c r="O35" s="1431"/>
      <c r="P35" s="1431"/>
      <c r="Q35" s="1431"/>
      <c r="R35" s="1394"/>
      <c r="S35" s="1394"/>
      <c r="T35" s="1394"/>
      <c r="U35" s="1382" t="s">
        <v>29</v>
      </c>
      <c r="V35" s="1382"/>
      <c r="W35" s="1382"/>
      <c r="X35" s="1394"/>
      <c r="Y35" s="1394"/>
      <c r="Z35" s="1394"/>
      <c r="AA35" s="1382" t="s">
        <v>30</v>
      </c>
      <c r="AB35" s="1382"/>
      <c r="AC35" s="1383"/>
      <c r="AD35" s="1415" t="s">
        <v>133</v>
      </c>
      <c r="AE35" s="1382"/>
      <c r="AF35" s="1382"/>
      <c r="AG35" s="1383"/>
      <c r="AH35" s="1420"/>
      <c r="AI35" s="1421"/>
      <c r="AJ35" s="1421"/>
      <c r="AK35" s="1421"/>
      <c r="AL35" s="1421"/>
      <c r="AM35" s="1421"/>
      <c r="AN35" s="1421"/>
      <c r="AO35" s="1422" t="s">
        <v>134</v>
      </c>
      <c r="AP35" s="1422"/>
      <c r="AQ35" s="1422"/>
      <c r="AR35" s="1422"/>
      <c r="AS35" s="1423"/>
    </row>
    <row r="36" spans="1:45" ht="60" customHeight="1" x14ac:dyDescent="0.2">
      <c r="A36" s="1424" t="s">
        <v>205</v>
      </c>
      <c r="B36" s="1462"/>
      <c r="C36" s="1462"/>
      <c r="D36" s="1462"/>
      <c r="E36" s="1462"/>
      <c r="F36" s="1462"/>
      <c r="G36" s="1462"/>
      <c r="H36" s="1462"/>
      <c r="I36" s="1462"/>
      <c r="J36" s="1462"/>
      <c r="K36" s="1462"/>
      <c r="L36" s="1463"/>
      <c r="M36" s="1427"/>
      <c r="N36" s="1428"/>
      <c r="O36" s="1428"/>
      <c r="P36" s="1428"/>
      <c r="Q36" s="1428"/>
      <c r="R36" s="1428"/>
      <c r="S36" s="1428"/>
      <c r="T36" s="1428"/>
      <c r="U36" s="1428"/>
      <c r="V36" s="1428"/>
      <c r="W36" s="1428"/>
      <c r="X36" s="1428"/>
      <c r="Y36" s="1428"/>
      <c r="Z36" s="1428"/>
      <c r="AA36" s="1428"/>
      <c r="AB36" s="1428"/>
      <c r="AC36" s="1428"/>
      <c r="AD36" s="1428"/>
      <c r="AE36" s="1428"/>
      <c r="AF36" s="1428"/>
      <c r="AG36" s="1428"/>
      <c r="AH36" s="1428"/>
      <c r="AI36" s="1428"/>
      <c r="AJ36" s="1428"/>
      <c r="AK36" s="1428"/>
      <c r="AL36" s="1428"/>
      <c r="AM36" s="1428"/>
      <c r="AN36" s="1428"/>
      <c r="AO36" s="1428"/>
      <c r="AP36" s="1428"/>
      <c r="AQ36" s="1428"/>
      <c r="AR36" s="1428"/>
      <c r="AS36" s="1429"/>
    </row>
    <row r="37" spans="1:45" ht="19.5" customHeight="1" x14ac:dyDescent="0.2">
      <c r="A37" s="1396" t="s">
        <v>40</v>
      </c>
      <c r="B37" s="1397"/>
      <c r="C37" s="1397"/>
      <c r="D37" s="1397"/>
      <c r="E37" s="1397"/>
      <c r="F37" s="1397"/>
      <c r="G37" s="1397"/>
      <c r="H37" s="1397"/>
      <c r="I37" s="1397"/>
      <c r="J37" s="1397"/>
      <c r="K37" s="1397"/>
      <c r="L37" s="1398"/>
      <c r="M37" s="1464" t="s">
        <v>356</v>
      </c>
      <c r="N37" s="1464"/>
      <c r="O37" s="1464"/>
      <c r="P37" s="1464"/>
      <c r="Q37" s="1444"/>
      <c r="R37" s="1445"/>
      <c r="S37" s="1445"/>
      <c r="T37" s="1445"/>
      <c r="U37" s="1445"/>
      <c r="V37" s="1445"/>
      <c r="W37" s="1445"/>
      <c r="X37" s="1442" t="s">
        <v>134</v>
      </c>
      <c r="Y37" s="1442"/>
      <c r="Z37" s="1442"/>
      <c r="AA37" s="1442"/>
      <c r="AB37" s="1442"/>
      <c r="AC37" s="1443"/>
      <c r="AD37" s="1464" t="s">
        <v>357</v>
      </c>
      <c r="AE37" s="1464"/>
      <c r="AF37" s="1464"/>
      <c r="AG37" s="1464"/>
      <c r="AH37" s="1446"/>
      <c r="AI37" s="1447"/>
      <c r="AJ37" s="1447"/>
      <c r="AK37" s="1447"/>
      <c r="AL37" s="1447"/>
      <c r="AM37" s="1447"/>
      <c r="AN37" s="1447"/>
      <c r="AO37" s="1442" t="s">
        <v>134</v>
      </c>
      <c r="AP37" s="1442"/>
      <c r="AQ37" s="1442"/>
      <c r="AR37" s="1442"/>
      <c r="AS37" s="1448"/>
    </row>
    <row r="38" spans="1:45" ht="30" customHeight="1" x14ac:dyDescent="0.2">
      <c r="A38" s="1402"/>
      <c r="B38" s="1403"/>
      <c r="C38" s="1403"/>
      <c r="D38" s="1403"/>
      <c r="E38" s="1403"/>
      <c r="F38" s="1403"/>
      <c r="G38" s="1403"/>
      <c r="H38" s="1403"/>
      <c r="I38" s="1403"/>
      <c r="J38" s="1403"/>
      <c r="K38" s="1403"/>
      <c r="L38" s="1404"/>
      <c r="M38" s="1449" t="s">
        <v>352</v>
      </c>
      <c r="N38" s="1450"/>
      <c r="O38" s="1450"/>
      <c r="P38" s="1451"/>
      <c r="Q38" s="1452"/>
      <c r="R38" s="1453"/>
      <c r="S38" s="1453"/>
      <c r="T38" s="1453"/>
      <c r="U38" s="1453"/>
      <c r="V38" s="1453"/>
      <c r="W38" s="1453"/>
      <c r="X38" s="1453"/>
      <c r="Y38" s="1453"/>
      <c r="Z38" s="1453"/>
      <c r="AA38" s="1453"/>
      <c r="AB38" s="1453"/>
      <c r="AC38" s="1453"/>
      <c r="AD38" s="1453"/>
      <c r="AE38" s="1453"/>
      <c r="AF38" s="1453"/>
      <c r="AG38" s="1453"/>
      <c r="AH38" s="1453"/>
      <c r="AI38" s="1453"/>
      <c r="AJ38" s="1453"/>
      <c r="AK38" s="1453"/>
      <c r="AL38" s="1453"/>
      <c r="AM38" s="1453"/>
      <c r="AN38" s="1453"/>
      <c r="AO38" s="1453"/>
      <c r="AP38" s="1453"/>
      <c r="AQ38" s="1453"/>
      <c r="AR38" s="1453"/>
      <c r="AS38" s="1454"/>
    </row>
    <row r="39" spans="1:45" ht="19.5" customHeight="1" x14ac:dyDescent="0.2">
      <c r="A39" s="1470" t="s">
        <v>202</v>
      </c>
      <c r="B39" s="1471"/>
      <c r="C39" s="1471"/>
      <c r="D39" s="1471"/>
      <c r="E39" s="1471"/>
      <c r="F39" s="1471"/>
      <c r="G39" s="1471"/>
      <c r="H39" s="1471"/>
      <c r="I39" s="1471"/>
      <c r="J39" s="1471"/>
      <c r="K39" s="1471"/>
      <c r="L39" s="1471"/>
      <c r="M39" s="1471"/>
      <c r="N39" s="1471"/>
      <c r="O39" s="1471"/>
      <c r="P39" s="1471"/>
      <c r="Q39" s="1471"/>
      <c r="R39" s="1471"/>
      <c r="S39" s="1471"/>
      <c r="T39" s="1471"/>
      <c r="U39" s="1471"/>
      <c r="V39" s="1471"/>
      <c r="W39" s="1471"/>
      <c r="X39" s="1471"/>
      <c r="Y39" s="1471"/>
      <c r="Z39" s="1471"/>
      <c r="AA39" s="1471"/>
      <c r="AB39" s="1471"/>
      <c r="AC39" s="1471"/>
      <c r="AD39" s="1471"/>
      <c r="AE39" s="1471"/>
      <c r="AF39" s="1471"/>
      <c r="AG39" s="1471"/>
      <c r="AH39" s="1471"/>
      <c r="AI39" s="1471"/>
      <c r="AJ39" s="1471"/>
      <c r="AK39" s="1471"/>
      <c r="AL39" s="1471"/>
      <c r="AM39" s="1435" t="s">
        <v>145</v>
      </c>
      <c r="AN39" s="1436"/>
      <c r="AO39" s="1436"/>
      <c r="AP39" s="1436"/>
      <c r="AQ39" s="1436"/>
      <c r="AR39" s="1436"/>
      <c r="AS39" s="1437"/>
    </row>
    <row r="40" spans="1:4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row>
  </sheetData>
  <sheetProtection sheet="1" objects="1" scenarios="1" formatCells="0" selectLockedCells="1"/>
  <mergeCells count="132">
    <mergeCell ref="AO37:AS37"/>
    <mergeCell ref="M38:P38"/>
    <mergeCell ref="Q38:AS38"/>
    <mergeCell ref="A39:AL39"/>
    <mergeCell ref="AM39:AS39"/>
    <mergeCell ref="AH35:AN35"/>
    <mergeCell ref="AO35:AS35"/>
    <mergeCell ref="A36:L36"/>
    <mergeCell ref="M36:AS36"/>
    <mergeCell ref="A37:L38"/>
    <mergeCell ref="M37:P37"/>
    <mergeCell ref="Q37:W37"/>
    <mergeCell ref="X37:AC37"/>
    <mergeCell ref="AD37:AG37"/>
    <mergeCell ref="AH37:AN37"/>
    <mergeCell ref="Q34:AC34"/>
    <mergeCell ref="AD34:AG34"/>
    <mergeCell ref="AH34:AS34"/>
    <mergeCell ref="A35:L35"/>
    <mergeCell ref="U35:W35"/>
    <mergeCell ref="X35:Z35"/>
    <mergeCell ref="AA35:AC35"/>
    <mergeCell ref="AD35:AG35"/>
    <mergeCell ref="A31:L34"/>
    <mergeCell ref="M31:P31"/>
    <mergeCell ref="Q31:AS31"/>
    <mergeCell ref="M32:P32"/>
    <mergeCell ref="Q32:AC32"/>
    <mergeCell ref="AD32:AG32"/>
    <mergeCell ref="AH32:AS32"/>
    <mergeCell ref="M33:P33"/>
    <mergeCell ref="Q33:AS33"/>
    <mergeCell ref="M34:P34"/>
    <mergeCell ref="M35:Q35"/>
    <mergeCell ref="R35:T35"/>
    <mergeCell ref="A29:C29"/>
    <mergeCell ref="H29:L29"/>
    <mergeCell ref="M29:AC29"/>
    <mergeCell ref="AD29:AG30"/>
    <mergeCell ref="AH29:AS30"/>
    <mergeCell ref="A30:L30"/>
    <mergeCell ref="M30:AC30"/>
    <mergeCell ref="AH25:AN25"/>
    <mergeCell ref="AO25:AS25"/>
    <mergeCell ref="M26:P26"/>
    <mergeCell ref="Q26:AS26"/>
    <mergeCell ref="A27:AL27"/>
    <mergeCell ref="AM27:AS27"/>
    <mergeCell ref="D29:E29"/>
    <mergeCell ref="F29:G29"/>
    <mergeCell ref="AD23:AG23"/>
    <mergeCell ref="AH23:AN23"/>
    <mergeCell ref="AO23:AS23"/>
    <mergeCell ref="A24:L24"/>
    <mergeCell ref="M24:AS24"/>
    <mergeCell ref="A25:L26"/>
    <mergeCell ref="M25:P25"/>
    <mergeCell ref="Q25:W25"/>
    <mergeCell ref="X25:AC25"/>
    <mergeCell ref="AD25:AG25"/>
    <mergeCell ref="A23:L23"/>
    <mergeCell ref="U23:W23"/>
    <mergeCell ref="X23:Z23"/>
    <mergeCell ref="AA23:AC23"/>
    <mergeCell ref="M23:Q23"/>
    <mergeCell ref="R23:T23"/>
    <mergeCell ref="M22:P22"/>
    <mergeCell ref="Q22:AC22"/>
    <mergeCell ref="AD22:AG22"/>
    <mergeCell ref="AH22:AS22"/>
    <mergeCell ref="AH17:AS18"/>
    <mergeCell ref="A18:L18"/>
    <mergeCell ref="M18:AC18"/>
    <mergeCell ref="A19:L22"/>
    <mergeCell ref="M19:P19"/>
    <mergeCell ref="Q19:AS19"/>
    <mergeCell ref="M20:P20"/>
    <mergeCell ref="Q20:AC20"/>
    <mergeCell ref="AD20:AG20"/>
    <mergeCell ref="AH20:AS20"/>
    <mergeCell ref="D17:E17"/>
    <mergeCell ref="F17:G17"/>
    <mergeCell ref="A15:AL15"/>
    <mergeCell ref="AM15:AS15"/>
    <mergeCell ref="A17:C17"/>
    <mergeCell ref="H17:L17"/>
    <mergeCell ref="M17:AC17"/>
    <mergeCell ref="AD17:AG18"/>
    <mergeCell ref="M21:P21"/>
    <mergeCell ref="Q21:AS21"/>
    <mergeCell ref="A13:L14"/>
    <mergeCell ref="M13:P13"/>
    <mergeCell ref="Q13:W13"/>
    <mergeCell ref="X13:AC13"/>
    <mergeCell ref="AD13:AG13"/>
    <mergeCell ref="AH13:AN13"/>
    <mergeCell ref="AO13:AS13"/>
    <mergeCell ref="M14:P14"/>
    <mergeCell ref="Q14:AS14"/>
    <mergeCell ref="AH11:AN11"/>
    <mergeCell ref="AO11:AS11"/>
    <mergeCell ref="A12:L12"/>
    <mergeCell ref="M12:AS12"/>
    <mergeCell ref="A11:L11"/>
    <mergeCell ref="U11:W11"/>
    <mergeCell ref="X11:Z11"/>
    <mergeCell ref="AA11:AC11"/>
    <mergeCell ref="AD11:AG11"/>
    <mergeCell ref="M11:Q11"/>
    <mergeCell ref="R11:T11"/>
    <mergeCell ref="A5:C5"/>
    <mergeCell ref="H5:L5"/>
    <mergeCell ref="M5:AC5"/>
    <mergeCell ref="AD5:AG6"/>
    <mergeCell ref="AH5:AS6"/>
    <mergeCell ref="A6:L6"/>
    <mergeCell ref="M6:AC6"/>
    <mergeCell ref="Q10:AC10"/>
    <mergeCell ref="AD10:AG10"/>
    <mergeCell ref="AH10:AS10"/>
    <mergeCell ref="A7:L10"/>
    <mergeCell ref="M7:P7"/>
    <mergeCell ref="Q7:AS7"/>
    <mergeCell ref="M8:P8"/>
    <mergeCell ref="Q8:AC8"/>
    <mergeCell ref="AD8:AG8"/>
    <mergeCell ref="AH8:AS8"/>
    <mergeCell ref="M9:P9"/>
    <mergeCell ref="Q9:AS9"/>
    <mergeCell ref="M10:P10"/>
    <mergeCell ref="D5:E5"/>
    <mergeCell ref="F5:G5"/>
  </mergeCells>
  <phoneticPr fontId="1"/>
  <conditionalFormatting sqref="AM15:AS15">
    <cfRule type="containsText" dxfId="35" priority="3" operator="containsText" text="選択してください">
      <formula>NOT(ISERROR(SEARCH("選択してください",AM15)))</formula>
    </cfRule>
  </conditionalFormatting>
  <conditionalFormatting sqref="AM27:AS27">
    <cfRule type="containsText" dxfId="34" priority="2" operator="containsText" text="選択してください">
      <formula>NOT(ISERROR(SEARCH("選択してください",AM27)))</formula>
    </cfRule>
  </conditionalFormatting>
  <conditionalFormatting sqref="AM39:AS39">
    <cfRule type="containsText" dxfId="33" priority="1" operator="containsText" text="選択してください">
      <formula>NOT(ISERROR(SEARCH("選択してください",AM39)))</formula>
    </cfRule>
  </conditionalFormatting>
  <dataValidations xWindow="111" yWindow="367" count="9">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M27:AS27 AM15:AS15 AM39:AS39" xr:uid="{00000000-0002-0000-0F00-000000000000}">
      <formula1>"選択してください,関連あり,関連なし"</formula1>
    </dataValidation>
    <dataValidation allowBlank="1" showInputMessage="1" showErrorMessage="1" prompt="主に以下の点を明確かつ具体的に説明してください。_x000a_・本助成事業遂行にあたっての使用目的_x000a_・リース・レンタルではなく購入が必要な理由" sqref="M12:AS12 M24:AS24 M36:AS36" xr:uid="{00000000-0002-0000-0F00-000001000000}"/>
    <dataValidation allowBlank="1" showInputMessage="1" showErrorMessage="1" prompt="やむを得ず２社提出できない場合は、その理由を入力してください。_x000a_（ただし、「過去に取引実績があるから」等は不可）" sqref="Q38:AS38 Q14:AS14 Q26:AS26" xr:uid="{00000000-0002-0000-0F00-000002000000}"/>
    <dataValidation imeMode="disabled" allowBlank="1" showInputMessage="1" showErrorMessage="1" sqref="AH8:AS8 Q37:W37 AH25:AN25 AH37:AN37 Q13:W13 AH13:AN13 AH20:AS20 AH32:AS32 Q25:W25" xr:uid="{00000000-0002-0000-0F00-000003000000}"/>
    <dataValidation allowBlank="1" showInputMessage="1" showErrorMessage="1" prompt="原則東京都内の自社の事業所等（他社は不可）で、公社が検査時に確認できる場所としてください。" sqref="M6:AC6 M18:AC18 M30:AC30" xr:uid="{00000000-0002-0000-0F00-000004000000}"/>
    <dataValidation imeMode="disabled" allowBlank="1" showInputMessage="1" showErrorMessage="1" prompt="前ページの「(2)機械装置・工具器具費」の「助成事業に要する経費（税込）」の金額を入力してください。" sqref="AH35:AN35 AH11:AN11 AH23:AN23" xr:uid="{00000000-0002-0000-0F00-000005000000}"/>
    <dataValidation allowBlank="1" showInputMessage="1" showErrorMessage="1" prompt="前ページの「(2)機械装置・工具器具費」の「経費番号」（機-1、機-2）を記入してください。" sqref="D29 D5 D17" xr:uid="{00000000-0002-0000-0F00-000006000000}"/>
    <dataValidation allowBlank="1" showInputMessage="1" showErrorMessage="1" prompt="前シートの「(2)機械装置・工具器具費」の「経費番号」（機-1、機-2）を入力してください。" sqref="F29:G29 F5:G5 F17:G17" xr:uid="{00000000-0002-0000-0F00-000007000000}"/>
    <dataValidation imeMode="disabled" allowBlank="1" showInputMessage="1" showErrorMessage="1" promptTitle="契約開始日は、事業実施期間のR8.2.1以降としてください。" prompt="本助成事業の開発・改良フェーズの事業実施期間内（R8.2.1から完了予定日まで）に契約（発注・発注請）、取得、実施、支払いを行った分が助成対象となります。" sqref="R11 R23 R35 X11 X23 X35" xr:uid="{DF9A83D2-82A2-448C-9493-B049CCD0D5B2}"/>
  </dataValidations>
  <pageMargins left="0.59055118110236227" right="0.19685039370078741" top="0.39370078740157483" bottom="0.39370078740157483" header="0.19685039370078741" footer="0.19685039370078741"/>
  <pageSetup paperSize="9" scale="93" orientation="portrait" r:id="rId1"/>
  <headerFooter>
    <oddFooter>&amp;C&amp;10&amp;A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61"/>
  <sheetViews>
    <sheetView showGridLines="0" view="pageBreakPreview" zoomScale="70" zoomScaleNormal="100" zoomScaleSheetLayoutView="70" workbookViewId="0">
      <selection activeCell="L3" sqref="L3:S3"/>
    </sheetView>
  </sheetViews>
  <sheetFormatPr defaultColWidth="9" defaultRowHeight="15" x14ac:dyDescent="0.2"/>
  <cols>
    <col min="1" max="1" width="5.6640625" style="140" customWidth="1"/>
    <col min="2" max="2" width="9" style="140"/>
    <col min="3" max="3" width="3.77734375" style="140" customWidth="1"/>
    <col min="4" max="4" width="6.21875" style="140" customWidth="1"/>
    <col min="5" max="5" width="5.77734375" style="140" bestFit="1" customWidth="1"/>
    <col min="6" max="6" width="7.44140625" style="140" customWidth="1"/>
    <col min="7" max="9" width="5" style="140" customWidth="1"/>
    <col min="10" max="10" width="7.44140625" style="140" customWidth="1"/>
    <col min="11" max="11" width="11.21875" style="140" customWidth="1"/>
    <col min="12" max="12" width="9.44140625" style="140" customWidth="1"/>
    <col min="13" max="13" width="6.21875" style="140" customWidth="1"/>
    <col min="14" max="14" width="5.109375" style="140" customWidth="1"/>
    <col min="15" max="15" width="3.77734375" style="140" customWidth="1"/>
    <col min="16" max="16" width="7.44140625" style="140" customWidth="1"/>
    <col min="17" max="17" width="4.33203125" style="140" customWidth="1"/>
    <col min="18" max="19" width="5.109375" style="140" customWidth="1"/>
    <col min="20" max="20" width="2.6640625" style="140" customWidth="1"/>
    <col min="21" max="21" width="3.109375" style="140" hidden="1" customWidth="1"/>
    <col min="22" max="22" width="36.6640625" style="140" hidden="1" customWidth="1"/>
    <col min="23" max="23" width="37" style="140" hidden="1" customWidth="1"/>
    <col min="24" max="24" width="38.44140625" style="140" hidden="1" customWidth="1"/>
    <col min="25" max="25" width="38.109375" style="140" hidden="1" customWidth="1"/>
    <col min="26" max="16384" width="9" style="140"/>
  </cols>
  <sheetData>
    <row r="1" spans="1:26" s="248" customFormat="1" ht="18.75" customHeight="1" x14ac:dyDescent="0.2">
      <c r="A1" s="246" t="s">
        <v>180</v>
      </c>
      <c r="B1" s="247"/>
      <c r="C1" s="247"/>
      <c r="D1" s="247"/>
      <c r="E1" s="247"/>
      <c r="F1" s="247"/>
      <c r="G1" s="247"/>
      <c r="H1" s="247"/>
      <c r="I1" s="247"/>
      <c r="J1" s="247"/>
      <c r="K1" s="247"/>
      <c r="L1" s="247"/>
      <c r="M1" s="247"/>
      <c r="N1" s="247"/>
      <c r="O1" s="247"/>
      <c r="P1" s="247"/>
      <c r="Q1" s="247"/>
      <c r="R1" s="247"/>
      <c r="S1" s="215" t="s">
        <v>419</v>
      </c>
      <c r="U1" s="524" t="s">
        <v>553</v>
      </c>
      <c r="V1" s="525" t="s">
        <v>554</v>
      </c>
      <c r="W1" s="525" t="s">
        <v>555</v>
      </c>
      <c r="X1" s="525" t="s">
        <v>556</v>
      </c>
      <c r="Y1" s="525" t="s">
        <v>557</v>
      </c>
    </row>
    <row r="2" spans="1:26" ht="33" customHeight="1" x14ac:dyDescent="0.2">
      <c r="A2" s="770" t="s">
        <v>163</v>
      </c>
      <c r="B2" s="770"/>
      <c r="C2" s="771" t="str">
        <f>PHONETIC(C3)</f>
        <v/>
      </c>
      <c r="D2" s="771"/>
      <c r="E2" s="771"/>
      <c r="F2" s="771"/>
      <c r="G2" s="771"/>
      <c r="H2" s="771"/>
      <c r="I2" s="771"/>
      <c r="J2" s="691" t="s">
        <v>150</v>
      </c>
      <c r="K2" s="535" t="s">
        <v>163</v>
      </c>
      <c r="L2" s="772" t="str">
        <f>PHONETIC(L3)</f>
        <v/>
      </c>
      <c r="M2" s="772"/>
      <c r="N2" s="772"/>
      <c r="O2" s="772"/>
      <c r="P2" s="772"/>
      <c r="Q2" s="772"/>
      <c r="R2" s="772"/>
      <c r="S2" s="772"/>
      <c r="U2" s="524" t="s">
        <v>553</v>
      </c>
      <c r="V2" s="526" t="s">
        <v>372</v>
      </c>
      <c r="W2" s="526" t="s">
        <v>373</v>
      </c>
      <c r="X2" s="526" t="s">
        <v>370</v>
      </c>
      <c r="Y2" s="527" t="s">
        <v>558</v>
      </c>
    </row>
    <row r="3" spans="1:26" ht="33" customHeight="1" x14ac:dyDescent="0.2">
      <c r="A3" s="759" t="s">
        <v>1</v>
      </c>
      <c r="B3" s="759"/>
      <c r="C3" s="773"/>
      <c r="D3" s="773"/>
      <c r="E3" s="773"/>
      <c r="F3" s="773"/>
      <c r="G3" s="773"/>
      <c r="H3" s="773"/>
      <c r="I3" s="773"/>
      <c r="J3" s="691"/>
      <c r="K3" s="536" t="s">
        <v>127</v>
      </c>
      <c r="L3" s="741"/>
      <c r="M3" s="741"/>
      <c r="N3" s="741"/>
      <c r="O3" s="741"/>
      <c r="P3" s="741"/>
      <c r="Q3" s="741"/>
      <c r="R3" s="741"/>
      <c r="S3" s="741"/>
      <c r="U3" s="527"/>
      <c r="V3" s="528" t="s">
        <v>52</v>
      </c>
      <c r="W3" s="526" t="s">
        <v>95</v>
      </c>
      <c r="X3" s="526" t="s">
        <v>559</v>
      </c>
      <c r="Y3" s="527" t="s">
        <v>560</v>
      </c>
    </row>
    <row r="4" spans="1:26" ht="33" customHeight="1" x14ac:dyDescent="0.2">
      <c r="A4" s="774" t="s">
        <v>552</v>
      </c>
      <c r="B4" s="742"/>
      <c r="C4" s="775" t="s">
        <v>145</v>
      </c>
      <c r="D4" s="775"/>
      <c r="E4" s="775"/>
      <c r="F4" s="775"/>
      <c r="G4" s="775"/>
      <c r="H4" s="775"/>
      <c r="I4" s="775"/>
      <c r="J4" s="691"/>
      <c r="K4" s="142" t="s">
        <v>136</v>
      </c>
      <c r="L4" s="780"/>
      <c r="M4" s="780"/>
      <c r="N4" s="780"/>
      <c r="O4" s="780"/>
      <c r="P4" s="780"/>
      <c r="Q4" s="780"/>
      <c r="R4" s="780"/>
      <c r="S4" s="780"/>
      <c r="U4" s="527"/>
      <c r="V4" s="528" t="s">
        <v>561</v>
      </c>
      <c r="W4" s="526" t="s">
        <v>96</v>
      </c>
      <c r="X4" s="526" t="s">
        <v>562</v>
      </c>
      <c r="Y4" s="526" t="s">
        <v>374</v>
      </c>
    </row>
    <row r="5" spans="1:26" ht="33" customHeight="1" x14ac:dyDescent="0.2">
      <c r="A5" s="751" t="s">
        <v>2</v>
      </c>
      <c r="B5" s="751"/>
      <c r="C5" s="143" t="s">
        <v>151</v>
      </c>
      <c r="D5" s="752"/>
      <c r="E5" s="753"/>
      <c r="F5" s="754"/>
      <c r="G5" s="755"/>
      <c r="H5" s="756"/>
      <c r="I5" s="756"/>
      <c r="J5" s="756"/>
      <c r="K5" s="756"/>
      <c r="L5" s="756"/>
      <c r="M5" s="756"/>
      <c r="N5" s="756"/>
      <c r="O5" s="756"/>
      <c r="P5" s="756"/>
      <c r="Q5" s="756"/>
      <c r="R5" s="756"/>
      <c r="S5" s="756"/>
      <c r="U5" s="527"/>
      <c r="V5" s="528" t="s">
        <v>563</v>
      </c>
      <c r="W5" s="526" t="s">
        <v>564</v>
      </c>
      <c r="X5" s="526" t="s">
        <v>565</v>
      </c>
      <c r="Y5" s="526" t="s">
        <v>115</v>
      </c>
    </row>
    <row r="6" spans="1:26" ht="33" customHeight="1" x14ac:dyDescent="0.2">
      <c r="A6" s="774" t="s">
        <v>43</v>
      </c>
      <c r="B6" s="774"/>
      <c r="C6" s="781"/>
      <c r="D6" s="781"/>
      <c r="E6" s="781"/>
      <c r="F6" s="781"/>
      <c r="G6" s="781"/>
      <c r="H6" s="781"/>
      <c r="I6" s="781"/>
      <c r="J6" s="781"/>
      <c r="K6" s="691" t="s">
        <v>217</v>
      </c>
      <c r="L6" s="691"/>
      <c r="M6" s="782"/>
      <c r="N6" s="783"/>
      <c r="O6" s="783"/>
      <c r="P6" s="783"/>
      <c r="Q6" s="783"/>
      <c r="R6" s="783"/>
      <c r="S6" s="783"/>
      <c r="U6" s="527"/>
      <c r="V6" s="528" t="s">
        <v>140</v>
      </c>
      <c r="W6" s="526" t="s">
        <v>141</v>
      </c>
      <c r="X6" s="526" t="s">
        <v>142</v>
      </c>
      <c r="Y6" s="526" t="s">
        <v>116</v>
      </c>
    </row>
    <row r="7" spans="1:26" ht="33" customHeight="1" x14ac:dyDescent="0.2">
      <c r="A7" s="751" t="s">
        <v>44</v>
      </c>
      <c r="B7" s="751"/>
      <c r="C7" s="143" t="s">
        <v>151</v>
      </c>
      <c r="D7" s="784"/>
      <c r="E7" s="785"/>
      <c r="F7" s="786"/>
      <c r="G7" s="755"/>
      <c r="H7" s="756"/>
      <c r="I7" s="756"/>
      <c r="J7" s="756"/>
      <c r="K7" s="787"/>
      <c r="L7" s="787"/>
      <c r="M7" s="787"/>
      <c r="N7" s="787"/>
      <c r="O7" s="787"/>
      <c r="P7" s="787"/>
      <c r="Q7" s="787"/>
      <c r="R7" s="787"/>
      <c r="S7" s="787"/>
      <c r="U7" s="527"/>
      <c r="V7" s="527" t="s">
        <v>220</v>
      </c>
      <c r="W7" s="526" t="s">
        <v>222</v>
      </c>
      <c r="X7" s="527" t="s">
        <v>566</v>
      </c>
      <c r="Y7" s="526" t="s">
        <v>117</v>
      </c>
    </row>
    <row r="8" spans="1:26" ht="33" customHeight="1" x14ac:dyDescent="0.2">
      <c r="A8" s="774" t="s">
        <v>43</v>
      </c>
      <c r="B8" s="774"/>
      <c r="C8" s="788"/>
      <c r="D8" s="788"/>
      <c r="E8" s="788"/>
      <c r="F8" s="788"/>
      <c r="G8" s="788"/>
      <c r="H8" s="788"/>
      <c r="I8" s="788"/>
      <c r="J8" s="788"/>
      <c r="K8" s="789" t="s">
        <v>361</v>
      </c>
      <c r="L8" s="789"/>
      <c r="M8" s="789"/>
      <c r="N8" s="789"/>
      <c r="O8" s="789"/>
      <c r="P8" s="789"/>
      <c r="Q8" s="789"/>
      <c r="R8" s="789"/>
      <c r="S8" s="789"/>
      <c r="U8" s="527"/>
      <c r="V8" s="528" t="s">
        <v>53</v>
      </c>
      <c r="W8" s="526"/>
      <c r="X8" s="526" t="s">
        <v>97</v>
      </c>
      <c r="Y8" s="526" t="s">
        <v>143</v>
      </c>
    </row>
    <row r="9" spans="1:26" ht="33" customHeight="1" x14ac:dyDescent="0.2">
      <c r="A9" s="751" t="s">
        <v>3</v>
      </c>
      <c r="B9" s="751"/>
      <c r="C9" s="143" t="s">
        <v>151</v>
      </c>
      <c r="D9" s="752"/>
      <c r="E9" s="753"/>
      <c r="F9" s="754"/>
      <c r="G9" s="755"/>
      <c r="H9" s="756"/>
      <c r="I9" s="756"/>
      <c r="J9" s="756"/>
      <c r="K9" s="756"/>
      <c r="L9" s="756"/>
      <c r="M9" s="756"/>
      <c r="N9" s="756"/>
      <c r="O9" s="756"/>
      <c r="P9" s="756"/>
      <c r="Q9" s="756"/>
      <c r="R9" s="756"/>
      <c r="S9" s="756"/>
      <c r="U9" s="527"/>
      <c r="V9" s="528" t="s">
        <v>54</v>
      </c>
      <c r="W9" s="526"/>
      <c r="X9" s="526" t="s">
        <v>567</v>
      </c>
      <c r="Y9" s="527" t="s">
        <v>223</v>
      </c>
    </row>
    <row r="10" spans="1:26" ht="33" customHeight="1" x14ac:dyDescent="0.2">
      <c r="A10" s="732" t="s">
        <v>4</v>
      </c>
      <c r="B10" s="732"/>
      <c r="C10" s="757" t="s">
        <v>163</v>
      </c>
      <c r="D10" s="757"/>
      <c r="E10" s="758"/>
      <c r="F10" s="758"/>
      <c r="G10" s="758"/>
      <c r="H10" s="758"/>
      <c r="I10" s="758"/>
      <c r="J10" s="758"/>
      <c r="K10" s="760" t="s">
        <v>191</v>
      </c>
      <c r="L10" s="761"/>
      <c r="M10" s="762"/>
      <c r="N10" s="763"/>
      <c r="O10" s="763"/>
      <c r="P10" s="763"/>
      <c r="Q10" s="763"/>
      <c r="R10" s="763"/>
      <c r="S10" s="764"/>
      <c r="U10" s="527"/>
      <c r="V10" s="528" t="s">
        <v>55</v>
      </c>
      <c r="W10" s="526"/>
      <c r="X10" s="526" t="s">
        <v>98</v>
      </c>
      <c r="Y10" s="526" t="s">
        <v>118</v>
      </c>
    </row>
    <row r="11" spans="1:26" ht="33" customHeight="1" x14ac:dyDescent="0.2">
      <c r="A11" s="732"/>
      <c r="B11" s="732"/>
      <c r="C11" s="759" t="s">
        <v>127</v>
      </c>
      <c r="D11" s="759"/>
      <c r="E11" s="741"/>
      <c r="F11" s="741"/>
      <c r="G11" s="741"/>
      <c r="H11" s="741"/>
      <c r="I11" s="741"/>
      <c r="J11" s="741"/>
      <c r="K11" s="765" t="s">
        <v>582</v>
      </c>
      <c r="L11" s="766"/>
      <c r="M11" s="767"/>
      <c r="N11" s="768"/>
      <c r="O11" s="768"/>
      <c r="P11" s="768"/>
      <c r="Q11" s="768"/>
      <c r="R11" s="768"/>
      <c r="S11" s="769"/>
      <c r="U11" s="527"/>
      <c r="V11" s="528" t="s">
        <v>56</v>
      </c>
      <c r="W11" s="526"/>
      <c r="X11" s="526" t="s">
        <v>99</v>
      </c>
      <c r="Y11" s="526" t="s">
        <v>375</v>
      </c>
    </row>
    <row r="12" spans="1:26" ht="33" customHeight="1" x14ac:dyDescent="0.2">
      <c r="A12" s="732"/>
      <c r="B12" s="732"/>
      <c r="C12" s="742" t="s">
        <v>197</v>
      </c>
      <c r="D12" s="742"/>
      <c r="E12" s="743"/>
      <c r="F12" s="744"/>
      <c r="G12" s="744"/>
      <c r="H12" s="744"/>
      <c r="I12" s="744"/>
      <c r="J12" s="744"/>
      <c r="K12" s="745"/>
      <c r="L12" s="745"/>
      <c r="M12" s="745"/>
      <c r="N12" s="745"/>
      <c r="O12" s="745"/>
      <c r="P12" s="745"/>
      <c r="Q12" s="745"/>
      <c r="R12" s="745"/>
      <c r="S12" s="745"/>
      <c r="U12" s="527"/>
      <c r="V12" s="527" t="s">
        <v>568</v>
      </c>
      <c r="W12" s="526"/>
      <c r="X12" s="527" t="s">
        <v>569</v>
      </c>
      <c r="Y12" s="529"/>
    </row>
    <row r="13" spans="1:26" ht="33" customHeight="1" x14ac:dyDescent="0.2">
      <c r="A13" s="691" t="s">
        <v>131</v>
      </c>
      <c r="B13" s="691"/>
      <c r="C13" s="691" t="s">
        <v>126</v>
      </c>
      <c r="D13" s="691"/>
      <c r="E13" s="746" t="s">
        <v>169</v>
      </c>
      <c r="F13" s="747"/>
      <c r="G13" s="722"/>
      <c r="H13" s="723"/>
      <c r="I13" s="723"/>
      <c r="J13" s="723"/>
      <c r="K13" s="691" t="s">
        <v>8</v>
      </c>
      <c r="L13" s="691"/>
      <c r="M13" s="715"/>
      <c r="N13" s="715"/>
      <c r="O13" s="715"/>
      <c r="P13" s="715"/>
      <c r="Q13" s="715"/>
      <c r="R13" s="716"/>
      <c r="S13" s="537" t="s">
        <v>0</v>
      </c>
      <c r="U13" s="527"/>
      <c r="V13" s="528" t="s">
        <v>57</v>
      </c>
      <c r="W13" s="526"/>
      <c r="X13" s="526" t="s">
        <v>570</v>
      </c>
      <c r="Y13" s="529"/>
    </row>
    <row r="14" spans="1:26" ht="33" customHeight="1" x14ac:dyDescent="0.2">
      <c r="A14" s="691"/>
      <c r="B14" s="691"/>
      <c r="C14" s="691" t="s">
        <v>46</v>
      </c>
      <c r="D14" s="691"/>
      <c r="E14" s="746" t="s">
        <v>169</v>
      </c>
      <c r="F14" s="747"/>
      <c r="G14" s="722"/>
      <c r="H14" s="723"/>
      <c r="I14" s="723"/>
      <c r="J14" s="723"/>
      <c r="K14" s="691"/>
      <c r="L14" s="691"/>
      <c r="M14" s="748" t="s">
        <v>215</v>
      </c>
      <c r="N14" s="748"/>
      <c r="O14" s="749"/>
      <c r="P14" s="750"/>
      <c r="Q14" s="709"/>
      <c r="R14" s="710"/>
      <c r="S14" s="144" t="s">
        <v>216</v>
      </c>
      <c r="T14" s="145"/>
      <c r="U14" s="527"/>
      <c r="V14" s="528" t="s">
        <v>58</v>
      </c>
      <c r="W14" s="526"/>
      <c r="X14" s="526" t="s">
        <v>100</v>
      </c>
      <c r="Y14" s="529"/>
    </row>
    <row r="15" spans="1:26" ht="33" customHeight="1" x14ac:dyDescent="0.2">
      <c r="A15" s="691" t="s">
        <v>5</v>
      </c>
      <c r="B15" s="691"/>
      <c r="C15" s="724"/>
      <c r="D15" s="724"/>
      <c r="E15" s="724"/>
      <c r="F15" s="725"/>
      <c r="G15" s="706" t="s">
        <v>170</v>
      </c>
      <c r="H15" s="740"/>
      <c r="I15" s="740"/>
      <c r="J15" s="740"/>
      <c r="K15" s="691" t="s">
        <v>128</v>
      </c>
      <c r="L15" s="691"/>
      <c r="M15" s="724"/>
      <c r="N15" s="725"/>
      <c r="O15" s="591" t="s">
        <v>10</v>
      </c>
      <c r="P15" s="706" t="s">
        <v>124</v>
      </c>
      <c r="Q15" s="707"/>
      <c r="R15" s="146"/>
      <c r="S15" s="592" t="s">
        <v>11</v>
      </c>
      <c r="T15" s="147"/>
      <c r="U15" s="527"/>
      <c r="V15" s="528" t="s">
        <v>59</v>
      </c>
      <c r="W15" s="526"/>
      <c r="X15" s="526" t="s">
        <v>101</v>
      </c>
      <c r="Y15" s="529"/>
    </row>
    <row r="16" spans="1:26" ht="33" customHeight="1" x14ac:dyDescent="0.2">
      <c r="A16" s="691" t="s">
        <v>6</v>
      </c>
      <c r="B16" s="691"/>
      <c r="C16" s="726"/>
      <c r="D16" s="726"/>
      <c r="E16" s="726"/>
      <c r="F16" s="726"/>
      <c r="G16" s="726"/>
      <c r="H16" s="726"/>
      <c r="I16" s="726"/>
      <c r="J16" s="726"/>
      <c r="K16" s="691" t="s">
        <v>164</v>
      </c>
      <c r="L16" s="148" t="s">
        <v>129</v>
      </c>
      <c r="M16" s="727" t="s">
        <v>553</v>
      </c>
      <c r="N16" s="728"/>
      <c r="O16" s="728"/>
      <c r="P16" s="728"/>
      <c r="Q16" s="728"/>
      <c r="R16" s="728"/>
      <c r="S16" s="729"/>
      <c r="U16" s="527"/>
      <c r="V16" s="528" t="s">
        <v>60</v>
      </c>
      <c r="W16" s="526"/>
      <c r="X16" s="526" t="s">
        <v>102</v>
      </c>
      <c r="Y16" s="529"/>
      <c r="Z16" s="533" t="str">
        <f>IF($M$16="製造業その他",IF(AND($M$13&gt;300000000,$M$15&gt;300),"中小企業要件をご確認ください",""),IF($M$16="卸売業",IF(AND($M$13&gt;100000000,$M$15&gt;100),"中小企業要件をご確認ください",""),IF($M$16="サービス業",IF(AND($M$13&gt;50000000,$M$15&gt;100),"中小企業要件をご確認ください",""),IF($M$16="小売業",IF(AND($M$13&gt;50000000,$M$15&gt;50),"中小企業要件をご確認ください",""),"業種を選択してください"))))</f>
        <v>業種を選択してください</v>
      </c>
    </row>
    <row r="17" spans="1:25" ht="33" customHeight="1" x14ac:dyDescent="0.2">
      <c r="A17" s="691"/>
      <c r="B17" s="691"/>
      <c r="C17" s="726"/>
      <c r="D17" s="726"/>
      <c r="E17" s="726"/>
      <c r="F17" s="726"/>
      <c r="G17" s="726"/>
      <c r="H17" s="726"/>
      <c r="I17" s="726"/>
      <c r="J17" s="726"/>
      <c r="K17" s="691"/>
      <c r="L17" s="149" t="s">
        <v>32</v>
      </c>
      <c r="M17" s="730"/>
      <c r="N17" s="730"/>
      <c r="O17" s="730"/>
      <c r="P17" s="730"/>
      <c r="Q17" s="730"/>
      <c r="R17" s="730"/>
      <c r="S17" s="731"/>
      <c r="U17" s="527"/>
      <c r="V17" s="528" t="s">
        <v>61</v>
      </c>
      <c r="W17" s="526"/>
      <c r="X17" s="526" t="s">
        <v>103</v>
      </c>
      <c r="Y17" s="529"/>
    </row>
    <row r="18" spans="1:25" ht="33" customHeight="1" x14ac:dyDescent="0.2">
      <c r="A18" s="691"/>
      <c r="B18" s="691"/>
      <c r="C18" s="726"/>
      <c r="D18" s="726"/>
      <c r="E18" s="726"/>
      <c r="F18" s="726"/>
      <c r="G18" s="726"/>
      <c r="H18" s="726"/>
      <c r="I18" s="726"/>
      <c r="J18" s="726"/>
      <c r="K18" s="732" t="s">
        <v>231</v>
      </c>
      <c r="L18" s="732"/>
      <c r="M18" s="141">
        <v>1</v>
      </c>
      <c r="N18" s="733"/>
      <c r="O18" s="733"/>
      <c r="P18" s="733"/>
      <c r="Q18" s="734"/>
      <c r="R18" s="735"/>
      <c r="S18" s="537" t="s">
        <v>45</v>
      </c>
      <c r="U18" s="527"/>
      <c r="V18" s="528" t="s">
        <v>62</v>
      </c>
      <c r="W18" s="526"/>
      <c r="X18" s="526" t="s">
        <v>104</v>
      </c>
      <c r="Y18" s="527"/>
    </row>
    <row r="19" spans="1:25" ht="33" customHeight="1" x14ac:dyDescent="0.2">
      <c r="A19" s="691" t="s">
        <v>7</v>
      </c>
      <c r="B19" s="691"/>
      <c r="C19" s="726"/>
      <c r="D19" s="726"/>
      <c r="E19" s="726"/>
      <c r="F19" s="726"/>
      <c r="G19" s="726"/>
      <c r="H19" s="726"/>
      <c r="I19" s="726"/>
      <c r="J19" s="726"/>
      <c r="K19" s="732"/>
      <c r="L19" s="732"/>
      <c r="M19" s="150">
        <v>2</v>
      </c>
      <c r="N19" s="736"/>
      <c r="O19" s="736"/>
      <c r="P19" s="736"/>
      <c r="Q19" s="737"/>
      <c r="R19" s="738"/>
      <c r="S19" s="538" t="s">
        <v>45</v>
      </c>
      <c r="U19" s="527"/>
      <c r="V19" s="528" t="s">
        <v>63</v>
      </c>
      <c r="W19" s="526"/>
      <c r="X19" s="526" t="s">
        <v>105</v>
      </c>
      <c r="Y19" s="529"/>
    </row>
    <row r="20" spans="1:25" ht="33" customHeight="1" x14ac:dyDescent="0.2">
      <c r="A20" s="691"/>
      <c r="B20" s="691"/>
      <c r="C20" s="726"/>
      <c r="D20" s="726"/>
      <c r="E20" s="726"/>
      <c r="F20" s="726"/>
      <c r="G20" s="726"/>
      <c r="H20" s="726"/>
      <c r="I20" s="726"/>
      <c r="J20" s="726"/>
      <c r="K20" s="732"/>
      <c r="L20" s="732"/>
      <c r="M20" s="142">
        <v>3</v>
      </c>
      <c r="N20" s="739"/>
      <c r="O20" s="739"/>
      <c r="P20" s="739"/>
      <c r="Q20" s="704"/>
      <c r="R20" s="705"/>
      <c r="S20" s="539" t="s">
        <v>45</v>
      </c>
      <c r="U20" s="527"/>
      <c r="V20" s="527" t="s">
        <v>221</v>
      </c>
      <c r="W20" s="530"/>
      <c r="X20" s="527" t="s">
        <v>371</v>
      </c>
      <c r="Y20" s="529"/>
    </row>
    <row r="21" spans="1:25" ht="33" customHeight="1" x14ac:dyDescent="0.2">
      <c r="A21" s="720" t="s">
        <v>219</v>
      </c>
      <c r="B21" s="151" t="s">
        <v>152</v>
      </c>
      <c r="C21" s="714" t="s">
        <v>42</v>
      </c>
      <c r="D21" s="714"/>
      <c r="E21" s="714"/>
      <c r="F21" s="715"/>
      <c r="G21" s="715"/>
      <c r="H21" s="716"/>
      <c r="I21" s="537" t="s">
        <v>45</v>
      </c>
      <c r="J21" s="714" t="s">
        <v>154</v>
      </c>
      <c r="K21" s="714"/>
      <c r="L21" s="717"/>
      <c r="M21" s="718"/>
      <c r="N21" s="541" t="s">
        <v>153</v>
      </c>
      <c r="O21" s="719" t="s">
        <v>155</v>
      </c>
      <c r="P21" s="719"/>
      <c r="Q21" s="717"/>
      <c r="R21" s="718"/>
      <c r="S21" s="540" t="s">
        <v>45</v>
      </c>
      <c r="U21" s="527"/>
      <c r="V21" s="528" t="s">
        <v>64</v>
      </c>
      <c r="W21" s="530"/>
      <c r="X21" s="526" t="s">
        <v>106</v>
      </c>
      <c r="Y21" s="529"/>
    </row>
    <row r="22" spans="1:25" ht="33" customHeight="1" x14ac:dyDescent="0.2">
      <c r="A22" s="720"/>
      <c r="B22" s="152" t="s">
        <v>156</v>
      </c>
      <c r="C22" s="721" t="s">
        <v>42</v>
      </c>
      <c r="D22" s="721"/>
      <c r="E22" s="721"/>
      <c r="F22" s="709"/>
      <c r="G22" s="709"/>
      <c r="H22" s="710"/>
      <c r="I22" s="539" t="s">
        <v>45</v>
      </c>
      <c r="J22" s="721" t="s">
        <v>154</v>
      </c>
      <c r="K22" s="721"/>
      <c r="L22" s="709"/>
      <c r="M22" s="710"/>
      <c r="N22" s="542" t="s">
        <v>153</v>
      </c>
      <c r="O22" s="708" t="s">
        <v>155</v>
      </c>
      <c r="P22" s="708"/>
      <c r="Q22" s="709"/>
      <c r="R22" s="710"/>
      <c r="S22" s="539" t="s">
        <v>45</v>
      </c>
      <c r="U22" s="527"/>
      <c r="V22" s="528" t="s">
        <v>65</v>
      </c>
      <c r="W22" s="527"/>
      <c r="X22" s="526" t="s">
        <v>107</v>
      </c>
      <c r="Y22" s="527"/>
    </row>
    <row r="23" spans="1:25" ht="33.75" customHeight="1" x14ac:dyDescent="0.2">
      <c r="A23" s="153"/>
      <c r="B23" s="153"/>
      <c r="C23" s="153"/>
      <c r="D23" s="153"/>
      <c r="E23" s="153"/>
      <c r="F23" s="153"/>
      <c r="G23" s="153"/>
      <c r="H23" s="153"/>
      <c r="I23" s="153"/>
      <c r="J23" s="153"/>
      <c r="K23" s="153"/>
      <c r="L23" s="153"/>
      <c r="M23" s="153"/>
      <c r="N23" s="153"/>
      <c r="O23" s="153"/>
      <c r="P23" s="153"/>
      <c r="Q23" s="153"/>
      <c r="R23" s="153"/>
      <c r="S23" s="153"/>
      <c r="U23" s="527"/>
      <c r="V23" s="528" t="s">
        <v>66</v>
      </c>
      <c r="W23" s="530"/>
      <c r="X23" s="526" t="s">
        <v>108</v>
      </c>
      <c r="Y23" s="529"/>
    </row>
    <row r="24" spans="1:25" ht="18.75" customHeight="1" x14ac:dyDescent="0.2">
      <c r="A24" s="154" t="s">
        <v>181</v>
      </c>
      <c r="B24" s="155"/>
      <c r="C24" s="155"/>
      <c r="D24" s="155"/>
      <c r="E24" s="155"/>
      <c r="F24" s="155"/>
      <c r="G24" s="155"/>
      <c r="H24" s="155"/>
      <c r="I24" s="155"/>
      <c r="J24" s="155"/>
      <c r="K24" s="155"/>
      <c r="L24" s="155"/>
      <c r="M24" s="155"/>
      <c r="N24" s="155"/>
      <c r="O24" s="155"/>
      <c r="P24" s="155"/>
      <c r="Q24" s="155"/>
      <c r="R24" s="155"/>
      <c r="S24" s="155"/>
      <c r="U24" s="527"/>
      <c r="V24" s="528" t="s">
        <v>67</v>
      </c>
      <c r="W24" s="530"/>
      <c r="X24" s="526" t="s">
        <v>571</v>
      </c>
      <c r="Y24" s="529"/>
    </row>
    <row r="25" spans="1:25" ht="22.95" customHeight="1" x14ac:dyDescent="0.2">
      <c r="A25" s="711" t="s">
        <v>360</v>
      </c>
      <c r="B25" s="711"/>
      <c r="C25" s="711"/>
      <c r="D25" s="711"/>
      <c r="E25" s="711"/>
      <c r="F25" s="711"/>
      <c r="G25" s="711"/>
      <c r="H25" s="711"/>
      <c r="I25" s="711"/>
      <c r="J25" s="711"/>
      <c r="K25" s="711"/>
      <c r="L25" s="711"/>
      <c r="M25" s="711"/>
      <c r="N25" s="711"/>
      <c r="O25" s="711"/>
      <c r="P25" s="711"/>
      <c r="Q25" s="711"/>
      <c r="R25" s="711"/>
      <c r="S25" s="711"/>
      <c r="U25" s="527"/>
      <c r="V25" s="528" t="s">
        <v>68</v>
      </c>
      <c r="W25" s="530"/>
      <c r="X25" s="526" t="s">
        <v>109</v>
      </c>
      <c r="Y25" s="527"/>
    </row>
    <row r="26" spans="1:25" ht="22.95" customHeight="1" x14ac:dyDescent="0.2">
      <c r="A26" s="711"/>
      <c r="B26" s="711"/>
      <c r="C26" s="711"/>
      <c r="D26" s="711"/>
      <c r="E26" s="711"/>
      <c r="F26" s="711"/>
      <c r="G26" s="711"/>
      <c r="H26" s="711"/>
      <c r="I26" s="711"/>
      <c r="J26" s="711"/>
      <c r="K26" s="711"/>
      <c r="L26" s="712"/>
      <c r="M26" s="711"/>
      <c r="N26" s="711"/>
      <c r="O26" s="711"/>
      <c r="P26" s="711"/>
      <c r="Q26" s="711"/>
      <c r="R26" s="711"/>
      <c r="S26" s="711"/>
      <c r="U26" s="527"/>
      <c r="V26" s="528" t="s">
        <v>69</v>
      </c>
      <c r="W26" s="527"/>
      <c r="X26" s="526" t="s">
        <v>110</v>
      </c>
      <c r="Y26" s="529"/>
    </row>
    <row r="27" spans="1:25" ht="22.95" customHeight="1" x14ac:dyDescent="0.2">
      <c r="A27" s="713"/>
      <c r="B27" s="713"/>
      <c r="C27" s="713"/>
      <c r="D27" s="713"/>
      <c r="E27" s="713"/>
      <c r="F27" s="713"/>
      <c r="G27" s="713"/>
      <c r="H27" s="713"/>
      <c r="I27" s="713"/>
      <c r="J27" s="713"/>
      <c r="K27" s="713"/>
      <c r="L27" s="713"/>
      <c r="M27" s="713"/>
      <c r="N27" s="713"/>
      <c r="O27" s="713"/>
      <c r="P27" s="713"/>
      <c r="Q27" s="713"/>
      <c r="R27" s="713"/>
      <c r="S27" s="713"/>
      <c r="U27" s="527"/>
      <c r="V27" s="528" t="s">
        <v>70</v>
      </c>
      <c r="W27" s="530"/>
      <c r="X27" s="526" t="s">
        <v>111</v>
      </c>
      <c r="Y27" s="529"/>
    </row>
    <row r="28" spans="1:25" ht="33" customHeight="1" x14ac:dyDescent="0.2">
      <c r="A28" s="691" t="s">
        <v>125</v>
      </c>
      <c r="B28" s="691"/>
      <c r="C28" s="691"/>
      <c r="D28" s="702"/>
      <c r="E28" s="702"/>
      <c r="F28" s="702"/>
      <c r="G28" s="702"/>
      <c r="H28" s="702"/>
      <c r="I28" s="702"/>
      <c r="J28" s="702"/>
      <c r="K28" s="691" t="s">
        <v>218</v>
      </c>
      <c r="L28" s="691"/>
      <c r="M28" s="703"/>
      <c r="N28" s="703"/>
      <c r="O28" s="703"/>
      <c r="P28" s="703"/>
      <c r="Q28" s="703"/>
      <c r="R28" s="703"/>
      <c r="S28" s="703"/>
      <c r="U28" s="527"/>
      <c r="V28" s="528" t="s">
        <v>71</v>
      </c>
      <c r="W28" s="530"/>
      <c r="X28" s="526" t="s">
        <v>112</v>
      </c>
      <c r="Y28" s="529"/>
    </row>
    <row r="29" spans="1:25" ht="33" customHeight="1" x14ac:dyDescent="0.2">
      <c r="A29" s="691" t="s">
        <v>9</v>
      </c>
      <c r="B29" s="691"/>
      <c r="C29" s="691"/>
      <c r="D29" s="156" t="s">
        <v>151</v>
      </c>
      <c r="E29" s="696"/>
      <c r="F29" s="697"/>
      <c r="G29" s="698" t="s">
        <v>145</v>
      </c>
      <c r="H29" s="698"/>
      <c r="I29" s="699"/>
      <c r="J29" s="700"/>
      <c r="K29" s="701"/>
      <c r="L29" s="701"/>
      <c r="M29" s="701"/>
      <c r="N29" s="701"/>
      <c r="O29" s="701"/>
      <c r="P29" s="701"/>
      <c r="Q29" s="701"/>
      <c r="R29" s="701"/>
      <c r="S29" s="701"/>
      <c r="U29" s="527"/>
      <c r="V29" s="528" t="s">
        <v>72</v>
      </c>
      <c r="W29" s="530"/>
      <c r="X29" s="526" t="s">
        <v>113</v>
      </c>
      <c r="Y29" s="529"/>
    </row>
    <row r="30" spans="1:25" ht="33" customHeight="1" x14ac:dyDescent="0.2">
      <c r="A30" s="691" t="s">
        <v>157</v>
      </c>
      <c r="B30" s="691"/>
      <c r="C30" s="691"/>
      <c r="D30" s="691" t="s">
        <v>158</v>
      </c>
      <c r="E30" s="691"/>
      <c r="F30" s="692"/>
      <c r="G30" s="692"/>
      <c r="H30" s="692"/>
      <c r="I30" s="693"/>
      <c r="J30" s="157" t="s">
        <v>165</v>
      </c>
      <c r="K30" s="691" t="s">
        <v>159</v>
      </c>
      <c r="L30" s="691"/>
      <c r="M30" s="694"/>
      <c r="N30" s="694"/>
      <c r="O30" s="694"/>
      <c r="P30" s="694"/>
      <c r="Q30" s="694"/>
      <c r="R30" s="695"/>
      <c r="S30" s="158" t="s">
        <v>166</v>
      </c>
      <c r="U30" s="527"/>
      <c r="V30" s="528" t="s">
        <v>572</v>
      </c>
      <c r="W30" s="530"/>
      <c r="X30" s="526" t="s">
        <v>114</v>
      </c>
      <c r="Y30" s="529"/>
    </row>
    <row r="31" spans="1:25" ht="33" customHeight="1" x14ac:dyDescent="0.2">
      <c r="A31" s="776" t="s">
        <v>359</v>
      </c>
      <c r="B31" s="777"/>
      <c r="C31" s="777"/>
      <c r="D31" s="777"/>
      <c r="E31" s="777"/>
      <c r="F31" s="777"/>
      <c r="G31" s="777"/>
      <c r="H31" s="777"/>
      <c r="I31" s="777"/>
      <c r="J31" s="777"/>
      <c r="K31" s="699" t="s">
        <v>145</v>
      </c>
      <c r="L31" s="778"/>
      <c r="M31" s="778"/>
      <c r="N31" s="778"/>
      <c r="O31" s="778"/>
      <c r="P31" s="778"/>
      <c r="Q31" s="778"/>
      <c r="R31" s="778"/>
      <c r="S31" s="779"/>
      <c r="U31" s="527"/>
      <c r="V31" s="528" t="s">
        <v>573</v>
      </c>
      <c r="W31" s="530"/>
      <c r="X31" s="527"/>
      <c r="Y31" s="529"/>
    </row>
    <row r="32" spans="1:25" ht="33.75" customHeight="1" x14ac:dyDescent="0.2">
      <c r="U32" s="527"/>
      <c r="V32" s="528" t="s">
        <v>574</v>
      </c>
      <c r="W32" s="530"/>
      <c r="X32" s="527"/>
      <c r="Y32" s="529"/>
    </row>
    <row r="33" spans="21:25" ht="33.75" customHeight="1" x14ac:dyDescent="0.2">
      <c r="U33" s="527"/>
      <c r="V33" s="528" t="s">
        <v>575</v>
      </c>
      <c r="W33" s="530"/>
      <c r="X33" s="527"/>
      <c r="Y33" s="529"/>
    </row>
    <row r="34" spans="21:25" ht="33.75" customHeight="1" x14ac:dyDescent="0.2">
      <c r="U34" s="527"/>
      <c r="V34" s="528" t="s">
        <v>576</v>
      </c>
      <c r="W34" s="530"/>
      <c r="X34" s="529"/>
      <c r="Y34" s="529"/>
    </row>
    <row r="35" spans="21:25" ht="33.75" customHeight="1" x14ac:dyDescent="0.2">
      <c r="U35" s="527"/>
      <c r="V35" s="528" t="s">
        <v>577</v>
      </c>
      <c r="W35" s="530"/>
      <c r="X35" s="529"/>
      <c r="Y35" s="529"/>
    </row>
    <row r="36" spans="21:25" ht="33.75" customHeight="1" x14ac:dyDescent="0.2">
      <c r="U36" s="527"/>
      <c r="V36" s="528" t="s">
        <v>73</v>
      </c>
      <c r="W36" s="530"/>
      <c r="X36" s="529"/>
      <c r="Y36" s="529"/>
    </row>
    <row r="37" spans="21:25" ht="33.75" customHeight="1" x14ac:dyDescent="0.2">
      <c r="U37" s="527"/>
      <c r="V37" s="528" t="s">
        <v>74</v>
      </c>
      <c r="W37" s="530"/>
      <c r="X37" s="529"/>
      <c r="Y37" s="529"/>
    </row>
    <row r="38" spans="21:25" ht="33.75" customHeight="1" x14ac:dyDescent="0.2">
      <c r="U38" s="527"/>
      <c r="V38" s="528" t="s">
        <v>75</v>
      </c>
      <c r="W38" s="530"/>
      <c r="X38" s="529"/>
      <c r="Y38" s="529"/>
    </row>
    <row r="39" spans="21:25" ht="33.75" customHeight="1" x14ac:dyDescent="0.2">
      <c r="U39" s="527"/>
      <c r="V39" s="528" t="s">
        <v>578</v>
      </c>
      <c r="W39" s="530"/>
      <c r="X39" s="529"/>
      <c r="Y39" s="529"/>
    </row>
    <row r="40" spans="21:25" ht="33.75" customHeight="1" x14ac:dyDescent="0.2">
      <c r="U40" s="527"/>
      <c r="V40" s="528" t="s">
        <v>76</v>
      </c>
      <c r="W40" s="530"/>
      <c r="X40" s="529"/>
      <c r="Y40" s="529"/>
    </row>
    <row r="41" spans="21:25" ht="33.75" customHeight="1" x14ac:dyDescent="0.2">
      <c r="U41" s="527"/>
      <c r="V41" s="528" t="s">
        <v>579</v>
      </c>
      <c r="W41" s="530"/>
      <c r="X41" s="529"/>
      <c r="Y41" s="529"/>
    </row>
    <row r="42" spans="21:25" ht="33.75" customHeight="1" x14ac:dyDescent="0.2">
      <c r="U42" s="527"/>
      <c r="V42" s="528" t="s">
        <v>77</v>
      </c>
      <c r="W42" s="530"/>
      <c r="X42" s="529"/>
      <c r="Y42" s="529"/>
    </row>
    <row r="43" spans="21:25" ht="33.75" customHeight="1" x14ac:dyDescent="0.2">
      <c r="U43" s="527"/>
      <c r="V43" s="528" t="s">
        <v>78</v>
      </c>
      <c r="W43" s="530"/>
      <c r="X43" s="529"/>
      <c r="Y43" s="529"/>
    </row>
    <row r="44" spans="21:25" ht="33.75" customHeight="1" x14ac:dyDescent="0.2">
      <c r="U44" s="527"/>
      <c r="V44" s="528" t="s">
        <v>79</v>
      </c>
      <c r="W44" s="530"/>
      <c r="X44" s="529"/>
      <c r="Y44" s="529"/>
    </row>
    <row r="45" spans="21:25" ht="33.75" customHeight="1" x14ac:dyDescent="0.2">
      <c r="U45" s="527"/>
      <c r="V45" s="528" t="s">
        <v>80</v>
      </c>
      <c r="W45" s="530"/>
      <c r="X45" s="529"/>
      <c r="Y45" s="531"/>
    </row>
    <row r="46" spans="21:25" ht="33.75" customHeight="1" x14ac:dyDescent="0.2">
      <c r="U46" s="527"/>
      <c r="V46" s="528" t="s">
        <v>81</v>
      </c>
      <c r="W46" s="530"/>
      <c r="X46" s="529"/>
      <c r="Y46" s="532"/>
    </row>
    <row r="47" spans="21:25" ht="33.75" customHeight="1" x14ac:dyDescent="0.2">
      <c r="U47" s="527"/>
      <c r="V47" s="528" t="s">
        <v>82</v>
      </c>
      <c r="W47" s="530"/>
      <c r="X47" s="529"/>
      <c r="Y47" s="529"/>
    </row>
    <row r="48" spans="21:25" ht="33.75" customHeight="1" x14ac:dyDescent="0.2">
      <c r="U48" s="527"/>
      <c r="V48" s="528" t="s">
        <v>83</v>
      </c>
      <c r="W48" s="530"/>
      <c r="X48" s="529"/>
      <c r="Y48" s="529"/>
    </row>
    <row r="49" spans="21:25" ht="33.75" customHeight="1" x14ac:dyDescent="0.2">
      <c r="U49" s="527"/>
      <c r="V49" s="528" t="s">
        <v>84</v>
      </c>
      <c r="W49" s="530"/>
      <c r="X49" s="529"/>
      <c r="Y49" s="529"/>
    </row>
    <row r="50" spans="21:25" ht="33.75" customHeight="1" x14ac:dyDescent="0.2">
      <c r="U50" s="527"/>
      <c r="V50" s="528" t="s">
        <v>85</v>
      </c>
      <c r="W50" s="530"/>
      <c r="X50" s="529"/>
      <c r="Y50" s="529"/>
    </row>
    <row r="51" spans="21:25" ht="33.75" customHeight="1" x14ac:dyDescent="0.2">
      <c r="U51" s="527"/>
      <c r="V51" s="528" t="s">
        <v>86</v>
      </c>
      <c r="W51" s="530"/>
      <c r="X51" s="529"/>
      <c r="Y51" s="529"/>
    </row>
    <row r="52" spans="21:25" ht="33.75" customHeight="1" x14ac:dyDescent="0.2">
      <c r="U52" s="527"/>
      <c r="V52" s="528" t="s">
        <v>87</v>
      </c>
      <c r="W52" s="530"/>
      <c r="X52" s="529"/>
      <c r="Y52" s="529"/>
    </row>
    <row r="53" spans="21:25" ht="33.75" customHeight="1" x14ac:dyDescent="0.2">
      <c r="U53" s="527"/>
      <c r="V53" s="528" t="s">
        <v>88</v>
      </c>
      <c r="W53" s="530"/>
      <c r="X53" s="529"/>
      <c r="Y53" s="529"/>
    </row>
    <row r="54" spans="21:25" ht="33.75" customHeight="1" x14ac:dyDescent="0.2">
      <c r="U54" s="527"/>
      <c r="V54" s="528" t="s">
        <v>89</v>
      </c>
      <c r="W54" s="530"/>
      <c r="X54" s="529"/>
      <c r="Y54" s="529"/>
    </row>
    <row r="55" spans="21:25" ht="33.75" customHeight="1" x14ac:dyDescent="0.2">
      <c r="U55" s="527"/>
      <c r="V55" s="528" t="s">
        <v>90</v>
      </c>
      <c r="W55" s="530"/>
      <c r="X55" s="529"/>
      <c r="Y55" s="529"/>
    </row>
    <row r="56" spans="21:25" ht="33.75" customHeight="1" x14ac:dyDescent="0.2">
      <c r="U56" s="527"/>
      <c r="V56" s="528" t="s">
        <v>91</v>
      </c>
      <c r="W56" s="530"/>
      <c r="X56" s="529"/>
      <c r="Y56" s="529"/>
    </row>
    <row r="57" spans="21:25" ht="33.75" customHeight="1" x14ac:dyDescent="0.2">
      <c r="U57" s="527"/>
      <c r="V57" s="528" t="s">
        <v>580</v>
      </c>
      <c r="W57" s="530"/>
      <c r="X57" s="529"/>
      <c r="Y57" s="529"/>
    </row>
    <row r="58" spans="21:25" ht="33.75" customHeight="1" x14ac:dyDescent="0.2">
      <c r="U58" s="527"/>
      <c r="V58" s="526" t="s">
        <v>581</v>
      </c>
      <c r="W58" s="530"/>
      <c r="X58" s="529"/>
      <c r="Y58" s="529"/>
    </row>
    <row r="59" spans="21:25" ht="33.75" customHeight="1" x14ac:dyDescent="0.2">
      <c r="U59" s="527"/>
      <c r="V59" s="528" t="s">
        <v>92</v>
      </c>
      <c r="W59" s="530"/>
      <c r="X59" s="529"/>
      <c r="Y59" s="527"/>
    </row>
    <row r="60" spans="21:25" x14ac:dyDescent="0.2">
      <c r="U60" s="527"/>
      <c r="V60" s="528" t="s">
        <v>93</v>
      </c>
      <c r="W60" s="527"/>
      <c r="X60" s="527"/>
      <c r="Y60" s="527"/>
    </row>
    <row r="61" spans="21:25" x14ac:dyDescent="0.2">
      <c r="U61" s="527"/>
      <c r="V61" s="528" t="s">
        <v>94</v>
      </c>
      <c r="W61" s="527"/>
      <c r="X61" s="527"/>
      <c r="Y61" s="527"/>
    </row>
  </sheetData>
  <sheetProtection sheet="1" objects="1" scenarios="1" formatCells="0" formatColumns="0" formatRows="0" insertHyperlinks="0" selectLockedCells="1"/>
  <dataConsolidate/>
  <mergeCells count="97">
    <mergeCell ref="A31:J31"/>
    <mergeCell ref="K31:S31"/>
    <mergeCell ref="L4:S4"/>
    <mergeCell ref="A5:B5"/>
    <mergeCell ref="D5:F5"/>
    <mergeCell ref="G5:S5"/>
    <mergeCell ref="A6:B6"/>
    <mergeCell ref="C6:J6"/>
    <mergeCell ref="K6:L6"/>
    <mergeCell ref="M6:S6"/>
    <mergeCell ref="A7:B7"/>
    <mergeCell ref="D7:F7"/>
    <mergeCell ref="G7:S7"/>
    <mergeCell ref="A8:B8"/>
    <mergeCell ref="C8:J8"/>
    <mergeCell ref="K8:S8"/>
    <mergeCell ref="A2:B2"/>
    <mergeCell ref="C2:I2"/>
    <mergeCell ref="J2:J4"/>
    <mergeCell ref="L2:S2"/>
    <mergeCell ref="A3:B3"/>
    <mergeCell ref="C3:I3"/>
    <mergeCell ref="L3:S3"/>
    <mergeCell ref="A4:B4"/>
    <mergeCell ref="C4:I4"/>
    <mergeCell ref="A9:B9"/>
    <mergeCell ref="D9:F9"/>
    <mergeCell ref="G9:S9"/>
    <mergeCell ref="A10:B12"/>
    <mergeCell ref="C10:D10"/>
    <mergeCell ref="E10:J10"/>
    <mergeCell ref="C11:D11"/>
    <mergeCell ref="K10:L10"/>
    <mergeCell ref="M10:S10"/>
    <mergeCell ref="K11:L11"/>
    <mergeCell ref="M11:S11"/>
    <mergeCell ref="A15:B15"/>
    <mergeCell ref="C15:F15"/>
    <mergeCell ref="G15:J15"/>
    <mergeCell ref="K15:L15"/>
    <mergeCell ref="E11:J11"/>
    <mergeCell ref="C12:D12"/>
    <mergeCell ref="E12:S12"/>
    <mergeCell ref="M13:R13"/>
    <mergeCell ref="C14:D14"/>
    <mergeCell ref="E14:F14"/>
    <mergeCell ref="G14:J14"/>
    <mergeCell ref="M14:O14"/>
    <mergeCell ref="P14:R14"/>
    <mergeCell ref="A13:B14"/>
    <mergeCell ref="C13:D13"/>
    <mergeCell ref="E13:F13"/>
    <mergeCell ref="G13:J13"/>
    <mergeCell ref="K13:L14"/>
    <mergeCell ref="M15:N15"/>
    <mergeCell ref="A16:B18"/>
    <mergeCell ref="C16:J18"/>
    <mergeCell ref="K16:K17"/>
    <mergeCell ref="M16:S16"/>
    <mergeCell ref="M17:S17"/>
    <mergeCell ref="K18:L20"/>
    <mergeCell ref="N18:P18"/>
    <mergeCell ref="Q18:R18"/>
    <mergeCell ref="A19:B20"/>
    <mergeCell ref="C19:J20"/>
    <mergeCell ref="N19:P19"/>
    <mergeCell ref="Q19:R19"/>
    <mergeCell ref="N20:P20"/>
    <mergeCell ref="Q20:R20"/>
    <mergeCell ref="P15:Q15"/>
    <mergeCell ref="O22:P22"/>
    <mergeCell ref="Q22:R22"/>
    <mergeCell ref="A25:S27"/>
    <mergeCell ref="C21:E21"/>
    <mergeCell ref="F21:H21"/>
    <mergeCell ref="J21:K21"/>
    <mergeCell ref="L21:M21"/>
    <mergeCell ref="O21:P21"/>
    <mergeCell ref="A21:A22"/>
    <mergeCell ref="Q21:R21"/>
    <mergeCell ref="C22:E22"/>
    <mergeCell ref="F22:H22"/>
    <mergeCell ref="J22:K22"/>
    <mergeCell ref="L22:M22"/>
    <mergeCell ref="A29:C29"/>
    <mergeCell ref="E29:F29"/>
    <mergeCell ref="G29:I29"/>
    <mergeCell ref="J29:S29"/>
    <mergeCell ref="A28:C28"/>
    <mergeCell ref="D28:J28"/>
    <mergeCell ref="K28:L28"/>
    <mergeCell ref="M28:S28"/>
    <mergeCell ref="A30:C30"/>
    <mergeCell ref="D30:E30"/>
    <mergeCell ref="F30:I30"/>
    <mergeCell ref="K30:L30"/>
    <mergeCell ref="M30:R30"/>
  </mergeCells>
  <phoneticPr fontId="1"/>
  <conditionalFormatting sqref="C4:I4">
    <cfRule type="containsText" dxfId="65" priority="5" operator="containsText" text="選択してください">
      <formula>NOT(ISERROR(SEARCH("選択してください",C4)))</formula>
    </cfRule>
  </conditionalFormatting>
  <conditionalFormatting sqref="G29:I29">
    <cfRule type="containsText" dxfId="64" priority="3" operator="containsText" text="選択してください">
      <formula>NOT(ISERROR(SEARCH("選択してください",G29)))</formula>
    </cfRule>
  </conditionalFormatting>
  <conditionalFormatting sqref="K31:S31">
    <cfRule type="containsText" dxfId="63" priority="2" operator="containsText" text="選択してください">
      <formula>NOT(ISERROR(SEARCH("選択してください",K31)))</formula>
    </cfRule>
  </conditionalFormatting>
  <conditionalFormatting sqref="M17">
    <cfRule type="containsBlanks" dxfId="62" priority="4">
      <formula>LEN(TRIM(M17))=0</formula>
    </cfRule>
  </conditionalFormatting>
  <conditionalFormatting sqref="M16:S16">
    <cfRule type="expression" dxfId="61" priority="1">
      <formula>$M$16="選択してください"</formula>
    </cfRule>
  </conditionalFormatting>
  <dataValidations xWindow="673" yWindow="734" count="20">
    <dataValidation type="list" allowBlank="1" showInputMessage="1" showErrorMessage="1" prompt="令和７年９月１日時点の組織形態を選択してください。" sqref="C4:I4" xr:uid="{00000000-0002-0000-0100-000000000000}">
      <formula1>"選択してください,法人,個人事業者,中小企業団体等,中小企業グループ（共同申請）,創業予定者"</formula1>
    </dataValidation>
    <dataValidation allowBlank="1" showErrorMessage="1" promptTitle="主要取引先を上位３位記入してください" prompt="　" sqref="C21:E21" xr:uid="{00000000-0002-0000-0100-000001000000}"/>
    <dataValidation type="list" allowBlank="1" showInputMessage="1" showErrorMessage="1" promptTitle="都県を選択してください" prompt="首都圏（関東地方１都６県＋山梨県）であれば概ね申請可能です。" sqref="G29:I29" xr:uid="{00000000-0002-0000-0100-000002000000}">
      <formula1>"選択してください,東京都,神奈川県,千葉県,埼玉県,茨城県,栃木県,群馬県,山梨県"</formula1>
    </dataValidation>
    <dataValidation allowBlank="1" showInputMessage="1" showErrorMessage="1" prompt="募集要項P.８（３）を参照し入力してください。" sqref="D28:J28" xr:uid="{00000000-0002-0000-0100-000003000000}"/>
    <dataValidation imeMode="fullKatakana" allowBlank="1" showInputMessage="1" showErrorMessage="1" sqref="E10:J10" xr:uid="{00000000-0002-0000-0100-000004000000}"/>
    <dataValidation allowBlank="1" showInputMessage="1" showErrorMessage="1" prompt="区市町村以下を記入してください。" sqref="J29:S29" xr:uid="{00000000-0002-0000-0100-000006000000}"/>
    <dataValidation allowBlank="1" showErrorMessage="1" sqref="G9:S9" xr:uid="{00000000-0002-0000-0100-000007000000}"/>
    <dataValidation imeMode="hiragana" allowBlank="1" showInputMessage="1" showErrorMessage="1" prompt="本店所在地と同じ場合は「同上」と入力してください。" sqref="G7:S7" xr:uid="{00000000-0002-0000-0100-000009000000}"/>
    <dataValidation imeMode="hiragana" allowBlank="1" showInputMessage="1" showErrorMessage="1" prompt="和暦で年月日を入力してください。" sqref="G13:J14" xr:uid="{00000000-0002-0000-0100-00000A000000}"/>
    <dataValidation allowBlank="1" showInputMessage="1" showErrorMessage="1" prompt="個人事業者は「屋号」ではなく「代表者名」を入力してください。" sqref="C3:I3" xr:uid="{00000000-0002-0000-0100-00000B000000}"/>
    <dataValidation imeMode="disabled" allowBlank="1" showInputMessage="1" showErrorMessage="1" sqref="D5:F5 C6:J6 M6:S6 Q18:R20 M28:S28 D9:F9 E12:S12 M13:R13 P14:R14 C15:F15 E29:F29 R15" xr:uid="{00000000-0002-0000-0100-00000C000000}"/>
    <dataValidation imeMode="disabled" allowBlank="1" showInputMessage="1" showErrorMessage="1" prompt="従業員は、派遣社員やアルバイトを含めた全ての従業員を指します。" sqref="M15:N15" xr:uid="{00000000-0002-0000-0100-00000D000000}"/>
    <dataValidation type="list" allowBlank="1" showInputMessage="1" showErrorMessage="1" prompt="中小企業基本法上の類型より該当業種を選択してください。_x000a_" sqref="M16:S16" xr:uid="{00000000-0002-0000-0100-00000E000000}">
      <formula1>$U$1:$Y$1</formula1>
    </dataValidation>
    <dataValidation type="list" allowBlank="1" showInputMessage="1" showErrorMessage="1" prompt="大分類から先に選択してください。" sqref="M17:S17" xr:uid="{00000000-0002-0000-0100-00000F000000}">
      <formula1>INDIRECT($M$16)</formula1>
    </dataValidation>
    <dataValidation imeMode="disabled" allowBlank="1" showInputMessage="1" showErrorMessage="1" prompt="直近の決算書記載の売上高を入力してください。_x000a_売上未計上の場合は入力不要です。" sqref="F21:H22" xr:uid="{00000000-0002-0000-0100-000010000000}"/>
    <dataValidation allowBlank="1" showInputMessage="1" showErrorMessage="1" prompt="「履歴事項全部証明書（登記簿謄本）」上の所在地を入力してください。_x000a_都道府県から入力してください。_x000a_例）東京都千代田区神田練塀町３－３ 大東ビル４階" sqref="G5:S5" xr:uid="{00000000-0002-0000-0100-000011000000}"/>
    <dataValidation allowBlank="1" showInputMessage="1" showErrorMessage="1" prompt="連絡担当者は、申請事業者の役員・従業員に限ります。" sqref="E11:J11" xr:uid="{00000000-0002-0000-0100-000012000000}"/>
    <dataValidation type="list" showInputMessage="1" showErrorMessage="1" sqref="K31" xr:uid="{00000000-0002-0000-0100-000013000000}">
      <formula1>"選択してください,いいえ,はい（上記は公社訪問場所の情報となります）"</formula1>
    </dataValidation>
    <dataValidation imeMode="disabled" allowBlank="1" showInputMessage="1" showErrorMessage="1" prompt="本店所在地と同じ場合は「同上」と入力してください。" sqref="D7:F7 C8:J8" xr:uid="{00000000-0002-0000-0100-000014000000}"/>
    <dataValidation imeMode="fullKatakana" allowBlank="1" showInputMessage="1" showErrorMessage="1" prompt="フリガナは自動で反映されます" sqref="C2:I2 L2:S2" xr:uid="{610C5AD6-6FE1-4744-955E-87E45FE5EEEB}"/>
  </dataValidations>
  <pageMargins left="0.59055118110236227" right="0.19685039370078741" top="0.39370078740157483" bottom="0.39370078740157483" header="0.31496062992125984" footer="0.19685039370078741"/>
  <pageSetup paperSize="9" scale="82" orientation="portrait" r:id="rId1"/>
  <headerFooter>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AS31"/>
  <sheetViews>
    <sheetView showGridLines="0" view="pageBreakPreview" zoomScale="70" zoomScaleNormal="100" zoomScaleSheetLayoutView="70" workbookViewId="0">
      <selection activeCell="C7" sqref="C7:F9"/>
    </sheetView>
  </sheetViews>
  <sheetFormatPr defaultColWidth="2.109375" defaultRowHeight="14.25" customHeight="1" x14ac:dyDescent="0.2"/>
  <cols>
    <col min="1" max="1" width="6.88671875" style="4" customWidth="1"/>
    <col min="2" max="2" width="23" style="4" customWidth="1"/>
    <col min="3" max="3" width="5.77734375" style="4" customWidth="1"/>
    <col min="4" max="4" width="10.77734375" style="4" customWidth="1"/>
    <col min="5" max="5" width="5.77734375" style="4" customWidth="1"/>
    <col min="6" max="6" width="11.33203125" style="4" customWidth="1"/>
    <col min="7" max="8" width="12.77734375" style="4" customWidth="1"/>
    <col min="9" max="9" width="16.33203125" style="4" customWidth="1"/>
    <col min="10" max="10" width="2.109375" style="53" customWidth="1"/>
    <col min="11" max="12" width="2.109375" style="4" customWidth="1"/>
    <col min="13" max="13" width="11.21875" style="4" customWidth="1"/>
    <col min="14" max="14" width="9.44140625" style="4" customWidth="1"/>
    <col min="15" max="15" width="6.21875" style="4" customWidth="1"/>
    <col min="16" max="212" width="2.109375" style="4" customWidth="1"/>
    <col min="213" max="16384" width="2.109375" style="4"/>
  </cols>
  <sheetData>
    <row r="1" spans="1:45" s="77" customFormat="1" ht="15" customHeight="1" x14ac:dyDescent="0.2">
      <c r="A1" s="72"/>
      <c r="B1" s="75"/>
      <c r="C1" s="75"/>
      <c r="D1" s="75"/>
      <c r="E1" s="75"/>
      <c r="F1" s="75"/>
      <c r="G1" s="75"/>
      <c r="H1" s="75"/>
      <c r="I1" s="19" t="s">
        <v>428</v>
      </c>
      <c r="J1" s="90"/>
      <c r="K1" s="91"/>
      <c r="L1" s="91"/>
      <c r="M1" s="75"/>
      <c r="N1" s="75"/>
      <c r="O1" s="75"/>
      <c r="P1" s="75"/>
      <c r="Q1" s="75"/>
      <c r="R1" s="75"/>
      <c r="S1" s="75"/>
      <c r="T1" s="75"/>
      <c r="U1" s="78"/>
      <c r="V1" s="78"/>
      <c r="W1" s="92"/>
      <c r="X1" s="92"/>
      <c r="Y1" s="92"/>
      <c r="Z1" s="92"/>
      <c r="AA1" s="92"/>
    </row>
    <row r="2" spans="1:45" ht="15" customHeight="1" x14ac:dyDescent="0.2">
      <c r="A2" s="14" t="s">
        <v>309</v>
      </c>
      <c r="B2" s="29"/>
      <c r="C2" s="29"/>
      <c r="D2" s="29"/>
      <c r="E2" s="29"/>
      <c r="F2" s="29"/>
      <c r="G2" s="29"/>
      <c r="H2" s="29"/>
      <c r="I2" s="29"/>
    </row>
    <row r="3" spans="1:45" ht="15" customHeight="1" x14ac:dyDescent="0.2">
      <c r="A3" s="33" t="s">
        <v>368</v>
      </c>
      <c r="B3" s="16"/>
      <c r="C3" s="16"/>
      <c r="D3" s="16"/>
      <c r="E3" s="16"/>
      <c r="F3" s="16"/>
      <c r="G3" s="16"/>
      <c r="H3" s="16"/>
      <c r="I3" s="16"/>
      <c r="M3" s="63"/>
    </row>
    <row r="4" spans="1:45" ht="15" customHeight="1" x14ac:dyDescent="0.2">
      <c r="A4" s="33" t="s">
        <v>310</v>
      </c>
      <c r="B4" s="16"/>
      <c r="C4" s="16"/>
      <c r="D4" s="16"/>
      <c r="E4" s="16"/>
      <c r="F4" s="16"/>
      <c r="G4" s="16"/>
      <c r="H4" s="16"/>
      <c r="I4" s="16"/>
      <c r="M4" s="63"/>
    </row>
    <row r="5" spans="1:45" ht="15" customHeight="1" x14ac:dyDescent="0.15">
      <c r="A5" s="16"/>
      <c r="B5" s="16"/>
      <c r="C5" s="16"/>
      <c r="D5" s="16"/>
      <c r="E5" s="16"/>
      <c r="F5" s="16"/>
      <c r="G5" s="16"/>
      <c r="H5" s="16"/>
      <c r="I5" s="42" t="s">
        <v>16</v>
      </c>
      <c r="J5" s="54"/>
      <c r="K5" s="5"/>
      <c r="M5" s="61"/>
    </row>
    <row r="6" spans="1:45" ht="45" customHeight="1" x14ac:dyDescent="0.2">
      <c r="A6" s="36" t="s">
        <v>146</v>
      </c>
      <c r="B6" s="70" t="s">
        <v>479</v>
      </c>
      <c r="C6" s="397" t="s">
        <v>477</v>
      </c>
      <c r="D6" s="70" t="s">
        <v>249</v>
      </c>
      <c r="E6" s="43" t="s">
        <v>49</v>
      </c>
      <c r="F6" s="44" t="s">
        <v>185</v>
      </c>
      <c r="G6" s="70" t="s">
        <v>195</v>
      </c>
      <c r="H6" s="70" t="s">
        <v>34</v>
      </c>
      <c r="I6" s="39" t="s">
        <v>480</v>
      </c>
      <c r="J6" s="52" t="s">
        <v>33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5" ht="41.25" customHeight="1" x14ac:dyDescent="0.2">
      <c r="A7" s="231">
        <f>ROW()-6</f>
        <v>1</v>
      </c>
      <c r="B7" s="50"/>
      <c r="C7" s="50"/>
      <c r="D7" s="45"/>
      <c r="E7" s="11"/>
      <c r="F7" s="45"/>
      <c r="G7" s="228">
        <f>委託費[[#This Row],[数量
(A)]]*委託費[[#This Row],[単価
（税抜）
(B)]]</f>
        <v>0</v>
      </c>
      <c r="H7" s="228">
        <f>ROUNDDOWN(委託費[[#This Row],[助成対象経費
（税抜）
(A)×(B）]]*1.1,0)</f>
        <v>0</v>
      </c>
      <c r="I7" s="56"/>
      <c r="J7"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row>
    <row r="8" spans="1:45" ht="41.25" customHeight="1" x14ac:dyDescent="0.2">
      <c r="A8" s="231">
        <f t="shared" ref="A8:A23" si="0">ROW()-6</f>
        <v>2</v>
      </c>
      <c r="B8" s="50"/>
      <c r="C8" s="50"/>
      <c r="D8" s="45"/>
      <c r="E8" s="11"/>
      <c r="F8" s="45"/>
      <c r="G8" s="228">
        <f>委託費[[#This Row],[数量
(A)]]*委託費[[#This Row],[単価
（税抜）
(B)]]</f>
        <v>0</v>
      </c>
      <c r="H8" s="228">
        <f>ROUNDDOWN(委託費[[#This Row],[助成対象経費
（税抜）
(A)×(B）]]*1.1,0)</f>
        <v>0</v>
      </c>
      <c r="I8" s="56"/>
      <c r="J8"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8" s="93"/>
      <c r="N8" s="94"/>
      <c r="O8" s="94"/>
    </row>
    <row r="9" spans="1:45" ht="41.25" customHeight="1" x14ac:dyDescent="0.2">
      <c r="A9" s="231">
        <f t="shared" si="0"/>
        <v>3</v>
      </c>
      <c r="B9" s="50"/>
      <c r="C9" s="50"/>
      <c r="D9" s="96"/>
      <c r="E9" s="97"/>
      <c r="F9" s="89"/>
      <c r="G9" s="228">
        <f>委託費[[#This Row],[数量
(A)]]*委託費[[#This Row],[単価
（税抜）
(B)]]</f>
        <v>0</v>
      </c>
      <c r="H9" s="228">
        <f>ROUNDDOWN(委託費[[#This Row],[助成対象経費
（税抜）
(A)×(B）]]*1.1,0)</f>
        <v>0</v>
      </c>
      <c r="I9" s="81"/>
      <c r="J9"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M9" s="6"/>
      <c r="N9" s="6"/>
      <c r="O9" s="6"/>
    </row>
    <row r="10" spans="1:45" ht="41.25" customHeight="1" x14ac:dyDescent="0.2">
      <c r="A10" s="231">
        <f t="shared" si="0"/>
        <v>4</v>
      </c>
      <c r="B10" s="223"/>
      <c r="C10" s="50"/>
      <c r="D10" s="224"/>
      <c r="E10" s="12"/>
      <c r="F10" s="224"/>
      <c r="G10" s="228">
        <f>委託費[[#This Row],[数量
(A)]]*委託費[[#This Row],[単価
（税抜）
(B)]]</f>
        <v>0</v>
      </c>
      <c r="H10" s="228">
        <f>ROUNDDOWN(委託費[[#This Row],[助成対象経費
（税抜）
(A)×(B）]]*1.1,0)</f>
        <v>0</v>
      </c>
      <c r="I10" s="225"/>
      <c r="J10"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M10" s="6"/>
      <c r="N10" s="6"/>
      <c r="O10" s="6"/>
    </row>
    <row r="11" spans="1:45" ht="41.25" customHeight="1" x14ac:dyDescent="0.2">
      <c r="A11" s="231">
        <f t="shared" si="0"/>
        <v>5</v>
      </c>
      <c r="B11" s="50"/>
      <c r="C11" s="50"/>
      <c r="D11" s="45"/>
      <c r="E11" s="11"/>
      <c r="F11" s="45"/>
      <c r="G11" s="228">
        <f>委託費[[#This Row],[数量
(A)]]*委託費[[#This Row],[単価
（税抜）
(B)]]</f>
        <v>0</v>
      </c>
      <c r="H11" s="228">
        <f>ROUNDDOWN(委託費[[#This Row],[助成対象経費
（税抜）
(A)×(B）]]*1.1,0)</f>
        <v>0</v>
      </c>
      <c r="I11" s="56"/>
      <c r="J11"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M11" s="6"/>
      <c r="N11" s="6"/>
      <c r="O11" s="6"/>
    </row>
    <row r="12" spans="1:45" ht="41.25" customHeight="1" x14ac:dyDescent="0.2">
      <c r="A12" s="231">
        <f t="shared" si="0"/>
        <v>6</v>
      </c>
      <c r="B12" s="50"/>
      <c r="C12" s="50"/>
      <c r="D12" s="45"/>
      <c r="E12" s="12"/>
      <c r="F12" s="45"/>
      <c r="G12" s="228">
        <f>委託費[[#This Row],[数量
(A)]]*委託費[[#This Row],[単価
（税抜）
(B)]]</f>
        <v>0</v>
      </c>
      <c r="H12" s="228">
        <f>ROUNDDOWN(委託費[[#This Row],[助成対象経費
（税抜）
(A)×(B）]]*1.1,0)</f>
        <v>0</v>
      </c>
      <c r="I12" s="56"/>
      <c r="J12"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M12" s="6"/>
      <c r="N12" s="6"/>
      <c r="O12" s="6"/>
    </row>
    <row r="13" spans="1:45" ht="41.25" customHeight="1" x14ac:dyDescent="0.2">
      <c r="A13" s="231">
        <f>ROW()-6</f>
        <v>7</v>
      </c>
      <c r="B13" s="50"/>
      <c r="C13" s="50"/>
      <c r="D13" s="45"/>
      <c r="E13" s="12"/>
      <c r="F13" s="45"/>
      <c r="G13" s="228">
        <f>委託費[[#This Row],[数量
(A)]]*委託費[[#This Row],[単価
（税抜）
(B)]]</f>
        <v>0</v>
      </c>
      <c r="H13" s="228">
        <f>ROUNDDOWN(委託費[[#This Row],[助成対象経費
（税抜）
(A)×(B）]]*1.1,0)</f>
        <v>0</v>
      </c>
      <c r="I13" s="56"/>
      <c r="J13"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row>
    <row r="14" spans="1:45" ht="41.25" customHeight="1" x14ac:dyDescent="0.2">
      <c r="A14" s="231">
        <f t="shared" si="0"/>
        <v>8</v>
      </c>
      <c r="B14" s="50"/>
      <c r="C14" s="50"/>
      <c r="D14" s="45"/>
      <c r="E14" s="12"/>
      <c r="F14" s="45"/>
      <c r="G14" s="228">
        <f>委託費[[#This Row],[数量
(A)]]*委託費[[#This Row],[単価
（税抜）
(B)]]</f>
        <v>0</v>
      </c>
      <c r="H14" s="228">
        <f>ROUNDDOWN(委託費[[#This Row],[助成対象経費
（税抜）
(A)×(B）]]*1.1,0)</f>
        <v>0</v>
      </c>
      <c r="I14" s="56"/>
      <c r="J14"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row>
    <row r="15" spans="1:45" ht="41.25" customHeight="1" x14ac:dyDescent="0.2">
      <c r="A15" s="231">
        <f t="shared" si="0"/>
        <v>9</v>
      </c>
      <c r="B15" s="50"/>
      <c r="C15" s="50"/>
      <c r="D15" s="45"/>
      <c r="E15" s="12"/>
      <c r="F15" s="45"/>
      <c r="G15" s="228">
        <f>委託費[[#This Row],[数量
(A)]]*委託費[[#This Row],[単価
（税抜）
(B)]]</f>
        <v>0</v>
      </c>
      <c r="H15" s="228">
        <f>ROUNDDOWN(委託費[[#This Row],[助成対象経費
（税抜）
(A)×(B）]]*1.1,0)</f>
        <v>0</v>
      </c>
      <c r="I15" s="56"/>
      <c r="J15"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15" s="6"/>
      <c r="M15" s="6"/>
      <c r="N15" s="6"/>
    </row>
    <row r="16" spans="1:45" ht="41.25" customHeight="1" x14ac:dyDescent="0.2">
      <c r="A16" s="231">
        <f t="shared" si="0"/>
        <v>10</v>
      </c>
      <c r="B16" s="50"/>
      <c r="C16" s="50"/>
      <c r="D16" s="45"/>
      <c r="E16" s="12"/>
      <c r="F16" s="45"/>
      <c r="G16" s="228">
        <f>委託費[[#This Row],[数量
(A)]]*委託費[[#This Row],[単価
（税抜）
(B)]]</f>
        <v>0</v>
      </c>
      <c r="H16" s="228">
        <f>ROUNDDOWN(委託費[[#This Row],[助成対象経費
（税抜）
(A)×(B）]]*1.1,0)</f>
        <v>0</v>
      </c>
      <c r="I16" s="56"/>
      <c r="J16"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16" s="6"/>
      <c r="M16" s="6"/>
      <c r="N16" s="6"/>
    </row>
    <row r="17" spans="1:17" ht="41.25" customHeight="1" x14ac:dyDescent="0.2">
      <c r="A17" s="231">
        <f t="shared" si="0"/>
        <v>11</v>
      </c>
      <c r="B17" s="50"/>
      <c r="C17" s="50"/>
      <c r="D17" s="45"/>
      <c r="E17" s="12"/>
      <c r="F17" s="45"/>
      <c r="G17" s="228">
        <f>委託費[[#This Row],[数量
(A)]]*委託費[[#This Row],[単価
（税抜）
(B)]]</f>
        <v>0</v>
      </c>
      <c r="H17" s="228">
        <f>ROUNDDOWN(委託費[[#This Row],[助成対象経費
（税抜）
(A)×(B）]]*1.1,0)</f>
        <v>0</v>
      </c>
      <c r="I17" s="56"/>
      <c r="J17"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17" s="6"/>
      <c r="M17" s="6"/>
      <c r="N17" s="6"/>
    </row>
    <row r="18" spans="1:17" ht="41.25" customHeight="1" x14ac:dyDescent="0.2">
      <c r="A18" s="231">
        <f>ROW()-6</f>
        <v>12</v>
      </c>
      <c r="B18" s="50"/>
      <c r="C18" s="50"/>
      <c r="D18" s="45"/>
      <c r="E18" s="12"/>
      <c r="F18" s="45"/>
      <c r="G18" s="228">
        <f>委託費[[#This Row],[数量
(A)]]*委託費[[#This Row],[単価
（税抜）
(B)]]</f>
        <v>0</v>
      </c>
      <c r="H18" s="228">
        <f>ROUNDDOWN(委託費[[#This Row],[助成対象経費
（税抜）
(A)×(B）]]*1.1,0)</f>
        <v>0</v>
      </c>
      <c r="I18" s="56"/>
      <c r="J18"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18" s="6"/>
      <c r="M18" s="6"/>
      <c r="N18" s="6"/>
    </row>
    <row r="19" spans="1:17" ht="41.25" customHeight="1" x14ac:dyDescent="0.2">
      <c r="A19" s="231">
        <f t="shared" si="0"/>
        <v>13</v>
      </c>
      <c r="B19" s="50"/>
      <c r="C19" s="50"/>
      <c r="D19" s="45"/>
      <c r="E19" s="12"/>
      <c r="F19" s="45"/>
      <c r="G19" s="228">
        <f>委託費[[#This Row],[数量
(A)]]*委託費[[#This Row],[単価
（税抜）
(B)]]</f>
        <v>0</v>
      </c>
      <c r="H19" s="228">
        <f>ROUNDDOWN(委託費[[#This Row],[助成対象経費
（税抜）
(A)×(B）]]*1.1,0)</f>
        <v>0</v>
      </c>
      <c r="I19" s="56"/>
      <c r="J19"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19" s="6"/>
      <c r="M19" s="6"/>
      <c r="N19" s="6"/>
    </row>
    <row r="20" spans="1:17" ht="41.25" customHeight="1" x14ac:dyDescent="0.2">
      <c r="A20" s="231">
        <f t="shared" si="0"/>
        <v>14</v>
      </c>
      <c r="B20" s="50"/>
      <c r="C20" s="50"/>
      <c r="D20" s="45"/>
      <c r="E20" s="12"/>
      <c r="F20" s="45"/>
      <c r="G20" s="228">
        <f>委託費[[#This Row],[数量
(A)]]*委託費[[#This Row],[単価
（税抜）
(B)]]</f>
        <v>0</v>
      </c>
      <c r="H20" s="228">
        <f>ROUNDDOWN(委託費[[#This Row],[助成対象経費
（税抜）
(A)×(B）]]*1.1,0)</f>
        <v>0</v>
      </c>
      <c r="I20" s="56"/>
      <c r="J20"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20" s="6"/>
      <c r="M20" s="6"/>
      <c r="N20" s="6"/>
    </row>
    <row r="21" spans="1:17" ht="41.25" customHeight="1" x14ac:dyDescent="0.2">
      <c r="A21" s="231">
        <f t="shared" si="0"/>
        <v>15</v>
      </c>
      <c r="B21" s="50"/>
      <c r="C21" s="50"/>
      <c r="D21" s="45"/>
      <c r="E21" s="12"/>
      <c r="F21" s="45"/>
      <c r="G21" s="228">
        <f>委託費[[#This Row],[数量
(A)]]*委託費[[#This Row],[単価
（税抜）
(B)]]</f>
        <v>0</v>
      </c>
      <c r="H21" s="228">
        <f>ROUNDDOWN(委託費[[#This Row],[助成対象経費
（税抜）
(A)×(B）]]*1.1,0)</f>
        <v>0</v>
      </c>
      <c r="I21" s="57"/>
      <c r="J21" s="233"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21" s="6"/>
      <c r="M21" s="6"/>
      <c r="N21" s="6"/>
    </row>
    <row r="22" spans="1:17" ht="41.25" customHeight="1" x14ac:dyDescent="0.2">
      <c r="A22" s="231">
        <f t="shared" si="0"/>
        <v>16</v>
      </c>
      <c r="B22" s="50"/>
      <c r="C22" s="50"/>
      <c r="D22" s="45"/>
      <c r="E22" s="12"/>
      <c r="F22" s="45"/>
      <c r="G22" s="228">
        <f>委託費[[#This Row],[数量
(A)]]*委託費[[#This Row],[単価
（税抜）
(B)]]</f>
        <v>0</v>
      </c>
      <c r="H22" s="228">
        <f>ROUNDDOWN(委託費[[#This Row],[助成対象経費
（税抜）
(A)×(B）]]*1.1,0)</f>
        <v>0</v>
      </c>
      <c r="I22" s="57"/>
      <c r="J22" s="233"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22" s="6"/>
      <c r="M22" s="6"/>
      <c r="N22" s="6"/>
    </row>
    <row r="23" spans="1:17" ht="41.25" customHeight="1" x14ac:dyDescent="0.2">
      <c r="A23" s="231">
        <f t="shared" si="0"/>
        <v>17</v>
      </c>
      <c r="B23" s="50"/>
      <c r="C23" s="50"/>
      <c r="D23" s="45"/>
      <c r="E23" s="12"/>
      <c r="F23" s="45"/>
      <c r="G23" s="228">
        <f>委託費[[#This Row],[数量
(A)]]*委託費[[#This Row],[単価
（税抜）
(B)]]</f>
        <v>0</v>
      </c>
      <c r="H23" s="228">
        <f>ROUNDDOWN(委託費[[#This Row],[助成対象経費
（税抜）
(A)×(B）]]*1.1,0)</f>
        <v>0</v>
      </c>
      <c r="I23" s="56"/>
      <c r="J23" s="232" t="str">
        <f>IF(OR(AND(委託費[[#This Row],[委託内容]]="",委託費[[#This Row],[実施予定期]]="",委託費[[#This Row],[数量
(A)]]="",委託費[[#This Row],[単位]]="",委託費[[#This Row],[単価
（税抜）
(B)]]="",委託費[[#This Row],[委託先事業者名  ]]=""),
          AND(委託費[[#This Row],[委託内容]]&lt;&gt;"",委託費[[#This Row],[実施予定期]]&lt;&gt;"",委託費[[#This Row],[数量
(A)]]&lt;&gt;"",委託費[[#This Row],[単位]]&lt;&gt;"",委託費[[#This Row],[単価
（税抜）
(B)]]&lt;&gt;"",委託費[[#This Row],[委託先事業者名  ]]&lt;&gt;"")),
    "",
    "←全ての項目を入力してください。")</f>
        <v/>
      </c>
      <c r="L23" s="94"/>
      <c r="M23" s="94"/>
      <c r="N23" s="94"/>
    </row>
    <row r="24" spans="1:17" ht="30" customHeight="1" x14ac:dyDescent="0.2">
      <c r="A24" s="41"/>
      <c r="B24" s="46"/>
      <c r="C24" s="46"/>
      <c r="D24" s="46"/>
      <c r="E24" s="47"/>
      <c r="F24" s="48" t="s">
        <v>39</v>
      </c>
      <c r="G24" s="229">
        <f>SUBTOTAL(109,委託費[助成対象経費
（税抜）
(A)×(B）])</f>
        <v>0</v>
      </c>
      <c r="H24" s="230">
        <f>SUBTOTAL(109,委託費[助成事業に
要する経費
（税込）])</f>
        <v>0</v>
      </c>
      <c r="I24" s="49"/>
      <c r="J24" s="55"/>
      <c r="L24" s="6"/>
      <c r="M24" s="6"/>
      <c r="N24" s="6"/>
    </row>
    <row r="25" spans="1:17" ht="14.25" customHeight="1" x14ac:dyDescent="0.2">
      <c r="L25" s="95"/>
      <c r="M25" s="95"/>
      <c r="N25" s="95"/>
      <c r="O25" s="6"/>
      <c r="P25" s="6"/>
      <c r="Q25" s="6"/>
    </row>
    <row r="26" spans="1:17" ht="14.25" customHeight="1" x14ac:dyDescent="0.2">
      <c r="L26" s="6"/>
      <c r="M26" s="6"/>
      <c r="N26" s="6"/>
      <c r="O26" s="6"/>
      <c r="P26" s="6"/>
      <c r="Q26" s="6"/>
    </row>
    <row r="27" spans="1:17" ht="14.25" customHeight="1" x14ac:dyDescent="0.2">
      <c r="L27" s="6"/>
      <c r="M27" s="6"/>
      <c r="N27" s="6"/>
      <c r="O27" s="6"/>
      <c r="P27" s="6"/>
      <c r="Q27" s="6"/>
    </row>
    <row r="28" spans="1:17" ht="14.25" customHeight="1" x14ac:dyDescent="0.2">
      <c r="L28" s="6"/>
      <c r="M28" s="6"/>
      <c r="N28" s="6"/>
      <c r="O28" s="6"/>
      <c r="P28" s="6"/>
      <c r="Q28" s="6"/>
    </row>
    <row r="29" spans="1:17" ht="14.25" customHeight="1" x14ac:dyDescent="0.2">
      <c r="L29" s="101"/>
      <c r="M29" s="6"/>
      <c r="N29" s="6"/>
    </row>
    <row r="30" spans="1:17" ht="14.25" customHeight="1" x14ac:dyDescent="0.2">
      <c r="L30" s="6"/>
      <c r="M30" s="6"/>
      <c r="N30" s="6"/>
    </row>
    <row r="31" spans="1:17" ht="14.25" customHeight="1" x14ac:dyDescent="0.2">
      <c r="L31" s="6"/>
      <c r="M31" s="6"/>
      <c r="N31" s="6"/>
    </row>
  </sheetData>
  <sheetProtection sheet="1" objects="1" scenarios="1" formatCells="0" formatRows="0" insertRows="0" deleteRows="0" selectLockedCells="1"/>
  <phoneticPr fontId="1"/>
  <conditionalFormatting sqref="B7:F23 I7:I23">
    <cfRule type="expression" dxfId="32" priority="6">
      <formula>AND(OR($B7&lt;&gt;"",$C7&lt;&gt;"",$D7&lt;&gt;"",$D7&lt;&gt;"",$E7&lt;&gt;"",$F7&lt;&gt;"",$I7&lt;&gt;""),B7="")</formula>
    </cfRule>
  </conditionalFormatting>
  <dataValidations xWindow="158" yWindow="510" count="7">
    <dataValidation allowBlank="1" showInputMessage="1" showErrorMessage="1" prompt="未定等不明確の場合は、 申請時点の候補先を入力してください。「未定、検討中」等の入力はできません。_x000a_" sqref="I7:I23" xr:uid="{00000000-0002-0000-1000-000000000000}"/>
    <dataValidation imeMode="halfAlpha" allowBlank="1" showInputMessage="1" showErrorMessage="1" sqref="D7:D23" xr:uid="{00000000-0002-0000-1000-000001000000}"/>
    <dataValidation type="custom" allowBlank="1" showInputMessage="1" showErrorMessage="1" sqref="J7:J23" xr:uid="{00000000-0002-0000-1000-000002000000}">
      <formula1>ISERROR(FIND(CHAR(10),J7))</formula1>
    </dataValidation>
    <dataValidation imeMode="disabled" allowBlank="1" showInputMessage="1" showErrorMessage="1" prompt="１件あたりの単価が税抜100万円以上の場合は、原則２社以上の見積書を提出してください。" sqref="F7:F23" xr:uid="{00000000-0002-0000-1000-000003000000}"/>
    <dataValidation type="custom" allowBlank="1" showInputMessage="1" showErrorMessage="1" prompt="自動計算されます。" sqref="G7:H23" xr:uid="{00000000-0002-0000-1000-000004000000}">
      <formula1>ISERROR(FIND(CHAR(10),G7))</formula1>
    </dataValidation>
    <dataValidation allowBlank="1" showInputMessage="1" showErrorMessage="1" prompt="全ての経費について、次シートの「委託計画書」を作成してください。" sqref="B7:B23 C16:C23" xr:uid="{00000000-0002-0000-1000-000005000000}"/>
    <dataValidation type="list" allowBlank="1" showInputMessage="1" showErrorMessage="1" promptTitle="プルダウンメニューから選択してください" prompt="　費用を支出する予定の期の番号を選択してください。" sqref="C7:C15" xr:uid="{AE99647D-BFF0-44DB-844F-27ED51EA1828}">
      <formula1>"1,2,3"</formula1>
    </dataValidation>
  </dataValidations>
  <pageMargins left="0.59055118110236227" right="0.19685039370078741" top="0.39370078740157483" bottom="0.39370078740157483" header="0.19685039370078741" footer="0.19685039370078741"/>
  <pageSetup paperSize="9" scale="92" orientation="portrait" r:id="rId1"/>
  <headerFooter>
    <oddFooter>&amp;C&amp;10&amp;A</oddFooter>
  </headerFooter>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0070C0"/>
    <pageSetUpPr fitToPage="1"/>
  </sheetPr>
  <dimension ref="A1:CU34"/>
  <sheetViews>
    <sheetView showGridLines="0" view="pageBreakPreview" zoomScale="82" zoomScaleNormal="100" zoomScaleSheetLayoutView="82" workbookViewId="0">
      <selection activeCell="T5" sqref="T5:AI5"/>
    </sheetView>
  </sheetViews>
  <sheetFormatPr defaultColWidth="1.88671875" defaultRowHeight="15" customHeight="1" x14ac:dyDescent="0.2"/>
  <cols>
    <col min="1" max="5" width="2.77734375" style="4" customWidth="1"/>
    <col min="6" max="7" width="2.33203125" style="4" customWidth="1"/>
    <col min="8" max="9" width="1.6640625" style="4" customWidth="1"/>
    <col min="10" max="35" width="2.77734375" style="4" customWidth="1"/>
    <col min="36" max="224" width="2.44140625" style="4" customWidth="1"/>
    <col min="225" max="16384" width="1.88671875" style="4"/>
  </cols>
  <sheetData>
    <row r="1" spans="1:99" ht="15" customHeight="1" x14ac:dyDescent="0.2">
      <c r="A1" s="14" t="s">
        <v>311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9" t="s">
        <v>428</v>
      </c>
    </row>
    <row r="2" spans="1:99" ht="15" customHeight="1" x14ac:dyDescent="0.2">
      <c r="A2" s="63" t="s">
        <v>369</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spans="1:99" ht="15" customHeight="1" x14ac:dyDescent="0.2">
      <c r="A3" s="61" t="s">
        <v>348</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7"/>
    </row>
    <row r="4" spans="1:99" ht="15" customHeight="1" x14ac:dyDescent="0.2">
      <c r="A4" s="62" t="s">
        <v>206</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7"/>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row>
    <row r="5" spans="1:99" ht="19.5" customHeight="1" x14ac:dyDescent="0.2">
      <c r="A5" s="1480" t="s">
        <v>148</v>
      </c>
      <c r="B5" s="1364"/>
      <c r="C5" s="1364"/>
      <c r="D5" s="1364"/>
      <c r="E5" s="1365"/>
      <c r="F5" s="1416" t="s">
        <v>248</v>
      </c>
      <c r="G5" s="1417"/>
      <c r="H5" s="1418"/>
      <c r="I5" s="1486"/>
      <c r="J5" s="1481" t="s">
        <v>614</v>
      </c>
      <c r="K5" s="1482"/>
      <c r="L5" s="1482"/>
      <c r="M5" s="1482"/>
      <c r="N5" s="1482"/>
      <c r="O5" s="1482"/>
      <c r="P5" s="1482"/>
      <c r="Q5" s="1482"/>
      <c r="R5" s="1482"/>
      <c r="S5" s="1482"/>
      <c r="T5" s="1483"/>
      <c r="U5" s="1484"/>
      <c r="V5" s="1484"/>
      <c r="W5" s="1484"/>
      <c r="X5" s="1484"/>
      <c r="Y5" s="1484"/>
      <c r="Z5" s="1484"/>
      <c r="AA5" s="1484"/>
      <c r="AB5" s="1484"/>
      <c r="AC5" s="1484"/>
      <c r="AD5" s="1484"/>
      <c r="AE5" s="1484"/>
      <c r="AF5" s="1484"/>
      <c r="AG5" s="1484"/>
      <c r="AH5" s="1484"/>
      <c r="AI5" s="1485"/>
      <c r="AL5" s="32"/>
      <c r="AM5" s="32"/>
      <c r="AN5" s="101"/>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101"/>
      <c r="BT5" s="101"/>
      <c r="BU5" s="101"/>
      <c r="BV5" s="6"/>
      <c r="BW5" s="6"/>
      <c r="BX5" s="6"/>
      <c r="BY5" s="6"/>
      <c r="CC5" s="6"/>
      <c r="CD5" s="98"/>
      <c r="CE5" s="98"/>
      <c r="CF5" s="98"/>
      <c r="CG5" s="98"/>
      <c r="CH5" s="98"/>
      <c r="CI5" s="98"/>
      <c r="CJ5" s="98"/>
      <c r="CK5" s="98"/>
      <c r="CL5" s="98"/>
      <c r="CM5" s="98"/>
      <c r="CN5" s="98"/>
      <c r="CO5" s="98"/>
      <c r="CP5" s="98"/>
      <c r="CQ5" s="98"/>
      <c r="CR5" s="98"/>
      <c r="CS5" s="98"/>
      <c r="CT5" s="98"/>
      <c r="CU5" s="98"/>
    </row>
    <row r="6" spans="1:99" ht="19.5" customHeight="1" x14ac:dyDescent="0.2">
      <c r="A6" s="1472" t="s">
        <v>22</v>
      </c>
      <c r="B6" s="1406"/>
      <c r="C6" s="1406"/>
      <c r="D6" s="1406"/>
      <c r="E6" s="1406"/>
      <c r="F6" s="1406"/>
      <c r="G6" s="1406"/>
      <c r="H6" s="1406"/>
      <c r="I6" s="1407"/>
      <c r="J6" s="1473"/>
      <c r="K6" s="1474"/>
      <c r="L6" s="1474"/>
      <c r="M6" s="1474"/>
      <c r="N6" s="1474"/>
      <c r="O6" s="1474"/>
      <c r="P6" s="1474"/>
      <c r="Q6" s="1474"/>
      <c r="R6" s="1474"/>
      <c r="S6" s="1474"/>
      <c r="T6" s="1475" t="s">
        <v>260</v>
      </c>
      <c r="U6" s="1476"/>
      <c r="V6" s="1476"/>
      <c r="W6" s="1476"/>
      <c r="X6" s="1476"/>
      <c r="Y6" s="1476"/>
      <c r="Z6" s="1476"/>
      <c r="AA6" s="1477"/>
      <c r="AB6" s="1478"/>
      <c r="AC6" s="1478"/>
      <c r="AD6" s="1478"/>
      <c r="AE6" s="1478"/>
      <c r="AF6" s="1478"/>
      <c r="AG6" s="1478"/>
      <c r="AH6" s="1478"/>
      <c r="AI6" s="1479"/>
      <c r="AL6" s="32"/>
      <c r="AM6" s="32"/>
      <c r="AN6" s="101"/>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101"/>
      <c r="BT6" s="101"/>
      <c r="BU6" s="101"/>
      <c r="BV6" s="6"/>
      <c r="BW6" s="6"/>
      <c r="BX6" s="6"/>
      <c r="BY6" s="6"/>
      <c r="CC6" s="6"/>
      <c r="CD6" s="98"/>
      <c r="CE6" s="98"/>
      <c r="CF6" s="98"/>
      <c r="CG6" s="98"/>
      <c r="CH6" s="98"/>
      <c r="CI6" s="98"/>
      <c r="CJ6" s="98"/>
      <c r="CK6" s="98"/>
      <c r="CL6" s="98"/>
      <c r="CM6" s="98"/>
      <c r="CN6" s="98"/>
      <c r="CO6" s="98"/>
      <c r="CP6" s="98"/>
      <c r="CQ6" s="98"/>
      <c r="CR6" s="98"/>
      <c r="CS6" s="98"/>
      <c r="CT6" s="98"/>
      <c r="CU6" s="98"/>
    </row>
    <row r="7" spans="1:99" ht="19.5" customHeight="1" x14ac:dyDescent="0.2">
      <c r="A7" s="1472" t="s">
        <v>207</v>
      </c>
      <c r="B7" s="1406"/>
      <c r="C7" s="1406"/>
      <c r="D7" s="1406"/>
      <c r="E7" s="1406"/>
      <c r="F7" s="1406"/>
      <c r="G7" s="1406"/>
      <c r="H7" s="1406"/>
      <c r="I7" s="1407"/>
      <c r="J7" s="1487"/>
      <c r="K7" s="1488"/>
      <c r="L7" s="1488"/>
      <c r="M7" s="1488"/>
      <c r="N7" s="1488"/>
      <c r="O7" s="1488"/>
      <c r="P7" s="1488"/>
      <c r="Q7" s="1488"/>
      <c r="R7" s="1488"/>
      <c r="S7" s="1488"/>
      <c r="T7" s="1488"/>
      <c r="U7" s="1488"/>
      <c r="V7" s="1488"/>
      <c r="W7" s="1488"/>
      <c r="X7" s="1488"/>
      <c r="Y7" s="1488"/>
      <c r="Z7" s="1488"/>
      <c r="AA7" s="1488"/>
      <c r="AB7" s="1488"/>
      <c r="AC7" s="1488"/>
      <c r="AD7" s="1488"/>
      <c r="AE7" s="1488"/>
      <c r="AF7" s="1488"/>
      <c r="AG7" s="1488"/>
      <c r="AH7" s="1488"/>
      <c r="AI7" s="1489"/>
      <c r="AL7" s="32"/>
      <c r="AM7" s="32"/>
      <c r="AN7" s="101"/>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101"/>
      <c r="BT7" s="101"/>
      <c r="BU7" s="101"/>
      <c r="BV7" s="6"/>
      <c r="BW7" s="6"/>
      <c r="BX7" s="6"/>
      <c r="BY7" s="6"/>
      <c r="CC7" s="6"/>
      <c r="CD7" s="98"/>
      <c r="CE7" s="98"/>
      <c r="CF7" s="98"/>
      <c r="CG7" s="98"/>
      <c r="CH7" s="98"/>
      <c r="CI7" s="98"/>
      <c r="CJ7" s="98"/>
      <c r="CK7" s="98"/>
      <c r="CL7" s="98"/>
      <c r="CM7" s="98"/>
      <c r="CN7" s="98"/>
      <c r="CO7" s="98"/>
      <c r="CP7" s="98"/>
      <c r="CQ7" s="98"/>
      <c r="CR7" s="98"/>
      <c r="CS7" s="98"/>
      <c r="CT7" s="98"/>
      <c r="CU7" s="98"/>
    </row>
    <row r="8" spans="1:99" ht="19.5" customHeight="1" x14ac:dyDescent="0.2">
      <c r="A8" s="1381" t="s">
        <v>25</v>
      </c>
      <c r="B8" s="1382"/>
      <c r="C8" s="1382"/>
      <c r="D8" s="1382"/>
      <c r="E8" s="1382"/>
      <c r="F8" s="1382"/>
      <c r="G8" s="1382"/>
      <c r="H8" s="1382"/>
      <c r="I8" s="1383"/>
      <c r="J8" s="1490"/>
      <c r="K8" s="1491"/>
      <c r="L8" s="1491"/>
      <c r="M8" s="1491"/>
      <c r="N8" s="1491"/>
      <c r="O8" s="1491"/>
      <c r="P8" s="1491"/>
      <c r="Q8" s="1491"/>
      <c r="R8" s="1491"/>
      <c r="S8" s="1491"/>
      <c r="T8" s="1492" t="s">
        <v>208</v>
      </c>
      <c r="U8" s="1493"/>
      <c r="V8" s="1493"/>
      <c r="W8" s="1493"/>
      <c r="X8" s="1493"/>
      <c r="Y8" s="1493"/>
      <c r="Z8" s="1493"/>
      <c r="AA8" s="1494"/>
      <c r="AB8" s="1394"/>
      <c r="AC8" s="1394"/>
      <c r="AD8" s="1394"/>
      <c r="AE8" s="1394"/>
      <c r="AF8" s="1394"/>
      <c r="AG8" s="1394"/>
      <c r="AH8" s="1394"/>
      <c r="AI8" s="1395"/>
      <c r="AL8" s="32"/>
      <c r="AM8" s="32"/>
      <c r="AN8" s="101"/>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101"/>
      <c r="BT8" s="101"/>
      <c r="BU8" s="101"/>
      <c r="BV8" s="6"/>
      <c r="BW8" s="6"/>
      <c r="BX8" s="6"/>
      <c r="BY8" s="6"/>
      <c r="CC8" s="6"/>
      <c r="CD8" s="98"/>
      <c r="CE8" s="98"/>
      <c r="CF8" s="98"/>
      <c r="CG8" s="98"/>
      <c r="CH8" s="98"/>
      <c r="CI8" s="98"/>
      <c r="CJ8" s="98"/>
      <c r="CK8" s="98"/>
      <c r="CL8" s="98"/>
      <c r="CM8" s="98"/>
      <c r="CN8" s="98"/>
      <c r="CO8" s="98"/>
      <c r="CP8" s="98"/>
      <c r="CQ8" s="98"/>
      <c r="CR8" s="98"/>
      <c r="CS8" s="98"/>
      <c r="CT8" s="98"/>
      <c r="CU8" s="98"/>
    </row>
    <row r="9" spans="1:99" ht="54" customHeight="1" x14ac:dyDescent="0.2">
      <c r="A9" s="1495" t="s">
        <v>615</v>
      </c>
      <c r="B9" s="1496"/>
      <c r="C9" s="1496"/>
      <c r="D9" s="1496"/>
      <c r="E9" s="1496"/>
      <c r="F9" s="1496"/>
      <c r="G9" s="1496"/>
      <c r="H9" s="1496"/>
      <c r="I9" s="1497"/>
      <c r="J9" s="1498"/>
      <c r="K9" s="1499"/>
      <c r="L9" s="1499"/>
      <c r="M9" s="1499"/>
      <c r="N9" s="1499"/>
      <c r="O9" s="1499"/>
      <c r="P9" s="1499"/>
      <c r="Q9" s="1499"/>
      <c r="R9" s="1499"/>
      <c r="S9" s="1499"/>
      <c r="T9" s="1499"/>
      <c r="U9" s="1499"/>
      <c r="V9" s="1499"/>
      <c r="W9" s="1499"/>
      <c r="X9" s="1499"/>
      <c r="Y9" s="1499"/>
      <c r="Z9" s="1499"/>
      <c r="AA9" s="1499"/>
      <c r="AB9" s="1499"/>
      <c r="AC9" s="1499"/>
      <c r="AD9" s="1499"/>
      <c r="AE9" s="1499"/>
      <c r="AF9" s="1499"/>
      <c r="AG9" s="1499"/>
      <c r="AH9" s="1499"/>
      <c r="AI9" s="1500"/>
      <c r="AL9" s="32"/>
      <c r="AM9" s="32"/>
      <c r="AN9" s="101"/>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101"/>
      <c r="BT9" s="101"/>
      <c r="BU9" s="101"/>
      <c r="BV9" s="6"/>
      <c r="BW9" s="6"/>
      <c r="BX9" s="6"/>
      <c r="BY9" s="6"/>
      <c r="CC9" s="6"/>
      <c r="CD9" s="98"/>
      <c r="CE9" s="98"/>
      <c r="CF9" s="98"/>
      <c r="CG9" s="98"/>
      <c r="CH9" s="98"/>
      <c r="CI9" s="98"/>
      <c r="CJ9" s="98"/>
      <c r="CK9" s="98"/>
      <c r="CL9" s="98"/>
      <c r="CM9" s="98"/>
      <c r="CN9" s="98"/>
      <c r="CO9" s="98"/>
      <c r="CP9" s="98"/>
      <c r="CQ9" s="98"/>
      <c r="CR9" s="98"/>
      <c r="CS9" s="98"/>
      <c r="CT9" s="98"/>
      <c r="CU9" s="98"/>
    </row>
    <row r="10" spans="1:99" ht="19.5" customHeight="1" x14ac:dyDescent="0.2">
      <c r="A10" s="1381" t="s">
        <v>28</v>
      </c>
      <c r="B10" s="1382"/>
      <c r="C10" s="1382"/>
      <c r="D10" s="1382"/>
      <c r="E10" s="1382"/>
      <c r="F10" s="1382"/>
      <c r="G10" s="1382"/>
      <c r="H10" s="1382"/>
      <c r="I10" s="1383"/>
      <c r="J10" s="1415" t="s">
        <v>211</v>
      </c>
      <c r="K10" s="1382"/>
      <c r="L10" s="1382"/>
      <c r="M10" s="1382"/>
      <c r="N10" s="1394"/>
      <c r="O10" s="1394"/>
      <c r="P10" s="1382" t="s">
        <v>29</v>
      </c>
      <c r="Q10" s="1382"/>
      <c r="R10" s="1394"/>
      <c r="S10" s="1394"/>
      <c r="T10" s="1462" t="s">
        <v>212</v>
      </c>
      <c r="U10" s="1462"/>
      <c r="V10" s="1382" t="s">
        <v>31</v>
      </c>
      <c r="W10" s="1382"/>
      <c r="X10" s="1382"/>
      <c r="Y10" s="1382" t="s">
        <v>213</v>
      </c>
      <c r="Z10" s="1382"/>
      <c r="AA10" s="1382"/>
      <c r="AB10" s="1394"/>
      <c r="AC10" s="1394"/>
      <c r="AD10" s="1382" t="s">
        <v>29</v>
      </c>
      <c r="AE10" s="1382"/>
      <c r="AF10" s="1394"/>
      <c r="AG10" s="1394"/>
      <c r="AH10" s="1382" t="s">
        <v>30</v>
      </c>
      <c r="AI10" s="1525"/>
      <c r="AL10" s="32"/>
      <c r="AM10" s="32"/>
      <c r="AN10" s="101"/>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101"/>
      <c r="BT10" s="101"/>
      <c r="BU10" s="101"/>
      <c r="BV10" s="6"/>
      <c r="BW10" s="6"/>
      <c r="BX10" s="6"/>
      <c r="BY10" s="6"/>
    </row>
    <row r="11" spans="1:99" ht="19.5" customHeight="1" x14ac:dyDescent="0.2">
      <c r="A11" s="1381" t="s">
        <v>133</v>
      </c>
      <c r="B11" s="1382"/>
      <c r="C11" s="1382"/>
      <c r="D11" s="1382"/>
      <c r="E11" s="1382"/>
      <c r="F11" s="1382"/>
      <c r="G11" s="1382"/>
      <c r="H11" s="1382"/>
      <c r="I11" s="1383"/>
      <c r="J11" s="1445"/>
      <c r="K11" s="1445"/>
      <c r="L11" s="1445"/>
      <c r="M11" s="1445"/>
      <c r="N11" s="1445"/>
      <c r="O11" s="1445"/>
      <c r="P11" s="1445"/>
      <c r="Q11" s="1445"/>
      <c r="R11" s="1445"/>
      <c r="S11" s="1445"/>
      <c r="T11" s="1445"/>
      <c r="U11" s="1445"/>
      <c r="V11" s="1445"/>
      <c r="W11" s="1445"/>
      <c r="X11" s="1501" t="s">
        <v>135</v>
      </c>
      <c r="Y11" s="1501"/>
      <c r="Z11" s="1501"/>
      <c r="AA11" s="1501"/>
      <c r="AB11" s="1501"/>
      <c r="AC11" s="1501"/>
      <c r="AD11" s="1501"/>
      <c r="AE11" s="1501"/>
      <c r="AF11" s="1501"/>
      <c r="AG11" s="1501"/>
      <c r="AH11" s="1501"/>
      <c r="AI11" s="150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99" ht="54" customHeight="1" x14ac:dyDescent="0.2">
      <c r="A12" s="1503" t="s">
        <v>616</v>
      </c>
      <c r="B12" s="1382"/>
      <c r="C12" s="1382"/>
      <c r="D12" s="1382"/>
      <c r="E12" s="1382"/>
      <c r="F12" s="1382"/>
      <c r="G12" s="1382"/>
      <c r="H12" s="1382"/>
      <c r="I12" s="1383"/>
      <c r="J12" s="1412"/>
      <c r="K12" s="1413"/>
      <c r="L12" s="1413"/>
      <c r="M12" s="1413"/>
      <c r="N12" s="1413"/>
      <c r="O12" s="1413"/>
      <c r="P12" s="1413"/>
      <c r="Q12" s="1413"/>
      <c r="R12" s="1413"/>
      <c r="S12" s="1413"/>
      <c r="T12" s="1413"/>
      <c r="U12" s="1413"/>
      <c r="V12" s="1413"/>
      <c r="W12" s="1413"/>
      <c r="X12" s="1413"/>
      <c r="Y12" s="1413"/>
      <c r="Z12" s="1413"/>
      <c r="AA12" s="1413"/>
      <c r="AB12" s="1413"/>
      <c r="AC12" s="1413"/>
      <c r="AD12" s="1413"/>
      <c r="AE12" s="1413"/>
      <c r="AF12" s="1413"/>
      <c r="AG12" s="1413"/>
      <c r="AH12" s="1413"/>
      <c r="AI12" s="1414"/>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CC12" s="99"/>
    </row>
    <row r="13" spans="1:99" ht="41.25" customHeight="1" x14ac:dyDescent="0.2">
      <c r="A13" s="1381" t="s">
        <v>209</v>
      </c>
      <c r="B13" s="1382"/>
      <c r="C13" s="1382"/>
      <c r="D13" s="1382"/>
      <c r="E13" s="1382"/>
      <c r="F13" s="1382"/>
      <c r="G13" s="1382"/>
      <c r="H13" s="1382"/>
      <c r="I13" s="1383"/>
      <c r="J13" s="1412"/>
      <c r="K13" s="1413"/>
      <c r="L13" s="1413"/>
      <c r="M13" s="1413"/>
      <c r="N13" s="1413"/>
      <c r="O13" s="1413"/>
      <c r="P13" s="1413"/>
      <c r="Q13" s="1413"/>
      <c r="R13" s="1413"/>
      <c r="S13" s="1413"/>
      <c r="T13" s="1413"/>
      <c r="U13" s="1413"/>
      <c r="V13" s="1413"/>
      <c r="W13" s="1413"/>
      <c r="X13" s="1413"/>
      <c r="Y13" s="1413"/>
      <c r="Z13" s="1413"/>
      <c r="AA13" s="1413"/>
      <c r="AB13" s="1413"/>
      <c r="AC13" s="1413"/>
      <c r="AD13" s="1413"/>
      <c r="AE13" s="1413"/>
      <c r="AF13" s="1413"/>
      <c r="AG13" s="1413"/>
      <c r="AH13" s="1413"/>
      <c r="AI13" s="1414"/>
    </row>
    <row r="14" spans="1:99" ht="54" customHeight="1" x14ac:dyDescent="0.2">
      <c r="A14" s="1503" t="s">
        <v>617</v>
      </c>
      <c r="B14" s="1382"/>
      <c r="C14" s="1382"/>
      <c r="D14" s="1382"/>
      <c r="E14" s="1382"/>
      <c r="F14" s="1382"/>
      <c r="G14" s="1382"/>
      <c r="H14" s="1382"/>
      <c r="I14" s="1383"/>
      <c r="J14" s="1504"/>
      <c r="K14" s="1505"/>
      <c r="L14" s="1505"/>
      <c r="M14" s="1413"/>
      <c r="N14" s="1413"/>
      <c r="O14" s="1413"/>
      <c r="P14" s="1413"/>
      <c r="Q14" s="1413"/>
      <c r="R14" s="1413"/>
      <c r="S14" s="1413"/>
      <c r="T14" s="1413"/>
      <c r="U14" s="1413"/>
      <c r="V14" s="1413"/>
      <c r="W14" s="1413"/>
      <c r="X14" s="1413"/>
      <c r="Y14" s="1413"/>
      <c r="Z14" s="1413"/>
      <c r="AA14" s="1413"/>
      <c r="AB14" s="1413"/>
      <c r="AC14" s="1413"/>
      <c r="AD14" s="1413"/>
      <c r="AE14" s="1413"/>
      <c r="AF14" s="1413"/>
      <c r="AG14" s="1413"/>
      <c r="AH14" s="1413"/>
      <c r="AI14" s="1414"/>
    </row>
    <row r="15" spans="1:99" ht="19.5" customHeight="1" x14ac:dyDescent="0.2">
      <c r="A15" s="1508" t="s">
        <v>349</v>
      </c>
      <c r="B15" s="1397"/>
      <c r="C15" s="1397"/>
      <c r="D15" s="1397"/>
      <c r="E15" s="1397"/>
      <c r="F15" s="1397"/>
      <c r="G15" s="1397"/>
      <c r="H15" s="1397"/>
      <c r="I15" s="1397"/>
      <c r="J15" s="1517" t="s">
        <v>354</v>
      </c>
      <c r="K15" s="1518"/>
      <c r="L15" s="1519"/>
      <c r="M15" s="1516"/>
      <c r="N15" s="1516"/>
      <c r="O15" s="1516"/>
      <c r="P15" s="1516"/>
      <c r="Q15" s="1516"/>
      <c r="R15" s="1516"/>
      <c r="S15" s="1516"/>
      <c r="T15" s="1521" t="s">
        <v>139</v>
      </c>
      <c r="U15" s="1521"/>
      <c r="V15" s="1509"/>
      <c r="W15" s="1520" t="s">
        <v>355</v>
      </c>
      <c r="X15" s="1462"/>
      <c r="Y15" s="1463"/>
      <c r="Z15" s="1516"/>
      <c r="AA15" s="1516"/>
      <c r="AB15" s="1516"/>
      <c r="AC15" s="1516"/>
      <c r="AD15" s="1516"/>
      <c r="AE15" s="1516"/>
      <c r="AF15" s="1516"/>
      <c r="AG15" s="1509" t="s">
        <v>139</v>
      </c>
      <c r="AH15" s="1510"/>
      <c r="AI15" s="1511"/>
    </row>
    <row r="16" spans="1:99" ht="45" customHeight="1" x14ac:dyDescent="0.2">
      <c r="A16" s="1402"/>
      <c r="B16" s="1403"/>
      <c r="C16" s="1403"/>
      <c r="D16" s="1403"/>
      <c r="E16" s="1403"/>
      <c r="F16" s="1403"/>
      <c r="G16" s="1403"/>
      <c r="H16" s="1403"/>
      <c r="I16" s="1403"/>
      <c r="J16" s="1522" t="s">
        <v>353</v>
      </c>
      <c r="K16" s="1523"/>
      <c r="L16" s="1524"/>
      <c r="M16" s="1413"/>
      <c r="N16" s="1413"/>
      <c r="O16" s="1413"/>
      <c r="P16" s="1413"/>
      <c r="Q16" s="1413"/>
      <c r="R16" s="1413"/>
      <c r="S16" s="1413"/>
      <c r="T16" s="1413"/>
      <c r="U16" s="1413"/>
      <c r="V16" s="1413"/>
      <c r="W16" s="1413"/>
      <c r="X16" s="1413"/>
      <c r="Y16" s="1413"/>
      <c r="Z16" s="1413"/>
      <c r="AA16" s="1413"/>
      <c r="AB16" s="1413"/>
      <c r="AC16" s="1413"/>
      <c r="AD16" s="1413"/>
      <c r="AE16" s="1413"/>
      <c r="AF16" s="1413"/>
      <c r="AG16" s="1413"/>
      <c r="AH16" s="1413"/>
      <c r="AI16" s="1414"/>
    </row>
    <row r="17" spans="1:39" ht="19.5" customHeight="1" x14ac:dyDescent="0.2">
      <c r="A17" s="1432" t="s">
        <v>257</v>
      </c>
      <c r="B17" s="1433"/>
      <c r="C17" s="1433"/>
      <c r="D17" s="1433"/>
      <c r="E17" s="1433"/>
      <c r="F17" s="1433"/>
      <c r="G17" s="1433"/>
      <c r="H17" s="1433"/>
      <c r="I17" s="1433"/>
      <c r="J17" s="1512"/>
      <c r="K17" s="1512"/>
      <c r="L17" s="1512"/>
      <c r="M17" s="1433"/>
      <c r="N17" s="1433"/>
      <c r="O17" s="1433"/>
      <c r="P17" s="1433"/>
      <c r="Q17" s="1433"/>
      <c r="R17" s="1433"/>
      <c r="S17" s="1433"/>
      <c r="T17" s="1433"/>
      <c r="U17" s="1433"/>
      <c r="V17" s="1433"/>
      <c r="W17" s="1433"/>
      <c r="X17" s="1433"/>
      <c r="Y17" s="1433"/>
      <c r="Z17" s="1433"/>
      <c r="AA17" s="1433"/>
      <c r="AB17" s="1433"/>
      <c r="AC17" s="1434"/>
      <c r="AD17" s="1513" t="s">
        <v>145</v>
      </c>
      <c r="AE17" s="1514"/>
      <c r="AF17" s="1514"/>
      <c r="AG17" s="1514"/>
      <c r="AH17" s="1514"/>
      <c r="AI17" s="1515"/>
    </row>
    <row r="18" spans="1:39" ht="3.75" customHeight="1" x14ac:dyDescent="0.2">
      <c r="A18" s="1506"/>
      <c r="B18" s="1506"/>
      <c r="C18" s="1506"/>
      <c r="D18" s="1506"/>
      <c r="E18" s="1506"/>
      <c r="F18" s="1506"/>
      <c r="G18" s="1506"/>
      <c r="H18" s="1506"/>
      <c r="I18" s="1506"/>
      <c r="J18" s="1506"/>
      <c r="K18" s="1506"/>
      <c r="L18" s="1506"/>
      <c r="M18" s="1506"/>
      <c r="N18" s="1506"/>
      <c r="O18" s="1506"/>
      <c r="P18" s="1506"/>
      <c r="Q18" s="1506"/>
      <c r="R18" s="1506"/>
      <c r="S18" s="1506"/>
      <c r="T18" s="1506"/>
      <c r="U18" s="1506"/>
      <c r="V18" s="1506"/>
      <c r="W18" s="1506"/>
      <c r="X18" s="1506"/>
      <c r="Y18" s="1506"/>
      <c r="Z18" s="1506"/>
      <c r="AA18" s="1506"/>
      <c r="AB18" s="1506"/>
      <c r="AC18" s="1506"/>
      <c r="AD18" s="1507"/>
      <c r="AE18" s="1507"/>
      <c r="AF18" s="1507"/>
      <c r="AG18" s="1507"/>
      <c r="AH18" s="1507"/>
      <c r="AI18" s="1507"/>
      <c r="AJ18" s="62"/>
      <c r="AK18" s="62"/>
      <c r="AL18" s="62"/>
      <c r="AM18" s="62"/>
    </row>
    <row r="19" spans="1:39" ht="19.5" customHeight="1" x14ac:dyDescent="0.2">
      <c r="A19" s="1480" t="s">
        <v>148</v>
      </c>
      <c r="B19" s="1364"/>
      <c r="C19" s="1364"/>
      <c r="D19" s="1364"/>
      <c r="E19" s="1365"/>
      <c r="F19" s="1416" t="s">
        <v>248</v>
      </c>
      <c r="G19" s="1417"/>
      <c r="H19" s="1418"/>
      <c r="I19" s="1486"/>
      <c r="J19" s="1481" t="s">
        <v>614</v>
      </c>
      <c r="K19" s="1482"/>
      <c r="L19" s="1482"/>
      <c r="M19" s="1482"/>
      <c r="N19" s="1482"/>
      <c r="O19" s="1482"/>
      <c r="P19" s="1482"/>
      <c r="Q19" s="1482"/>
      <c r="R19" s="1482"/>
      <c r="S19" s="1482"/>
      <c r="T19" s="1483"/>
      <c r="U19" s="1484"/>
      <c r="V19" s="1484"/>
      <c r="W19" s="1484"/>
      <c r="X19" s="1484"/>
      <c r="Y19" s="1484"/>
      <c r="Z19" s="1484"/>
      <c r="AA19" s="1484"/>
      <c r="AB19" s="1484"/>
      <c r="AC19" s="1484"/>
      <c r="AD19" s="1484"/>
      <c r="AE19" s="1484"/>
      <c r="AF19" s="1484"/>
      <c r="AG19" s="1484"/>
      <c r="AH19" s="1484"/>
      <c r="AI19" s="1485"/>
    </row>
    <row r="20" spans="1:39" ht="19.5" customHeight="1" x14ac:dyDescent="0.2">
      <c r="A20" s="1472" t="s">
        <v>22</v>
      </c>
      <c r="B20" s="1406"/>
      <c r="C20" s="1406"/>
      <c r="D20" s="1406"/>
      <c r="E20" s="1406"/>
      <c r="F20" s="1406"/>
      <c r="G20" s="1406"/>
      <c r="H20" s="1406"/>
      <c r="I20" s="1407"/>
      <c r="J20" s="1473"/>
      <c r="K20" s="1474"/>
      <c r="L20" s="1474"/>
      <c r="M20" s="1474"/>
      <c r="N20" s="1474"/>
      <c r="O20" s="1474"/>
      <c r="P20" s="1474"/>
      <c r="Q20" s="1474"/>
      <c r="R20" s="1474"/>
      <c r="S20" s="1474"/>
      <c r="T20" s="1475" t="s">
        <v>260</v>
      </c>
      <c r="U20" s="1476"/>
      <c r="V20" s="1476"/>
      <c r="W20" s="1476"/>
      <c r="X20" s="1476"/>
      <c r="Y20" s="1476"/>
      <c r="Z20" s="1476"/>
      <c r="AA20" s="1477"/>
      <c r="AB20" s="1478"/>
      <c r="AC20" s="1478"/>
      <c r="AD20" s="1478"/>
      <c r="AE20" s="1478"/>
      <c r="AF20" s="1478"/>
      <c r="AG20" s="1478"/>
      <c r="AH20" s="1478"/>
      <c r="AI20" s="1479"/>
    </row>
    <row r="21" spans="1:39" ht="19.5" customHeight="1" x14ac:dyDescent="0.2">
      <c r="A21" s="1472" t="s">
        <v>207</v>
      </c>
      <c r="B21" s="1406"/>
      <c r="C21" s="1406"/>
      <c r="D21" s="1406"/>
      <c r="E21" s="1406"/>
      <c r="F21" s="1406"/>
      <c r="G21" s="1406"/>
      <c r="H21" s="1406"/>
      <c r="I21" s="1407"/>
      <c r="J21" s="1487"/>
      <c r="K21" s="1488"/>
      <c r="L21" s="1488"/>
      <c r="M21" s="1488"/>
      <c r="N21" s="1488"/>
      <c r="O21" s="1488"/>
      <c r="P21" s="1488"/>
      <c r="Q21" s="1488"/>
      <c r="R21" s="1488"/>
      <c r="S21" s="1488"/>
      <c r="T21" s="1488"/>
      <c r="U21" s="1488"/>
      <c r="V21" s="1488"/>
      <c r="W21" s="1488"/>
      <c r="X21" s="1488"/>
      <c r="Y21" s="1488"/>
      <c r="Z21" s="1488"/>
      <c r="AA21" s="1488"/>
      <c r="AB21" s="1488"/>
      <c r="AC21" s="1488"/>
      <c r="AD21" s="1488"/>
      <c r="AE21" s="1488"/>
      <c r="AF21" s="1488"/>
      <c r="AG21" s="1488"/>
      <c r="AH21" s="1488"/>
      <c r="AI21" s="1489"/>
    </row>
    <row r="22" spans="1:39" ht="19.5" customHeight="1" x14ac:dyDescent="0.2">
      <c r="A22" s="1381" t="s">
        <v>25</v>
      </c>
      <c r="B22" s="1382"/>
      <c r="C22" s="1382"/>
      <c r="D22" s="1382"/>
      <c r="E22" s="1382"/>
      <c r="F22" s="1382"/>
      <c r="G22" s="1382"/>
      <c r="H22" s="1382"/>
      <c r="I22" s="1383"/>
      <c r="J22" s="1490"/>
      <c r="K22" s="1491"/>
      <c r="L22" s="1491"/>
      <c r="M22" s="1491"/>
      <c r="N22" s="1491"/>
      <c r="O22" s="1491"/>
      <c r="P22" s="1491"/>
      <c r="Q22" s="1491"/>
      <c r="R22" s="1491"/>
      <c r="S22" s="1491"/>
      <c r="T22" s="1492" t="s">
        <v>208</v>
      </c>
      <c r="U22" s="1493"/>
      <c r="V22" s="1493"/>
      <c r="W22" s="1493"/>
      <c r="X22" s="1493"/>
      <c r="Y22" s="1493"/>
      <c r="Z22" s="1493"/>
      <c r="AA22" s="1494"/>
      <c r="AB22" s="1394"/>
      <c r="AC22" s="1394"/>
      <c r="AD22" s="1394"/>
      <c r="AE22" s="1394"/>
      <c r="AF22" s="1394"/>
      <c r="AG22" s="1394"/>
      <c r="AH22" s="1394"/>
      <c r="AI22" s="1395"/>
    </row>
    <row r="23" spans="1:39" ht="54" customHeight="1" x14ac:dyDescent="0.2">
      <c r="A23" s="1495" t="s">
        <v>615</v>
      </c>
      <c r="B23" s="1496"/>
      <c r="C23" s="1496"/>
      <c r="D23" s="1496"/>
      <c r="E23" s="1496"/>
      <c r="F23" s="1496"/>
      <c r="G23" s="1496"/>
      <c r="H23" s="1496"/>
      <c r="I23" s="1497"/>
      <c r="J23" s="1498"/>
      <c r="K23" s="1499"/>
      <c r="L23" s="1499"/>
      <c r="M23" s="1499"/>
      <c r="N23" s="1499"/>
      <c r="O23" s="1499"/>
      <c r="P23" s="1499"/>
      <c r="Q23" s="1499"/>
      <c r="R23" s="1499"/>
      <c r="S23" s="1499"/>
      <c r="T23" s="1499"/>
      <c r="U23" s="1499"/>
      <c r="V23" s="1499"/>
      <c r="W23" s="1499"/>
      <c r="X23" s="1499"/>
      <c r="Y23" s="1499"/>
      <c r="Z23" s="1499"/>
      <c r="AA23" s="1499"/>
      <c r="AB23" s="1499"/>
      <c r="AC23" s="1499"/>
      <c r="AD23" s="1499"/>
      <c r="AE23" s="1499"/>
      <c r="AF23" s="1499"/>
      <c r="AG23" s="1499"/>
      <c r="AH23" s="1499"/>
      <c r="AI23" s="1500"/>
    </row>
    <row r="24" spans="1:39" ht="19.5" customHeight="1" x14ac:dyDescent="0.2">
      <c r="A24" s="1381" t="s">
        <v>28</v>
      </c>
      <c r="B24" s="1382"/>
      <c r="C24" s="1382"/>
      <c r="D24" s="1382"/>
      <c r="E24" s="1382"/>
      <c r="F24" s="1382"/>
      <c r="G24" s="1382"/>
      <c r="H24" s="1382"/>
      <c r="I24" s="1383"/>
      <c r="J24" s="1415" t="s">
        <v>211</v>
      </c>
      <c r="K24" s="1382"/>
      <c r="L24" s="1382"/>
      <c r="M24" s="1382"/>
      <c r="N24" s="1394"/>
      <c r="O24" s="1394"/>
      <c r="P24" s="1382" t="s">
        <v>29</v>
      </c>
      <c r="Q24" s="1382"/>
      <c r="R24" s="1394"/>
      <c r="S24" s="1394"/>
      <c r="T24" s="1462" t="s">
        <v>212</v>
      </c>
      <c r="U24" s="1462"/>
      <c r="V24" s="1382" t="s">
        <v>31</v>
      </c>
      <c r="W24" s="1382"/>
      <c r="X24" s="1382"/>
      <c r="Y24" s="1382" t="s">
        <v>213</v>
      </c>
      <c r="Z24" s="1382"/>
      <c r="AA24" s="1382"/>
      <c r="AB24" s="1394"/>
      <c r="AC24" s="1394"/>
      <c r="AD24" s="1382" t="s">
        <v>29</v>
      </c>
      <c r="AE24" s="1382"/>
      <c r="AF24" s="1394"/>
      <c r="AG24" s="1394"/>
      <c r="AH24" s="1382" t="s">
        <v>30</v>
      </c>
      <c r="AI24" s="1525"/>
    </row>
    <row r="25" spans="1:39" ht="19.5" customHeight="1" x14ac:dyDescent="0.2">
      <c r="A25" s="1381" t="s">
        <v>133</v>
      </c>
      <c r="B25" s="1382"/>
      <c r="C25" s="1382"/>
      <c r="D25" s="1382"/>
      <c r="E25" s="1382"/>
      <c r="F25" s="1382"/>
      <c r="G25" s="1382"/>
      <c r="H25" s="1382"/>
      <c r="I25" s="1383"/>
      <c r="J25" s="1445"/>
      <c r="K25" s="1445"/>
      <c r="L25" s="1445"/>
      <c r="M25" s="1445"/>
      <c r="N25" s="1445"/>
      <c r="O25" s="1445"/>
      <c r="P25" s="1445"/>
      <c r="Q25" s="1445"/>
      <c r="R25" s="1445"/>
      <c r="S25" s="1445"/>
      <c r="T25" s="1445"/>
      <c r="U25" s="1445"/>
      <c r="V25" s="1445"/>
      <c r="W25" s="1445"/>
      <c r="X25" s="1501" t="s">
        <v>135</v>
      </c>
      <c r="Y25" s="1501"/>
      <c r="Z25" s="1501"/>
      <c r="AA25" s="1501"/>
      <c r="AB25" s="1501"/>
      <c r="AC25" s="1501"/>
      <c r="AD25" s="1501"/>
      <c r="AE25" s="1501"/>
      <c r="AF25" s="1501"/>
      <c r="AG25" s="1501"/>
      <c r="AH25" s="1501"/>
      <c r="AI25" s="1502"/>
    </row>
    <row r="26" spans="1:39" ht="54" customHeight="1" x14ac:dyDescent="0.2">
      <c r="A26" s="1503" t="s">
        <v>616</v>
      </c>
      <c r="B26" s="1382"/>
      <c r="C26" s="1382"/>
      <c r="D26" s="1382"/>
      <c r="E26" s="1382"/>
      <c r="F26" s="1382"/>
      <c r="G26" s="1382"/>
      <c r="H26" s="1382"/>
      <c r="I26" s="1383"/>
      <c r="J26" s="1412"/>
      <c r="K26" s="1413"/>
      <c r="L26" s="1413"/>
      <c r="M26" s="1413"/>
      <c r="N26" s="1413"/>
      <c r="O26" s="1413"/>
      <c r="P26" s="1413"/>
      <c r="Q26" s="1413"/>
      <c r="R26" s="1413"/>
      <c r="S26" s="1413"/>
      <c r="T26" s="1413"/>
      <c r="U26" s="1413"/>
      <c r="V26" s="1413"/>
      <c r="W26" s="1413"/>
      <c r="X26" s="1413"/>
      <c r="Y26" s="1413"/>
      <c r="Z26" s="1413"/>
      <c r="AA26" s="1413"/>
      <c r="AB26" s="1413"/>
      <c r="AC26" s="1413"/>
      <c r="AD26" s="1413"/>
      <c r="AE26" s="1413"/>
      <c r="AF26" s="1413"/>
      <c r="AG26" s="1413"/>
      <c r="AH26" s="1413"/>
      <c r="AI26" s="1414"/>
    </row>
    <row r="27" spans="1:39" ht="41.25" customHeight="1" x14ac:dyDescent="0.2">
      <c r="A27" s="1381" t="s">
        <v>209</v>
      </c>
      <c r="B27" s="1382"/>
      <c r="C27" s="1382"/>
      <c r="D27" s="1382"/>
      <c r="E27" s="1382"/>
      <c r="F27" s="1382"/>
      <c r="G27" s="1382"/>
      <c r="H27" s="1382"/>
      <c r="I27" s="1383"/>
      <c r="J27" s="1412"/>
      <c r="K27" s="1413"/>
      <c r="L27" s="1413"/>
      <c r="M27" s="1413"/>
      <c r="N27" s="1413"/>
      <c r="O27" s="1413"/>
      <c r="P27" s="1413"/>
      <c r="Q27" s="1413"/>
      <c r="R27" s="1413"/>
      <c r="S27" s="1413"/>
      <c r="T27" s="1413"/>
      <c r="U27" s="1413"/>
      <c r="V27" s="1413"/>
      <c r="W27" s="1413"/>
      <c r="X27" s="1413"/>
      <c r="Y27" s="1413"/>
      <c r="Z27" s="1413"/>
      <c r="AA27" s="1413"/>
      <c r="AB27" s="1413"/>
      <c r="AC27" s="1413"/>
      <c r="AD27" s="1413"/>
      <c r="AE27" s="1413"/>
      <c r="AF27" s="1413"/>
      <c r="AG27" s="1413"/>
      <c r="AH27" s="1413"/>
      <c r="AI27" s="1414"/>
    </row>
    <row r="28" spans="1:39" ht="45" customHeight="1" x14ac:dyDescent="0.2">
      <c r="A28" s="1503" t="s">
        <v>617</v>
      </c>
      <c r="B28" s="1382"/>
      <c r="C28" s="1382"/>
      <c r="D28" s="1382"/>
      <c r="E28" s="1382"/>
      <c r="F28" s="1382"/>
      <c r="G28" s="1382"/>
      <c r="H28" s="1382"/>
      <c r="I28" s="1383"/>
      <c r="J28" s="1504"/>
      <c r="K28" s="1505"/>
      <c r="L28" s="1505"/>
      <c r="M28" s="1413"/>
      <c r="N28" s="1413"/>
      <c r="O28" s="1413"/>
      <c r="P28" s="1413"/>
      <c r="Q28" s="1413"/>
      <c r="R28" s="1413"/>
      <c r="S28" s="1413"/>
      <c r="T28" s="1413"/>
      <c r="U28" s="1413"/>
      <c r="V28" s="1413"/>
      <c r="W28" s="1413"/>
      <c r="X28" s="1413"/>
      <c r="Y28" s="1413"/>
      <c r="Z28" s="1413"/>
      <c r="AA28" s="1413"/>
      <c r="AB28" s="1413"/>
      <c r="AC28" s="1413"/>
      <c r="AD28" s="1413"/>
      <c r="AE28" s="1413"/>
      <c r="AF28" s="1413"/>
      <c r="AG28" s="1413"/>
      <c r="AH28" s="1413"/>
      <c r="AI28" s="1414"/>
    </row>
    <row r="29" spans="1:39" ht="19.5" customHeight="1" x14ac:dyDescent="0.2">
      <c r="A29" s="1508" t="s">
        <v>349</v>
      </c>
      <c r="B29" s="1397"/>
      <c r="C29" s="1397"/>
      <c r="D29" s="1397"/>
      <c r="E29" s="1397"/>
      <c r="F29" s="1397"/>
      <c r="G29" s="1397"/>
      <c r="H29" s="1397"/>
      <c r="I29" s="1397"/>
      <c r="J29" s="1517" t="s">
        <v>354</v>
      </c>
      <c r="K29" s="1518"/>
      <c r="L29" s="1526"/>
      <c r="M29" s="1516"/>
      <c r="N29" s="1516"/>
      <c r="O29" s="1516"/>
      <c r="P29" s="1516"/>
      <c r="Q29" s="1516"/>
      <c r="R29" s="1516"/>
      <c r="S29" s="1516"/>
      <c r="T29" s="1521" t="s">
        <v>139</v>
      </c>
      <c r="U29" s="1521"/>
      <c r="V29" s="1509"/>
      <c r="W29" s="1520" t="s">
        <v>355</v>
      </c>
      <c r="X29" s="1462"/>
      <c r="Y29" s="1463"/>
      <c r="Z29" s="1516"/>
      <c r="AA29" s="1516"/>
      <c r="AB29" s="1516"/>
      <c r="AC29" s="1516"/>
      <c r="AD29" s="1516"/>
      <c r="AE29" s="1516"/>
      <c r="AF29" s="1516"/>
      <c r="AG29" s="1509" t="s">
        <v>139</v>
      </c>
      <c r="AH29" s="1510"/>
      <c r="AI29" s="1511"/>
    </row>
    <row r="30" spans="1:39" ht="45" customHeight="1" x14ac:dyDescent="0.2">
      <c r="A30" s="1402"/>
      <c r="B30" s="1403"/>
      <c r="C30" s="1403"/>
      <c r="D30" s="1403"/>
      <c r="E30" s="1403"/>
      <c r="F30" s="1403"/>
      <c r="G30" s="1403"/>
      <c r="H30" s="1403"/>
      <c r="I30" s="1403"/>
      <c r="J30" s="1522" t="s">
        <v>353</v>
      </c>
      <c r="K30" s="1523"/>
      <c r="L30" s="1524"/>
      <c r="M30" s="1413"/>
      <c r="N30" s="1413"/>
      <c r="O30" s="1413"/>
      <c r="P30" s="1413"/>
      <c r="Q30" s="1413"/>
      <c r="R30" s="1413"/>
      <c r="S30" s="1413"/>
      <c r="T30" s="1413"/>
      <c r="U30" s="1413"/>
      <c r="V30" s="1413"/>
      <c r="W30" s="1413"/>
      <c r="X30" s="1413"/>
      <c r="Y30" s="1413"/>
      <c r="Z30" s="1413"/>
      <c r="AA30" s="1413"/>
      <c r="AB30" s="1413"/>
      <c r="AC30" s="1413"/>
      <c r="AD30" s="1413"/>
      <c r="AE30" s="1413"/>
      <c r="AF30" s="1413"/>
      <c r="AG30" s="1413"/>
      <c r="AH30" s="1413"/>
      <c r="AI30" s="1414"/>
    </row>
    <row r="31" spans="1:39" ht="19.5" customHeight="1" x14ac:dyDescent="0.2">
      <c r="A31" s="1432" t="s">
        <v>257</v>
      </c>
      <c r="B31" s="1433"/>
      <c r="C31" s="1433"/>
      <c r="D31" s="1433"/>
      <c r="E31" s="1433"/>
      <c r="F31" s="1433"/>
      <c r="G31" s="1433"/>
      <c r="H31" s="1433"/>
      <c r="I31" s="1433"/>
      <c r="J31" s="1512"/>
      <c r="K31" s="1512"/>
      <c r="L31" s="1512"/>
      <c r="M31" s="1433"/>
      <c r="N31" s="1433"/>
      <c r="O31" s="1433"/>
      <c r="P31" s="1433"/>
      <c r="Q31" s="1433"/>
      <c r="R31" s="1433"/>
      <c r="S31" s="1433"/>
      <c r="T31" s="1433"/>
      <c r="U31" s="1433"/>
      <c r="V31" s="1433"/>
      <c r="W31" s="1433"/>
      <c r="X31" s="1433"/>
      <c r="Y31" s="1433"/>
      <c r="Z31" s="1433"/>
      <c r="AA31" s="1433"/>
      <c r="AB31" s="1433"/>
      <c r="AC31" s="1434"/>
      <c r="AD31" s="1513" t="s">
        <v>145</v>
      </c>
      <c r="AE31" s="1514"/>
      <c r="AF31" s="1514"/>
      <c r="AG31" s="1514"/>
      <c r="AH31" s="1514"/>
      <c r="AI31" s="1515"/>
    </row>
    <row r="34" spans="2:2" ht="15" customHeight="1" x14ac:dyDescent="0.2">
      <c r="B34" s="2"/>
    </row>
  </sheetData>
  <sheetProtection sheet="1" objects="1" scenarios="1" formatCells="0" formatRows="0" selectLockedCells="1"/>
  <mergeCells count="100">
    <mergeCell ref="M16:AI16"/>
    <mergeCell ref="J10:M10"/>
    <mergeCell ref="N10:O10"/>
    <mergeCell ref="V10:X10"/>
    <mergeCell ref="AH10:AI10"/>
    <mergeCell ref="P10:Q10"/>
    <mergeCell ref="R10:S10"/>
    <mergeCell ref="T10:U10"/>
    <mergeCell ref="A31:AC31"/>
    <mergeCell ref="AD31:AI31"/>
    <mergeCell ref="A29:I30"/>
    <mergeCell ref="J30:L30"/>
    <mergeCell ref="M30:AI30"/>
    <mergeCell ref="J29:L29"/>
    <mergeCell ref="M29:S29"/>
    <mergeCell ref="T29:V29"/>
    <mergeCell ref="W29:Y29"/>
    <mergeCell ref="Z29:AF29"/>
    <mergeCell ref="AG29:AI29"/>
    <mergeCell ref="A26:I26"/>
    <mergeCell ref="J26:AI26"/>
    <mergeCell ref="A27:I27"/>
    <mergeCell ref="J27:AI27"/>
    <mergeCell ref="A28:I28"/>
    <mergeCell ref="J28:AI28"/>
    <mergeCell ref="A25:I25"/>
    <mergeCell ref="J25:W25"/>
    <mergeCell ref="X25:AI25"/>
    <mergeCell ref="AB24:AC24"/>
    <mergeCell ref="A24:I24"/>
    <mergeCell ref="J24:M24"/>
    <mergeCell ref="Y24:AA24"/>
    <mergeCell ref="AF24:AG24"/>
    <mergeCell ref="AH24:AI24"/>
    <mergeCell ref="N24:O24"/>
    <mergeCell ref="P24:Q24"/>
    <mergeCell ref="R24:S24"/>
    <mergeCell ref="T24:U24"/>
    <mergeCell ref="V24:X24"/>
    <mergeCell ref="AD24:AE24"/>
    <mergeCell ref="A22:I22"/>
    <mergeCell ref="A23:I23"/>
    <mergeCell ref="J23:AI23"/>
    <mergeCell ref="J22:S22"/>
    <mergeCell ref="T22:AA22"/>
    <mergeCell ref="AB22:AI22"/>
    <mergeCell ref="A21:I21"/>
    <mergeCell ref="J21:AI21"/>
    <mergeCell ref="J20:S20"/>
    <mergeCell ref="T20:AA20"/>
    <mergeCell ref="AB20:AI20"/>
    <mergeCell ref="A19:E19"/>
    <mergeCell ref="J19:S19"/>
    <mergeCell ref="T19:AI19"/>
    <mergeCell ref="A20:I20"/>
    <mergeCell ref="F19:G19"/>
    <mergeCell ref="H19:I19"/>
    <mergeCell ref="A13:I13"/>
    <mergeCell ref="J13:AI13"/>
    <mergeCell ref="A14:I14"/>
    <mergeCell ref="J14:AI14"/>
    <mergeCell ref="A18:AC18"/>
    <mergeCell ref="AD18:AI18"/>
    <mergeCell ref="A15:I16"/>
    <mergeCell ref="AG15:AI15"/>
    <mergeCell ref="A17:AC17"/>
    <mergeCell ref="AD17:AI17"/>
    <mergeCell ref="Z15:AF15"/>
    <mergeCell ref="J15:L15"/>
    <mergeCell ref="M15:S15"/>
    <mergeCell ref="W15:Y15"/>
    <mergeCell ref="T15:V15"/>
    <mergeCell ref="J16:L16"/>
    <mergeCell ref="A11:I11"/>
    <mergeCell ref="J11:W11"/>
    <mergeCell ref="X11:AI11"/>
    <mergeCell ref="A12:I12"/>
    <mergeCell ref="J12:AI12"/>
    <mergeCell ref="A9:I9"/>
    <mergeCell ref="J9:AI9"/>
    <mergeCell ref="A10:I10"/>
    <mergeCell ref="AB10:AC10"/>
    <mergeCell ref="AD10:AE10"/>
    <mergeCell ref="AF10:AG10"/>
    <mergeCell ref="Y10:AA10"/>
    <mergeCell ref="A7:I7"/>
    <mergeCell ref="J7:AI7"/>
    <mergeCell ref="A8:I8"/>
    <mergeCell ref="J8:S8"/>
    <mergeCell ref="T8:AA8"/>
    <mergeCell ref="AB8:AI8"/>
    <mergeCell ref="A6:I6"/>
    <mergeCell ref="J6:S6"/>
    <mergeCell ref="T6:AA6"/>
    <mergeCell ref="AB6:AI6"/>
    <mergeCell ref="A5:E5"/>
    <mergeCell ref="J5:S5"/>
    <mergeCell ref="T5:AI5"/>
    <mergeCell ref="F5:G5"/>
    <mergeCell ref="H5:I5"/>
  </mergeCells>
  <phoneticPr fontId="1"/>
  <conditionalFormatting sqref="AD17:AI17">
    <cfRule type="containsText" dxfId="31" priority="2" operator="containsText" text="選択してください">
      <formula>NOT(ISERROR(SEARCH("選択してください",AD17)))</formula>
    </cfRule>
  </conditionalFormatting>
  <conditionalFormatting sqref="AD31:AI31">
    <cfRule type="containsText" dxfId="30" priority="1" operator="containsText" text="選択してください">
      <formula>NOT(ISERROR(SEARCH("選択してください",AD31)))</formula>
    </cfRule>
  </conditionalFormatting>
  <dataValidations xWindow="443" yWindow="721" count="11">
    <dataValidation imeMode="halfAlpha" allowBlank="1" showInputMessage="1" showErrorMessage="1" sqref="AB6 AB20" xr:uid="{00000000-0002-0000-1100-000000000000}"/>
    <dataValidation allowBlank="1" showErrorMessage="1" prompt="_x000a_" sqref="AG15:AI15 J15:J16 AG29:AI29 J29:J30" xr:uid="{00000000-0002-0000-1100-000001000000}"/>
    <dataValidation allowBlank="1" showErrorMessage="1" sqref="J12:AI13 J26:AI27" xr:uid="{00000000-0002-0000-1100-000002000000}"/>
    <dataValidation allowBlank="1" showInputMessage="1" showErrorMessage="1" prompt="選定に至った理由を具体的に入力してください。" sqref="J28:AI28 J14:AI14" xr:uid="{00000000-0002-0000-1100-000004000000}"/>
    <dataValidation type="list" allowBlank="1" showErrorMessage="1" prompt="_x000a_" sqref="AD17:AI17 AD31:AI31" xr:uid="{00000000-0002-0000-1100-000005000000}">
      <formula1>"選択してください,関連あり,関連なし"</formula1>
    </dataValidation>
    <dataValidation type="custom" imeMode="disabled" allowBlank="1" showInputMessage="1" showErrorMessage="1" sqref="M15:S15 Z15:AF15 M29:S29 Z29:AF29" xr:uid="{00000000-0002-0000-1100-000006000000}">
      <formula1>LENB(M15)=LEN(M15)</formula1>
    </dataValidation>
    <dataValidation allowBlank="1" showInputMessage="1" showErrorMessage="1" prompt="やむを得ず２社提出できない場合は、その理由を入力してください。_x000a_（ただし、「過去に取引実績があるから」等は不可）_x000a_" sqref="M16:AI16 M30:AI30" xr:uid="{00000000-0002-0000-1100-000008000000}"/>
    <dataValidation type="custom" imeMode="halfAlpha" allowBlank="1" showInputMessage="1" showErrorMessage="1" prompt="「(3)委託費」の「助成事業に要する経費（税込）」の金額を入力してください。" sqref="J25:W25 J11:W11" xr:uid="{00000000-0002-0000-1100-000009000000}">
      <formula1>LENB(J11)=LEN(J11)</formula1>
    </dataValidation>
    <dataValidation allowBlank="1" showInputMessage="1" showErrorMessage="1" prompt="前ページの「(3)委託費」の「経費番号」（委-1、委-2）を記入してください。" sqref="F5 F19" xr:uid="{00000000-0002-0000-1100-00000A000000}"/>
    <dataValidation allowBlank="1" showInputMessage="1" showErrorMessage="1" prompt="前シートの「(3)委託費」の「経費番号」（委-1、委-2等）を入力してください。" sqref="H19:I19 H5:I5" xr:uid="{00000000-0002-0000-1100-000013000000}"/>
    <dataValidation imeMode="disabled" allowBlank="1" showInputMessage="1" showErrorMessage="1" promptTitle="契約開始日は、事業実施期間のR8.2.1以降としてください。" prompt="本助成事業の開発・改良フェーズの事業実施期間内（R8.2.1から完了予定日まで）に契約（発注・発注請）、取得、実施、支払いを行った分が助成対象となります。" sqref="AF24:AG24 AB24:AC24 R24:S24 N24:O24 N10:O10 R10:S10 AB10:AC10 AF10:AG10" xr:uid="{12CBEACF-5C2B-498A-9F28-0070112CAAAC}"/>
  </dataValidations>
  <pageMargins left="0.59055118110236227" right="0.19685039370078741" top="0.39370078740157483" bottom="0.39370078740157483" header="0.19685039370078741" footer="0.19685039370078741"/>
  <pageSetup paperSize="9" scale="98" orientation="portrait" r:id="rId1"/>
  <headerFooter>
    <oddFooter>&amp;C&amp;10&amp;A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20A33-3B59-49FF-86A9-4B0FCA57B462}">
  <sheetPr>
    <tabColor rgb="FF0070C0"/>
    <pageSetUpPr fitToPage="1"/>
  </sheetPr>
  <dimension ref="A1:AS28"/>
  <sheetViews>
    <sheetView showGridLines="0" view="pageBreakPreview" zoomScale="80" zoomScaleNormal="100" zoomScaleSheetLayoutView="80" workbookViewId="0">
      <selection activeCell="C7" sqref="C7:F10"/>
    </sheetView>
  </sheetViews>
  <sheetFormatPr defaultColWidth="2.109375" defaultRowHeight="14.25" customHeight="1" x14ac:dyDescent="0.2"/>
  <cols>
    <col min="1" max="1" width="6.88671875" style="408" customWidth="1"/>
    <col min="2" max="2" width="28.6640625" style="408" customWidth="1"/>
    <col min="3" max="3" width="5.77734375" style="408" customWidth="1"/>
    <col min="4" max="4" width="10.77734375" style="408" customWidth="1"/>
    <col min="5" max="5" width="5.77734375" style="408" customWidth="1"/>
    <col min="6" max="8" width="11.77734375" style="408" customWidth="1"/>
    <col min="9" max="9" width="16.77734375" style="408" customWidth="1"/>
    <col min="10" max="10" width="2.109375" style="407" customWidth="1"/>
    <col min="11" max="12" width="2.109375" style="408" customWidth="1"/>
    <col min="13" max="13" width="11.21875" style="408" customWidth="1"/>
    <col min="14" max="14" width="9.44140625" style="408" customWidth="1"/>
    <col min="15" max="15" width="6.21875" style="408" customWidth="1"/>
    <col min="16" max="212" width="2.109375" style="408" customWidth="1"/>
    <col min="213" max="16384" width="2.109375" style="408"/>
  </cols>
  <sheetData>
    <row r="1" spans="1:45" s="404" customFormat="1" ht="15" customHeight="1" x14ac:dyDescent="0.2">
      <c r="A1" s="398"/>
      <c r="B1" s="399"/>
      <c r="C1" s="399"/>
      <c r="D1" s="399"/>
      <c r="E1" s="399"/>
      <c r="F1" s="399"/>
      <c r="G1" s="399"/>
      <c r="H1" s="399"/>
      <c r="I1" s="400" t="s">
        <v>593</v>
      </c>
      <c r="J1" s="401"/>
      <c r="K1" s="402"/>
      <c r="L1" s="402"/>
      <c r="M1" s="399"/>
      <c r="N1" s="399"/>
      <c r="O1" s="399"/>
      <c r="P1" s="399"/>
      <c r="Q1" s="399"/>
      <c r="R1" s="399"/>
      <c r="S1" s="399"/>
      <c r="T1" s="399"/>
      <c r="U1" s="403"/>
      <c r="V1" s="403"/>
      <c r="W1" s="403"/>
      <c r="X1" s="403"/>
      <c r="Y1" s="403"/>
      <c r="Z1" s="403"/>
      <c r="AA1" s="403"/>
    </row>
    <row r="2" spans="1:45" ht="15" customHeight="1" x14ac:dyDescent="0.2">
      <c r="A2" s="405" t="s">
        <v>633</v>
      </c>
      <c r="B2" s="406"/>
      <c r="C2" s="406"/>
      <c r="D2" s="406"/>
      <c r="E2" s="406"/>
      <c r="F2" s="406"/>
      <c r="G2" s="406"/>
      <c r="H2" s="406"/>
      <c r="I2" s="406"/>
    </row>
    <row r="3" spans="1:45" ht="15" customHeight="1" x14ac:dyDescent="0.2">
      <c r="A3" s="409" t="s">
        <v>481</v>
      </c>
    </row>
    <row r="4" spans="1:45" ht="15" customHeight="1" x14ac:dyDescent="0.2">
      <c r="A4" s="409" t="s">
        <v>482</v>
      </c>
    </row>
    <row r="5" spans="1:45" ht="15" customHeight="1" x14ac:dyDescent="0.15">
      <c r="I5" s="410" t="s">
        <v>16</v>
      </c>
      <c r="J5" s="411"/>
      <c r="K5" s="412"/>
      <c r="M5" s="413"/>
    </row>
    <row r="6" spans="1:45" ht="45" customHeight="1" x14ac:dyDescent="0.2">
      <c r="A6" s="210" t="s">
        <v>146</v>
      </c>
      <c r="B6" s="414" t="s">
        <v>483</v>
      </c>
      <c r="C6" s="414" t="s">
        <v>485</v>
      </c>
      <c r="D6" s="414" t="s">
        <v>484</v>
      </c>
      <c r="E6" s="348" t="s">
        <v>49</v>
      </c>
      <c r="F6" s="415" t="s">
        <v>185</v>
      </c>
      <c r="G6" s="414" t="s">
        <v>195</v>
      </c>
      <c r="H6" s="414" t="s">
        <v>34</v>
      </c>
      <c r="I6" s="416" t="s">
        <v>594</v>
      </c>
      <c r="J6" s="417" t="s">
        <v>33</v>
      </c>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row>
    <row r="7" spans="1:45" ht="41.25" customHeight="1" x14ac:dyDescent="0.2">
      <c r="A7" s="419">
        <f>ROW()-6</f>
        <v>1</v>
      </c>
      <c r="B7" s="420"/>
      <c r="C7" s="420"/>
      <c r="D7" s="45"/>
      <c r="E7" s="11"/>
      <c r="F7" s="45"/>
      <c r="G7" s="228">
        <f>専門家指導費[[#This Row],[指導日数
(A)]]*専門家指導費[[#This Row],[単価
（税抜）
(B)]]</f>
        <v>0</v>
      </c>
      <c r="H7" s="228">
        <f>ROUNDDOWN(専門家指導費[[#This Row],[助成対象経費
（税抜）
(A)×(B）]]*1.1,0)</f>
        <v>0</v>
      </c>
      <c r="I7" s="56"/>
      <c r="J7"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8" spans="1:45" ht="41.25" customHeight="1" x14ac:dyDescent="0.2">
      <c r="A8" s="419">
        <f t="shared" ref="A8:A22" si="0">ROW()-6</f>
        <v>2</v>
      </c>
      <c r="B8" s="420"/>
      <c r="C8" s="420"/>
      <c r="D8" s="45"/>
      <c r="E8" s="11"/>
      <c r="F8" s="45"/>
      <c r="G8" s="228">
        <f>専門家指導費[[#This Row],[指導日数
(A)]]*専門家指導費[[#This Row],[単価
（税抜）
(B)]]</f>
        <v>0</v>
      </c>
      <c r="H8" s="228">
        <f>ROUNDDOWN(専門家指導費[[#This Row],[助成対象経費
（税抜）
(A)×(B）]]*1.1,0)</f>
        <v>0</v>
      </c>
      <c r="I8" s="56"/>
      <c r="J8"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c r="L8" s="93"/>
      <c r="N8" s="421"/>
      <c r="O8" s="421"/>
    </row>
    <row r="9" spans="1:45" ht="41.25" customHeight="1" x14ac:dyDescent="0.2">
      <c r="A9" s="419">
        <f t="shared" si="0"/>
        <v>3</v>
      </c>
      <c r="B9" s="420"/>
      <c r="C9" s="420"/>
      <c r="D9" s="422"/>
      <c r="E9" s="423"/>
      <c r="F9" s="424"/>
      <c r="G9" s="228">
        <f>専門家指導費[[#This Row],[指導日数
(A)]]*専門家指導費[[#This Row],[単価
（税抜）
(B)]]</f>
        <v>0</v>
      </c>
      <c r="H9" s="228">
        <f>ROUNDDOWN(専門家指導費[[#This Row],[助成対象経費
（税抜）
(A)×(B）]]*1.1,0)</f>
        <v>0</v>
      </c>
      <c r="I9" s="81"/>
      <c r="J9"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0" spans="1:45" ht="41.25" customHeight="1" x14ac:dyDescent="0.2">
      <c r="A10" s="419">
        <f t="shared" si="0"/>
        <v>4</v>
      </c>
      <c r="B10" s="425"/>
      <c r="C10" s="420"/>
      <c r="D10" s="224"/>
      <c r="E10" s="12"/>
      <c r="F10" s="224"/>
      <c r="G10" s="228">
        <f>専門家指導費[[#This Row],[指導日数
(A)]]*専門家指導費[[#This Row],[単価
（税抜）
(B)]]</f>
        <v>0</v>
      </c>
      <c r="H10" s="228">
        <f>ROUNDDOWN(専門家指導費[[#This Row],[助成対象経費
（税抜）
(A)×(B）]]*1.1,0)</f>
        <v>0</v>
      </c>
      <c r="I10" s="225"/>
      <c r="J10"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1" spans="1:45" ht="41.25" customHeight="1" x14ac:dyDescent="0.2">
      <c r="A11" s="419">
        <f t="shared" si="0"/>
        <v>5</v>
      </c>
      <c r="B11" s="420"/>
      <c r="C11" s="420"/>
      <c r="D11" s="45"/>
      <c r="E11" s="11"/>
      <c r="F11" s="45"/>
      <c r="G11" s="228">
        <f>専門家指導費[[#This Row],[指導日数
(A)]]*専門家指導費[[#This Row],[単価
（税抜）
(B)]]</f>
        <v>0</v>
      </c>
      <c r="H11" s="228">
        <f>ROUNDDOWN(専門家指導費[[#This Row],[助成対象経費
（税抜）
(A)×(B）]]*1.1,0)</f>
        <v>0</v>
      </c>
      <c r="I11" s="56"/>
      <c r="J11"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2" spans="1:45" ht="41.25" customHeight="1" x14ac:dyDescent="0.2">
      <c r="A12" s="419">
        <f t="shared" si="0"/>
        <v>6</v>
      </c>
      <c r="B12" s="420"/>
      <c r="C12" s="420"/>
      <c r="D12" s="45"/>
      <c r="E12" s="12"/>
      <c r="F12" s="45"/>
      <c r="G12" s="228">
        <f>専門家指導費[[#This Row],[指導日数
(A)]]*専門家指導費[[#This Row],[単価
（税抜）
(B)]]</f>
        <v>0</v>
      </c>
      <c r="H12" s="228">
        <f>ROUNDDOWN(専門家指導費[[#This Row],[助成対象経費
（税抜）
(A)×(B）]]*1.1,0)</f>
        <v>0</v>
      </c>
      <c r="I12" s="56"/>
      <c r="J12"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3" spans="1:45" ht="41.25" customHeight="1" x14ac:dyDescent="0.2">
      <c r="A13" s="419">
        <f t="shared" si="0"/>
        <v>7</v>
      </c>
      <c r="B13" s="420"/>
      <c r="C13" s="420"/>
      <c r="D13" s="45"/>
      <c r="E13" s="12"/>
      <c r="F13" s="45"/>
      <c r="G13" s="228">
        <f>専門家指導費[[#This Row],[指導日数
(A)]]*専門家指導費[[#This Row],[単価
（税抜）
(B)]]</f>
        <v>0</v>
      </c>
      <c r="H13" s="228">
        <f>ROUNDDOWN(専門家指導費[[#This Row],[助成対象経費
（税抜）
(A)×(B）]]*1.1,0)</f>
        <v>0</v>
      </c>
      <c r="I13" s="56"/>
      <c r="J13"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4" spans="1:45" ht="41.25" customHeight="1" x14ac:dyDescent="0.2">
      <c r="A14" s="419">
        <f t="shared" si="0"/>
        <v>8</v>
      </c>
      <c r="B14" s="420"/>
      <c r="C14" s="420"/>
      <c r="D14" s="45"/>
      <c r="E14" s="12"/>
      <c r="F14" s="45"/>
      <c r="G14" s="228">
        <f>専門家指導費[[#This Row],[指導日数
(A)]]*専門家指導費[[#This Row],[単価
（税抜）
(B)]]</f>
        <v>0</v>
      </c>
      <c r="H14" s="228">
        <f>ROUNDDOWN(専門家指導費[[#This Row],[助成対象経費
（税抜）
(A)×(B）]]*1.1,0)</f>
        <v>0</v>
      </c>
      <c r="I14" s="56"/>
      <c r="J14"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5" spans="1:45" ht="41.25" customHeight="1" x14ac:dyDescent="0.2">
      <c r="A15" s="419">
        <f t="shared" si="0"/>
        <v>9</v>
      </c>
      <c r="B15" s="420"/>
      <c r="C15" s="420"/>
      <c r="D15" s="45"/>
      <c r="E15" s="12"/>
      <c r="F15" s="45"/>
      <c r="G15" s="228">
        <f>専門家指導費[[#This Row],[指導日数
(A)]]*専門家指導費[[#This Row],[単価
（税抜）
(B)]]</f>
        <v>0</v>
      </c>
      <c r="H15" s="228">
        <f>ROUNDDOWN(専門家指導費[[#This Row],[助成対象経費
（税抜）
(A)×(B）]]*1.1,0)</f>
        <v>0</v>
      </c>
      <c r="I15" s="56"/>
      <c r="J15"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6" spans="1:45" ht="41.25" customHeight="1" x14ac:dyDescent="0.2">
      <c r="A16" s="419">
        <f t="shared" si="0"/>
        <v>10</v>
      </c>
      <c r="B16" s="420"/>
      <c r="C16" s="420"/>
      <c r="D16" s="45"/>
      <c r="E16" s="12"/>
      <c r="F16" s="45"/>
      <c r="G16" s="228">
        <f>専門家指導費[[#This Row],[指導日数
(A)]]*専門家指導費[[#This Row],[単価
（税抜）
(B)]]</f>
        <v>0</v>
      </c>
      <c r="H16" s="228">
        <f>ROUNDDOWN(専門家指導費[[#This Row],[助成対象経費
（税抜）
(A)×(B）]]*1.1,0)</f>
        <v>0</v>
      </c>
      <c r="I16" s="56"/>
      <c r="J16"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7" spans="1:14" ht="41.25" customHeight="1" x14ac:dyDescent="0.2">
      <c r="A17" s="419">
        <f t="shared" si="0"/>
        <v>11</v>
      </c>
      <c r="B17" s="420"/>
      <c r="C17" s="420"/>
      <c r="D17" s="45"/>
      <c r="E17" s="12"/>
      <c r="F17" s="45"/>
      <c r="G17" s="228">
        <f>専門家指導費[[#This Row],[指導日数
(A)]]*専門家指導費[[#This Row],[単価
（税抜）
(B)]]</f>
        <v>0</v>
      </c>
      <c r="H17" s="228">
        <f>ROUNDDOWN(専門家指導費[[#This Row],[助成対象経費
（税抜）
(A)×(B）]]*1.1,0)</f>
        <v>0</v>
      </c>
      <c r="I17" s="56"/>
      <c r="J17"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8" spans="1:14" ht="41.25" customHeight="1" x14ac:dyDescent="0.2">
      <c r="A18" s="419">
        <f t="shared" si="0"/>
        <v>12</v>
      </c>
      <c r="B18" s="420"/>
      <c r="C18" s="420"/>
      <c r="D18" s="45"/>
      <c r="E18" s="12"/>
      <c r="F18" s="45"/>
      <c r="G18" s="228">
        <f>専門家指導費[[#This Row],[指導日数
(A)]]*専門家指導費[[#This Row],[単価
（税抜）
(B)]]</f>
        <v>0</v>
      </c>
      <c r="H18" s="228">
        <f>ROUNDDOWN(専門家指導費[[#This Row],[助成対象経費
（税抜）
(A)×(B）]]*1.1,0)</f>
        <v>0</v>
      </c>
      <c r="I18" s="56"/>
      <c r="J18"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19" spans="1:14" ht="41.25" customHeight="1" x14ac:dyDescent="0.2">
      <c r="A19" s="419">
        <f t="shared" si="0"/>
        <v>13</v>
      </c>
      <c r="B19" s="420"/>
      <c r="C19" s="420"/>
      <c r="D19" s="45"/>
      <c r="E19" s="12"/>
      <c r="F19" s="45"/>
      <c r="G19" s="228">
        <f>専門家指導費[[#This Row],[指導日数
(A)]]*専門家指導費[[#This Row],[単価
（税抜）
(B)]]</f>
        <v>0</v>
      </c>
      <c r="H19" s="228">
        <f>ROUNDDOWN(専門家指導費[[#This Row],[助成対象経費
（税抜）
(A)×(B）]]*1.1,0)</f>
        <v>0</v>
      </c>
      <c r="I19" s="56"/>
      <c r="J19"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20" spans="1:14" ht="41.25" customHeight="1" x14ac:dyDescent="0.2">
      <c r="A20" s="419">
        <f t="shared" si="0"/>
        <v>14</v>
      </c>
      <c r="B20" s="420"/>
      <c r="C20" s="420"/>
      <c r="D20" s="45"/>
      <c r="E20" s="12"/>
      <c r="F20" s="45"/>
      <c r="G20" s="228">
        <f>専門家指導費[[#This Row],[指導日数
(A)]]*専門家指導費[[#This Row],[単価
（税抜）
(B)]]</f>
        <v>0</v>
      </c>
      <c r="H20" s="228">
        <f>ROUNDDOWN(専門家指導費[[#This Row],[助成対象経費
（税抜）
(A)×(B）]]*1.1,0)</f>
        <v>0</v>
      </c>
      <c r="I20" s="56"/>
      <c r="J20" s="232"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21" spans="1:14" ht="41.25" customHeight="1" x14ac:dyDescent="0.2">
      <c r="A21" s="419">
        <f t="shared" si="0"/>
        <v>15</v>
      </c>
      <c r="B21" s="420"/>
      <c r="C21" s="420"/>
      <c r="D21" s="45"/>
      <c r="E21" s="12"/>
      <c r="F21" s="45"/>
      <c r="G21" s="228">
        <f>専門家指導費[[#This Row],[指導日数
(A)]]*専門家指導費[[#This Row],[単価
（税抜）
(B)]]</f>
        <v>0</v>
      </c>
      <c r="H21" s="228">
        <f>ROUNDDOWN(専門家指導費[[#This Row],[助成対象経費
（税抜）
(A)×(B）]]*1.1,0)</f>
        <v>0</v>
      </c>
      <c r="I21" s="426"/>
      <c r="J21" s="427"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22" spans="1:14" ht="41.25" customHeight="1" x14ac:dyDescent="0.2">
      <c r="A22" s="419">
        <f t="shared" si="0"/>
        <v>16</v>
      </c>
      <c r="B22" s="420"/>
      <c r="C22" s="420"/>
      <c r="D22" s="45"/>
      <c r="E22" s="12"/>
      <c r="F22" s="45"/>
      <c r="G22" s="228">
        <f>専門家指導費[[#This Row],[指導日数
(A)]]*専門家指導費[[#This Row],[単価
（税抜）
(B)]]</f>
        <v>0</v>
      </c>
      <c r="H22" s="228">
        <f>ROUNDDOWN(専門家指導費[[#This Row],[助成対象経費
（税抜）
(A)×(B）]]*1.1,0)</f>
        <v>0</v>
      </c>
      <c r="I22" s="426"/>
      <c r="J22" s="427" t="str">
        <f>IF(OR(AND(専門家指導費[[#This Row],[指導内容]]="",専門家指導費[[#This Row],[実施予定期]]="",専門家指導費[[#This Row],[指導日数
(A)]]="",専門家指導費[[#This Row],[単位]]="",専門家指導費[[#This Row],[単価
（税抜）
(B)]]="",専門家指導費[[#This Row],[専門家所属・氏名]]=""),
          AND(専門家指導費[[#This Row],[指導内容]]&lt;&gt;"",専門家指導費[[#This Row],[実施予定期]]&lt;&gt;"",専門家指導費[[#This Row],[指導日数
(A)]]&lt;&gt;"",専門家指導費[[#This Row],[単位]]&lt;&gt;"",専門家指導費[[#This Row],[単価
（税抜）
(B)]]&lt;&gt;"",専門家指導費[[#This Row],[専門家所属・氏名]]&lt;&gt;"")),
    "",
    "←全ての項目を入力してください。")</f>
        <v/>
      </c>
    </row>
    <row r="23" spans="1:14" ht="30" customHeight="1" x14ac:dyDescent="0.2">
      <c r="A23" s="352"/>
      <c r="B23" s="428"/>
      <c r="C23" s="46"/>
      <c r="D23" s="428"/>
      <c r="E23" s="353"/>
      <c r="F23" s="429" t="s">
        <v>39</v>
      </c>
      <c r="G23" s="430">
        <f>SUBTOTAL(109,専門家指導費[助成対象経費
（税抜）
(A)×(B）])</f>
        <v>0</v>
      </c>
      <c r="H23" s="431">
        <f>SUBTOTAL(109,専門家指導費[助成事業に
要する経費
（税込）])</f>
        <v>0</v>
      </c>
      <c r="I23" s="354"/>
      <c r="J23" s="222"/>
    </row>
    <row r="24" spans="1:14" ht="14.25" customHeight="1" x14ac:dyDescent="0.2">
      <c r="L24" s="432"/>
      <c r="M24" s="432"/>
      <c r="N24" s="432"/>
    </row>
    <row r="28" spans="1:14" ht="14.25" customHeight="1" x14ac:dyDescent="0.2">
      <c r="L28" s="517"/>
    </row>
  </sheetData>
  <sheetProtection sheet="1" objects="1" scenarios="1" formatCells="0" formatRows="0" insertRows="0" deleteRows="0" selectLockedCells="1"/>
  <phoneticPr fontId="1"/>
  <conditionalFormatting sqref="B7:F22 I7:I22">
    <cfRule type="expression" dxfId="29" priority="3">
      <formula>AND(OR($B7&lt;&gt;"",$C7&lt;&gt;"",$D7&lt;&gt;"",$E7&lt;&gt;"",$F7&lt;&gt;"",$I7&lt;&gt;""),B7="")</formula>
    </cfRule>
  </conditionalFormatting>
  <dataValidations count="6">
    <dataValidation type="custom" allowBlank="1" showInputMessage="1" showErrorMessage="1" prompt="自動計算されます。" sqref="G7:H22" xr:uid="{D02A972A-EDE1-45A3-BF47-B919178100CB}">
      <formula1>ISERROR(FIND(CHAR(10),G7))</formula1>
    </dataValidation>
    <dataValidation imeMode="disabled" allowBlank="1" showInputMessage="1" showErrorMessage="1" prompt="１件あたりの単価が税抜100万円以上の場合は、原則２社以上の見積書を提出してください。" sqref="F7:F22" xr:uid="{DC91A994-E64C-4FC3-A06C-DE5B4D6414F1}"/>
    <dataValidation imeMode="halfAlpha" allowBlank="1" showInputMessage="1" showErrorMessage="1" sqref="D7:D22" xr:uid="{9A657A3A-E061-46BF-8713-DA426BAB2116}"/>
    <dataValidation allowBlank="1" showInputMessage="1" showErrorMessage="1" prompt="未定等不明確の場合は、 申請時点の候補先を入力してください。「未定、検討中」等の入力はできません。_x000a_" sqref="I7:I22" xr:uid="{8E31EFD5-0B0E-4A47-B818-5A94EFDF2ED7}"/>
    <dataValidation type="list" allowBlank="1" showInputMessage="1" showErrorMessage="1" promptTitle="プルダウンメニューから選択してください" prompt="費用を支出する予定の期の番号を選択してください。" sqref="C7:C22" xr:uid="{DE14D5B8-A9C8-4179-99E7-F3D80BA113B4}">
      <formula1>"1,2,3"</formula1>
    </dataValidation>
    <dataValidation type="custom" allowBlank="1" showInputMessage="1" showErrorMessage="1" sqref="J7:J22" xr:uid="{4A92BB55-CC6F-4782-BDD7-DCA9ED28C16B}">
      <formula1>ISERROR(FIND(CHAR(10),J7))</formula1>
    </dataValidation>
  </dataValidations>
  <pageMargins left="0.59055118110236227" right="0.19685039370078741" top="0.39370078740157483" bottom="0.39370078740157483" header="0.19685039370078741" footer="0.19685039370078741"/>
  <pageSetup paperSize="9" scale="88" orientation="portrait" r:id="rId1"/>
  <headerFooter>
    <oddFooter>&amp;C&amp;10&amp;A</oddFoot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0070C0"/>
    <pageSetUpPr fitToPage="1"/>
  </sheetPr>
  <dimension ref="A1:T29"/>
  <sheetViews>
    <sheetView showGridLines="0" view="pageBreakPreview" zoomScale="95" zoomScaleNormal="100" zoomScaleSheetLayoutView="95" workbookViewId="0">
      <selection activeCell="D5" sqref="D5:G8"/>
    </sheetView>
  </sheetViews>
  <sheetFormatPr defaultColWidth="2.109375" defaultRowHeight="13.2" x14ac:dyDescent="0.2"/>
  <cols>
    <col min="1" max="1" width="6.88671875" style="4" customWidth="1"/>
    <col min="2" max="4" width="15.77734375" style="4" customWidth="1"/>
    <col min="5" max="5" width="5.77734375" style="4" customWidth="1"/>
    <col min="6" max="6" width="16.77734375" style="4" customWidth="1"/>
    <col min="7" max="9" width="11.77734375" style="4" customWidth="1"/>
    <col min="10" max="10" width="2.109375" style="53" customWidth="1"/>
    <col min="11" max="189" width="2.109375" style="4" customWidth="1"/>
    <col min="190" max="16384" width="2.109375" style="4"/>
  </cols>
  <sheetData>
    <row r="1" spans="1:20" s="77" customFormat="1" ht="15" customHeight="1" x14ac:dyDescent="0.2">
      <c r="A1" s="72"/>
      <c r="B1" s="75"/>
      <c r="C1" s="75"/>
      <c r="D1" s="75"/>
      <c r="E1" s="75"/>
      <c r="F1" s="75"/>
      <c r="G1" s="75"/>
      <c r="H1" s="75"/>
      <c r="I1" s="19" t="s">
        <v>428</v>
      </c>
      <c r="J1" s="90"/>
      <c r="K1" s="91"/>
    </row>
    <row r="2" spans="1:20" ht="15" customHeight="1" x14ac:dyDescent="0.2">
      <c r="A2" s="14" t="s">
        <v>635</v>
      </c>
      <c r="B2" s="29"/>
      <c r="C2" s="29"/>
      <c r="D2" s="29"/>
      <c r="E2" s="29"/>
      <c r="F2" s="29"/>
      <c r="G2" s="29"/>
      <c r="H2" s="29"/>
      <c r="I2" s="29"/>
    </row>
    <row r="3" spans="1:20" ht="15" customHeight="1" x14ac:dyDescent="0.2">
      <c r="A3" s="16"/>
      <c r="B3" s="16"/>
      <c r="C3" s="17"/>
      <c r="D3" s="17"/>
      <c r="E3" s="17"/>
      <c r="F3" s="17"/>
      <c r="G3" s="10"/>
      <c r="H3" s="16"/>
      <c r="I3" s="10" t="s">
        <v>16</v>
      </c>
    </row>
    <row r="4" spans="1:20" ht="44.25" customHeight="1" x14ac:dyDescent="0.2">
      <c r="A4" s="36" t="s">
        <v>146</v>
      </c>
      <c r="B4" s="111" t="s">
        <v>188</v>
      </c>
      <c r="C4" s="111" t="s">
        <v>50</v>
      </c>
      <c r="D4" s="111" t="s">
        <v>38</v>
      </c>
      <c r="E4" s="397" t="s">
        <v>477</v>
      </c>
      <c r="F4" s="111" t="s">
        <v>189</v>
      </c>
      <c r="G4" s="44" t="s">
        <v>190</v>
      </c>
      <c r="H4" s="88" t="s">
        <v>196</v>
      </c>
      <c r="I4" s="100" t="s">
        <v>20</v>
      </c>
      <c r="J4" s="59" t="s">
        <v>41</v>
      </c>
      <c r="K4" s="1"/>
      <c r="L4" s="1"/>
      <c r="M4" s="1"/>
      <c r="N4" s="1"/>
      <c r="O4" s="1"/>
      <c r="P4" s="1"/>
      <c r="Q4" s="1"/>
      <c r="R4" s="1"/>
      <c r="S4" s="1"/>
      <c r="T4" s="1"/>
    </row>
    <row r="5" spans="1:20" ht="41.25" customHeight="1" x14ac:dyDescent="0.2">
      <c r="A5" s="235">
        <f t="shared" ref="A5:A14" si="0">ROW()-4</f>
        <v>1</v>
      </c>
      <c r="B5" s="50"/>
      <c r="C5" s="60"/>
      <c r="D5" s="60"/>
      <c r="E5" s="60"/>
      <c r="F5" s="50"/>
      <c r="G5" s="118"/>
      <c r="H5" s="228">
        <f>産業財産権・出願導入費[[#This Row],[単価
（税抜）]]</f>
        <v>0</v>
      </c>
      <c r="I5" s="234">
        <f>ROUNDDOWN(産業財産権・出願導入費[[#This Row],[助成対象経費
（税抜）]]*1.1,0)</f>
        <v>0</v>
      </c>
      <c r="J5"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6" spans="1:20" ht="41.25" customHeight="1" x14ac:dyDescent="0.2">
      <c r="A6" s="235">
        <f t="shared" si="0"/>
        <v>2</v>
      </c>
      <c r="B6" s="50"/>
      <c r="C6" s="60"/>
      <c r="D6" s="60"/>
      <c r="E6" s="60"/>
      <c r="F6" s="50"/>
      <c r="G6" s="118"/>
      <c r="H6" s="228">
        <f>産業財産権・出願導入費[[#This Row],[単価
（税抜）]]</f>
        <v>0</v>
      </c>
      <c r="I6" s="234">
        <f>ROUNDDOWN(産業財産権・出願導入費[[#This Row],[助成対象経費
（税抜）]]*1.1,0)</f>
        <v>0</v>
      </c>
      <c r="J6"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c r="K6" s="93"/>
    </row>
    <row r="7" spans="1:20" ht="41.25" customHeight="1" x14ac:dyDescent="0.2">
      <c r="A7" s="235">
        <f t="shared" si="0"/>
        <v>3</v>
      </c>
      <c r="B7" s="50"/>
      <c r="C7" s="60"/>
      <c r="D7" s="60"/>
      <c r="E7" s="60"/>
      <c r="F7" s="50"/>
      <c r="G7" s="118"/>
      <c r="H7" s="228">
        <f>産業財産権・出願導入費[[#This Row],[単価
（税抜）]]</f>
        <v>0</v>
      </c>
      <c r="I7" s="234">
        <f>ROUNDDOWN(産業財産権・出願導入費[[#This Row],[助成対象経費
（税抜）]]*1.1,0)</f>
        <v>0</v>
      </c>
      <c r="J7"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8" spans="1:20" ht="41.25" customHeight="1" x14ac:dyDescent="0.2">
      <c r="A8" s="235">
        <f t="shared" si="0"/>
        <v>4</v>
      </c>
      <c r="B8" s="50"/>
      <c r="C8" s="60"/>
      <c r="D8" s="60"/>
      <c r="E8" s="60"/>
      <c r="F8" s="50"/>
      <c r="G8" s="118"/>
      <c r="H8" s="228">
        <f>産業財産権・出願導入費[[#This Row],[単価
（税抜）]]</f>
        <v>0</v>
      </c>
      <c r="I8" s="234">
        <f>ROUNDDOWN(産業財産権・出願導入費[[#This Row],[助成対象経費
（税抜）]]*1.1,0)</f>
        <v>0</v>
      </c>
      <c r="J8"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9" spans="1:20" ht="41.25" customHeight="1" x14ac:dyDescent="0.2">
      <c r="A9" s="235">
        <f t="shared" si="0"/>
        <v>5</v>
      </c>
      <c r="B9" s="50"/>
      <c r="C9" s="60"/>
      <c r="D9" s="60"/>
      <c r="E9" s="60"/>
      <c r="F9" s="50"/>
      <c r="G9" s="118"/>
      <c r="H9" s="228">
        <f>産業財産権・出願導入費[[#This Row],[単価
（税抜）]]</f>
        <v>0</v>
      </c>
      <c r="I9" s="234">
        <f>ROUNDDOWN(産業財産権・出願導入費[[#This Row],[助成対象経費
（税抜）]]*1.1,0)</f>
        <v>0</v>
      </c>
      <c r="J9"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0" spans="1:20" ht="41.25" customHeight="1" x14ac:dyDescent="0.2">
      <c r="A10" s="235">
        <f t="shared" si="0"/>
        <v>6</v>
      </c>
      <c r="B10" s="119"/>
      <c r="C10" s="60"/>
      <c r="D10" s="60"/>
      <c r="E10" s="60"/>
      <c r="F10" s="50"/>
      <c r="G10" s="118"/>
      <c r="H10" s="228">
        <f>産業財産権・出願導入費[[#This Row],[単価
（税抜）]]</f>
        <v>0</v>
      </c>
      <c r="I10" s="234">
        <f>ROUNDDOWN(産業財産権・出願導入費[[#This Row],[助成対象経費
（税抜）]]*1.1,0)</f>
        <v>0</v>
      </c>
      <c r="J10"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1" spans="1:20" ht="41.25" customHeight="1" x14ac:dyDescent="0.2">
      <c r="A11" s="235">
        <f t="shared" si="0"/>
        <v>7</v>
      </c>
      <c r="B11" s="119"/>
      <c r="C11" s="60"/>
      <c r="D11" s="60"/>
      <c r="E11" s="60"/>
      <c r="F11" s="50"/>
      <c r="G11" s="118"/>
      <c r="H11" s="228">
        <f>産業財産権・出願導入費[[#This Row],[単価
（税抜）]]</f>
        <v>0</v>
      </c>
      <c r="I11" s="234">
        <f>ROUNDDOWN(産業財産権・出願導入費[[#This Row],[助成対象経費
（税抜）]]*1.1,0)</f>
        <v>0</v>
      </c>
      <c r="J11"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2" spans="1:20" ht="41.25" customHeight="1" x14ac:dyDescent="0.2">
      <c r="A12" s="235">
        <f t="shared" si="0"/>
        <v>8</v>
      </c>
      <c r="B12" s="119"/>
      <c r="C12" s="60"/>
      <c r="D12" s="60"/>
      <c r="E12" s="60"/>
      <c r="F12" s="50"/>
      <c r="G12" s="118"/>
      <c r="H12" s="228">
        <f>産業財産権・出願導入費[[#This Row],[単価
（税抜）]]</f>
        <v>0</v>
      </c>
      <c r="I12" s="234">
        <f>ROUNDDOWN(産業財産権・出願導入費[[#This Row],[助成対象経費
（税抜）]]*1.1,0)</f>
        <v>0</v>
      </c>
      <c r="J12"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3" spans="1:20" ht="41.25" customHeight="1" x14ac:dyDescent="0.2">
      <c r="A13" s="235">
        <f t="shared" si="0"/>
        <v>9</v>
      </c>
      <c r="B13" s="119"/>
      <c r="C13" s="60"/>
      <c r="D13" s="60"/>
      <c r="E13" s="60"/>
      <c r="F13" s="50"/>
      <c r="G13" s="118"/>
      <c r="H13" s="228">
        <f>産業財産権・出願導入費[[#This Row],[単価
（税抜）]]</f>
        <v>0</v>
      </c>
      <c r="I13" s="234">
        <f>ROUNDDOWN(産業財産権・出願導入費[[#This Row],[助成対象経費
（税抜）]]*1.1,0)</f>
        <v>0</v>
      </c>
      <c r="J13"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4" spans="1:20" ht="41.25" customHeight="1" x14ac:dyDescent="0.2">
      <c r="A14" s="235">
        <f t="shared" si="0"/>
        <v>10</v>
      </c>
      <c r="B14" s="51"/>
      <c r="C14" s="60"/>
      <c r="D14" s="60"/>
      <c r="E14" s="60"/>
      <c r="F14" s="50"/>
      <c r="G14" s="118"/>
      <c r="H14" s="228">
        <f>産業財産権・出願導入費[[#This Row],[単価
（税抜）]]</f>
        <v>0</v>
      </c>
      <c r="I14" s="234">
        <f>ROUNDDOWN(産業財産権・出願導入費[[#This Row],[助成対象経費
（税抜）]]*1.1,0)</f>
        <v>0</v>
      </c>
      <c r="J14" s="232" t="str">
        <f>IF(OR(AND(産業財産権・出願導入費[[#This Row],[対象製品等]]="",産業財産権・出願導入費[[#This Row],[権利名]]="",産業財産権・出願導入費[[#This Row],[内容]]="",産業財産権・出願導入費[[#This Row],[実施予定期]]="",産業財産権・出願導入費[[#This Row],[弁理士事務所
又は
権利所有事業者名]]="",産業財産権・出願導入費[[#This Row],[単価
（税抜）]]=""),AND(産業財産権・出願導入費[[#This Row],[対象製品等]]&lt;&gt;"",産業財産権・出願導入費[[#This Row],[権利名]]&lt;&gt;"",産業財産権・出願導入費[[#This Row],[内容]]&lt;&gt;"",産業財産権・出願導入費[[#This Row],[実施予定期]]&lt;&gt;"",産業財産権・出願導入費[[#This Row],[弁理士事務所
又は
権利所有事業者名]]&lt;&gt;"",産業財産権・出願導入費[[#This Row],[単価
（税抜）]]&lt;&gt;"")),"","←全ての項目を入力してください。")</f>
        <v/>
      </c>
    </row>
    <row r="15" spans="1:20" ht="30" customHeight="1" x14ac:dyDescent="0.2">
      <c r="A15" s="113"/>
      <c r="B15" s="120"/>
      <c r="C15" s="120"/>
      <c r="D15" s="120"/>
      <c r="E15" s="120"/>
      <c r="F15" s="120"/>
      <c r="G15" s="124" t="s">
        <v>607</v>
      </c>
      <c r="H15" s="236">
        <f>SUBTOTAL(109,産業財産権・出願導入費[助成対象経費
（税抜）])</f>
        <v>0</v>
      </c>
      <c r="I15" s="237">
        <f>SUBTOTAL(109,産業財産権・出願導入費[助成事業に
要する経費
（税込）])</f>
        <v>0</v>
      </c>
      <c r="J15" s="55"/>
    </row>
    <row r="29" spans="12:12" x14ac:dyDescent="0.2">
      <c r="L29" s="32"/>
    </row>
  </sheetData>
  <sheetProtection sheet="1" objects="1" scenarios="1" formatCells="0" formatRows="0" insertRows="0" deleteRows="0" selectLockedCells="1"/>
  <phoneticPr fontId="1"/>
  <conditionalFormatting sqref="B5:G14">
    <cfRule type="expression" dxfId="28" priority="1">
      <formula>AND(OR($B5&lt;&gt;"",$C5&lt;&gt;"",$D5&lt;&gt;"",$E5&lt;&gt;"",$F5&lt;&gt;"",$G5&lt;&gt;""),B5="")</formula>
    </cfRule>
  </conditionalFormatting>
  <dataValidations xWindow="227" yWindow="464" count="7">
    <dataValidation type="custom" allowBlank="1" showInputMessage="1" showErrorMessage="1" sqref="J5:J14" xr:uid="{00000000-0002-0000-1200-000002000000}">
      <formula1>ISERROR(FIND(CHAR(10),J5))</formula1>
    </dataValidation>
    <dataValidation imeMode="disabled" allowBlank="1" showInputMessage="1" showErrorMessage="1" sqref="G5:G14" xr:uid="{00000000-0002-0000-1200-000003000000}"/>
    <dataValidation allowBlank="1" showInputMessage="1" showErrorMessage="1" prompt="未定等不明確の場合は、 申請時点の候補先を記入してください。「未定、検討中」等の入力はできません。" sqref="F5:F14" xr:uid="{00000000-0002-0000-1200-000004000000}"/>
    <dataValidation allowBlank="1" showInputMessage="1" showErrorMessage="1" prompt="自動計算されます。" sqref="H5:I14" xr:uid="{00000000-0002-0000-1200-000005000000}"/>
    <dataValidation type="list" allowBlank="1" showInputMessage="1" showErrorMessage="1" promptTitle="プルダウンメニューから選択してください" prompt="費用を支出する予定の期の番号を選択してください。" sqref="E5:E14" xr:uid="{BC61CB67-DC57-4C6D-A709-27667462565B}">
      <formula1>"1,2,3"</formula1>
    </dataValidation>
    <dataValidation type="list" allowBlank="1" showInputMessage="1" showErrorMessage="1" promptTitle="プルダウンメニューから選択してください" prompt=" " sqref="C5:C14" xr:uid="{D4ED429F-1C7F-46F0-83B0-22DF3B56D884}">
      <formula1>"特許権,実用新案権,意匠権,商標権"</formula1>
    </dataValidation>
    <dataValidation type="list" allowBlank="1" showInputMessage="1" showErrorMessage="1" promptTitle="プルダウンメニューから選択してください" prompt=" " sqref="D5:D14" xr:uid="{084BAEC4-6484-4210-8E13-A998411DCEFD}">
      <formula1>"出願,実施許諾,譲渡"</formula1>
    </dataValidation>
  </dataValidations>
  <pageMargins left="0.59055118110236227" right="0.19685039370078741" top="0.39370078740157483" bottom="0.39370078740157483" header="0.19685039370078741" footer="0.19685039370078741"/>
  <pageSetup paperSize="9" scale="86" orientation="portrait" r:id="rId1"/>
  <headerFooter>
    <oddFooter>&amp;C&amp;10&amp;A</oddFoot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S34"/>
  <sheetViews>
    <sheetView view="pageBreakPreview" topLeftCell="A11" zoomScaleNormal="100" zoomScaleSheetLayoutView="100" workbookViewId="0">
      <selection activeCell="K19" sqref="K19"/>
    </sheetView>
  </sheetViews>
  <sheetFormatPr defaultColWidth="2.109375" defaultRowHeight="12" x14ac:dyDescent="0.2"/>
  <cols>
    <col min="1" max="1" width="6" style="4" customWidth="1"/>
    <col min="2" max="3" width="13.109375" style="4" customWidth="1"/>
    <col min="4" max="4" width="5.77734375" style="602" customWidth="1"/>
    <col min="5" max="9" width="6.77734375" style="4" customWidth="1"/>
    <col min="10" max="10" width="9.33203125" style="4" customWidth="1"/>
    <col min="11" max="13" width="11.33203125" style="4" customWidth="1"/>
    <col min="14" max="225" width="2.44140625" style="4" customWidth="1"/>
    <col min="226" max="16384" width="2.109375" style="4"/>
  </cols>
  <sheetData>
    <row r="1" spans="1:19" ht="15" customHeight="1" x14ac:dyDescent="0.2">
      <c r="A1" s="289"/>
      <c r="B1" s="288"/>
      <c r="C1" s="288"/>
      <c r="D1" s="598"/>
      <c r="E1" s="288"/>
      <c r="F1" s="290"/>
      <c r="G1" s="290"/>
      <c r="H1" s="290"/>
      <c r="I1" s="290"/>
      <c r="J1" s="290"/>
      <c r="K1" s="290"/>
      <c r="L1" s="290"/>
      <c r="M1" s="314" t="s">
        <v>427</v>
      </c>
    </row>
    <row r="2" spans="1:19" ht="19.95" customHeight="1" x14ac:dyDescent="0.2">
      <c r="A2" s="289" t="s">
        <v>634</v>
      </c>
      <c r="B2" s="288"/>
      <c r="C2" s="288"/>
      <c r="D2" s="598"/>
      <c r="E2" s="288"/>
      <c r="F2" s="290"/>
      <c r="G2" s="290"/>
      <c r="H2" s="290"/>
      <c r="I2" s="290"/>
      <c r="J2" s="290"/>
      <c r="K2" s="290"/>
      <c r="L2" s="290"/>
      <c r="M2" s="290"/>
    </row>
    <row r="3" spans="1:19" ht="15" customHeight="1" x14ac:dyDescent="0.2">
      <c r="A3" s="588" t="s">
        <v>345</v>
      </c>
      <c r="B3" s="589"/>
      <c r="C3" s="589"/>
      <c r="D3" s="599"/>
      <c r="E3" s="589"/>
      <c r="F3" s="589"/>
      <c r="G3" s="589"/>
      <c r="H3" s="589"/>
      <c r="I3" s="589"/>
      <c r="J3" s="589"/>
      <c r="K3" s="589"/>
      <c r="L3" s="589"/>
      <c r="M3" s="589"/>
    </row>
    <row r="4" spans="1:19" ht="15" customHeight="1" x14ac:dyDescent="0.2">
      <c r="A4" s="588" t="s">
        <v>346</v>
      </c>
      <c r="B4" s="589"/>
      <c r="C4" s="589"/>
      <c r="D4" s="599"/>
      <c r="E4" s="589"/>
      <c r="F4" s="589"/>
      <c r="G4" s="589"/>
      <c r="H4" s="589"/>
      <c r="I4" s="589"/>
      <c r="J4" s="589"/>
      <c r="K4" s="589"/>
      <c r="L4" s="589"/>
      <c r="M4" s="589"/>
    </row>
    <row r="5" spans="1:19" ht="15" customHeight="1" x14ac:dyDescent="0.2">
      <c r="A5" s="596" t="s">
        <v>621</v>
      </c>
      <c r="B5" s="589"/>
      <c r="C5" s="589"/>
      <c r="D5" s="599"/>
      <c r="E5" s="589"/>
      <c r="F5" s="589"/>
      <c r="G5" s="589"/>
      <c r="H5" s="589"/>
      <c r="I5" s="589"/>
      <c r="J5" s="589"/>
      <c r="K5" s="589"/>
      <c r="L5" s="589"/>
      <c r="M5" s="589"/>
    </row>
    <row r="6" spans="1:19" ht="15" customHeight="1" x14ac:dyDescent="0.2">
      <c r="A6" s="588" t="s">
        <v>347</v>
      </c>
      <c r="B6" s="589"/>
      <c r="C6" s="589"/>
      <c r="D6" s="599"/>
      <c r="E6" s="589"/>
      <c r="F6" s="589"/>
      <c r="G6" s="589"/>
      <c r="H6" s="589"/>
      <c r="I6" s="589"/>
      <c r="J6" s="589"/>
      <c r="K6" s="589"/>
      <c r="L6" s="589"/>
      <c r="M6" s="589"/>
    </row>
    <row r="7" spans="1:19" ht="15" customHeight="1" x14ac:dyDescent="0.2">
      <c r="A7" s="588" t="s">
        <v>358</v>
      </c>
      <c r="B7" s="589"/>
      <c r="C7" s="589"/>
      <c r="D7" s="599"/>
      <c r="E7" s="589"/>
      <c r="F7" s="589"/>
      <c r="G7" s="589"/>
      <c r="H7" s="589"/>
      <c r="I7" s="589"/>
      <c r="J7" s="589"/>
      <c r="K7" s="589"/>
      <c r="L7" s="589"/>
      <c r="M7" s="589"/>
    </row>
    <row r="8" spans="1:19" ht="15" customHeight="1" x14ac:dyDescent="0.2">
      <c r="A8" s="588" t="s">
        <v>407</v>
      </c>
      <c r="B8" s="589"/>
      <c r="C8" s="589"/>
      <c r="D8" s="599"/>
      <c r="E8" s="589"/>
      <c r="F8" s="589"/>
      <c r="G8" s="589"/>
      <c r="H8" s="589"/>
      <c r="I8" s="589"/>
      <c r="J8" s="589"/>
      <c r="K8" s="589"/>
      <c r="L8" s="589"/>
      <c r="M8" s="589"/>
    </row>
    <row r="9" spans="1:19" ht="15" customHeight="1" x14ac:dyDescent="0.2">
      <c r="A9" s="588" t="s">
        <v>408</v>
      </c>
      <c r="B9" s="589"/>
      <c r="C9" s="589"/>
      <c r="D9" s="599"/>
      <c r="E9" s="589"/>
      <c r="F9" s="589"/>
      <c r="G9" s="589"/>
      <c r="H9" s="589"/>
      <c r="I9" s="589"/>
      <c r="J9" s="589"/>
      <c r="K9" s="589"/>
      <c r="L9" s="589"/>
      <c r="M9" s="589"/>
    </row>
    <row r="10" spans="1:19" ht="15" customHeight="1" x14ac:dyDescent="0.2">
      <c r="A10" s="588" t="s">
        <v>409</v>
      </c>
      <c r="B10" s="589"/>
      <c r="C10" s="589"/>
      <c r="D10" s="599"/>
      <c r="E10" s="589"/>
      <c r="F10" s="589"/>
      <c r="G10" s="589"/>
      <c r="H10" s="589"/>
      <c r="I10" s="589"/>
      <c r="J10" s="589"/>
      <c r="K10" s="589"/>
      <c r="L10" s="589"/>
      <c r="M10" s="589"/>
    </row>
    <row r="11" spans="1:19" ht="15" customHeight="1" x14ac:dyDescent="0.2">
      <c r="A11" s="588" t="s">
        <v>410</v>
      </c>
      <c r="B11" s="589"/>
      <c r="C11" s="589"/>
      <c r="D11" s="599"/>
      <c r="E11" s="589"/>
      <c r="F11" s="589"/>
      <c r="G11" s="589"/>
      <c r="H11" s="589"/>
      <c r="I11" s="589"/>
      <c r="J11" s="589"/>
      <c r="K11" s="589"/>
      <c r="L11" s="589"/>
      <c r="M11" s="589"/>
    </row>
    <row r="12" spans="1:19" ht="15" customHeight="1" x14ac:dyDescent="0.2">
      <c r="A12" s="588" t="s">
        <v>640</v>
      </c>
      <c r="B12" s="589"/>
      <c r="C12" s="589"/>
      <c r="D12" s="599"/>
      <c r="E12" s="589"/>
      <c r="F12" s="589"/>
      <c r="G12" s="589"/>
      <c r="H12" s="589"/>
      <c r="I12" s="589"/>
      <c r="J12" s="589"/>
      <c r="K12" s="589"/>
      <c r="L12" s="589"/>
      <c r="M12" s="589"/>
    </row>
    <row r="13" spans="1:19" ht="15" customHeight="1" x14ac:dyDescent="0.2">
      <c r="A13" s="588" t="s">
        <v>327</v>
      </c>
      <c r="B13" s="589"/>
      <c r="C13" s="589"/>
      <c r="D13" s="599"/>
      <c r="E13" s="589"/>
      <c r="F13" s="589"/>
      <c r="G13" s="589"/>
      <c r="H13" s="589"/>
      <c r="I13" s="589"/>
      <c r="J13" s="589"/>
      <c r="K13" s="589"/>
      <c r="L13" s="589"/>
      <c r="M13" s="589"/>
    </row>
    <row r="14" spans="1:19" s="626" customFormat="1" ht="31.8" customHeight="1" x14ac:dyDescent="0.2">
      <c r="A14" s="622" t="s">
        <v>639</v>
      </c>
      <c r="B14" s="623"/>
      <c r="C14" s="623"/>
      <c r="D14" s="624"/>
      <c r="E14" s="623"/>
      <c r="F14" s="623"/>
      <c r="G14" s="623"/>
      <c r="H14" s="623"/>
      <c r="I14" s="623"/>
      <c r="J14" s="623"/>
      <c r="K14" s="623"/>
      <c r="L14" s="623"/>
      <c r="M14" s="623"/>
      <c r="N14" s="625"/>
      <c r="O14" s="625"/>
      <c r="P14" s="625"/>
      <c r="Q14" s="625"/>
      <c r="R14" s="625"/>
    </row>
    <row r="15" spans="1:19" s="252" customFormat="1" ht="32.1" customHeight="1" x14ac:dyDescent="0.2">
      <c r="A15" s="1527" t="s">
        <v>590</v>
      </c>
      <c r="B15" s="1528"/>
      <c r="C15" s="1528"/>
      <c r="D15" s="1528"/>
      <c r="E15" s="1528"/>
      <c r="F15" s="1528"/>
      <c r="G15" s="1528"/>
      <c r="H15" s="1528"/>
      <c r="I15" s="1528"/>
      <c r="J15" s="1528"/>
      <c r="K15" s="1528"/>
      <c r="L15" s="1528"/>
      <c r="M15" s="1529"/>
      <c r="N15" s="594"/>
      <c r="O15" s="594"/>
      <c r="P15" s="594"/>
      <c r="Q15" s="594"/>
      <c r="R15" s="594"/>
      <c r="S15" s="593"/>
    </row>
    <row r="16" spans="1:19" ht="25.05" customHeight="1" x14ac:dyDescent="0.2">
      <c r="A16" s="1531" t="s">
        <v>328</v>
      </c>
      <c r="B16" s="1538" t="s">
        <v>329</v>
      </c>
      <c r="C16" s="1539"/>
      <c r="D16" s="1540"/>
      <c r="E16" s="291" t="s">
        <v>330</v>
      </c>
      <c r="F16" s="292"/>
      <c r="G16" s="292"/>
      <c r="H16" s="292"/>
      <c r="I16" s="292"/>
      <c r="J16" s="293" t="s">
        <v>331</v>
      </c>
      <c r="K16" s="1532" t="s">
        <v>332</v>
      </c>
      <c r="L16" s="1532"/>
      <c r="M16" s="1532"/>
    </row>
    <row r="17" spans="1:17" ht="24.75" customHeight="1" x14ac:dyDescent="0.2">
      <c r="A17" s="1531"/>
      <c r="B17" s="1533" t="s">
        <v>333</v>
      </c>
      <c r="C17" s="1533" t="s">
        <v>334</v>
      </c>
      <c r="D17" s="1536" t="s">
        <v>620</v>
      </c>
      <c r="E17" s="1534" t="s">
        <v>171</v>
      </c>
      <c r="F17" s="1534"/>
      <c r="G17" s="294" t="s">
        <v>335</v>
      </c>
      <c r="H17" s="1535" t="s">
        <v>172</v>
      </c>
      <c r="I17" s="1535"/>
      <c r="J17" s="1530" t="s">
        <v>336</v>
      </c>
      <c r="K17" s="1530" t="s">
        <v>337</v>
      </c>
      <c r="L17" s="1530" t="s">
        <v>338</v>
      </c>
      <c r="M17" s="1530" t="s">
        <v>339</v>
      </c>
    </row>
    <row r="18" spans="1:17" ht="127.5" customHeight="1" x14ac:dyDescent="0.2">
      <c r="A18" s="1531"/>
      <c r="B18" s="1533"/>
      <c r="C18" s="1533"/>
      <c r="D18" s="1537"/>
      <c r="E18" s="295" t="s">
        <v>340</v>
      </c>
      <c r="F18" s="296" t="s">
        <v>341</v>
      </c>
      <c r="G18" s="296" t="s">
        <v>342</v>
      </c>
      <c r="H18" s="296" t="s">
        <v>343</v>
      </c>
      <c r="I18" s="296" t="s">
        <v>344</v>
      </c>
      <c r="J18" s="1530"/>
      <c r="K18" s="1530"/>
      <c r="L18" s="1530"/>
      <c r="M18" s="1530"/>
    </row>
    <row r="19" spans="1:17" ht="30" customHeight="1" x14ac:dyDescent="0.2">
      <c r="A19" s="297">
        <f>ROW()-ROW('3-9【機】直接人件費①'!$A$18)</f>
        <v>1</v>
      </c>
      <c r="B19" s="287"/>
      <c r="C19" s="298"/>
      <c r="D19" s="600"/>
      <c r="E19" s="299"/>
      <c r="F19" s="299"/>
      <c r="G19" s="299"/>
      <c r="H19" s="299"/>
      <c r="I19" s="299"/>
      <c r="J19" s="300">
        <f>SUM(E19:I19)</f>
        <v>0</v>
      </c>
      <c r="K19" s="301"/>
      <c r="L19" s="302">
        <f>M19</f>
        <v>0</v>
      </c>
      <c r="M19" s="302">
        <f>J19*K19</f>
        <v>0</v>
      </c>
      <c r="N19" s="303" t="str">
        <f t="shared" ref="N19:N33" si="0">IF(OR(AND(B19="",C19="",E19="",F19="",G19="",H19="",I19="",K19=""),
       AND(B19&lt;&gt;"",C19&lt;&gt;"",OR(E19&lt;&gt;"",F19&lt;&gt;"",G19&lt;&gt;"",H19&lt;&gt;"",I19&lt;&gt;""),K19&lt;&gt;"")),
   "",
     "←必要項目を入力してください。")</f>
        <v/>
      </c>
    </row>
    <row r="20" spans="1:17" ht="30" customHeight="1" x14ac:dyDescent="0.2">
      <c r="A20" s="297">
        <f>ROW()-ROW('3-9【機】直接人件費①'!$A$18)</f>
        <v>2</v>
      </c>
      <c r="B20" s="287"/>
      <c r="C20" s="298"/>
      <c r="D20" s="600"/>
      <c r="E20" s="299"/>
      <c r="F20" s="299"/>
      <c r="G20" s="299"/>
      <c r="H20" s="299"/>
      <c r="I20" s="299"/>
      <c r="J20" s="300">
        <f t="shared" ref="J20:J33" si="1">SUM(E20:I20)</f>
        <v>0</v>
      </c>
      <c r="K20" s="301"/>
      <c r="L20" s="302">
        <f t="shared" ref="L20:L33" si="2">M20</f>
        <v>0</v>
      </c>
      <c r="M20" s="302">
        <f t="shared" ref="M20:M32" si="3">J20*K20</f>
        <v>0</v>
      </c>
      <c r="N20" s="303" t="str">
        <f t="shared" si="0"/>
        <v/>
      </c>
    </row>
    <row r="21" spans="1:17" ht="30" customHeight="1" x14ac:dyDescent="0.2">
      <c r="A21" s="297">
        <f>ROW()-ROW('3-9【機】直接人件費①'!$A$18)</f>
        <v>3</v>
      </c>
      <c r="B21" s="287"/>
      <c r="C21" s="298"/>
      <c r="D21" s="600"/>
      <c r="E21" s="299"/>
      <c r="F21" s="299"/>
      <c r="G21" s="299"/>
      <c r="H21" s="299"/>
      <c r="I21" s="299"/>
      <c r="J21" s="300">
        <f t="shared" si="1"/>
        <v>0</v>
      </c>
      <c r="K21" s="301"/>
      <c r="L21" s="302">
        <f t="shared" si="2"/>
        <v>0</v>
      </c>
      <c r="M21" s="302">
        <f t="shared" si="3"/>
        <v>0</v>
      </c>
      <c r="N21" s="303" t="str">
        <f t="shared" si="0"/>
        <v/>
      </c>
    </row>
    <row r="22" spans="1:17" ht="30" customHeight="1" x14ac:dyDescent="0.2">
      <c r="A22" s="297">
        <f>ROW()-ROW('3-9【機】直接人件費①'!$A$18)</f>
        <v>4</v>
      </c>
      <c r="B22" s="287"/>
      <c r="C22" s="298"/>
      <c r="D22" s="600"/>
      <c r="E22" s="299"/>
      <c r="F22" s="299"/>
      <c r="G22" s="299"/>
      <c r="H22" s="299"/>
      <c r="I22" s="299"/>
      <c r="J22" s="300">
        <f t="shared" si="1"/>
        <v>0</v>
      </c>
      <c r="K22" s="301"/>
      <c r="L22" s="302">
        <f t="shared" si="2"/>
        <v>0</v>
      </c>
      <c r="M22" s="302">
        <f t="shared" si="3"/>
        <v>0</v>
      </c>
      <c r="N22" s="303" t="str">
        <f t="shared" si="0"/>
        <v/>
      </c>
    </row>
    <row r="23" spans="1:17" ht="30" customHeight="1" x14ac:dyDescent="0.2">
      <c r="A23" s="297">
        <f>ROW()-ROW('3-9【機】直接人件費①'!$A$18)</f>
        <v>5</v>
      </c>
      <c r="B23" s="287"/>
      <c r="C23" s="298"/>
      <c r="D23" s="600"/>
      <c r="E23" s="299"/>
      <c r="F23" s="299"/>
      <c r="G23" s="299"/>
      <c r="H23" s="299"/>
      <c r="I23" s="299"/>
      <c r="J23" s="300">
        <f t="shared" si="1"/>
        <v>0</v>
      </c>
      <c r="K23" s="301"/>
      <c r="L23" s="302">
        <f t="shared" si="2"/>
        <v>0</v>
      </c>
      <c r="M23" s="302">
        <f t="shared" si="3"/>
        <v>0</v>
      </c>
      <c r="N23" s="303" t="str">
        <f t="shared" si="0"/>
        <v/>
      </c>
    </row>
    <row r="24" spans="1:17" ht="30" customHeight="1" x14ac:dyDescent="0.2">
      <c r="A24" s="297">
        <f>ROW()-ROW('3-9【機】直接人件費①'!$A$18)</f>
        <v>6</v>
      </c>
      <c r="B24" s="287"/>
      <c r="C24" s="298"/>
      <c r="D24" s="600"/>
      <c r="E24" s="299"/>
      <c r="F24" s="299"/>
      <c r="G24" s="299"/>
      <c r="H24" s="299"/>
      <c r="I24" s="299"/>
      <c r="J24" s="300">
        <f t="shared" si="1"/>
        <v>0</v>
      </c>
      <c r="K24" s="301"/>
      <c r="L24" s="302">
        <f t="shared" si="2"/>
        <v>0</v>
      </c>
      <c r="M24" s="302">
        <f t="shared" si="3"/>
        <v>0</v>
      </c>
      <c r="N24" s="303" t="str">
        <f t="shared" si="0"/>
        <v/>
      </c>
    </row>
    <row r="25" spans="1:17" ht="30" customHeight="1" x14ac:dyDescent="0.2">
      <c r="A25" s="297">
        <f>ROW()-ROW('3-9【機】直接人件費①'!$A$18)</f>
        <v>7</v>
      </c>
      <c r="B25" s="287"/>
      <c r="C25" s="298"/>
      <c r="D25" s="600"/>
      <c r="E25" s="299"/>
      <c r="F25" s="299"/>
      <c r="G25" s="299"/>
      <c r="H25" s="299"/>
      <c r="I25" s="299"/>
      <c r="J25" s="300">
        <f t="shared" si="1"/>
        <v>0</v>
      </c>
      <c r="K25" s="301"/>
      <c r="L25" s="302">
        <f t="shared" si="2"/>
        <v>0</v>
      </c>
      <c r="M25" s="302">
        <f t="shared" si="3"/>
        <v>0</v>
      </c>
      <c r="N25" s="303" t="str">
        <f t="shared" si="0"/>
        <v/>
      </c>
    </row>
    <row r="26" spans="1:17" ht="30" customHeight="1" x14ac:dyDescent="0.2">
      <c r="A26" s="297">
        <f>ROW()-ROW('3-9【機】直接人件費①'!$A$18)</f>
        <v>8</v>
      </c>
      <c r="B26" s="287"/>
      <c r="C26" s="298"/>
      <c r="D26" s="600"/>
      <c r="E26" s="299"/>
      <c r="F26" s="299"/>
      <c r="G26" s="299"/>
      <c r="H26" s="299"/>
      <c r="I26" s="299"/>
      <c r="J26" s="300">
        <f t="shared" si="1"/>
        <v>0</v>
      </c>
      <c r="K26" s="301"/>
      <c r="L26" s="302">
        <f t="shared" si="2"/>
        <v>0</v>
      </c>
      <c r="M26" s="302">
        <f t="shared" si="3"/>
        <v>0</v>
      </c>
      <c r="N26" s="303" t="str">
        <f t="shared" si="0"/>
        <v/>
      </c>
      <c r="Q26" s="32"/>
    </row>
    <row r="27" spans="1:17" ht="30" customHeight="1" x14ac:dyDescent="0.2">
      <c r="A27" s="297">
        <f>ROW()-ROW('3-9【機】直接人件費①'!$A$18)</f>
        <v>9</v>
      </c>
      <c r="B27" s="287"/>
      <c r="C27" s="298"/>
      <c r="D27" s="600"/>
      <c r="E27" s="299"/>
      <c r="F27" s="299"/>
      <c r="G27" s="299"/>
      <c r="H27" s="299"/>
      <c r="I27" s="299"/>
      <c r="J27" s="300">
        <f t="shared" si="1"/>
        <v>0</v>
      </c>
      <c r="K27" s="301"/>
      <c r="L27" s="302">
        <f t="shared" si="2"/>
        <v>0</v>
      </c>
      <c r="M27" s="302">
        <f t="shared" si="3"/>
        <v>0</v>
      </c>
      <c r="N27" s="303" t="str">
        <f t="shared" si="0"/>
        <v/>
      </c>
    </row>
    <row r="28" spans="1:17" ht="30" customHeight="1" x14ac:dyDescent="0.2">
      <c r="A28" s="297">
        <f>ROW()-ROW('3-9【機】直接人件費①'!$A$18)</f>
        <v>10</v>
      </c>
      <c r="B28" s="287"/>
      <c r="C28" s="298"/>
      <c r="D28" s="600"/>
      <c r="E28" s="299"/>
      <c r="F28" s="299"/>
      <c r="G28" s="299"/>
      <c r="H28" s="299"/>
      <c r="I28" s="299"/>
      <c r="J28" s="300">
        <f t="shared" si="1"/>
        <v>0</v>
      </c>
      <c r="K28" s="301"/>
      <c r="L28" s="302">
        <f t="shared" si="2"/>
        <v>0</v>
      </c>
      <c r="M28" s="302">
        <f t="shared" si="3"/>
        <v>0</v>
      </c>
      <c r="N28" s="303" t="str">
        <f t="shared" si="0"/>
        <v/>
      </c>
    </row>
    <row r="29" spans="1:17" ht="30" customHeight="1" x14ac:dyDescent="0.2">
      <c r="A29" s="297">
        <f>ROW()-ROW('3-9【機】直接人件費①'!$A$18)</f>
        <v>11</v>
      </c>
      <c r="B29" s="287"/>
      <c r="C29" s="298"/>
      <c r="D29" s="600"/>
      <c r="E29" s="299"/>
      <c r="F29" s="299"/>
      <c r="G29" s="299"/>
      <c r="H29" s="299"/>
      <c r="I29" s="299"/>
      <c r="J29" s="300">
        <f t="shared" si="1"/>
        <v>0</v>
      </c>
      <c r="K29" s="301"/>
      <c r="L29" s="302">
        <f t="shared" si="2"/>
        <v>0</v>
      </c>
      <c r="M29" s="302">
        <f t="shared" si="3"/>
        <v>0</v>
      </c>
      <c r="N29" s="303" t="str">
        <f t="shared" si="0"/>
        <v/>
      </c>
    </row>
    <row r="30" spans="1:17" ht="30" customHeight="1" x14ac:dyDescent="0.2">
      <c r="A30" s="297">
        <f>ROW()-ROW('3-9【機】直接人件費①'!$A$18)</f>
        <v>12</v>
      </c>
      <c r="B30" s="287"/>
      <c r="C30" s="298"/>
      <c r="D30" s="600"/>
      <c r="E30" s="299"/>
      <c r="F30" s="299"/>
      <c r="G30" s="299"/>
      <c r="H30" s="299"/>
      <c r="I30" s="299"/>
      <c r="J30" s="300">
        <f t="shared" si="1"/>
        <v>0</v>
      </c>
      <c r="K30" s="301"/>
      <c r="L30" s="302">
        <f t="shared" si="2"/>
        <v>0</v>
      </c>
      <c r="M30" s="302">
        <f t="shared" si="3"/>
        <v>0</v>
      </c>
      <c r="N30" s="303" t="str">
        <f t="shared" si="0"/>
        <v/>
      </c>
    </row>
    <row r="31" spans="1:17" ht="30" customHeight="1" x14ac:dyDescent="0.2">
      <c r="A31" s="297">
        <f>ROW()-ROW('3-9【機】直接人件費①'!$A$18)</f>
        <v>13</v>
      </c>
      <c r="B31" s="287"/>
      <c r="C31" s="298"/>
      <c r="D31" s="600"/>
      <c r="E31" s="299"/>
      <c r="F31" s="299"/>
      <c r="G31" s="299"/>
      <c r="H31" s="299"/>
      <c r="I31" s="299"/>
      <c r="J31" s="300">
        <f t="shared" si="1"/>
        <v>0</v>
      </c>
      <c r="K31" s="301"/>
      <c r="L31" s="302">
        <f t="shared" si="2"/>
        <v>0</v>
      </c>
      <c r="M31" s="302">
        <f t="shared" si="3"/>
        <v>0</v>
      </c>
      <c r="N31" s="303" t="str">
        <f t="shared" si="0"/>
        <v/>
      </c>
    </row>
    <row r="32" spans="1:17" ht="30" customHeight="1" x14ac:dyDescent="0.2">
      <c r="A32" s="297">
        <f>ROW()-ROW('3-9【機】直接人件費①'!$A$18)</f>
        <v>14</v>
      </c>
      <c r="B32" s="287"/>
      <c r="C32" s="298"/>
      <c r="D32" s="600"/>
      <c r="E32" s="299"/>
      <c r="F32" s="299"/>
      <c r="G32" s="299"/>
      <c r="H32" s="299"/>
      <c r="I32" s="299"/>
      <c r="J32" s="300">
        <f t="shared" si="1"/>
        <v>0</v>
      </c>
      <c r="K32" s="301"/>
      <c r="L32" s="302">
        <f t="shared" si="2"/>
        <v>0</v>
      </c>
      <c r="M32" s="302">
        <f t="shared" si="3"/>
        <v>0</v>
      </c>
      <c r="N32" s="303" t="str">
        <f t="shared" si="0"/>
        <v/>
      </c>
    </row>
    <row r="33" spans="1:14" ht="30" customHeight="1" x14ac:dyDescent="0.2">
      <c r="A33" s="304">
        <f>ROW()-ROW('3-9【機】直接人件費①'!$A$18)</f>
        <v>15</v>
      </c>
      <c r="B33" s="305"/>
      <c r="C33" s="298"/>
      <c r="D33" s="600"/>
      <c r="E33" s="306"/>
      <c r="F33" s="306"/>
      <c r="G33" s="306"/>
      <c r="H33" s="306"/>
      <c r="I33" s="306"/>
      <c r="J33" s="307">
        <f t="shared" si="1"/>
        <v>0</v>
      </c>
      <c r="K33" s="301"/>
      <c r="L33" s="308">
        <f t="shared" si="2"/>
        <v>0</v>
      </c>
      <c r="M33" s="308">
        <f>J33*K33</f>
        <v>0</v>
      </c>
      <c r="N33" s="303" t="str">
        <f t="shared" si="0"/>
        <v/>
      </c>
    </row>
    <row r="34" spans="1:14" ht="30" customHeight="1" x14ac:dyDescent="0.2">
      <c r="A34" s="309"/>
      <c r="B34" s="310"/>
      <c r="C34" s="310"/>
      <c r="D34" s="601"/>
      <c r="E34" s="310"/>
      <c r="F34" s="310"/>
      <c r="G34" s="310"/>
      <c r="H34" s="310"/>
      <c r="I34" s="310"/>
      <c r="J34" s="311"/>
      <c r="K34" s="312" t="s">
        <v>39</v>
      </c>
      <c r="L34" s="313">
        <f>SUM(L19:L33)</f>
        <v>0</v>
      </c>
      <c r="M34" s="313">
        <f>SUM(M19:M33)</f>
        <v>0</v>
      </c>
    </row>
  </sheetData>
  <sheetProtection sheet="1" objects="1" scenarios="1" formatCells="0" formatRows="0" insertRows="0" deleteRows="0" selectLockedCells="1"/>
  <mergeCells count="13">
    <mergeCell ref="A15:M15"/>
    <mergeCell ref="L17:L18"/>
    <mergeCell ref="M17:M18"/>
    <mergeCell ref="A16:A18"/>
    <mergeCell ref="K16:M16"/>
    <mergeCell ref="B17:B18"/>
    <mergeCell ref="C17:C18"/>
    <mergeCell ref="E17:F17"/>
    <mergeCell ref="H17:I17"/>
    <mergeCell ref="J17:J18"/>
    <mergeCell ref="K17:K18"/>
    <mergeCell ref="D17:D18"/>
    <mergeCell ref="B16:D16"/>
  </mergeCells>
  <phoneticPr fontId="1"/>
  <conditionalFormatting sqref="E19:I33 B19:C33 K19:K33">
    <cfRule type="expression" dxfId="27" priority="2">
      <formula>AND(OR($B19&lt;&gt;"",$C19&lt;&gt;"",$E19&lt;&gt;"",$F19&lt;&gt;"",$G19&lt;&gt;"",$H19&lt;&gt;"",$I19&lt;&gt;"",$K19&lt;&gt;""),B19="")</formula>
    </cfRule>
  </conditionalFormatting>
  <conditionalFormatting sqref="E19:I33">
    <cfRule type="expression" dxfId="26" priority="1">
      <formula>OR($E19&lt;&gt;"",$F19&lt;&gt;"",$G19&lt;&gt;"",$H19&lt;&gt;"",$I19&lt;&gt;"")</formula>
    </cfRule>
  </conditionalFormatting>
  <dataValidations count="4">
    <dataValidation type="list" allowBlank="1" showInputMessage="1" showErrorMessage="1" error="プルダウンより選択してください" promptTitle="時間単価をプルダウンより選択してください" prompt="募集要項p.27「人件費単価一覧表」を参照してください" sqref="K19:K33" xr:uid="{00000000-0002-0000-1300-000000000000}">
      <formula1>"1040,1110,1180,1240,1330,1410,1490,1580,1660,1830,1990,2160,2330,2490,2660,2820,2990,3160,3410,3660,3910,4160,4410,4660,4910,5160"</formula1>
    </dataValidation>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E19:I33" xr:uid="{00000000-0002-0000-1300-000001000000}">
      <formula1>0</formula1>
    </dataValidation>
    <dataValidation allowBlank="1" showInputMessage="1" showErrorMessage="1" prompt="従事者の氏名を入力してください" sqref="B19:B33" xr:uid="{00000000-0002-0000-1300-000002000000}"/>
    <dataValidation type="list" allowBlank="1" showInputMessage="1" showErrorMessage="1" sqref="D19:D33" xr:uid="{D7C23535-2FEB-49D5-9A48-F6EA497FAF63}">
      <formula1>"●,-"</formula1>
    </dataValidation>
  </dataValidations>
  <printOptions horizontalCentered="1"/>
  <pageMargins left="0.17" right="0.17" top="0.17" bottom="0.41" header="0.17" footer="0.17"/>
  <pageSetup paperSize="9" scale="89" fitToHeight="0" orientation="portrait" r:id="rId1"/>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FDA1-AD6C-4D04-9C5E-394D5CBA3CC6}">
  <sheetPr>
    <tabColor rgb="FF0070C0"/>
    <pageSetUpPr fitToPage="1"/>
  </sheetPr>
  <dimension ref="A1:R34"/>
  <sheetViews>
    <sheetView view="pageBreakPreview" topLeftCell="A5" zoomScaleNormal="100" zoomScaleSheetLayoutView="100" workbookViewId="0">
      <selection activeCell="G19" sqref="G19"/>
    </sheetView>
  </sheetViews>
  <sheetFormatPr defaultColWidth="2.109375" defaultRowHeight="12" x14ac:dyDescent="0.2"/>
  <cols>
    <col min="1" max="1" width="6" style="4" customWidth="1"/>
    <col min="2" max="3" width="13.109375" style="4" customWidth="1"/>
    <col min="4" max="4" width="5.77734375" style="4" customWidth="1"/>
    <col min="5" max="9" width="6.77734375" style="4" customWidth="1"/>
    <col min="10" max="10" width="9.33203125" style="4" customWidth="1"/>
    <col min="11" max="13" width="11.33203125" style="4" customWidth="1"/>
    <col min="14" max="225" width="2.44140625" style="4" customWidth="1"/>
    <col min="226" max="16384" width="2.109375" style="4"/>
  </cols>
  <sheetData>
    <row r="1" spans="1:18" ht="15" customHeight="1" x14ac:dyDescent="0.2">
      <c r="A1" s="289"/>
      <c r="B1" s="288"/>
      <c r="C1" s="288"/>
      <c r="D1" s="288"/>
      <c r="E1" s="288"/>
      <c r="F1" s="290"/>
      <c r="G1" s="290"/>
      <c r="H1" s="290"/>
      <c r="I1" s="290"/>
      <c r="J1" s="290"/>
      <c r="K1" s="290"/>
      <c r="L1" s="290"/>
      <c r="M1" s="314" t="s">
        <v>427</v>
      </c>
    </row>
    <row r="2" spans="1:18" ht="19.95" customHeight="1" x14ac:dyDescent="0.2">
      <c r="A2" s="289" t="s">
        <v>634</v>
      </c>
      <c r="B2" s="288"/>
      <c r="C2" s="288"/>
      <c r="D2" s="288"/>
      <c r="E2" s="288"/>
      <c r="F2" s="290"/>
      <c r="G2" s="290"/>
      <c r="H2" s="290"/>
      <c r="I2" s="290"/>
      <c r="J2" s="290"/>
      <c r="K2" s="290"/>
      <c r="L2" s="290"/>
      <c r="M2" s="290"/>
    </row>
    <row r="3" spans="1:18" ht="15" customHeight="1" x14ac:dyDescent="0.2">
      <c r="A3" s="588" t="s">
        <v>345</v>
      </c>
      <c r="B3" s="589"/>
      <c r="C3" s="589"/>
      <c r="D3" s="589"/>
      <c r="E3" s="589"/>
      <c r="F3" s="589"/>
      <c r="G3" s="589"/>
      <c r="H3" s="589"/>
      <c r="I3" s="589"/>
      <c r="J3" s="589"/>
      <c r="K3" s="589"/>
      <c r="L3" s="589"/>
      <c r="M3" s="589"/>
    </row>
    <row r="4" spans="1:18" ht="15" customHeight="1" x14ac:dyDescent="0.2">
      <c r="A4" s="588" t="s">
        <v>346</v>
      </c>
      <c r="B4" s="589"/>
      <c r="C4" s="589"/>
      <c r="D4" s="589"/>
      <c r="E4" s="589"/>
      <c r="F4" s="589"/>
      <c r="G4" s="589"/>
      <c r="H4" s="589"/>
      <c r="I4" s="589"/>
      <c r="J4" s="589"/>
      <c r="K4" s="589"/>
      <c r="L4" s="589"/>
      <c r="M4" s="589"/>
    </row>
    <row r="5" spans="1:18" ht="15" customHeight="1" x14ac:dyDescent="0.2">
      <c r="A5" s="596" t="s">
        <v>621</v>
      </c>
      <c r="B5" s="589"/>
      <c r="C5" s="589"/>
      <c r="D5" s="589"/>
      <c r="E5" s="589"/>
      <c r="F5" s="589"/>
      <c r="G5" s="589"/>
      <c r="H5" s="589"/>
      <c r="I5" s="589"/>
      <c r="J5" s="589"/>
      <c r="K5" s="589"/>
      <c r="L5" s="589"/>
      <c r="M5" s="589"/>
    </row>
    <row r="6" spans="1:18" ht="15" customHeight="1" x14ac:dyDescent="0.2">
      <c r="A6" s="588" t="s">
        <v>347</v>
      </c>
      <c r="B6" s="589"/>
      <c r="C6" s="589"/>
      <c r="D6" s="589"/>
      <c r="E6" s="589"/>
      <c r="F6" s="589"/>
      <c r="G6" s="589"/>
      <c r="H6" s="589"/>
      <c r="I6" s="589"/>
      <c r="J6" s="589"/>
      <c r="K6" s="589"/>
      <c r="L6" s="589"/>
      <c r="M6" s="589"/>
    </row>
    <row r="7" spans="1:18" ht="15" customHeight="1" x14ac:dyDescent="0.2">
      <c r="A7" s="588" t="s">
        <v>358</v>
      </c>
      <c r="B7" s="589"/>
      <c r="C7" s="589"/>
      <c r="D7" s="589"/>
      <c r="E7" s="589"/>
      <c r="F7" s="589"/>
      <c r="G7" s="589"/>
      <c r="H7" s="589"/>
      <c r="I7" s="589"/>
      <c r="J7" s="589"/>
      <c r="K7" s="589"/>
      <c r="L7" s="589"/>
      <c r="M7" s="589"/>
    </row>
    <row r="8" spans="1:18" ht="15" customHeight="1" x14ac:dyDescent="0.2">
      <c r="A8" s="588" t="s">
        <v>407</v>
      </c>
      <c r="B8" s="589"/>
      <c r="C8" s="589"/>
      <c r="D8" s="589"/>
      <c r="E8" s="589"/>
      <c r="F8" s="589"/>
      <c r="G8" s="589"/>
      <c r="H8" s="589"/>
      <c r="I8" s="589"/>
      <c r="J8" s="589"/>
      <c r="K8" s="589"/>
      <c r="L8" s="589"/>
      <c r="M8" s="589"/>
    </row>
    <row r="9" spans="1:18" ht="15" customHeight="1" x14ac:dyDescent="0.2">
      <c r="A9" s="588" t="s">
        <v>408</v>
      </c>
      <c r="B9" s="589"/>
      <c r="C9" s="589"/>
      <c r="D9" s="589"/>
      <c r="E9" s="589"/>
      <c r="F9" s="589"/>
      <c r="G9" s="589"/>
      <c r="H9" s="589"/>
      <c r="I9" s="589"/>
      <c r="J9" s="589"/>
      <c r="K9" s="589"/>
      <c r="L9" s="589"/>
      <c r="M9" s="589"/>
    </row>
    <row r="10" spans="1:18" ht="15" customHeight="1" x14ac:dyDescent="0.2">
      <c r="A10" s="588" t="s">
        <v>409</v>
      </c>
      <c r="B10" s="589"/>
      <c r="C10" s="589"/>
      <c r="D10" s="589"/>
      <c r="E10" s="589"/>
      <c r="F10" s="589"/>
      <c r="G10" s="589"/>
      <c r="H10" s="589"/>
      <c r="I10" s="589"/>
      <c r="J10" s="589"/>
      <c r="K10" s="589"/>
      <c r="L10" s="589"/>
      <c r="M10" s="589"/>
    </row>
    <row r="11" spans="1:18" ht="15" customHeight="1" x14ac:dyDescent="0.2">
      <c r="A11" s="588" t="s">
        <v>410</v>
      </c>
      <c r="B11" s="589"/>
      <c r="C11" s="589"/>
      <c r="D11" s="589"/>
      <c r="E11" s="589"/>
      <c r="F11" s="589"/>
      <c r="G11" s="589"/>
      <c r="H11" s="589"/>
      <c r="I11" s="589"/>
      <c r="J11" s="589"/>
      <c r="K11" s="589"/>
      <c r="L11" s="589"/>
      <c r="M11" s="589"/>
    </row>
    <row r="12" spans="1:18" ht="15" customHeight="1" x14ac:dyDescent="0.2">
      <c r="A12" s="588" t="s">
        <v>640</v>
      </c>
      <c r="B12" s="589"/>
      <c r="C12" s="589"/>
      <c r="D12" s="589"/>
      <c r="E12" s="589"/>
      <c r="F12" s="589"/>
      <c r="G12" s="589"/>
      <c r="H12" s="589"/>
      <c r="I12" s="589"/>
      <c r="J12" s="589"/>
      <c r="K12" s="589"/>
      <c r="L12" s="589"/>
      <c r="M12" s="589"/>
    </row>
    <row r="13" spans="1:18" ht="15" customHeight="1" x14ac:dyDescent="0.2">
      <c r="A13" s="588" t="s">
        <v>327</v>
      </c>
      <c r="B13" s="589"/>
      <c r="C13" s="589"/>
      <c r="D13" s="589"/>
      <c r="E13" s="589"/>
      <c r="F13" s="589"/>
      <c r="G13" s="589"/>
      <c r="H13" s="589"/>
      <c r="I13" s="589"/>
      <c r="J13" s="589"/>
      <c r="K13" s="589"/>
      <c r="L13" s="589"/>
      <c r="M13" s="589"/>
    </row>
    <row r="14" spans="1:18" s="626" customFormat="1" ht="31.8" customHeight="1" x14ac:dyDescent="0.2">
      <c r="A14" s="622" t="s">
        <v>639</v>
      </c>
      <c r="B14" s="623"/>
      <c r="C14" s="623"/>
      <c r="D14" s="624"/>
      <c r="E14" s="623"/>
      <c r="F14" s="623"/>
      <c r="G14" s="623"/>
      <c r="H14" s="623"/>
      <c r="I14" s="623"/>
      <c r="J14" s="623"/>
      <c r="K14" s="623"/>
      <c r="L14" s="623"/>
      <c r="M14" s="623"/>
      <c r="N14" s="625"/>
      <c r="O14" s="625"/>
      <c r="P14" s="625"/>
      <c r="Q14" s="625"/>
      <c r="R14" s="625"/>
    </row>
    <row r="15" spans="1:18" s="252" customFormat="1" ht="32.1" customHeight="1" x14ac:dyDescent="0.2">
      <c r="A15" s="1527" t="s">
        <v>591</v>
      </c>
      <c r="B15" s="1528"/>
      <c r="C15" s="1528"/>
      <c r="D15" s="1528"/>
      <c r="E15" s="1528"/>
      <c r="F15" s="1528"/>
      <c r="G15" s="1528"/>
      <c r="H15" s="1528"/>
      <c r="I15" s="1528"/>
      <c r="J15" s="1528"/>
      <c r="K15" s="1528"/>
      <c r="L15" s="1528"/>
      <c r="M15" s="1529"/>
      <c r="N15" s="594"/>
      <c r="O15" s="594"/>
      <c r="P15" s="594"/>
      <c r="Q15" s="594"/>
      <c r="R15" s="594"/>
    </row>
    <row r="16" spans="1:18" ht="25.05" customHeight="1" x14ac:dyDescent="0.2">
      <c r="A16" s="1531" t="s">
        <v>328</v>
      </c>
      <c r="B16" s="1538" t="s">
        <v>329</v>
      </c>
      <c r="C16" s="1539"/>
      <c r="D16" s="1540"/>
      <c r="E16" s="291" t="s">
        <v>330</v>
      </c>
      <c r="F16" s="292"/>
      <c r="G16" s="292"/>
      <c r="H16" s="292"/>
      <c r="I16" s="292"/>
      <c r="J16" s="293" t="s">
        <v>331</v>
      </c>
      <c r="K16" s="1532" t="s">
        <v>332</v>
      </c>
      <c r="L16" s="1532"/>
      <c r="M16" s="1532"/>
    </row>
    <row r="17" spans="1:17" ht="24.75" customHeight="1" x14ac:dyDescent="0.2">
      <c r="A17" s="1531"/>
      <c r="B17" s="1533" t="s">
        <v>333</v>
      </c>
      <c r="C17" s="1533" t="s">
        <v>334</v>
      </c>
      <c r="D17" s="1541" t="s">
        <v>620</v>
      </c>
      <c r="E17" s="1534" t="s">
        <v>171</v>
      </c>
      <c r="F17" s="1534"/>
      <c r="G17" s="547" t="s">
        <v>335</v>
      </c>
      <c r="H17" s="1535" t="s">
        <v>172</v>
      </c>
      <c r="I17" s="1535"/>
      <c r="J17" s="1530" t="s">
        <v>336</v>
      </c>
      <c r="K17" s="1530" t="s">
        <v>337</v>
      </c>
      <c r="L17" s="1530" t="s">
        <v>338</v>
      </c>
      <c r="M17" s="1530" t="s">
        <v>339</v>
      </c>
    </row>
    <row r="18" spans="1:17" ht="127.5" customHeight="1" x14ac:dyDescent="0.2">
      <c r="A18" s="1531"/>
      <c r="B18" s="1533"/>
      <c r="C18" s="1533"/>
      <c r="D18" s="1542"/>
      <c r="E18" s="295" t="s">
        <v>340</v>
      </c>
      <c r="F18" s="296" t="s">
        <v>341</v>
      </c>
      <c r="G18" s="296" t="s">
        <v>342</v>
      </c>
      <c r="H18" s="296" t="s">
        <v>343</v>
      </c>
      <c r="I18" s="296" t="s">
        <v>344</v>
      </c>
      <c r="J18" s="1530"/>
      <c r="K18" s="1530"/>
      <c r="L18" s="1530"/>
      <c r="M18" s="1530"/>
    </row>
    <row r="19" spans="1:17" ht="30" customHeight="1" x14ac:dyDescent="0.2">
      <c r="A19" s="297">
        <f>ROW()-ROW('3-10【機】直接人件費②'!$A$18)</f>
        <v>1</v>
      </c>
      <c r="B19" s="287"/>
      <c r="C19" s="298"/>
      <c r="D19" s="597"/>
      <c r="E19" s="299"/>
      <c r="F19" s="299"/>
      <c r="G19" s="299"/>
      <c r="H19" s="299"/>
      <c r="I19" s="299"/>
      <c r="J19" s="300">
        <f>SUM(E19:I19)</f>
        <v>0</v>
      </c>
      <c r="K19" s="301"/>
      <c r="L19" s="302">
        <f>M19</f>
        <v>0</v>
      </c>
      <c r="M19" s="302">
        <f>J19*K19</f>
        <v>0</v>
      </c>
      <c r="N19" s="303" t="str">
        <f t="shared" ref="N19:N33" si="0">IF(OR(AND(B19="",C19="",E19="",F19="",G19="",H19="",I19="",K19=""),
       AND(B19&lt;&gt;"",C19&lt;&gt;"",OR(E19&lt;&gt;"",F19&lt;&gt;"",G19&lt;&gt;"",H19&lt;&gt;"",I19&lt;&gt;""),K19&lt;&gt;"")),
   "",
     "←必要項目を入力してください。")</f>
        <v/>
      </c>
    </row>
    <row r="20" spans="1:17" ht="30" customHeight="1" x14ac:dyDescent="0.2">
      <c r="A20" s="297">
        <f>ROW()-ROW('3-10【機】直接人件費②'!$A$18)</f>
        <v>2</v>
      </c>
      <c r="B20" s="287"/>
      <c r="C20" s="298"/>
      <c r="D20" s="597"/>
      <c r="E20" s="299"/>
      <c r="F20" s="299"/>
      <c r="G20" s="299"/>
      <c r="H20" s="299"/>
      <c r="I20" s="299"/>
      <c r="J20" s="300">
        <f t="shared" ref="J20:J33" si="1">SUM(E20:I20)</f>
        <v>0</v>
      </c>
      <c r="K20" s="301"/>
      <c r="L20" s="302">
        <f t="shared" ref="L20:L33" si="2">M20</f>
        <v>0</v>
      </c>
      <c r="M20" s="302">
        <f t="shared" ref="M20:M32" si="3">J20*K20</f>
        <v>0</v>
      </c>
      <c r="N20" s="303" t="str">
        <f t="shared" si="0"/>
        <v/>
      </c>
    </row>
    <row r="21" spans="1:17" ht="30" customHeight="1" x14ac:dyDescent="0.2">
      <c r="A21" s="297">
        <f>ROW()-ROW('3-10【機】直接人件費②'!$A$18)</f>
        <v>3</v>
      </c>
      <c r="B21" s="287"/>
      <c r="C21" s="298"/>
      <c r="D21" s="597"/>
      <c r="E21" s="299"/>
      <c r="F21" s="299"/>
      <c r="G21" s="299"/>
      <c r="H21" s="299"/>
      <c r="I21" s="299"/>
      <c r="J21" s="300">
        <f t="shared" si="1"/>
        <v>0</v>
      </c>
      <c r="K21" s="301"/>
      <c r="L21" s="302">
        <f t="shared" si="2"/>
        <v>0</v>
      </c>
      <c r="M21" s="302">
        <f t="shared" si="3"/>
        <v>0</v>
      </c>
      <c r="N21" s="303" t="str">
        <f t="shared" si="0"/>
        <v/>
      </c>
    </row>
    <row r="22" spans="1:17" ht="30" customHeight="1" x14ac:dyDescent="0.2">
      <c r="A22" s="297">
        <f>ROW()-ROW('3-10【機】直接人件費②'!$A$18)</f>
        <v>4</v>
      </c>
      <c r="B22" s="287"/>
      <c r="C22" s="298"/>
      <c r="D22" s="597"/>
      <c r="E22" s="299"/>
      <c r="F22" s="299"/>
      <c r="G22" s="299"/>
      <c r="H22" s="299"/>
      <c r="I22" s="299"/>
      <c r="J22" s="300">
        <f t="shared" si="1"/>
        <v>0</v>
      </c>
      <c r="K22" s="301"/>
      <c r="L22" s="302">
        <f t="shared" si="2"/>
        <v>0</v>
      </c>
      <c r="M22" s="302">
        <f t="shared" si="3"/>
        <v>0</v>
      </c>
      <c r="N22" s="303" t="str">
        <f t="shared" si="0"/>
        <v/>
      </c>
    </row>
    <row r="23" spans="1:17" ht="30" customHeight="1" x14ac:dyDescent="0.2">
      <c r="A23" s="297">
        <f>ROW()-ROW('3-10【機】直接人件費②'!$A$18)</f>
        <v>5</v>
      </c>
      <c r="B23" s="287"/>
      <c r="C23" s="298"/>
      <c r="D23" s="597"/>
      <c r="E23" s="299"/>
      <c r="F23" s="299"/>
      <c r="G23" s="299"/>
      <c r="H23" s="299"/>
      <c r="I23" s="299"/>
      <c r="J23" s="300">
        <f t="shared" si="1"/>
        <v>0</v>
      </c>
      <c r="K23" s="301"/>
      <c r="L23" s="302">
        <f t="shared" si="2"/>
        <v>0</v>
      </c>
      <c r="M23" s="302">
        <f t="shared" si="3"/>
        <v>0</v>
      </c>
      <c r="N23" s="303" t="str">
        <f t="shared" si="0"/>
        <v/>
      </c>
    </row>
    <row r="24" spans="1:17" ht="30" customHeight="1" x14ac:dyDescent="0.2">
      <c r="A24" s="297">
        <f>ROW()-ROW('3-10【機】直接人件費②'!$A$18)</f>
        <v>6</v>
      </c>
      <c r="B24" s="287"/>
      <c r="C24" s="298"/>
      <c r="D24" s="597"/>
      <c r="E24" s="299"/>
      <c r="F24" s="299"/>
      <c r="G24" s="299"/>
      <c r="H24" s="299"/>
      <c r="I24" s="299"/>
      <c r="J24" s="300">
        <f t="shared" si="1"/>
        <v>0</v>
      </c>
      <c r="K24" s="301"/>
      <c r="L24" s="302">
        <f t="shared" si="2"/>
        <v>0</v>
      </c>
      <c r="M24" s="302">
        <f t="shared" si="3"/>
        <v>0</v>
      </c>
      <c r="N24" s="303" t="str">
        <f t="shared" si="0"/>
        <v/>
      </c>
    </row>
    <row r="25" spans="1:17" ht="30" customHeight="1" x14ac:dyDescent="0.2">
      <c r="A25" s="297">
        <f>ROW()-ROW('3-10【機】直接人件費②'!$A$18)</f>
        <v>7</v>
      </c>
      <c r="B25" s="287"/>
      <c r="C25" s="298"/>
      <c r="D25" s="597"/>
      <c r="E25" s="299"/>
      <c r="F25" s="299"/>
      <c r="G25" s="299"/>
      <c r="H25" s="299"/>
      <c r="I25" s="299"/>
      <c r="J25" s="300">
        <f t="shared" si="1"/>
        <v>0</v>
      </c>
      <c r="K25" s="301"/>
      <c r="L25" s="302">
        <f t="shared" si="2"/>
        <v>0</v>
      </c>
      <c r="M25" s="302">
        <f t="shared" si="3"/>
        <v>0</v>
      </c>
      <c r="N25" s="303" t="str">
        <f t="shared" si="0"/>
        <v/>
      </c>
    </row>
    <row r="26" spans="1:17" ht="30" customHeight="1" x14ac:dyDescent="0.2">
      <c r="A26" s="297">
        <f>ROW()-ROW('3-10【機】直接人件費②'!$A$18)</f>
        <v>8</v>
      </c>
      <c r="B26" s="287"/>
      <c r="C26" s="298"/>
      <c r="D26" s="597"/>
      <c r="E26" s="299"/>
      <c r="F26" s="299"/>
      <c r="G26" s="299"/>
      <c r="H26" s="299"/>
      <c r="I26" s="299"/>
      <c r="J26" s="300">
        <f t="shared" si="1"/>
        <v>0</v>
      </c>
      <c r="K26" s="301"/>
      <c r="L26" s="302">
        <f t="shared" si="2"/>
        <v>0</v>
      </c>
      <c r="M26" s="302">
        <f t="shared" si="3"/>
        <v>0</v>
      </c>
      <c r="N26" s="303" t="str">
        <f t="shared" si="0"/>
        <v/>
      </c>
      <c r="Q26" s="32"/>
    </row>
    <row r="27" spans="1:17" ht="30" customHeight="1" x14ac:dyDescent="0.2">
      <c r="A27" s="297">
        <f>ROW()-ROW('3-10【機】直接人件費②'!$A$18)</f>
        <v>9</v>
      </c>
      <c r="B27" s="287"/>
      <c r="C27" s="298"/>
      <c r="D27" s="597"/>
      <c r="E27" s="299"/>
      <c r="F27" s="299"/>
      <c r="G27" s="299"/>
      <c r="H27" s="299"/>
      <c r="I27" s="299"/>
      <c r="J27" s="300">
        <f t="shared" si="1"/>
        <v>0</v>
      </c>
      <c r="K27" s="301"/>
      <c r="L27" s="302">
        <f t="shared" si="2"/>
        <v>0</v>
      </c>
      <c r="M27" s="302">
        <f t="shared" si="3"/>
        <v>0</v>
      </c>
      <c r="N27" s="303" t="str">
        <f t="shared" si="0"/>
        <v/>
      </c>
    </row>
    <row r="28" spans="1:17" ht="30" customHeight="1" x14ac:dyDescent="0.2">
      <c r="A28" s="297">
        <f>ROW()-ROW('3-10【機】直接人件費②'!$A$18)</f>
        <v>10</v>
      </c>
      <c r="B28" s="287"/>
      <c r="C28" s="298"/>
      <c r="D28" s="597"/>
      <c r="E28" s="299"/>
      <c r="F28" s="299"/>
      <c r="G28" s="299"/>
      <c r="H28" s="299"/>
      <c r="I28" s="299"/>
      <c r="J28" s="300">
        <f t="shared" si="1"/>
        <v>0</v>
      </c>
      <c r="K28" s="301"/>
      <c r="L28" s="302">
        <f t="shared" si="2"/>
        <v>0</v>
      </c>
      <c r="M28" s="302">
        <f t="shared" si="3"/>
        <v>0</v>
      </c>
      <c r="N28" s="303" t="str">
        <f t="shared" si="0"/>
        <v/>
      </c>
    </row>
    <row r="29" spans="1:17" ht="30" customHeight="1" x14ac:dyDescent="0.2">
      <c r="A29" s="297">
        <f>ROW()-ROW('3-10【機】直接人件費②'!$A$18)</f>
        <v>11</v>
      </c>
      <c r="B29" s="287"/>
      <c r="C29" s="298"/>
      <c r="D29" s="597"/>
      <c r="E29" s="299"/>
      <c r="F29" s="299"/>
      <c r="G29" s="299"/>
      <c r="H29" s="299"/>
      <c r="I29" s="299"/>
      <c r="J29" s="300">
        <f t="shared" si="1"/>
        <v>0</v>
      </c>
      <c r="K29" s="301"/>
      <c r="L29" s="302">
        <f t="shared" si="2"/>
        <v>0</v>
      </c>
      <c r="M29" s="302">
        <f t="shared" si="3"/>
        <v>0</v>
      </c>
      <c r="N29" s="303" t="str">
        <f t="shared" si="0"/>
        <v/>
      </c>
    </row>
    <row r="30" spans="1:17" ht="30" customHeight="1" x14ac:dyDescent="0.2">
      <c r="A30" s="297">
        <f>ROW()-ROW('3-10【機】直接人件費②'!$A$18)</f>
        <v>12</v>
      </c>
      <c r="B30" s="287"/>
      <c r="C30" s="298"/>
      <c r="D30" s="597"/>
      <c r="E30" s="299"/>
      <c r="F30" s="299"/>
      <c r="G30" s="299"/>
      <c r="H30" s="299"/>
      <c r="I30" s="299"/>
      <c r="J30" s="300">
        <f t="shared" si="1"/>
        <v>0</v>
      </c>
      <c r="K30" s="301"/>
      <c r="L30" s="302">
        <f t="shared" si="2"/>
        <v>0</v>
      </c>
      <c r="M30" s="302">
        <f t="shared" si="3"/>
        <v>0</v>
      </c>
      <c r="N30" s="303" t="str">
        <f t="shared" si="0"/>
        <v/>
      </c>
    </row>
    <row r="31" spans="1:17" ht="30" customHeight="1" x14ac:dyDescent="0.2">
      <c r="A31" s="297">
        <f>ROW()-ROW('3-10【機】直接人件費②'!$A$18)</f>
        <v>13</v>
      </c>
      <c r="B31" s="287"/>
      <c r="C31" s="298"/>
      <c r="D31" s="597"/>
      <c r="E31" s="299"/>
      <c r="F31" s="299"/>
      <c r="G31" s="299"/>
      <c r="H31" s="299"/>
      <c r="I31" s="299"/>
      <c r="J31" s="300">
        <f t="shared" si="1"/>
        <v>0</v>
      </c>
      <c r="K31" s="301"/>
      <c r="L31" s="302">
        <f t="shared" si="2"/>
        <v>0</v>
      </c>
      <c r="M31" s="302">
        <f t="shared" si="3"/>
        <v>0</v>
      </c>
      <c r="N31" s="303" t="str">
        <f t="shared" si="0"/>
        <v/>
      </c>
    </row>
    <row r="32" spans="1:17" ht="30" customHeight="1" x14ac:dyDescent="0.2">
      <c r="A32" s="297">
        <f>ROW()-ROW('3-10【機】直接人件費②'!$A$18)</f>
        <v>14</v>
      </c>
      <c r="B32" s="287"/>
      <c r="C32" s="298"/>
      <c r="D32" s="597"/>
      <c r="E32" s="299"/>
      <c r="F32" s="299"/>
      <c r="G32" s="299"/>
      <c r="H32" s="299"/>
      <c r="I32" s="299"/>
      <c r="J32" s="300">
        <f t="shared" si="1"/>
        <v>0</v>
      </c>
      <c r="K32" s="301"/>
      <c r="L32" s="302">
        <f t="shared" si="2"/>
        <v>0</v>
      </c>
      <c r="M32" s="302">
        <f t="shared" si="3"/>
        <v>0</v>
      </c>
      <c r="N32" s="303" t="str">
        <f t="shared" si="0"/>
        <v/>
      </c>
    </row>
    <row r="33" spans="1:14" ht="30" customHeight="1" x14ac:dyDescent="0.2">
      <c r="A33" s="304">
        <f>ROW()-ROW('3-10【機】直接人件費②'!$A$18)</f>
        <v>15</v>
      </c>
      <c r="B33" s="305"/>
      <c r="C33" s="298"/>
      <c r="D33" s="597"/>
      <c r="E33" s="306"/>
      <c r="F33" s="306"/>
      <c r="G33" s="306"/>
      <c r="H33" s="306"/>
      <c r="I33" s="306"/>
      <c r="J33" s="307">
        <f t="shared" si="1"/>
        <v>0</v>
      </c>
      <c r="K33" s="301"/>
      <c r="L33" s="308">
        <f t="shared" si="2"/>
        <v>0</v>
      </c>
      <c r="M33" s="308">
        <f>J33*K33</f>
        <v>0</v>
      </c>
      <c r="N33" s="303" t="str">
        <f t="shared" si="0"/>
        <v/>
      </c>
    </row>
    <row r="34" spans="1:14" ht="30" customHeight="1" x14ac:dyDescent="0.2">
      <c r="A34" s="309"/>
      <c r="B34" s="310"/>
      <c r="C34" s="310"/>
      <c r="D34" s="310"/>
      <c r="E34" s="310"/>
      <c r="F34" s="310"/>
      <c r="G34" s="310"/>
      <c r="H34" s="310"/>
      <c r="I34" s="310"/>
      <c r="J34" s="311"/>
      <c r="K34" s="312" t="s">
        <v>39</v>
      </c>
      <c r="L34" s="313">
        <f>SUM(L19:L33)</f>
        <v>0</v>
      </c>
      <c r="M34" s="313">
        <f>SUM(M19:M33)</f>
        <v>0</v>
      </c>
    </row>
  </sheetData>
  <sheetProtection sheet="1" objects="1" scenarios="1" formatCells="0" formatRows="0" insertRows="0" deleteRows="0" selectLockedCells="1"/>
  <mergeCells count="13">
    <mergeCell ref="A15:M15"/>
    <mergeCell ref="L17:L18"/>
    <mergeCell ref="M17:M18"/>
    <mergeCell ref="A16:A18"/>
    <mergeCell ref="K16:M16"/>
    <mergeCell ref="B17:B18"/>
    <mergeCell ref="C17:C18"/>
    <mergeCell ref="E17:F17"/>
    <mergeCell ref="H17:I17"/>
    <mergeCell ref="J17:J18"/>
    <mergeCell ref="K17:K18"/>
    <mergeCell ref="B16:D16"/>
    <mergeCell ref="D17:D18"/>
  </mergeCells>
  <phoneticPr fontId="1"/>
  <conditionalFormatting sqref="E19:I33 B19:C33 K19:K33">
    <cfRule type="expression" dxfId="25" priority="2">
      <formula>AND(OR($B19&lt;&gt;"",$C19&lt;&gt;"",$E19&lt;&gt;"",$F19&lt;&gt;"",$G19&lt;&gt;"",$H19&lt;&gt;"",$I19&lt;&gt;"",$K19&lt;&gt;""),B19="")</formula>
    </cfRule>
  </conditionalFormatting>
  <conditionalFormatting sqref="E19:I33">
    <cfRule type="expression" dxfId="24" priority="1">
      <formula>OR($E19&lt;&gt;"",$F19&lt;&gt;"",$G19&lt;&gt;"",$H19&lt;&gt;"",$I19&lt;&gt;"")</formula>
    </cfRule>
  </conditionalFormatting>
  <dataValidations count="4">
    <dataValidation type="list" allowBlank="1" showInputMessage="1" showErrorMessage="1" error="プルダウンより選択してください" promptTitle="時間単価をプルダウンより選択してください" prompt="募集要項p.27「人件費単価一覧表」を参照してください" sqref="K19:K33" xr:uid="{D1BA106A-0C4C-4084-9C57-C231FFFC5414}">
      <formula1>"1040,1110,1180,1240,1330,1410,1490,1580,1660,1830,1990,2160,2330,2490,2660,2820,2990,3160,3410,3660,3910,4160,4410,4660,4910,5160"</formula1>
    </dataValidation>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E19:I33" xr:uid="{D45EEC2D-D625-44D3-8011-69D9ECB3927E}">
      <formula1>0</formula1>
    </dataValidation>
    <dataValidation allowBlank="1" showInputMessage="1" showErrorMessage="1" prompt="従事者の氏名を入力してください" sqref="B19:B33" xr:uid="{ADD4AB80-5AB1-4948-BF38-F55F274F3D7D}"/>
    <dataValidation type="list" allowBlank="1" showInputMessage="1" showErrorMessage="1" sqref="D19:D33" xr:uid="{05C6B621-AB31-4357-B0CA-128546F65D0B}">
      <formula1>"●,-"</formula1>
    </dataValidation>
  </dataValidations>
  <printOptions horizontalCentered="1"/>
  <pageMargins left="0.17" right="0.17" top="0.17" bottom="0.41" header="0.17" footer="0.17"/>
  <pageSetup paperSize="9" scale="89" orientation="portrait" r:id="rId1"/>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8E18-D16B-44FA-A6C7-53628B4F7155}">
  <sheetPr>
    <tabColor rgb="FF0070C0"/>
    <pageSetUpPr fitToPage="1"/>
  </sheetPr>
  <dimension ref="A1:S34"/>
  <sheetViews>
    <sheetView view="pageBreakPreview" zoomScaleNormal="100" zoomScaleSheetLayoutView="100" workbookViewId="0">
      <selection activeCell="K19" sqref="K19"/>
    </sheetView>
  </sheetViews>
  <sheetFormatPr defaultColWidth="2.109375" defaultRowHeight="12" x14ac:dyDescent="0.2"/>
  <cols>
    <col min="1" max="1" width="6" style="4" customWidth="1"/>
    <col min="2" max="3" width="13.109375" style="4" customWidth="1"/>
    <col min="4" max="4" width="5.77734375" style="605" customWidth="1"/>
    <col min="5" max="9" width="6.77734375" style="4" customWidth="1"/>
    <col min="10" max="10" width="9.33203125" style="4" customWidth="1"/>
    <col min="11" max="13" width="11.33203125" style="4" customWidth="1"/>
    <col min="14" max="225" width="2.44140625" style="4" customWidth="1"/>
    <col min="226" max="16384" width="2.109375" style="4"/>
  </cols>
  <sheetData>
    <row r="1" spans="1:19" ht="15" customHeight="1" x14ac:dyDescent="0.2">
      <c r="A1" s="289"/>
      <c r="B1" s="288"/>
      <c r="C1" s="288"/>
      <c r="D1" s="603"/>
      <c r="E1" s="288"/>
      <c r="F1" s="290"/>
      <c r="G1" s="290"/>
      <c r="H1" s="290"/>
      <c r="I1" s="290"/>
      <c r="J1" s="290"/>
      <c r="K1" s="290"/>
      <c r="L1" s="290"/>
      <c r="M1" s="314" t="s">
        <v>427</v>
      </c>
    </row>
    <row r="2" spans="1:19" ht="19.95" customHeight="1" x14ac:dyDescent="0.2">
      <c r="A2" s="289" t="s">
        <v>634</v>
      </c>
      <c r="B2" s="288"/>
      <c r="C2" s="288"/>
      <c r="D2" s="603"/>
      <c r="E2" s="288"/>
      <c r="F2" s="290"/>
      <c r="G2" s="290"/>
      <c r="H2" s="290"/>
      <c r="I2" s="290"/>
      <c r="J2" s="290"/>
      <c r="K2" s="290"/>
      <c r="L2" s="290"/>
      <c r="M2" s="290"/>
    </row>
    <row r="3" spans="1:19" ht="15" customHeight="1" x14ac:dyDescent="0.2">
      <c r="A3" s="588" t="s">
        <v>345</v>
      </c>
      <c r="B3" s="589"/>
      <c r="C3" s="589"/>
      <c r="D3" s="604"/>
      <c r="E3" s="589"/>
      <c r="F3" s="589"/>
      <c r="G3" s="589"/>
      <c r="H3" s="589"/>
      <c r="I3" s="589"/>
      <c r="J3" s="589"/>
      <c r="K3" s="589"/>
      <c r="L3" s="589"/>
      <c r="M3" s="589"/>
    </row>
    <row r="4" spans="1:19" ht="15" customHeight="1" x14ac:dyDescent="0.2">
      <c r="A4" s="588" t="s">
        <v>346</v>
      </c>
      <c r="B4" s="589"/>
      <c r="C4" s="589"/>
      <c r="D4" s="604"/>
      <c r="E4" s="589"/>
      <c r="F4" s="589"/>
      <c r="G4" s="589"/>
      <c r="H4" s="589"/>
      <c r="I4" s="589"/>
      <c r="J4" s="589"/>
      <c r="K4" s="589"/>
      <c r="L4" s="589"/>
      <c r="M4" s="589"/>
    </row>
    <row r="5" spans="1:19" ht="15" customHeight="1" x14ac:dyDescent="0.2">
      <c r="A5" s="596" t="s">
        <v>621</v>
      </c>
      <c r="B5" s="589"/>
      <c r="C5" s="589"/>
      <c r="D5" s="604"/>
      <c r="E5" s="589"/>
      <c r="F5" s="589"/>
      <c r="G5" s="589"/>
      <c r="H5" s="589"/>
      <c r="I5" s="589"/>
      <c r="J5" s="589"/>
      <c r="K5" s="589"/>
      <c r="L5" s="589"/>
      <c r="M5" s="589"/>
    </row>
    <row r="6" spans="1:19" ht="15" customHeight="1" x14ac:dyDescent="0.2">
      <c r="A6" s="588" t="s">
        <v>347</v>
      </c>
      <c r="B6" s="589"/>
      <c r="C6" s="589"/>
      <c r="D6" s="604"/>
      <c r="E6" s="589"/>
      <c r="F6" s="589"/>
      <c r="G6" s="589"/>
      <c r="H6" s="589"/>
      <c r="I6" s="589"/>
      <c r="J6" s="589"/>
      <c r="K6" s="589"/>
      <c r="L6" s="589"/>
      <c r="M6" s="589"/>
    </row>
    <row r="7" spans="1:19" ht="15" customHeight="1" x14ac:dyDescent="0.2">
      <c r="A7" s="588" t="s">
        <v>358</v>
      </c>
      <c r="B7" s="589"/>
      <c r="C7" s="589"/>
      <c r="D7" s="604"/>
      <c r="E7" s="589"/>
      <c r="F7" s="589"/>
      <c r="G7" s="589"/>
      <c r="H7" s="589"/>
      <c r="I7" s="589"/>
      <c r="J7" s="589"/>
      <c r="K7" s="589"/>
      <c r="L7" s="589"/>
      <c r="M7" s="589"/>
    </row>
    <row r="8" spans="1:19" ht="15" customHeight="1" x14ac:dyDescent="0.2">
      <c r="A8" s="588" t="s">
        <v>407</v>
      </c>
      <c r="B8" s="589"/>
      <c r="C8" s="589"/>
      <c r="D8" s="604"/>
      <c r="E8" s="589"/>
      <c r="F8" s="589"/>
      <c r="G8" s="589"/>
      <c r="H8" s="589"/>
      <c r="I8" s="589"/>
      <c r="J8" s="589"/>
      <c r="K8" s="589"/>
      <c r="L8" s="589"/>
      <c r="M8" s="589"/>
    </row>
    <row r="9" spans="1:19" ht="15" customHeight="1" x14ac:dyDescent="0.2">
      <c r="A9" s="588" t="s">
        <v>408</v>
      </c>
      <c r="B9" s="589"/>
      <c r="C9" s="589"/>
      <c r="D9" s="604"/>
      <c r="E9" s="589"/>
      <c r="F9" s="589"/>
      <c r="G9" s="589"/>
      <c r="H9" s="589"/>
      <c r="I9" s="589"/>
      <c r="J9" s="589"/>
      <c r="K9" s="589"/>
      <c r="L9" s="589"/>
      <c r="M9" s="589"/>
    </row>
    <row r="10" spans="1:19" ht="15" customHeight="1" x14ac:dyDescent="0.2">
      <c r="A10" s="588" t="s">
        <v>409</v>
      </c>
      <c r="B10" s="589"/>
      <c r="C10" s="589"/>
      <c r="D10" s="604"/>
      <c r="E10" s="589"/>
      <c r="F10" s="589"/>
      <c r="G10" s="589"/>
      <c r="H10" s="589"/>
      <c r="I10" s="589"/>
      <c r="J10" s="589"/>
      <c r="K10" s="589"/>
      <c r="L10" s="589"/>
      <c r="M10" s="589"/>
    </row>
    <row r="11" spans="1:19" ht="15" customHeight="1" x14ac:dyDescent="0.2">
      <c r="A11" s="588" t="s">
        <v>410</v>
      </c>
      <c r="B11" s="589"/>
      <c r="C11" s="589"/>
      <c r="D11" s="604"/>
      <c r="E11" s="589"/>
      <c r="F11" s="589"/>
      <c r="G11" s="589"/>
      <c r="H11" s="589"/>
      <c r="I11" s="589"/>
      <c r="J11" s="589"/>
      <c r="K11" s="589"/>
      <c r="L11" s="589"/>
      <c r="M11" s="589"/>
    </row>
    <row r="12" spans="1:19" ht="15" customHeight="1" x14ac:dyDescent="0.2">
      <c r="A12" s="588" t="s">
        <v>640</v>
      </c>
      <c r="B12" s="589"/>
      <c r="C12" s="589"/>
      <c r="D12" s="604"/>
      <c r="E12" s="589"/>
      <c r="F12" s="589"/>
      <c r="G12" s="589"/>
      <c r="H12" s="589"/>
      <c r="I12" s="589"/>
      <c r="J12" s="589"/>
      <c r="K12" s="589"/>
      <c r="L12" s="589"/>
      <c r="M12" s="589"/>
    </row>
    <row r="13" spans="1:19" ht="15" customHeight="1" x14ac:dyDescent="0.2">
      <c r="A13" s="588" t="s">
        <v>327</v>
      </c>
      <c r="B13" s="589"/>
      <c r="C13" s="589"/>
      <c r="D13" s="604"/>
      <c r="E13" s="589"/>
      <c r="F13" s="589"/>
      <c r="G13" s="589"/>
      <c r="H13" s="589"/>
      <c r="I13" s="589"/>
      <c r="J13" s="589"/>
      <c r="K13" s="589"/>
      <c r="L13" s="589"/>
      <c r="M13" s="589"/>
    </row>
    <row r="14" spans="1:19" s="626" customFormat="1" ht="31.8" customHeight="1" x14ac:dyDescent="0.2">
      <c r="A14" s="622" t="s">
        <v>639</v>
      </c>
      <c r="B14" s="623"/>
      <c r="C14" s="623"/>
      <c r="D14" s="624"/>
      <c r="E14" s="623"/>
      <c r="F14" s="623"/>
      <c r="G14" s="623"/>
      <c r="H14" s="623"/>
      <c r="I14" s="623"/>
      <c r="J14" s="623"/>
      <c r="K14" s="623"/>
      <c r="L14" s="623"/>
      <c r="M14" s="623"/>
      <c r="N14" s="625"/>
      <c r="O14" s="625"/>
      <c r="P14" s="625"/>
      <c r="Q14" s="625"/>
      <c r="R14" s="625"/>
    </row>
    <row r="15" spans="1:19" s="252" customFormat="1" ht="32.1" customHeight="1" x14ac:dyDescent="0.2">
      <c r="A15" s="1527" t="s">
        <v>592</v>
      </c>
      <c r="B15" s="1528"/>
      <c r="C15" s="1528"/>
      <c r="D15" s="1528"/>
      <c r="E15" s="1528"/>
      <c r="F15" s="1528"/>
      <c r="G15" s="1528"/>
      <c r="H15" s="1528"/>
      <c r="I15" s="1528"/>
      <c r="J15" s="1528"/>
      <c r="K15" s="1528"/>
      <c r="L15" s="1528"/>
      <c r="M15" s="1529"/>
      <c r="N15" s="594"/>
      <c r="O15" s="594"/>
      <c r="P15" s="594"/>
      <c r="Q15" s="594"/>
      <c r="R15" s="594"/>
      <c r="S15" s="593"/>
    </row>
    <row r="16" spans="1:19" ht="25.05" customHeight="1" x14ac:dyDescent="0.2">
      <c r="A16" s="1531" t="s">
        <v>328</v>
      </c>
      <c r="B16" s="1538" t="s">
        <v>329</v>
      </c>
      <c r="C16" s="1539"/>
      <c r="D16" s="1540"/>
      <c r="E16" s="291" t="s">
        <v>330</v>
      </c>
      <c r="F16" s="292"/>
      <c r="G16" s="292"/>
      <c r="H16" s="292"/>
      <c r="I16" s="292"/>
      <c r="J16" s="293" t="s">
        <v>331</v>
      </c>
      <c r="K16" s="1532" t="s">
        <v>332</v>
      </c>
      <c r="L16" s="1532"/>
      <c r="M16" s="1532"/>
    </row>
    <row r="17" spans="1:17" ht="24.75" customHeight="1" x14ac:dyDescent="0.2">
      <c r="A17" s="1531"/>
      <c r="B17" s="1533" t="s">
        <v>333</v>
      </c>
      <c r="C17" s="1533" t="s">
        <v>334</v>
      </c>
      <c r="D17" s="1541" t="s">
        <v>620</v>
      </c>
      <c r="E17" s="1534" t="s">
        <v>171</v>
      </c>
      <c r="F17" s="1534"/>
      <c r="G17" s="547" t="s">
        <v>335</v>
      </c>
      <c r="H17" s="1535" t="s">
        <v>172</v>
      </c>
      <c r="I17" s="1535"/>
      <c r="J17" s="1530" t="s">
        <v>336</v>
      </c>
      <c r="K17" s="1530" t="s">
        <v>337</v>
      </c>
      <c r="L17" s="1530" t="s">
        <v>338</v>
      </c>
      <c r="M17" s="1530" t="s">
        <v>339</v>
      </c>
    </row>
    <row r="18" spans="1:17" ht="127.5" customHeight="1" x14ac:dyDescent="0.2">
      <c r="A18" s="1531"/>
      <c r="B18" s="1533"/>
      <c r="C18" s="1533"/>
      <c r="D18" s="1542"/>
      <c r="E18" s="295" t="s">
        <v>340</v>
      </c>
      <c r="F18" s="296" t="s">
        <v>341</v>
      </c>
      <c r="G18" s="296" t="s">
        <v>342</v>
      </c>
      <c r="H18" s="296" t="s">
        <v>343</v>
      </c>
      <c r="I18" s="296" t="s">
        <v>344</v>
      </c>
      <c r="J18" s="1530"/>
      <c r="K18" s="1530"/>
      <c r="L18" s="1530"/>
      <c r="M18" s="1530"/>
    </row>
    <row r="19" spans="1:17" ht="30" customHeight="1" x14ac:dyDescent="0.2">
      <c r="A19" s="297">
        <f>ROW()-ROW('3-11【機】直接人件費③'!$A$18)</f>
        <v>1</v>
      </c>
      <c r="B19" s="287"/>
      <c r="C19" s="298"/>
      <c r="D19" s="600"/>
      <c r="E19" s="299"/>
      <c r="F19" s="299"/>
      <c r="G19" s="299"/>
      <c r="H19" s="299"/>
      <c r="I19" s="299"/>
      <c r="J19" s="300">
        <f>SUM(E19:I19)</f>
        <v>0</v>
      </c>
      <c r="K19" s="301"/>
      <c r="L19" s="302">
        <f>M19</f>
        <v>0</v>
      </c>
      <c r="M19" s="302">
        <f>J19*K19</f>
        <v>0</v>
      </c>
      <c r="N19" s="303" t="str">
        <f t="shared" ref="N19:N33" si="0">IF(OR(AND(B19="",C19="",E19="",F19="",G19="",H19="",I19="",K19=""),
       AND(B19&lt;&gt;"",C19&lt;&gt;"",OR(E19&lt;&gt;"",F19&lt;&gt;"",G19&lt;&gt;"",H19&lt;&gt;"",I19&lt;&gt;""),K19&lt;&gt;"")),
   "",
     "←必要項目を入力してください。")</f>
        <v/>
      </c>
    </row>
    <row r="20" spans="1:17" ht="30" customHeight="1" x14ac:dyDescent="0.2">
      <c r="A20" s="297">
        <f>ROW()-ROW('3-11【機】直接人件費③'!$A$18)</f>
        <v>2</v>
      </c>
      <c r="B20" s="287"/>
      <c r="C20" s="298"/>
      <c r="D20" s="600"/>
      <c r="E20" s="299"/>
      <c r="F20" s="299"/>
      <c r="G20" s="299"/>
      <c r="H20" s="299"/>
      <c r="I20" s="299"/>
      <c r="J20" s="300">
        <f t="shared" ref="J20:J33" si="1">SUM(E20:I20)</f>
        <v>0</v>
      </c>
      <c r="K20" s="301"/>
      <c r="L20" s="302">
        <f t="shared" ref="L20:L33" si="2">M20</f>
        <v>0</v>
      </c>
      <c r="M20" s="302">
        <f t="shared" ref="M20:M32" si="3">J20*K20</f>
        <v>0</v>
      </c>
      <c r="N20" s="303" t="str">
        <f t="shared" si="0"/>
        <v/>
      </c>
    </row>
    <row r="21" spans="1:17" ht="30" customHeight="1" x14ac:dyDescent="0.2">
      <c r="A21" s="297">
        <f>ROW()-ROW('3-11【機】直接人件費③'!$A$18)</f>
        <v>3</v>
      </c>
      <c r="B21" s="287"/>
      <c r="C21" s="298"/>
      <c r="D21" s="600"/>
      <c r="E21" s="299"/>
      <c r="F21" s="299"/>
      <c r="G21" s="299"/>
      <c r="H21" s="299"/>
      <c r="I21" s="299"/>
      <c r="J21" s="300">
        <f t="shared" si="1"/>
        <v>0</v>
      </c>
      <c r="K21" s="301"/>
      <c r="L21" s="302">
        <f t="shared" si="2"/>
        <v>0</v>
      </c>
      <c r="M21" s="302">
        <f t="shared" si="3"/>
        <v>0</v>
      </c>
      <c r="N21" s="303" t="str">
        <f t="shared" si="0"/>
        <v/>
      </c>
    </row>
    <row r="22" spans="1:17" ht="30" customHeight="1" x14ac:dyDescent="0.2">
      <c r="A22" s="297">
        <f>ROW()-ROW('3-11【機】直接人件費③'!$A$18)</f>
        <v>4</v>
      </c>
      <c r="B22" s="287"/>
      <c r="C22" s="298"/>
      <c r="D22" s="600"/>
      <c r="E22" s="299"/>
      <c r="F22" s="299"/>
      <c r="G22" s="299"/>
      <c r="H22" s="299"/>
      <c r="I22" s="299"/>
      <c r="J22" s="300">
        <f t="shared" si="1"/>
        <v>0</v>
      </c>
      <c r="K22" s="301"/>
      <c r="L22" s="302">
        <f t="shared" si="2"/>
        <v>0</v>
      </c>
      <c r="M22" s="302">
        <f t="shared" si="3"/>
        <v>0</v>
      </c>
      <c r="N22" s="303" t="str">
        <f t="shared" si="0"/>
        <v/>
      </c>
    </row>
    <row r="23" spans="1:17" ht="30" customHeight="1" x14ac:dyDescent="0.2">
      <c r="A23" s="297">
        <f>ROW()-ROW('3-11【機】直接人件費③'!$A$18)</f>
        <v>5</v>
      </c>
      <c r="B23" s="287"/>
      <c r="C23" s="298"/>
      <c r="D23" s="600"/>
      <c r="E23" s="299"/>
      <c r="F23" s="299"/>
      <c r="G23" s="299"/>
      <c r="H23" s="299"/>
      <c r="I23" s="299"/>
      <c r="J23" s="300">
        <f t="shared" si="1"/>
        <v>0</v>
      </c>
      <c r="K23" s="301"/>
      <c r="L23" s="302">
        <f t="shared" si="2"/>
        <v>0</v>
      </c>
      <c r="M23" s="302">
        <f t="shared" si="3"/>
        <v>0</v>
      </c>
      <c r="N23" s="303" t="str">
        <f t="shared" si="0"/>
        <v/>
      </c>
    </row>
    <row r="24" spans="1:17" ht="30" customHeight="1" x14ac:dyDescent="0.2">
      <c r="A24" s="297">
        <f>ROW()-ROW('3-11【機】直接人件費③'!$A$18)</f>
        <v>6</v>
      </c>
      <c r="B24" s="287"/>
      <c r="C24" s="298"/>
      <c r="D24" s="600"/>
      <c r="E24" s="299"/>
      <c r="F24" s="299"/>
      <c r="G24" s="299"/>
      <c r="H24" s="299"/>
      <c r="I24" s="299"/>
      <c r="J24" s="300">
        <f t="shared" si="1"/>
        <v>0</v>
      </c>
      <c r="K24" s="301"/>
      <c r="L24" s="302">
        <f t="shared" si="2"/>
        <v>0</v>
      </c>
      <c r="M24" s="302">
        <f t="shared" si="3"/>
        <v>0</v>
      </c>
      <c r="N24" s="303" t="str">
        <f t="shared" si="0"/>
        <v/>
      </c>
    </row>
    <row r="25" spans="1:17" ht="30" customHeight="1" x14ac:dyDescent="0.2">
      <c r="A25" s="297">
        <f>ROW()-ROW('3-11【機】直接人件費③'!$A$18)</f>
        <v>7</v>
      </c>
      <c r="B25" s="287"/>
      <c r="C25" s="298"/>
      <c r="D25" s="600"/>
      <c r="E25" s="299"/>
      <c r="F25" s="299"/>
      <c r="G25" s="299"/>
      <c r="H25" s="299"/>
      <c r="I25" s="299"/>
      <c r="J25" s="300">
        <f t="shared" si="1"/>
        <v>0</v>
      </c>
      <c r="K25" s="301"/>
      <c r="L25" s="302">
        <f t="shared" si="2"/>
        <v>0</v>
      </c>
      <c r="M25" s="302">
        <f t="shared" si="3"/>
        <v>0</v>
      </c>
      <c r="N25" s="303" t="str">
        <f t="shared" si="0"/>
        <v/>
      </c>
    </row>
    <row r="26" spans="1:17" ht="30" customHeight="1" x14ac:dyDescent="0.2">
      <c r="A26" s="297">
        <f>ROW()-ROW('3-11【機】直接人件費③'!$A$18)</f>
        <v>8</v>
      </c>
      <c r="B26" s="287"/>
      <c r="C26" s="298"/>
      <c r="D26" s="600"/>
      <c r="E26" s="299"/>
      <c r="F26" s="299"/>
      <c r="G26" s="299"/>
      <c r="H26" s="299"/>
      <c r="I26" s="299"/>
      <c r="J26" s="300">
        <f t="shared" si="1"/>
        <v>0</v>
      </c>
      <c r="K26" s="301"/>
      <c r="L26" s="302">
        <f t="shared" si="2"/>
        <v>0</v>
      </c>
      <c r="M26" s="302">
        <f t="shared" si="3"/>
        <v>0</v>
      </c>
      <c r="N26" s="303" t="str">
        <f t="shared" si="0"/>
        <v/>
      </c>
      <c r="Q26" s="32"/>
    </row>
    <row r="27" spans="1:17" ht="30" customHeight="1" x14ac:dyDescent="0.2">
      <c r="A27" s="297">
        <f>ROW()-ROW('3-11【機】直接人件費③'!$A$18)</f>
        <v>9</v>
      </c>
      <c r="B27" s="287"/>
      <c r="C27" s="298"/>
      <c r="D27" s="600"/>
      <c r="E27" s="299"/>
      <c r="F27" s="299"/>
      <c r="G27" s="299"/>
      <c r="H27" s="299"/>
      <c r="I27" s="299"/>
      <c r="J27" s="300">
        <f t="shared" si="1"/>
        <v>0</v>
      </c>
      <c r="K27" s="301"/>
      <c r="L27" s="302">
        <f t="shared" si="2"/>
        <v>0</v>
      </c>
      <c r="M27" s="302">
        <f t="shared" si="3"/>
        <v>0</v>
      </c>
      <c r="N27" s="303" t="str">
        <f t="shared" si="0"/>
        <v/>
      </c>
    </row>
    <row r="28" spans="1:17" ht="30" customHeight="1" x14ac:dyDescent="0.2">
      <c r="A28" s="297">
        <f>ROW()-ROW('3-11【機】直接人件費③'!$A$18)</f>
        <v>10</v>
      </c>
      <c r="B28" s="287"/>
      <c r="C28" s="298"/>
      <c r="D28" s="600"/>
      <c r="E28" s="299"/>
      <c r="F28" s="299"/>
      <c r="G28" s="299"/>
      <c r="H28" s="299"/>
      <c r="I28" s="299"/>
      <c r="J28" s="300">
        <f t="shared" si="1"/>
        <v>0</v>
      </c>
      <c r="K28" s="301"/>
      <c r="L28" s="302">
        <f t="shared" si="2"/>
        <v>0</v>
      </c>
      <c r="M28" s="302">
        <f t="shared" si="3"/>
        <v>0</v>
      </c>
      <c r="N28" s="303" t="str">
        <f t="shared" si="0"/>
        <v/>
      </c>
    </row>
    <row r="29" spans="1:17" ht="30" customHeight="1" x14ac:dyDescent="0.2">
      <c r="A29" s="297">
        <f>ROW()-ROW('3-11【機】直接人件費③'!$A$18)</f>
        <v>11</v>
      </c>
      <c r="B29" s="287"/>
      <c r="C29" s="298"/>
      <c r="D29" s="600"/>
      <c r="E29" s="299"/>
      <c r="F29" s="299"/>
      <c r="G29" s="299"/>
      <c r="H29" s="299"/>
      <c r="I29" s="299"/>
      <c r="J29" s="300">
        <f t="shared" si="1"/>
        <v>0</v>
      </c>
      <c r="K29" s="301"/>
      <c r="L29" s="302">
        <f t="shared" si="2"/>
        <v>0</v>
      </c>
      <c r="M29" s="302">
        <f t="shared" si="3"/>
        <v>0</v>
      </c>
      <c r="N29" s="303" t="str">
        <f t="shared" si="0"/>
        <v/>
      </c>
    </row>
    <row r="30" spans="1:17" ht="30" customHeight="1" x14ac:dyDescent="0.2">
      <c r="A30" s="297">
        <f>ROW()-ROW('3-11【機】直接人件費③'!$A$18)</f>
        <v>12</v>
      </c>
      <c r="B30" s="287"/>
      <c r="C30" s="298"/>
      <c r="D30" s="600"/>
      <c r="E30" s="299"/>
      <c r="F30" s="299"/>
      <c r="G30" s="299"/>
      <c r="H30" s="299"/>
      <c r="I30" s="299"/>
      <c r="J30" s="300">
        <f t="shared" si="1"/>
        <v>0</v>
      </c>
      <c r="K30" s="301"/>
      <c r="L30" s="302">
        <f t="shared" si="2"/>
        <v>0</v>
      </c>
      <c r="M30" s="302">
        <f t="shared" si="3"/>
        <v>0</v>
      </c>
      <c r="N30" s="303" t="str">
        <f t="shared" si="0"/>
        <v/>
      </c>
    </row>
    <row r="31" spans="1:17" ht="30" customHeight="1" x14ac:dyDescent="0.2">
      <c r="A31" s="297">
        <f>ROW()-ROW('3-11【機】直接人件費③'!$A$18)</f>
        <v>13</v>
      </c>
      <c r="B31" s="287"/>
      <c r="C31" s="298"/>
      <c r="D31" s="600"/>
      <c r="E31" s="299"/>
      <c r="F31" s="299"/>
      <c r="G31" s="299"/>
      <c r="H31" s="299"/>
      <c r="I31" s="299"/>
      <c r="J31" s="300">
        <f t="shared" si="1"/>
        <v>0</v>
      </c>
      <c r="K31" s="301"/>
      <c r="L31" s="302">
        <f t="shared" si="2"/>
        <v>0</v>
      </c>
      <c r="M31" s="302">
        <f t="shared" si="3"/>
        <v>0</v>
      </c>
      <c r="N31" s="303" t="str">
        <f t="shared" si="0"/>
        <v/>
      </c>
    </row>
    <row r="32" spans="1:17" ht="30" customHeight="1" x14ac:dyDescent="0.2">
      <c r="A32" s="297">
        <f>ROW()-ROW('3-11【機】直接人件費③'!$A$18)</f>
        <v>14</v>
      </c>
      <c r="B32" s="287"/>
      <c r="C32" s="298"/>
      <c r="D32" s="600"/>
      <c r="E32" s="299"/>
      <c r="F32" s="299"/>
      <c r="G32" s="299"/>
      <c r="H32" s="299"/>
      <c r="I32" s="299"/>
      <c r="J32" s="300">
        <f t="shared" si="1"/>
        <v>0</v>
      </c>
      <c r="K32" s="301"/>
      <c r="L32" s="302">
        <f t="shared" si="2"/>
        <v>0</v>
      </c>
      <c r="M32" s="302">
        <f t="shared" si="3"/>
        <v>0</v>
      </c>
      <c r="N32" s="303" t="str">
        <f t="shared" si="0"/>
        <v/>
      </c>
    </row>
    <row r="33" spans="1:14" ht="30" customHeight="1" x14ac:dyDescent="0.2">
      <c r="A33" s="304">
        <f>ROW()-ROW('3-11【機】直接人件費③'!$A$18)</f>
        <v>15</v>
      </c>
      <c r="B33" s="305"/>
      <c r="C33" s="298"/>
      <c r="D33" s="600"/>
      <c r="E33" s="306"/>
      <c r="F33" s="306"/>
      <c r="G33" s="306"/>
      <c r="H33" s="306"/>
      <c r="I33" s="306"/>
      <c r="J33" s="307">
        <f t="shared" si="1"/>
        <v>0</v>
      </c>
      <c r="K33" s="301"/>
      <c r="L33" s="308">
        <f t="shared" si="2"/>
        <v>0</v>
      </c>
      <c r="M33" s="308">
        <f>J33*K33</f>
        <v>0</v>
      </c>
      <c r="N33" s="303" t="str">
        <f t="shared" si="0"/>
        <v/>
      </c>
    </row>
    <row r="34" spans="1:14" ht="30" customHeight="1" x14ac:dyDescent="0.2">
      <c r="A34" s="309"/>
      <c r="B34" s="310"/>
      <c r="C34" s="310"/>
      <c r="D34" s="601"/>
      <c r="E34" s="310"/>
      <c r="F34" s="310"/>
      <c r="G34" s="310"/>
      <c r="H34" s="310"/>
      <c r="I34" s="310"/>
      <c r="J34" s="311"/>
      <c r="K34" s="312" t="s">
        <v>39</v>
      </c>
      <c r="L34" s="313">
        <f>SUM(L19:L33)</f>
        <v>0</v>
      </c>
      <c r="M34" s="313">
        <f>SUM(M19:M33)</f>
        <v>0</v>
      </c>
    </row>
  </sheetData>
  <sheetProtection sheet="1" objects="1" scenarios="1" formatCells="0" formatRows="0" insertRows="0" deleteRows="0" selectLockedCells="1"/>
  <mergeCells count="13">
    <mergeCell ref="A15:M15"/>
    <mergeCell ref="L17:L18"/>
    <mergeCell ref="M17:M18"/>
    <mergeCell ref="A16:A18"/>
    <mergeCell ref="K16:M16"/>
    <mergeCell ref="B17:B18"/>
    <mergeCell ref="C17:C18"/>
    <mergeCell ref="E17:F17"/>
    <mergeCell ref="H17:I17"/>
    <mergeCell ref="J17:J18"/>
    <mergeCell ref="K17:K18"/>
    <mergeCell ref="B16:D16"/>
    <mergeCell ref="D17:D18"/>
  </mergeCells>
  <phoneticPr fontId="1"/>
  <conditionalFormatting sqref="E19:I33 B19:C33 K19:K33">
    <cfRule type="expression" dxfId="23" priority="2">
      <formula>AND(OR($B19&lt;&gt;"",$C19&lt;&gt;"",$E19&lt;&gt;"",$F19&lt;&gt;"",$G19&lt;&gt;"",$H19&lt;&gt;"",$I19&lt;&gt;"",$K19&lt;&gt;""),B19="")</formula>
    </cfRule>
  </conditionalFormatting>
  <conditionalFormatting sqref="E19:I33">
    <cfRule type="expression" dxfId="22" priority="1">
      <formula>OR($E19&lt;&gt;"",$F19&lt;&gt;"",$G19&lt;&gt;"",$H19&lt;&gt;"",$I19&lt;&gt;"")</formula>
    </cfRule>
  </conditionalFormatting>
  <dataValidations count="4">
    <dataValidation allowBlank="1" showInputMessage="1" showErrorMessage="1" prompt="従事者の氏名を入力してください" sqref="B19:B33" xr:uid="{8EA8C23C-F86E-4F2B-8AC6-D1400E2BF277}"/>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E19:I33" xr:uid="{6BC1FF5B-6BC4-441B-8401-B6CE1B267F07}">
      <formula1>0</formula1>
    </dataValidation>
    <dataValidation type="list" allowBlank="1" showInputMessage="1" showErrorMessage="1" error="プルダウンより選択してください" promptTitle="時間単価をプルダウンより選択してください" prompt="募集要項p.27「人件費単価一覧表」を参照してください" sqref="K19:K33" xr:uid="{FFBEAB13-3111-480F-A81A-9EF448CF6830}">
      <formula1>"1040,1110,1180,1240,1330,1410,1490,1580,1660,1830,1990,2160,2330,2490,2660,2820,2990,3160,3410,3660,3910,4160,4410,4660,4910,5160"</formula1>
    </dataValidation>
    <dataValidation type="list" allowBlank="1" showInputMessage="1" showErrorMessage="1" sqref="D19:D33" xr:uid="{29B9C778-B774-478B-8B47-D783FCF05715}">
      <formula1>"●,-"</formula1>
    </dataValidation>
  </dataValidations>
  <printOptions horizontalCentered="1"/>
  <pageMargins left="0.17" right="0.17" top="0.17" bottom="0.41" header="0.17" footer="0.17"/>
  <pageSetup paperSize="9" scale="89" fitToHeight="0" orientation="portrait" r:id="rId1"/>
  <headerFoot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R40"/>
  <sheetViews>
    <sheetView showGridLines="0" view="pageBreakPreview" zoomScaleNormal="100" zoomScaleSheetLayoutView="100" workbookViewId="0">
      <selection activeCell="C10" sqref="C10"/>
    </sheetView>
  </sheetViews>
  <sheetFormatPr defaultRowHeight="13.2" x14ac:dyDescent="0.2"/>
  <cols>
    <col min="1" max="1" width="6" customWidth="1"/>
    <col min="2" max="2" width="10.44140625" customWidth="1"/>
    <col min="3" max="3" width="14.6640625" customWidth="1"/>
    <col min="4" max="4" width="14" customWidth="1"/>
    <col min="5" max="5" width="13.6640625" customWidth="1"/>
    <col min="6" max="6" width="5.77734375" style="252" customWidth="1"/>
    <col min="7" max="7" width="9.21875" customWidth="1"/>
    <col min="8" max="8" width="6.6640625" customWidth="1"/>
    <col min="9" max="9" width="9.6640625" customWidth="1"/>
    <col min="10" max="11" width="12.77734375" customWidth="1"/>
    <col min="12" max="12" width="19.88671875" customWidth="1"/>
    <col min="13" max="13" width="1.77734375" customWidth="1"/>
  </cols>
  <sheetData>
    <row r="1" spans="1:18" ht="13.95" x14ac:dyDescent="0.2">
      <c r="A1" s="72"/>
      <c r="B1" s="72"/>
      <c r="C1" s="75"/>
      <c r="D1" s="75"/>
      <c r="E1" s="75"/>
      <c r="F1" s="75"/>
      <c r="G1" s="75"/>
      <c r="H1" s="75"/>
      <c r="I1" s="75"/>
      <c r="J1" s="75"/>
      <c r="K1" s="75"/>
      <c r="L1" s="19"/>
      <c r="M1" s="90"/>
    </row>
    <row r="2" spans="1:18" x14ac:dyDescent="0.2">
      <c r="A2" s="14" t="s">
        <v>636</v>
      </c>
      <c r="B2" s="14"/>
      <c r="C2" s="29"/>
      <c r="D2" s="29"/>
      <c r="E2" s="29"/>
      <c r="F2" s="29"/>
      <c r="G2" s="29"/>
      <c r="H2" s="29"/>
      <c r="I2" s="29"/>
      <c r="J2" s="29"/>
      <c r="K2" s="29"/>
      <c r="L2" s="29"/>
      <c r="M2" s="53"/>
    </row>
    <row r="3" spans="1:18" s="340" customFormat="1" ht="15" customHeight="1" x14ac:dyDescent="0.2">
      <c r="A3" s="339" t="s">
        <v>411</v>
      </c>
      <c r="B3" s="1553" t="s">
        <v>412</v>
      </c>
      <c r="C3" s="1553"/>
      <c r="D3" s="1553"/>
      <c r="E3" s="1553"/>
      <c r="F3" s="1553"/>
      <c r="G3" s="1553"/>
      <c r="H3" s="1553"/>
      <c r="I3" s="1553"/>
      <c r="J3" s="1553"/>
      <c r="K3" s="1553"/>
      <c r="L3" s="1553"/>
    </row>
    <row r="4" spans="1:18" s="340" customFormat="1" ht="15" customHeight="1" x14ac:dyDescent="0.2">
      <c r="A4" s="339" t="s">
        <v>411</v>
      </c>
      <c r="B4" s="1553" t="s">
        <v>426</v>
      </c>
      <c r="C4" s="1553"/>
      <c r="D4" s="1553"/>
      <c r="E4" s="1553"/>
      <c r="F4" s="1553"/>
      <c r="G4" s="1553"/>
      <c r="H4" s="1553"/>
      <c r="I4" s="1553"/>
      <c r="J4" s="1553"/>
      <c r="K4" s="1553"/>
      <c r="L4" s="1553"/>
    </row>
    <row r="5" spans="1:18" s="340" customFormat="1" ht="15" customHeight="1" x14ac:dyDescent="0.2">
      <c r="A5" s="339" t="s">
        <v>411</v>
      </c>
      <c r="B5" s="595" t="s">
        <v>413</v>
      </c>
      <c r="C5" s="343"/>
      <c r="D5" s="343"/>
      <c r="E5" s="343"/>
      <c r="F5" s="343"/>
      <c r="G5" s="343"/>
      <c r="H5" s="343"/>
      <c r="I5" s="343"/>
      <c r="J5" s="342"/>
      <c r="K5" s="342"/>
      <c r="L5" s="342"/>
    </row>
    <row r="6" spans="1:18" s="343" customFormat="1" ht="19.5" customHeight="1" x14ac:dyDescent="0.2">
      <c r="A6" s="339"/>
      <c r="L6" s="344"/>
    </row>
    <row r="7" spans="1:18" ht="13.05" x14ac:dyDescent="0.2">
      <c r="A7" s="33"/>
      <c r="B7" s="33"/>
      <c r="C7" s="16"/>
      <c r="D7" s="16"/>
      <c r="E7" s="16"/>
      <c r="F7" s="16"/>
      <c r="G7" s="16"/>
      <c r="H7" s="16"/>
      <c r="I7" s="16"/>
      <c r="J7" s="16"/>
      <c r="K7" s="16"/>
      <c r="L7" s="16"/>
      <c r="M7" s="53"/>
    </row>
    <row r="8" spans="1:18" x14ac:dyDescent="0.15">
      <c r="A8" s="16"/>
      <c r="B8" s="16"/>
      <c r="C8" s="16"/>
      <c r="D8" s="16"/>
      <c r="E8" s="16"/>
      <c r="F8" s="16"/>
      <c r="G8" s="16"/>
      <c r="H8" s="16"/>
      <c r="I8" s="16"/>
      <c r="J8" s="16"/>
      <c r="K8" s="16"/>
      <c r="L8" s="42" t="s">
        <v>16</v>
      </c>
      <c r="M8" s="54"/>
    </row>
    <row r="9" spans="1:18" ht="36" x14ac:dyDescent="0.15">
      <c r="A9" s="556" t="s">
        <v>595</v>
      </c>
      <c r="B9" s="558" t="s">
        <v>600</v>
      </c>
      <c r="C9" s="565" t="s">
        <v>601</v>
      </c>
      <c r="D9" s="565" t="s">
        <v>602</v>
      </c>
      <c r="E9" s="565" t="s">
        <v>603</v>
      </c>
      <c r="F9" s="565" t="s">
        <v>596</v>
      </c>
      <c r="G9" s="565" t="s">
        <v>604</v>
      </c>
      <c r="H9" s="566" t="s">
        <v>597</v>
      </c>
      <c r="I9" s="559" t="s">
        <v>598</v>
      </c>
      <c r="J9" s="565" t="s">
        <v>605</v>
      </c>
      <c r="K9" s="565" t="s">
        <v>599</v>
      </c>
      <c r="L9" s="565" t="s">
        <v>606</v>
      </c>
      <c r="M9" s="221" t="s">
        <v>33</v>
      </c>
      <c r="Q9" s="208"/>
      <c r="R9" s="245" t="s">
        <v>245</v>
      </c>
    </row>
    <row r="10" spans="1:18" ht="25.05" customHeight="1" x14ac:dyDescent="0.2">
      <c r="A10" s="557">
        <f>ROW()-9</f>
        <v>1</v>
      </c>
      <c r="B10" s="349"/>
      <c r="C10" s="273"/>
      <c r="D10" s="239"/>
      <c r="E10" s="274"/>
      <c r="F10" s="274"/>
      <c r="G10" s="240"/>
      <c r="H10" s="350"/>
      <c r="I10" s="240"/>
      <c r="J10" s="351">
        <f>G10*I10-R10</f>
        <v>0</v>
      </c>
      <c r="K10" s="351">
        <f>ROUNDDOWN(G10*I10*1.1,0)</f>
        <v>0</v>
      </c>
      <c r="L10" s="273"/>
      <c r="M10" s="238" t="str">
        <f>IF(OR(AND($B10="",$D10="",$F10="",$G10="",$H10="",$I10="",$L10=""),AND($B10&lt;&gt;"",$D10&lt;&gt;"",$F10="",$G10&lt;&gt;"",$H10&lt;&gt;"",$I10&lt;&gt;"",$L10&lt;&gt;"")),"","←全ての項目を入力してください。")</f>
        <v/>
      </c>
      <c r="Q10" s="209" t="s">
        <v>261</v>
      </c>
      <c r="R10" s="243"/>
    </row>
    <row r="11" spans="1:18" ht="25.05" customHeight="1" x14ac:dyDescent="0.2">
      <c r="A11" s="557">
        <f t="shared" ref="A11:A14" si="0">ROW()-9</f>
        <v>2</v>
      </c>
      <c r="B11" s="349"/>
      <c r="C11" s="273"/>
      <c r="D11" s="239"/>
      <c r="E11" s="274"/>
      <c r="F11" s="274"/>
      <c r="G11" s="240"/>
      <c r="H11" s="350"/>
      <c r="I11" s="240"/>
      <c r="J11" s="351">
        <f t="shared" ref="J11:J14" si="1">G11*I11-R11</f>
        <v>0</v>
      </c>
      <c r="K11" s="351">
        <f t="shared" ref="K11:K14" si="2">ROUNDDOWN(G11*I11*1.1,0)</f>
        <v>0</v>
      </c>
      <c r="L11" s="273"/>
      <c r="M11" s="238" t="str">
        <f t="shared" ref="M11:M14" si="3">IF(OR(AND($B11="",$D11="",$F11="",$G11="",$H11="",$I11="",$L11=""),AND($B11&lt;&gt;"",$D11&lt;&gt;"",$F11="",$G11&lt;&gt;"",$H11&lt;&gt;"",$I11&lt;&gt;"",$L11&lt;&gt;"")),"","←全ての項目を入力してください。")</f>
        <v/>
      </c>
      <c r="Q11" s="209" t="s">
        <v>262</v>
      </c>
      <c r="R11" s="243"/>
    </row>
    <row r="12" spans="1:18" ht="25.05" customHeight="1" x14ac:dyDescent="0.2">
      <c r="A12" s="557">
        <f t="shared" si="0"/>
        <v>3</v>
      </c>
      <c r="B12" s="349"/>
      <c r="C12" s="273"/>
      <c r="D12" s="239"/>
      <c r="E12" s="274"/>
      <c r="F12" s="274"/>
      <c r="G12" s="240"/>
      <c r="H12" s="350"/>
      <c r="I12" s="240"/>
      <c r="J12" s="351">
        <f t="shared" si="1"/>
        <v>0</v>
      </c>
      <c r="K12" s="351">
        <f t="shared" si="2"/>
        <v>0</v>
      </c>
      <c r="L12" s="273"/>
      <c r="M12" s="238" t="str">
        <f t="shared" si="3"/>
        <v/>
      </c>
      <c r="Q12" s="209" t="s">
        <v>263</v>
      </c>
      <c r="R12" s="243"/>
    </row>
    <row r="13" spans="1:18" ht="25.05" customHeight="1" x14ac:dyDescent="0.2">
      <c r="A13" s="557">
        <f t="shared" si="0"/>
        <v>4</v>
      </c>
      <c r="B13" s="349"/>
      <c r="C13" s="273"/>
      <c r="D13" s="239"/>
      <c r="E13" s="274"/>
      <c r="F13" s="274"/>
      <c r="G13" s="240"/>
      <c r="H13" s="350"/>
      <c r="I13" s="240"/>
      <c r="J13" s="351">
        <f t="shared" si="1"/>
        <v>0</v>
      </c>
      <c r="K13" s="351">
        <f t="shared" si="2"/>
        <v>0</v>
      </c>
      <c r="L13" s="273"/>
      <c r="M13" s="238" t="str">
        <f t="shared" si="3"/>
        <v/>
      </c>
      <c r="Q13" s="209" t="s">
        <v>264</v>
      </c>
      <c r="R13" s="244"/>
    </row>
    <row r="14" spans="1:18" ht="25.05" customHeight="1" x14ac:dyDescent="0.2">
      <c r="A14" s="557">
        <f t="shared" si="0"/>
        <v>5</v>
      </c>
      <c r="B14" s="349"/>
      <c r="C14" s="273"/>
      <c r="D14" s="239"/>
      <c r="E14" s="274"/>
      <c r="F14" s="274"/>
      <c r="G14" s="240"/>
      <c r="H14" s="350"/>
      <c r="I14" s="240"/>
      <c r="J14" s="351">
        <f t="shared" si="1"/>
        <v>0</v>
      </c>
      <c r="K14" s="351">
        <f t="shared" si="2"/>
        <v>0</v>
      </c>
      <c r="L14" s="273"/>
      <c r="M14" s="238" t="str">
        <f t="shared" si="3"/>
        <v/>
      </c>
      <c r="Q14" s="209" t="s">
        <v>265</v>
      </c>
      <c r="R14" s="243"/>
    </row>
    <row r="15" spans="1:18" ht="25.05" customHeight="1" x14ac:dyDescent="0.2">
      <c r="A15" s="560"/>
      <c r="B15" s="560"/>
      <c r="C15" s="561"/>
      <c r="D15" s="561"/>
      <c r="E15" s="561"/>
      <c r="F15" s="561"/>
      <c r="G15" s="561"/>
      <c r="H15" s="561"/>
      <c r="I15" s="562" t="s">
        <v>39</v>
      </c>
      <c r="J15" s="563">
        <f>SUM(J10:J14)</f>
        <v>0</v>
      </c>
      <c r="K15" s="563">
        <f>SUM(K10:K14)</f>
        <v>0</v>
      </c>
      <c r="L15" s="564"/>
      <c r="M15" s="241"/>
      <c r="N15" s="242"/>
    </row>
    <row r="18" spans="1:18" x14ac:dyDescent="0.2">
      <c r="A18" s="14" t="s">
        <v>637</v>
      </c>
      <c r="B18" s="14"/>
      <c r="C18" s="29"/>
      <c r="D18" s="29"/>
      <c r="E18" s="29"/>
      <c r="F18" s="29"/>
      <c r="G18" s="29"/>
      <c r="H18" s="29"/>
      <c r="I18" s="29"/>
      <c r="J18" s="29"/>
      <c r="K18" s="29"/>
      <c r="L18" s="29"/>
      <c r="M18" s="53"/>
    </row>
    <row r="19" spans="1:18" s="343" customFormat="1" ht="15" customHeight="1" x14ac:dyDescent="0.2">
      <c r="A19" s="345" t="s">
        <v>411</v>
      </c>
      <c r="B19" s="1554" t="s">
        <v>414</v>
      </c>
      <c r="C19" s="1554"/>
      <c r="D19" s="1554"/>
      <c r="E19" s="1554"/>
      <c r="F19" s="1554"/>
      <c r="G19" s="1554"/>
      <c r="H19" s="1554"/>
      <c r="I19" s="1554"/>
      <c r="J19" s="1554"/>
      <c r="K19" s="1554"/>
      <c r="L19" s="346"/>
    </row>
    <row r="20" spans="1:18" s="343" customFormat="1" ht="15" customHeight="1" x14ac:dyDescent="0.2">
      <c r="A20" s="345" t="s">
        <v>411</v>
      </c>
      <c r="B20" s="1554" t="s">
        <v>638</v>
      </c>
      <c r="C20" s="1554"/>
      <c r="D20" s="1554"/>
      <c r="E20" s="1554"/>
      <c r="F20" s="1554"/>
      <c r="G20" s="1554"/>
      <c r="H20" s="1554"/>
      <c r="I20" s="1554"/>
      <c r="J20" s="1554"/>
      <c r="K20" s="1554"/>
      <c r="L20" s="346"/>
    </row>
    <row r="21" spans="1:18" s="343" customFormat="1" ht="15" customHeight="1" x14ac:dyDescent="0.2">
      <c r="A21" s="345"/>
      <c r="B21" s="341"/>
      <c r="C21" s="341"/>
      <c r="D21" s="341"/>
      <c r="E21" s="341"/>
      <c r="F21" s="514"/>
      <c r="G21" s="341"/>
      <c r="H21" s="341"/>
      <c r="I21" s="341"/>
      <c r="J21" s="341"/>
      <c r="K21" s="341"/>
      <c r="L21" s="346"/>
    </row>
    <row r="22" spans="1:18" x14ac:dyDescent="0.15">
      <c r="A22" s="16"/>
      <c r="B22" s="16"/>
      <c r="C22" s="16"/>
      <c r="D22" s="16"/>
      <c r="E22" s="16"/>
      <c r="F22" s="16"/>
      <c r="G22" s="16"/>
      <c r="H22" s="16"/>
      <c r="I22" s="16"/>
      <c r="J22" s="16"/>
      <c r="K22" s="16"/>
      <c r="L22" s="42" t="s">
        <v>16</v>
      </c>
      <c r="M22" s="54"/>
    </row>
    <row r="23" spans="1:18" ht="36" x14ac:dyDescent="0.15">
      <c r="A23" s="210" t="s">
        <v>146</v>
      </c>
      <c r="B23" s="1545" t="s">
        <v>252</v>
      </c>
      <c r="C23" s="1546"/>
      <c r="D23" s="1545" t="s">
        <v>253</v>
      </c>
      <c r="E23" s="1546"/>
      <c r="F23" s="571" t="s">
        <v>477</v>
      </c>
      <c r="G23" s="571" t="s">
        <v>249</v>
      </c>
      <c r="H23" s="572" t="s">
        <v>49</v>
      </c>
      <c r="I23" s="573" t="s">
        <v>185</v>
      </c>
      <c r="J23" s="571" t="s">
        <v>195</v>
      </c>
      <c r="K23" s="571" t="s">
        <v>34</v>
      </c>
      <c r="L23" s="574" t="s">
        <v>254</v>
      </c>
      <c r="M23" s="221"/>
      <c r="R23" s="245" t="s">
        <v>245</v>
      </c>
    </row>
    <row r="24" spans="1:18" ht="28.05" customHeight="1" x14ac:dyDescent="0.2">
      <c r="A24" s="575">
        <f>ROW()-23</f>
        <v>1</v>
      </c>
      <c r="B24" s="1543"/>
      <c r="C24" s="1544"/>
      <c r="D24" s="1551"/>
      <c r="E24" s="1552"/>
      <c r="F24" s="274"/>
      <c r="G24" s="613"/>
      <c r="H24" s="614"/>
      <c r="I24" s="615"/>
      <c r="J24" s="576">
        <f>G24*I24-R24</f>
        <v>0</v>
      </c>
      <c r="K24" s="576">
        <f>ROUNDDOWN(G24*I24*1.1,0)</f>
        <v>0</v>
      </c>
      <c r="L24" s="616"/>
      <c r="M24" s="238" t="str">
        <f>IF(OR(AND($B24="",$D24="",$F24="",$G24="",$H24="",$I24="",$L24=""),AND($B24&lt;&gt;"",$D24&lt;&gt;"",$F24="",$G24&lt;&gt;"",$H24&lt;&gt;"",$I24&lt;&gt;"",$L24&lt;&gt;"")),"","←全ての項目を入力してください。")</f>
        <v/>
      </c>
      <c r="Q24" s="209" t="s">
        <v>266</v>
      </c>
      <c r="R24" s="243"/>
    </row>
    <row r="25" spans="1:18" ht="28.05" customHeight="1" x14ac:dyDescent="0.2">
      <c r="A25" s="575">
        <f t="shared" ref="A25:A28" si="4">ROW()-23</f>
        <v>2</v>
      </c>
      <c r="B25" s="1543"/>
      <c r="C25" s="1544"/>
      <c r="D25" s="1551"/>
      <c r="E25" s="1552"/>
      <c r="F25" s="274"/>
      <c r="G25" s="615"/>
      <c r="H25" s="614"/>
      <c r="I25" s="615"/>
      <c r="J25" s="576">
        <f>G25*I25-R25</f>
        <v>0</v>
      </c>
      <c r="K25" s="576">
        <f t="shared" ref="K25:K28" si="5">ROUNDDOWN(G25*I25*1.1,0)</f>
        <v>0</v>
      </c>
      <c r="L25" s="616"/>
      <c r="M25" s="238" t="str">
        <f t="shared" ref="M25:M28" si="6">IF(OR(AND($B25="",$D25="",$F25="",$G25="",$H25="",$I25="",$L25=""),AND($B25&lt;&gt;"",$D25&lt;&gt;"",$F25="",$G25&lt;&gt;"",$H25&lt;&gt;"",$I25&lt;&gt;"",$L25&lt;&gt;"")),"","←全ての項目を入力してください。")</f>
        <v/>
      </c>
      <c r="Q25" s="209" t="s">
        <v>267</v>
      </c>
      <c r="R25" s="243"/>
    </row>
    <row r="26" spans="1:18" ht="28.05" customHeight="1" x14ac:dyDescent="0.2">
      <c r="A26" s="575">
        <f t="shared" si="4"/>
        <v>3</v>
      </c>
      <c r="B26" s="1543"/>
      <c r="C26" s="1544"/>
      <c r="D26" s="1551"/>
      <c r="E26" s="1552"/>
      <c r="F26" s="274"/>
      <c r="G26" s="615"/>
      <c r="H26" s="614"/>
      <c r="I26" s="615"/>
      <c r="J26" s="576">
        <f>G26*I26-R26</f>
        <v>0</v>
      </c>
      <c r="K26" s="576">
        <f t="shared" si="5"/>
        <v>0</v>
      </c>
      <c r="L26" s="616"/>
      <c r="M26" s="238" t="str">
        <f t="shared" si="6"/>
        <v/>
      </c>
      <c r="Q26" s="209" t="s">
        <v>268</v>
      </c>
      <c r="R26" s="243"/>
    </row>
    <row r="27" spans="1:18" ht="28.05" customHeight="1" x14ac:dyDescent="0.2">
      <c r="A27" s="575">
        <f t="shared" si="4"/>
        <v>4</v>
      </c>
      <c r="B27" s="1543"/>
      <c r="C27" s="1544"/>
      <c r="D27" s="1551"/>
      <c r="E27" s="1552"/>
      <c r="F27" s="274"/>
      <c r="G27" s="615"/>
      <c r="H27" s="614"/>
      <c r="I27" s="615"/>
      <c r="J27" s="576">
        <f>G27*I27-R27</f>
        <v>0</v>
      </c>
      <c r="K27" s="576">
        <f t="shared" si="5"/>
        <v>0</v>
      </c>
      <c r="L27" s="616"/>
      <c r="M27" s="238" t="str">
        <f t="shared" si="6"/>
        <v/>
      </c>
      <c r="Q27" s="209" t="s">
        <v>269</v>
      </c>
      <c r="R27" s="244"/>
    </row>
    <row r="28" spans="1:18" ht="28.05" customHeight="1" x14ac:dyDescent="0.2">
      <c r="A28" s="575">
        <f t="shared" si="4"/>
        <v>5</v>
      </c>
      <c r="B28" s="1543"/>
      <c r="C28" s="1544"/>
      <c r="D28" s="1551"/>
      <c r="E28" s="1552"/>
      <c r="F28" s="274"/>
      <c r="G28" s="615"/>
      <c r="H28" s="614"/>
      <c r="I28" s="615"/>
      <c r="J28" s="576">
        <f>G28*I28-R28</f>
        <v>0</v>
      </c>
      <c r="K28" s="576">
        <f t="shared" si="5"/>
        <v>0</v>
      </c>
      <c r="L28" s="616"/>
      <c r="M28" s="238" t="str">
        <f t="shared" si="6"/>
        <v/>
      </c>
      <c r="Q28" s="209" t="s">
        <v>270</v>
      </c>
      <c r="R28" s="243"/>
    </row>
    <row r="29" spans="1:18" ht="25.05" customHeight="1" x14ac:dyDescent="0.2">
      <c r="A29" s="352"/>
      <c r="B29" s="577"/>
      <c r="C29" s="353"/>
      <c r="D29" s="353"/>
      <c r="E29" s="353"/>
      <c r="F29" s="353"/>
      <c r="G29" s="353"/>
      <c r="H29" s="353"/>
      <c r="I29" s="578" t="s">
        <v>39</v>
      </c>
      <c r="J29" s="579">
        <f>SUM(J24:J28)</f>
        <v>0</v>
      </c>
      <c r="K29" s="579">
        <f>SUM(K24:K28)</f>
        <v>0</v>
      </c>
      <c r="L29" s="580"/>
      <c r="M29" s="222"/>
    </row>
    <row r="30" spans="1:18" ht="12.75" customHeight="1" x14ac:dyDescent="0.2"/>
    <row r="31" spans="1:18" ht="12.75" customHeight="1" x14ac:dyDescent="0.2"/>
    <row r="32" spans="1:18" x14ac:dyDescent="0.2">
      <c r="A32" s="14" t="s">
        <v>255</v>
      </c>
      <c r="B32" s="14"/>
      <c r="C32" s="29"/>
      <c r="D32" s="29"/>
      <c r="E32" s="29"/>
      <c r="F32" s="29"/>
      <c r="G32" s="29"/>
      <c r="H32" s="29"/>
      <c r="I32" s="29"/>
      <c r="J32" s="29"/>
      <c r="K32" s="29"/>
      <c r="L32" s="29"/>
      <c r="M32" s="53"/>
    </row>
    <row r="33" spans="1:13" x14ac:dyDescent="0.15">
      <c r="A33" s="16"/>
      <c r="B33" s="16"/>
      <c r="C33" s="16"/>
      <c r="D33" s="16"/>
      <c r="E33" s="16"/>
      <c r="F33" s="16"/>
      <c r="G33" s="16"/>
      <c r="H33" s="16"/>
      <c r="I33" s="16"/>
      <c r="J33" s="16"/>
      <c r="K33" s="16"/>
      <c r="L33" s="42" t="s">
        <v>16</v>
      </c>
      <c r="M33" s="54"/>
    </row>
    <row r="34" spans="1:13" ht="36" x14ac:dyDescent="0.2">
      <c r="A34" s="210" t="s">
        <v>146</v>
      </c>
      <c r="B34" s="1545" t="s">
        <v>256</v>
      </c>
      <c r="C34" s="1546"/>
      <c r="D34" s="1545" t="s">
        <v>38</v>
      </c>
      <c r="E34" s="1546"/>
      <c r="F34" s="571" t="s">
        <v>477</v>
      </c>
      <c r="G34" s="571" t="s">
        <v>249</v>
      </c>
      <c r="H34" s="572" t="s">
        <v>49</v>
      </c>
      <c r="I34" s="573" t="s">
        <v>185</v>
      </c>
      <c r="J34" s="571" t="s">
        <v>195</v>
      </c>
      <c r="K34" s="571" t="s">
        <v>34</v>
      </c>
      <c r="L34" s="581" t="s">
        <v>246</v>
      </c>
      <c r="M34" s="221"/>
    </row>
    <row r="35" spans="1:13" ht="28.05" customHeight="1" x14ac:dyDescent="0.2">
      <c r="A35" s="582">
        <f>ROW()-34</f>
        <v>1</v>
      </c>
      <c r="B35" s="1549"/>
      <c r="C35" s="1550"/>
      <c r="D35" s="1547"/>
      <c r="E35" s="1548"/>
      <c r="F35" s="274"/>
      <c r="G35" s="615"/>
      <c r="H35" s="617"/>
      <c r="I35" s="615"/>
      <c r="J35" s="576">
        <f>G35*I35</f>
        <v>0</v>
      </c>
      <c r="K35" s="576">
        <f>ROUNDDOWN(G35*I35*1.1,0)</f>
        <v>0</v>
      </c>
      <c r="L35" s="618"/>
      <c r="M35" s="238" t="str">
        <f>IF(OR(AND($B35="",$D35="",$F35="",$G35="",$H35="",$I35=""),AND($B35&lt;&gt;"",$D35&lt;&gt;"",$F35="",$G35&lt;&gt;"",$H35&lt;&gt;"",$I35&lt;&gt;"")),"","←全ての項目を入力してください。")</f>
        <v/>
      </c>
    </row>
    <row r="36" spans="1:13" ht="28.05" customHeight="1" x14ac:dyDescent="0.2">
      <c r="A36" s="582">
        <f t="shared" ref="A36:A39" si="7">ROW()-34</f>
        <v>2</v>
      </c>
      <c r="B36" s="1549"/>
      <c r="C36" s="1550"/>
      <c r="D36" s="1547"/>
      <c r="E36" s="1548"/>
      <c r="F36" s="274"/>
      <c r="G36" s="615"/>
      <c r="H36" s="617"/>
      <c r="I36" s="615"/>
      <c r="J36" s="576">
        <f t="shared" ref="J36:J39" si="8">G36*I36</f>
        <v>0</v>
      </c>
      <c r="K36" s="576">
        <f t="shared" ref="K36:K39" si="9">ROUNDDOWN(G36*I36*1.1,0)</f>
        <v>0</v>
      </c>
      <c r="L36" s="618"/>
      <c r="M36" s="238" t="str">
        <f t="shared" ref="M36:M39" si="10">IF(OR(AND($B36="",$D36="",$F36="",$G36="",$H36="",$I36=""),AND($B36&lt;&gt;"",$D36&lt;&gt;"",$F36="",$G36&lt;&gt;"",$H36&lt;&gt;"",$I36&lt;&gt;"")),"","←全ての項目を入力してください。")</f>
        <v/>
      </c>
    </row>
    <row r="37" spans="1:13" ht="28.05" customHeight="1" x14ac:dyDescent="0.2">
      <c r="A37" s="582">
        <f t="shared" si="7"/>
        <v>3</v>
      </c>
      <c r="B37" s="1549"/>
      <c r="C37" s="1550"/>
      <c r="D37" s="1547"/>
      <c r="E37" s="1548"/>
      <c r="F37" s="274"/>
      <c r="G37" s="615"/>
      <c r="H37" s="617"/>
      <c r="I37" s="615"/>
      <c r="J37" s="576">
        <f t="shared" si="8"/>
        <v>0</v>
      </c>
      <c r="K37" s="576">
        <f t="shared" si="9"/>
        <v>0</v>
      </c>
      <c r="L37" s="618"/>
      <c r="M37" s="238" t="str">
        <f t="shared" si="10"/>
        <v/>
      </c>
    </row>
    <row r="38" spans="1:13" ht="28.05" customHeight="1" x14ac:dyDescent="0.2">
      <c r="A38" s="582">
        <f t="shared" si="7"/>
        <v>4</v>
      </c>
      <c r="B38" s="1549"/>
      <c r="C38" s="1550"/>
      <c r="D38" s="1547"/>
      <c r="E38" s="1548"/>
      <c r="F38" s="274"/>
      <c r="G38" s="615"/>
      <c r="H38" s="617"/>
      <c r="I38" s="615"/>
      <c r="J38" s="576">
        <f t="shared" si="8"/>
        <v>0</v>
      </c>
      <c r="K38" s="576">
        <f t="shared" si="9"/>
        <v>0</v>
      </c>
      <c r="L38" s="618"/>
      <c r="M38" s="238" t="str">
        <f t="shared" si="10"/>
        <v/>
      </c>
    </row>
    <row r="39" spans="1:13" ht="28.05" customHeight="1" x14ac:dyDescent="0.2">
      <c r="A39" s="582">
        <f t="shared" si="7"/>
        <v>5</v>
      </c>
      <c r="B39" s="1549"/>
      <c r="C39" s="1550"/>
      <c r="D39" s="1547"/>
      <c r="E39" s="1548"/>
      <c r="F39" s="274"/>
      <c r="G39" s="615"/>
      <c r="H39" s="617"/>
      <c r="I39" s="615"/>
      <c r="J39" s="576">
        <f t="shared" si="8"/>
        <v>0</v>
      </c>
      <c r="K39" s="576">
        <f t="shared" si="9"/>
        <v>0</v>
      </c>
      <c r="L39" s="618"/>
      <c r="M39" s="238" t="str">
        <f t="shared" si="10"/>
        <v/>
      </c>
    </row>
    <row r="40" spans="1:13" ht="25.05" customHeight="1" x14ac:dyDescent="0.2">
      <c r="A40" s="583"/>
      <c r="B40" s="584"/>
      <c r="C40" s="585"/>
      <c r="D40" s="585"/>
      <c r="E40" s="585"/>
      <c r="F40" s="585"/>
      <c r="G40" s="585"/>
      <c r="H40" s="585"/>
      <c r="I40" s="578" t="s">
        <v>39</v>
      </c>
      <c r="J40" s="586">
        <f>SUM(J35:J39)</f>
        <v>0</v>
      </c>
      <c r="K40" s="586">
        <f>SUM(K35:K39)</f>
        <v>0</v>
      </c>
      <c r="L40" s="587"/>
      <c r="M40" s="222"/>
    </row>
  </sheetData>
  <sheetProtection sheet="1" objects="1" scenarios="1" formatCells="0" formatRows="0" insertRows="0" deleteRows="0" selectLockedCells="1"/>
  <mergeCells count="28">
    <mergeCell ref="B3:L3"/>
    <mergeCell ref="B4:L4"/>
    <mergeCell ref="B19:K19"/>
    <mergeCell ref="B20:K20"/>
    <mergeCell ref="D38:E38"/>
    <mergeCell ref="D37:E37"/>
    <mergeCell ref="D36:E36"/>
    <mergeCell ref="D35:E35"/>
    <mergeCell ref="B38:C38"/>
    <mergeCell ref="B37:C37"/>
    <mergeCell ref="B36:C36"/>
    <mergeCell ref="B35:C35"/>
    <mergeCell ref="D34:E34"/>
    <mergeCell ref="B34:C34"/>
    <mergeCell ref="D25:E25"/>
    <mergeCell ref="D24:E24"/>
    <mergeCell ref="B25:C25"/>
    <mergeCell ref="B24:C24"/>
    <mergeCell ref="D23:E23"/>
    <mergeCell ref="B23:C23"/>
    <mergeCell ref="D39:E39"/>
    <mergeCell ref="B39:C39"/>
    <mergeCell ref="D28:E28"/>
    <mergeCell ref="D27:E27"/>
    <mergeCell ref="D26:E26"/>
    <mergeCell ref="B28:C28"/>
    <mergeCell ref="B27:C27"/>
    <mergeCell ref="B26:C26"/>
  </mergeCells>
  <phoneticPr fontId="5"/>
  <conditionalFormatting sqref="B24:B28 D24:D28 F24:I28 L24:L28">
    <cfRule type="expression" dxfId="21" priority="8">
      <formula>AND(OR($B24&lt;&gt;"",$D24&lt;&gt;"",$F24&lt;&gt;"",$G24&lt;&gt;"",$H24&lt;&gt;"",$I24&lt;&gt;"",$L24&lt;&gt;""),B24="")</formula>
    </cfRule>
  </conditionalFormatting>
  <conditionalFormatting sqref="B35:B39 D35:D39 F35:I39">
    <cfRule type="expression" dxfId="20" priority="1">
      <formula>AND(OR($B35&lt;&gt;"",$D35&lt;&gt;"",$F35&lt;&gt;"",$G35&lt;&gt;"",$H35&lt;&gt;"",$I35&lt;&gt;""),B35="")</formula>
    </cfRule>
  </conditionalFormatting>
  <conditionalFormatting sqref="C10:I14 L10:L14">
    <cfRule type="expression" dxfId="19" priority="9">
      <formula>AND(OR($C10&lt;&gt;"",$D10&lt;&gt;"",$E10&lt;&gt;"",$F10&lt;&gt;"",$G10&lt;&gt;"",$H10&lt;&gt;"",$I10&lt;&gt;"",$L10&lt;&gt;""),C10="")</formula>
    </cfRule>
  </conditionalFormatting>
  <dataValidations xWindow="364" yWindow="689" count="12">
    <dataValidation type="custom" allowBlank="1" showInputMessage="1" showErrorMessage="1" prompt="自動計算されます。" sqref="J10:K14 J24:K28 J35:K39" xr:uid="{00000000-0002-0000-1900-000000000000}">
      <formula1>ISERROR(FIND(CHAR(10),J10))</formula1>
    </dataValidation>
    <dataValidation type="custom" allowBlank="1" showInputMessage="1" showErrorMessage="1" sqref="M35:M39 M24:M28 M10:M14" xr:uid="{00000000-0002-0000-1900-000001000000}">
      <formula1>ISERROR(FIND(CHAR(10),M10))</formula1>
    </dataValidation>
    <dataValidation imeMode="halfAlpha" allowBlank="1" showInputMessage="1" showErrorMessage="1" sqref="G10:G14 G35:G39 G24:G28" xr:uid="{00000000-0002-0000-1900-000002000000}"/>
    <dataValidation allowBlank="1" showInputMessage="1" showErrorMessage="1" prompt="未定等不明確の場合は、 申請時点の候補先を入力してください。「未定、検討中」等の入力はできません。_x000a_" sqref="L10:L14 L24:L28" xr:uid="{00000000-0002-0000-1900-000003000000}"/>
    <dataValidation type="list" allowBlank="1" showInputMessage="1" showErrorMessage="1" sqref="B10:B14" xr:uid="{1BEBA3D7-9369-4BF3-88BD-9EB2617F9A0D}">
      <formula1>"選択してください,○,　,"</formula1>
    </dataValidation>
    <dataValidation allowBlank="1" showInputMessage="1" showErrorMessage="1" prompt="開催期間（年月日）を入力してください。_x000a_（例）R9.1.5～R9.1.10" sqref="D10:D14" xr:uid="{595C9DCF-50D5-4BEC-8E69-759C11477F2F}"/>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 sqref="D25:D28" xr:uid="{4C1C4E6C-5037-482C-90F1-7ACBED60DD70}"/>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_x000a_" sqref="D24" xr:uid="{D87D92FA-0B82-42C1-B825-293AA79AAD6C}"/>
    <dataValidation type="list" allowBlank="1" showErrorMessage="1" sqref="E10:E14" xr:uid="{809D216B-B2DB-4FD6-A308-386FC5302937}">
      <formula1>"　,出展小間料,資材費,輸送費,通訳・翻訳費"</formula1>
    </dataValidation>
    <dataValidation allowBlank="1" showErrorMessage="1" sqref="I10:I14" xr:uid="{45A6C399-CDF7-4772-A9DE-D0F0B2583B34}"/>
    <dataValidation type="list" allowBlank="1" showInputMessage="1" showErrorMessage="1" sqref="B24:B28" xr:uid="{7FEF073B-7DBD-4CAE-BD60-F9BB1FE48E0F}">
      <formula1>"チラシ・PR映像等の広告物製作,新聞・雑誌・Web等の広告掲載"</formula1>
    </dataValidation>
    <dataValidation type="list" allowBlank="1" showErrorMessage="1" sqref="F10:F14 F24:F28 F35:F39" xr:uid="{A1119FA6-BBFA-49A3-AA21-05BAD430AF84}">
      <formula1>"1,2,3"</formula1>
    </dataValidation>
  </dataValidations>
  <pageMargins left="0.625" right="0.48958333333333331" top="0.75" bottom="0.75" header="0.3" footer="0.3"/>
  <pageSetup paperSize="9" scale="68" orientation="portrait" r:id="rId1"/>
  <headerFooter>
    <oddFooter>&amp;C&amp;A</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60"/>
  <sheetViews>
    <sheetView showGridLines="0" view="pageBreakPreview" zoomScale="85" zoomScaleNormal="100" zoomScaleSheetLayoutView="85" workbookViewId="0">
      <selection activeCell="B4" sqref="B4:E4"/>
    </sheetView>
  </sheetViews>
  <sheetFormatPr defaultColWidth="9" defaultRowHeight="12" x14ac:dyDescent="0.2"/>
  <cols>
    <col min="1" max="1" width="5.33203125" style="92" customWidth="1"/>
    <col min="2" max="2" width="16.21875" style="92" customWidth="1"/>
    <col min="3" max="3" width="23.6640625" style="92" customWidth="1"/>
    <col min="4" max="4" width="24.6640625" style="92" customWidth="1"/>
    <col min="5" max="5" width="12.44140625" style="92" customWidth="1"/>
    <col min="6" max="7" width="12.6640625" style="92" customWidth="1"/>
    <col min="8" max="8" width="3.109375" style="92" customWidth="1"/>
    <col min="9" max="9" width="9" style="92" customWidth="1"/>
    <col min="10" max="11" width="9" style="92"/>
    <col min="12" max="12" width="11.21875" style="92" customWidth="1"/>
    <col min="13" max="13" width="9.44140625" style="92" customWidth="1"/>
    <col min="14" max="14" width="6.21875" style="92" customWidth="1"/>
    <col min="15" max="16384" width="9" style="92"/>
  </cols>
  <sheetData>
    <row r="1" spans="1:8" ht="19.95" customHeight="1" x14ac:dyDescent="0.2">
      <c r="A1" s="262" t="s">
        <v>317</v>
      </c>
      <c r="B1" s="160"/>
      <c r="C1" s="160"/>
      <c r="D1" s="160"/>
      <c r="E1" s="160"/>
      <c r="F1" s="160"/>
    </row>
    <row r="2" spans="1:8" ht="30" customHeight="1" x14ac:dyDescent="0.2">
      <c r="A2" s="790" t="s">
        <v>420</v>
      </c>
      <c r="B2" s="790"/>
      <c r="C2" s="790"/>
      <c r="D2" s="790"/>
      <c r="E2" s="790"/>
      <c r="F2" s="790"/>
      <c r="G2" s="791"/>
    </row>
    <row r="3" spans="1:8" ht="30" customHeight="1" x14ac:dyDescent="0.2">
      <c r="A3" s="167" t="s">
        <v>199</v>
      </c>
      <c r="B3" s="795" t="s">
        <v>51</v>
      </c>
      <c r="C3" s="796"/>
      <c r="D3" s="796"/>
      <c r="E3" s="797"/>
      <c r="F3" s="801" t="s">
        <v>130</v>
      </c>
      <c r="G3" s="802"/>
      <c r="H3" s="284"/>
    </row>
    <row r="4" spans="1:8" ht="30" customHeight="1" x14ac:dyDescent="0.2">
      <c r="A4" s="163"/>
      <c r="B4" s="798"/>
      <c r="C4" s="799"/>
      <c r="D4" s="799"/>
      <c r="E4" s="800"/>
      <c r="F4" s="803" t="s">
        <v>145</v>
      </c>
      <c r="G4" s="804"/>
    </row>
    <row r="5" spans="1:8" ht="30" customHeight="1" x14ac:dyDescent="0.2">
      <c r="A5" s="163"/>
      <c r="B5" s="798"/>
      <c r="C5" s="799"/>
      <c r="D5" s="799"/>
      <c r="E5" s="800"/>
      <c r="F5" s="805"/>
      <c r="G5" s="806"/>
    </row>
    <row r="6" spans="1:8" ht="30" customHeight="1" x14ac:dyDescent="0.2">
      <c r="A6" s="163"/>
      <c r="B6" s="798"/>
      <c r="C6" s="799"/>
      <c r="D6" s="799"/>
      <c r="E6" s="800"/>
      <c r="F6" s="805"/>
      <c r="G6" s="806"/>
    </row>
    <row r="7" spans="1:8" ht="30" customHeight="1" x14ac:dyDescent="0.2">
      <c r="A7" s="163"/>
      <c r="B7" s="798"/>
      <c r="C7" s="799"/>
      <c r="D7" s="799"/>
      <c r="E7" s="800"/>
      <c r="F7" s="807"/>
      <c r="G7" s="808"/>
    </row>
    <row r="8" spans="1:8" ht="15" customHeight="1" x14ac:dyDescent="0.2">
      <c r="A8" s="169"/>
      <c r="B8" s="169"/>
      <c r="C8" s="169"/>
      <c r="D8" s="169"/>
      <c r="E8" s="169"/>
      <c r="F8" s="283"/>
    </row>
    <row r="9" spans="1:8" ht="15" customHeight="1" x14ac:dyDescent="0.2">
      <c r="A9" s="281" t="s">
        <v>619</v>
      </c>
      <c r="B9" s="170"/>
      <c r="C9" s="170"/>
      <c r="D9" s="170"/>
      <c r="E9" s="170"/>
      <c r="F9" s="170"/>
    </row>
    <row r="10" spans="1:8" ht="48.45" customHeight="1" x14ac:dyDescent="0.2">
      <c r="A10" s="790" t="s">
        <v>421</v>
      </c>
      <c r="B10" s="790"/>
      <c r="C10" s="790"/>
      <c r="D10" s="790"/>
      <c r="E10" s="790"/>
      <c r="F10" s="790"/>
      <c r="G10" s="791"/>
    </row>
    <row r="11" spans="1:8" ht="30" customHeight="1" x14ac:dyDescent="0.2">
      <c r="A11" s="171" t="s">
        <v>199</v>
      </c>
      <c r="B11" s="278" t="s">
        <v>137</v>
      </c>
      <c r="C11" s="801" t="s">
        <v>138</v>
      </c>
      <c r="D11" s="796"/>
      <c r="E11" s="809"/>
      <c r="F11" s="812" t="s">
        <v>320</v>
      </c>
      <c r="G11" s="639"/>
      <c r="H11" s="284"/>
    </row>
    <row r="12" spans="1:8" ht="30" customHeight="1" x14ac:dyDescent="0.2">
      <c r="A12" s="163"/>
      <c r="B12" s="172"/>
      <c r="C12" s="810"/>
      <c r="D12" s="799"/>
      <c r="E12" s="811"/>
      <c r="F12" s="810"/>
      <c r="G12" s="806"/>
    </row>
    <row r="13" spans="1:8" ht="30" customHeight="1" x14ac:dyDescent="0.2">
      <c r="A13" s="163"/>
      <c r="B13" s="172"/>
      <c r="C13" s="810"/>
      <c r="D13" s="799"/>
      <c r="E13" s="811"/>
      <c r="F13" s="810"/>
      <c r="G13" s="806"/>
    </row>
    <row r="14" spans="1:8" ht="30" customHeight="1" x14ac:dyDescent="0.2">
      <c r="A14" s="163"/>
      <c r="B14" s="172"/>
      <c r="C14" s="810"/>
      <c r="D14" s="799"/>
      <c r="E14" s="811"/>
      <c r="F14" s="810"/>
      <c r="G14" s="806"/>
    </row>
    <row r="15" spans="1:8" ht="15" customHeight="1" x14ac:dyDescent="0.2">
      <c r="A15" s="169"/>
      <c r="B15" s="169"/>
      <c r="C15" s="169"/>
      <c r="D15" s="169"/>
      <c r="E15" s="169"/>
      <c r="F15" s="283"/>
    </row>
    <row r="16" spans="1:8" ht="19.95" customHeight="1" x14ac:dyDescent="0.2">
      <c r="A16" s="262" t="s">
        <v>318</v>
      </c>
      <c r="B16" s="160"/>
      <c r="C16" s="160"/>
      <c r="D16" s="160"/>
      <c r="E16" s="160"/>
      <c r="F16" s="160"/>
    </row>
    <row r="17" spans="1:12" ht="15" customHeight="1" x14ac:dyDescent="0.2">
      <c r="A17" s="282" t="s">
        <v>319</v>
      </c>
      <c r="B17" s="160"/>
      <c r="C17" s="160"/>
      <c r="D17" s="160"/>
      <c r="E17" s="160"/>
      <c r="F17" s="160"/>
    </row>
    <row r="18" spans="1:12" ht="30" customHeight="1" x14ac:dyDescent="0.2">
      <c r="A18" s="792" t="s">
        <v>422</v>
      </c>
      <c r="B18" s="792"/>
      <c r="C18" s="792"/>
      <c r="D18" s="792"/>
      <c r="E18" s="792"/>
      <c r="F18" s="792"/>
      <c r="G18" s="794"/>
    </row>
    <row r="19" spans="1:12" ht="30" customHeight="1" x14ac:dyDescent="0.2">
      <c r="A19" s="161" t="s">
        <v>198</v>
      </c>
      <c r="B19" s="162" t="s">
        <v>119</v>
      </c>
      <c r="C19" s="162" t="s">
        <v>120</v>
      </c>
      <c r="D19" s="162" t="s">
        <v>121</v>
      </c>
      <c r="E19" s="162" t="s">
        <v>47</v>
      </c>
      <c r="F19" s="161" t="s">
        <v>321</v>
      </c>
      <c r="G19" s="161" t="s">
        <v>322</v>
      </c>
    </row>
    <row r="20" spans="1:12" ht="30" customHeight="1" x14ac:dyDescent="0.2">
      <c r="A20" s="163"/>
      <c r="B20" s="164"/>
      <c r="C20" s="164"/>
      <c r="D20" s="164"/>
      <c r="E20" s="165"/>
      <c r="F20" s="166" t="s">
        <v>145</v>
      </c>
      <c r="G20" s="166" t="s">
        <v>145</v>
      </c>
    </row>
    <row r="21" spans="1:12" ht="30" customHeight="1" x14ac:dyDescent="0.2">
      <c r="A21" s="163"/>
      <c r="B21" s="164"/>
      <c r="C21" s="164"/>
      <c r="D21" s="164"/>
      <c r="E21" s="165"/>
      <c r="F21" s="166"/>
      <c r="G21" s="166"/>
    </row>
    <row r="22" spans="1:12" ht="30" customHeight="1" x14ac:dyDescent="0.2">
      <c r="A22" s="163"/>
      <c r="B22" s="164"/>
      <c r="C22" s="164"/>
      <c r="D22" s="164"/>
      <c r="E22" s="165"/>
      <c r="F22" s="166"/>
      <c r="G22" s="166"/>
    </row>
    <row r="23" spans="1:12" ht="30" customHeight="1" x14ac:dyDescent="0.2">
      <c r="A23" s="163"/>
      <c r="B23" s="164"/>
      <c r="C23" s="164"/>
      <c r="D23" s="164"/>
      <c r="E23" s="165"/>
      <c r="F23" s="166"/>
      <c r="G23" s="166"/>
    </row>
    <row r="24" spans="1:12" ht="30" customHeight="1" x14ac:dyDescent="0.2">
      <c r="A24" s="163"/>
      <c r="B24" s="164"/>
      <c r="C24" s="164"/>
      <c r="D24" s="164"/>
      <c r="E24" s="165"/>
      <c r="F24" s="166"/>
      <c r="G24" s="166"/>
    </row>
    <row r="25" spans="1:12" ht="15" customHeight="1" x14ac:dyDescent="0.2">
      <c r="A25" s="814" t="s">
        <v>377</v>
      </c>
      <c r="B25" s="814"/>
      <c r="C25" s="814"/>
      <c r="D25" s="814"/>
      <c r="E25" s="814"/>
      <c r="F25" s="814"/>
    </row>
    <row r="26" spans="1:12" ht="15" customHeight="1" x14ac:dyDescent="0.2">
      <c r="A26" s="283"/>
      <c r="B26" s="283"/>
      <c r="C26" s="283"/>
      <c r="D26" s="283"/>
      <c r="E26" s="283"/>
      <c r="F26" s="283"/>
    </row>
    <row r="27" spans="1:12" ht="15" customHeight="1" x14ac:dyDescent="0.2">
      <c r="A27" s="282" t="s">
        <v>182</v>
      </c>
      <c r="B27" s="159"/>
      <c r="C27" s="159"/>
      <c r="D27" s="159"/>
      <c r="E27" s="159"/>
      <c r="F27" s="159"/>
    </row>
    <row r="28" spans="1:12" ht="30" customHeight="1" x14ac:dyDescent="0.2">
      <c r="A28" s="792" t="s">
        <v>423</v>
      </c>
      <c r="B28" s="793"/>
      <c r="C28" s="793"/>
      <c r="D28" s="793"/>
      <c r="E28" s="793"/>
      <c r="F28" s="793"/>
      <c r="G28" s="794"/>
    </row>
    <row r="29" spans="1:12" ht="30" customHeight="1" x14ac:dyDescent="0.2">
      <c r="A29" s="161" t="s">
        <v>198</v>
      </c>
      <c r="B29" s="162" t="s">
        <v>119</v>
      </c>
      <c r="C29" s="162" t="s">
        <v>120</v>
      </c>
      <c r="D29" s="162" t="s">
        <v>121</v>
      </c>
      <c r="E29" s="162" t="s">
        <v>47</v>
      </c>
      <c r="F29" s="161" t="s">
        <v>321</v>
      </c>
      <c r="G29" s="161" t="s">
        <v>322</v>
      </c>
      <c r="L29" s="78"/>
    </row>
    <row r="30" spans="1:12" ht="30" customHeight="1" x14ac:dyDescent="0.2">
      <c r="A30" s="163"/>
      <c r="B30" s="164"/>
      <c r="C30" s="164"/>
      <c r="D30" s="164"/>
      <c r="E30" s="165"/>
      <c r="F30" s="166" t="s">
        <v>145</v>
      </c>
      <c r="G30" s="166" t="s">
        <v>145</v>
      </c>
    </row>
    <row r="31" spans="1:12" ht="30" customHeight="1" x14ac:dyDescent="0.2">
      <c r="A31" s="163"/>
      <c r="B31" s="164"/>
      <c r="C31" s="164"/>
      <c r="D31" s="164"/>
      <c r="E31" s="165"/>
      <c r="F31" s="166"/>
      <c r="G31" s="166"/>
    </row>
    <row r="32" spans="1:12" ht="30" customHeight="1" x14ac:dyDescent="0.2">
      <c r="A32" s="163"/>
      <c r="B32" s="164"/>
      <c r="C32" s="164"/>
      <c r="D32" s="164"/>
      <c r="E32" s="165"/>
      <c r="F32" s="166"/>
      <c r="G32" s="166"/>
    </row>
    <row r="33" spans="1:7" ht="30" customHeight="1" x14ac:dyDescent="0.2">
      <c r="A33" s="163"/>
      <c r="B33" s="164"/>
      <c r="C33" s="164"/>
      <c r="D33" s="164"/>
      <c r="E33" s="165"/>
      <c r="F33" s="166"/>
      <c r="G33" s="166"/>
    </row>
    <row r="34" spans="1:7" ht="30" customHeight="1" x14ac:dyDescent="0.2">
      <c r="A34" s="163"/>
      <c r="B34" s="164"/>
      <c r="C34" s="164"/>
      <c r="D34" s="164"/>
      <c r="E34" s="165"/>
      <c r="F34" s="166"/>
      <c r="G34" s="166"/>
    </row>
    <row r="35" spans="1:7" ht="15" customHeight="1" x14ac:dyDescent="0.2">
      <c r="A35" s="813" t="s">
        <v>376</v>
      </c>
      <c r="B35" s="813"/>
      <c r="C35" s="813"/>
      <c r="D35" s="813"/>
      <c r="E35" s="813"/>
      <c r="F35" s="813"/>
      <c r="G35" s="813"/>
    </row>
    <row r="36" spans="1:7" ht="12" customHeight="1" x14ac:dyDescent="0.2"/>
    <row r="37" spans="1:7" ht="12" customHeight="1" x14ac:dyDescent="0.2"/>
    <row r="38" spans="1:7" ht="12" customHeight="1" x14ac:dyDescent="0.2"/>
    <row r="39" spans="1:7" ht="12" customHeight="1" x14ac:dyDescent="0.2"/>
    <row r="40" spans="1:7" ht="12" customHeight="1" x14ac:dyDescent="0.2"/>
    <row r="41" spans="1:7" ht="12" customHeight="1" x14ac:dyDescent="0.2"/>
    <row r="42" spans="1:7" ht="12" customHeight="1" x14ac:dyDescent="0.2"/>
    <row r="43" spans="1:7" ht="12" customHeight="1" x14ac:dyDescent="0.2"/>
    <row r="44" spans="1:7" ht="12" customHeight="1" x14ac:dyDescent="0.2"/>
    <row r="45" spans="1:7"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sheetProtection sheet="1" objects="1" scenarios="1" formatCells="0" formatRows="0" insertRows="0" deleteRows="0" selectLockedCells="1"/>
  <mergeCells count="24">
    <mergeCell ref="A10:G10"/>
    <mergeCell ref="A35:G35"/>
    <mergeCell ref="A25:F25"/>
    <mergeCell ref="C13:E13"/>
    <mergeCell ref="C14:E14"/>
    <mergeCell ref="F13:G13"/>
    <mergeCell ref="F14:G14"/>
    <mergeCell ref="A18:G18"/>
    <mergeCell ref="A2:G2"/>
    <mergeCell ref="A28:G28"/>
    <mergeCell ref="B3:E3"/>
    <mergeCell ref="B4:E4"/>
    <mergeCell ref="B5:E5"/>
    <mergeCell ref="B6:E6"/>
    <mergeCell ref="F3:G3"/>
    <mergeCell ref="F4:G4"/>
    <mergeCell ref="F5:G5"/>
    <mergeCell ref="F6:G6"/>
    <mergeCell ref="B7:E7"/>
    <mergeCell ref="F7:G7"/>
    <mergeCell ref="C11:E11"/>
    <mergeCell ref="C12:E12"/>
    <mergeCell ref="F11:G11"/>
    <mergeCell ref="F12:G12"/>
  </mergeCells>
  <phoneticPr fontId="1"/>
  <dataValidations count="8">
    <dataValidation type="list" allowBlank="1" showInputMessage="1" showErrorMessage="1" prompt="本申請との内容の重複の有無を選択してください。" sqref="G30 G20" xr:uid="{00000000-0002-0000-0200-000000000000}">
      <formula1>"選択してください,有,無"</formula1>
    </dataValidation>
    <dataValidation type="list" allowBlank="1" showInputMessage="1" showErrorMessage="1" prompt="現在の利用状況について選択してください。" sqref="F4:F7" xr:uid="{00000000-0002-0000-0200-000001000000}">
      <formula1>"選択してください,利用中,利用終了"</formula1>
    </dataValidation>
    <dataValidation type="custom" imeMode="halfAlpha" allowBlank="1" showInputMessage="1" showErrorMessage="1" sqref="E30:E34 E20:E24" xr:uid="{00000000-0002-0000-0200-000002000000}">
      <formula1>LENB(E20)=LEN(E20)</formula1>
    </dataValidation>
    <dataValidation type="list" allowBlank="1" showInputMessage="1" showErrorMessage="1" prompt="本申請との内容の重複の有無を選択してください。" sqref="G31:G34 G21:G24" xr:uid="{00000000-0002-0000-0200-000003000000}">
      <formula1>"有,無"</formula1>
    </dataValidation>
    <dataValidation type="list" allowBlank="1" showInputMessage="1" showErrorMessage="1" sqref="A30:A34 A12:A14 A20:A24" xr:uid="{00000000-0002-0000-0200-000004000000}">
      <formula1>"R7,R6,R5,R4,R3,R2"</formula1>
    </dataValidation>
    <dataValidation type="list" allowBlank="1" showInputMessage="1" showErrorMessage="1" sqref="A4:A7" xr:uid="{00000000-0002-0000-0200-000005000000}">
      <formula1>"R7,R6,R5,R4"</formula1>
    </dataValidation>
    <dataValidation type="list" allowBlank="1" showInputMessage="1" showErrorMessage="1" prompt="本申請との経費の重複の有無を選択してください。" sqref="F20 F30" xr:uid="{00000000-0002-0000-0200-000006000000}">
      <formula1>"選択してください,有,無"</formula1>
    </dataValidation>
    <dataValidation type="list" allowBlank="1" showInputMessage="1" showErrorMessage="1" prompt="本申請との経費の重複の有無を選択してください。" sqref="F21:F24 F31:F34" xr:uid="{00000000-0002-0000-0200-000007000000}">
      <formula1>"有,無"</formula1>
    </dataValidation>
  </dataValidations>
  <pageMargins left="0.59055118110236227" right="0.19685039370078741" top="0.39370078740157483" bottom="0.39370078740157483" header="0.19685039370078741" footer="0.19685039370078741"/>
  <pageSetup paperSize="9" scale="90" orientation="portrait" r:id="rId1"/>
  <headerFooter>
    <oddFooter>&amp;C&amp;10&amp;A</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X29"/>
  <sheetViews>
    <sheetView showGridLines="0" view="pageBreakPreview" zoomScaleNormal="100" zoomScaleSheetLayoutView="100" workbookViewId="0">
      <selection activeCell="B27" sqref="B27"/>
    </sheetView>
  </sheetViews>
  <sheetFormatPr defaultColWidth="9" defaultRowHeight="15" customHeight="1" x14ac:dyDescent="0.2"/>
  <cols>
    <col min="1" max="1" width="4.109375" style="175" customWidth="1"/>
    <col min="2" max="2" width="25.6640625" style="175" customWidth="1"/>
    <col min="3" max="4" width="9.6640625" style="175" customWidth="1"/>
    <col min="5" max="5" width="16.6640625" style="175" customWidth="1"/>
    <col min="6" max="7" width="12.6640625" style="175" customWidth="1"/>
    <col min="8" max="11" width="9" style="175"/>
    <col min="12" max="12" width="11.21875" style="175" customWidth="1"/>
    <col min="13" max="13" width="9.44140625" style="175" customWidth="1"/>
    <col min="14" max="14" width="6.21875" style="175" customWidth="1"/>
    <col min="15" max="16384" width="9" style="175"/>
  </cols>
  <sheetData>
    <row r="1" spans="1:24" ht="15" customHeight="1" x14ac:dyDescent="0.2">
      <c r="A1" s="173" t="s">
        <v>183</v>
      </c>
      <c r="B1" s="173"/>
      <c r="C1" s="174"/>
      <c r="D1" s="174"/>
      <c r="E1" s="174"/>
      <c r="F1" s="174"/>
      <c r="G1" s="174"/>
    </row>
    <row r="2" spans="1:24" ht="75" customHeight="1" x14ac:dyDescent="0.2">
      <c r="A2" s="815" t="s">
        <v>362</v>
      </c>
      <c r="B2" s="815"/>
      <c r="C2" s="815"/>
      <c r="D2" s="815"/>
      <c r="E2" s="815"/>
      <c r="F2" s="815"/>
      <c r="G2" s="815"/>
    </row>
    <row r="3" spans="1:24" s="251" customFormat="1" ht="15" customHeight="1" x14ac:dyDescent="0.2">
      <c r="A3" s="249"/>
      <c r="B3" s="250"/>
      <c r="C3" s="250"/>
      <c r="D3" s="250"/>
      <c r="E3" s="250"/>
      <c r="F3" s="250"/>
      <c r="G3" s="216" t="s">
        <v>424</v>
      </c>
    </row>
    <row r="4" spans="1:24" ht="30" customHeight="1" x14ac:dyDescent="0.2">
      <c r="A4" s="177" t="s">
        <v>144</v>
      </c>
      <c r="B4" s="178" t="s">
        <v>167</v>
      </c>
      <c r="C4" s="178" t="s">
        <v>160</v>
      </c>
      <c r="D4" s="178" t="s">
        <v>161</v>
      </c>
      <c r="E4" s="179" t="s">
        <v>224</v>
      </c>
      <c r="F4" s="178" t="s">
        <v>12</v>
      </c>
      <c r="G4" s="180" t="s">
        <v>168</v>
      </c>
      <c r="H4" s="181"/>
      <c r="I4" s="181"/>
      <c r="J4" s="181"/>
      <c r="K4" s="181"/>
      <c r="L4" s="181"/>
      <c r="M4" s="181"/>
      <c r="N4" s="181"/>
      <c r="O4" s="181"/>
      <c r="P4" s="181"/>
      <c r="Q4" s="181"/>
      <c r="R4" s="181"/>
      <c r="S4" s="181"/>
      <c r="T4" s="181"/>
      <c r="U4" s="181"/>
      <c r="V4" s="181"/>
      <c r="W4" s="181"/>
      <c r="X4" s="181"/>
    </row>
    <row r="5" spans="1:24" ht="30" customHeight="1" x14ac:dyDescent="0.2">
      <c r="A5" s="227">
        <f>ROW()-ROW(テーブル17[[#Headers],[No.]])</f>
        <v>1</v>
      </c>
      <c r="B5" s="182"/>
      <c r="C5" s="183"/>
      <c r="D5" s="183"/>
      <c r="E5" s="183"/>
      <c r="F5" s="324"/>
      <c r="G5" s="325" t="str">
        <f>IFERROR(テーブル17[[#This Row],[持ち株数]]/$F$17,"")</f>
        <v/>
      </c>
      <c r="H5" s="181"/>
      <c r="I5" s="181"/>
      <c r="J5" s="181"/>
      <c r="K5" s="181"/>
      <c r="L5" s="181"/>
      <c r="M5" s="181"/>
      <c r="N5" s="181"/>
      <c r="O5" s="181"/>
      <c r="P5" s="181"/>
      <c r="Q5" s="181"/>
      <c r="R5" s="181"/>
      <c r="S5" s="181"/>
      <c r="T5" s="181"/>
      <c r="U5" s="181"/>
      <c r="V5" s="181"/>
      <c r="W5" s="181"/>
      <c r="X5" s="181"/>
    </row>
    <row r="6" spans="1:24" ht="30" customHeight="1" x14ac:dyDescent="0.2">
      <c r="A6" s="227">
        <f>ROW()-ROW(テーブル17[[#Headers],[No.]])</f>
        <v>2</v>
      </c>
      <c r="B6" s="182"/>
      <c r="C6" s="183"/>
      <c r="D6" s="183"/>
      <c r="E6" s="183"/>
      <c r="F6" s="324"/>
      <c r="G6" s="325" t="str">
        <f>IFERROR(テーブル17[[#This Row],[持ち株数]]/$F$17,"")</f>
        <v/>
      </c>
      <c r="H6" s="181"/>
      <c r="I6" s="181"/>
      <c r="J6" s="181"/>
      <c r="K6" s="181"/>
      <c r="L6" s="181"/>
      <c r="M6" s="181"/>
      <c r="N6" s="181"/>
      <c r="O6" s="181"/>
      <c r="P6" s="181"/>
      <c r="Q6" s="181"/>
      <c r="R6" s="181"/>
      <c r="S6" s="181"/>
      <c r="T6" s="181"/>
      <c r="U6" s="181"/>
      <c r="V6" s="181"/>
      <c r="W6" s="181"/>
      <c r="X6" s="181"/>
    </row>
    <row r="7" spans="1:24" ht="30" customHeight="1" x14ac:dyDescent="0.2">
      <c r="A7" s="227">
        <f>ROW()-ROW(テーブル17[[#Headers],[No.]])</f>
        <v>3</v>
      </c>
      <c r="B7" s="182"/>
      <c r="C7" s="183"/>
      <c r="D7" s="183"/>
      <c r="E7" s="183"/>
      <c r="F7" s="324"/>
      <c r="G7" s="325" t="str">
        <f>IFERROR(テーブル17[[#This Row],[持ち株数]]/$F$17,"")</f>
        <v/>
      </c>
      <c r="I7" s="181"/>
      <c r="J7" s="181"/>
      <c r="K7" s="181"/>
      <c r="L7" s="181"/>
      <c r="M7" s="181"/>
      <c r="N7" s="181"/>
      <c r="O7" s="181"/>
      <c r="P7" s="181"/>
      <c r="Q7" s="181"/>
      <c r="R7" s="181"/>
      <c r="S7" s="181"/>
      <c r="T7" s="181"/>
      <c r="U7" s="181"/>
      <c r="V7" s="181"/>
      <c r="W7" s="181"/>
      <c r="X7" s="181"/>
    </row>
    <row r="8" spans="1:24" ht="30" customHeight="1" x14ac:dyDescent="0.2">
      <c r="A8" s="227">
        <f>ROW()-ROW(テーブル17[[#Headers],[No.]])</f>
        <v>4</v>
      </c>
      <c r="B8" s="182"/>
      <c r="C8" s="183"/>
      <c r="D8" s="183"/>
      <c r="E8" s="183"/>
      <c r="F8" s="324"/>
      <c r="G8" s="325" t="str">
        <f>IFERROR(テーブル17[[#This Row],[持ち株数]]/$F$17,"")</f>
        <v/>
      </c>
    </row>
    <row r="9" spans="1:24" ht="30" customHeight="1" x14ac:dyDescent="0.2">
      <c r="A9" s="227">
        <f>ROW()-ROW(テーブル17[[#Headers],[No.]])</f>
        <v>5</v>
      </c>
      <c r="B9" s="182"/>
      <c r="C9" s="183"/>
      <c r="D9" s="183"/>
      <c r="E9" s="183"/>
      <c r="F9" s="324"/>
      <c r="G9" s="325" t="str">
        <f>IFERROR(テーブル17[[#This Row],[持ち株数]]/$F$17,"")</f>
        <v/>
      </c>
    </row>
    <row r="10" spans="1:24" ht="30" customHeight="1" x14ac:dyDescent="0.2">
      <c r="A10" s="227">
        <f>ROW()-ROW(テーブル17[[#Headers],[No.]])</f>
        <v>6</v>
      </c>
      <c r="B10" s="182"/>
      <c r="C10" s="183"/>
      <c r="D10" s="183"/>
      <c r="E10" s="183"/>
      <c r="F10" s="324"/>
      <c r="G10" s="325" t="str">
        <f>IFERROR(テーブル17[[#This Row],[持ち株数]]/$F$17,"")</f>
        <v/>
      </c>
    </row>
    <row r="11" spans="1:24" ht="30" customHeight="1" x14ac:dyDescent="0.2">
      <c r="A11" s="227">
        <f>ROW()-ROW(テーブル17[[#Headers],[No.]])</f>
        <v>7</v>
      </c>
      <c r="B11" s="182"/>
      <c r="C11" s="183"/>
      <c r="D11" s="183"/>
      <c r="E11" s="183"/>
      <c r="F11" s="324"/>
      <c r="G11" s="325" t="str">
        <f>IFERROR(テーブル17[[#This Row],[持ち株数]]/$F$17,"")</f>
        <v/>
      </c>
    </row>
    <row r="12" spans="1:24" ht="30" customHeight="1" x14ac:dyDescent="0.2">
      <c r="A12" s="227">
        <f>ROW()-ROW(テーブル17[[#Headers],[No.]])</f>
        <v>8</v>
      </c>
      <c r="B12" s="182"/>
      <c r="C12" s="183"/>
      <c r="D12" s="183"/>
      <c r="E12" s="183"/>
      <c r="F12" s="324"/>
      <c r="G12" s="325" t="str">
        <f>IFERROR(テーブル17[[#This Row],[持ち株数]]/$F$17,"")</f>
        <v/>
      </c>
    </row>
    <row r="13" spans="1:24" ht="30" customHeight="1" x14ac:dyDescent="0.2">
      <c r="A13" s="227">
        <f>ROW()-ROW(テーブル17[[#Headers],[No.]])</f>
        <v>9</v>
      </c>
      <c r="B13" s="182"/>
      <c r="C13" s="183"/>
      <c r="D13" s="183"/>
      <c r="E13" s="183"/>
      <c r="F13" s="324"/>
      <c r="G13" s="325" t="str">
        <f>IFERROR(テーブル17[[#This Row],[持ち株数]]/$F$17,"")</f>
        <v/>
      </c>
    </row>
    <row r="14" spans="1:24" ht="30" customHeight="1" x14ac:dyDescent="0.2">
      <c r="A14" s="227">
        <f>ROW()-ROW(テーブル17[[#Headers],[No.]])</f>
        <v>10</v>
      </c>
      <c r="B14" s="182"/>
      <c r="C14" s="183"/>
      <c r="D14" s="183"/>
      <c r="E14" s="183"/>
      <c r="F14" s="324"/>
      <c r="G14" s="325" t="str">
        <f>IFERROR(テーブル17[[#This Row],[持ち株数]]/$F$17,"")</f>
        <v/>
      </c>
    </row>
    <row r="15" spans="1:24" ht="30" customHeight="1" x14ac:dyDescent="0.2">
      <c r="A15" s="227">
        <f>ROW()-ROW(テーブル17[[#Headers],[No.]])</f>
        <v>11</v>
      </c>
      <c r="B15" s="182"/>
      <c r="C15" s="183"/>
      <c r="D15" s="183"/>
      <c r="E15" s="183"/>
      <c r="F15" s="324"/>
      <c r="G15" s="325" t="str">
        <f>IFERROR(テーブル17[[#This Row],[持ち株数]]/$F$17,"")</f>
        <v/>
      </c>
    </row>
    <row r="16" spans="1:24" ht="30" customHeight="1" thickBot="1" x14ac:dyDescent="0.25">
      <c r="A16" s="184" t="s">
        <v>162</v>
      </c>
      <c r="B16" s="185" t="s">
        <v>13</v>
      </c>
      <c r="C16" s="186"/>
      <c r="D16" s="186"/>
      <c r="E16" s="186"/>
      <c r="F16" s="326"/>
      <c r="G16" s="327" t="str">
        <f>IFERROR(テーブル17[[#This Row],[持ち株数]]/$F$17,"")</f>
        <v/>
      </c>
    </row>
    <row r="17" spans="1:12" ht="30" customHeight="1" thickTop="1" x14ac:dyDescent="0.2">
      <c r="A17" s="816" t="s">
        <v>14</v>
      </c>
      <c r="B17" s="816"/>
      <c r="C17" s="816"/>
      <c r="D17" s="816"/>
      <c r="E17" s="816"/>
      <c r="F17" s="328" t="str">
        <f>IF(SUBTOTAL(109,テーブル17[持ち株数])=0,"",SUBTOTAL(109,テーブル17[持ち株数]))</f>
        <v/>
      </c>
      <c r="G17" s="329" t="str">
        <f>IF(SUBTOTAL(109,テーブル17[持ち株比率])=0,"",SUBTOTAL(109,テーブル17[持ち株比率]))</f>
        <v/>
      </c>
    </row>
    <row r="18" spans="1:12" ht="30" customHeight="1" x14ac:dyDescent="0.2">
      <c r="A18" s="817" t="s">
        <v>229</v>
      </c>
      <c r="B18" s="818"/>
      <c r="C18" s="818"/>
      <c r="D18" s="818"/>
      <c r="E18" s="818"/>
      <c r="F18" s="818"/>
      <c r="G18" s="819"/>
    </row>
    <row r="19" spans="1:12" ht="75" customHeight="1" x14ac:dyDescent="0.2">
      <c r="A19" s="820"/>
      <c r="B19" s="821"/>
      <c r="C19" s="821"/>
      <c r="D19" s="821"/>
      <c r="E19" s="821"/>
      <c r="F19" s="821"/>
      <c r="G19" s="822"/>
    </row>
    <row r="20" spans="1:12" ht="15" customHeight="1" x14ac:dyDescent="0.2">
      <c r="A20" s="823"/>
      <c r="B20" s="824"/>
      <c r="C20" s="824"/>
      <c r="D20" s="824"/>
      <c r="E20" s="824"/>
      <c r="F20" s="824"/>
      <c r="G20" s="825"/>
    </row>
    <row r="21" spans="1:12" ht="41.4" customHeight="1" x14ac:dyDescent="0.2">
      <c r="A21" s="832" t="s">
        <v>402</v>
      </c>
      <c r="B21" s="832"/>
      <c r="C21" s="832"/>
      <c r="D21" s="832"/>
      <c r="E21" s="832"/>
      <c r="F21" s="832"/>
      <c r="G21" s="832"/>
    </row>
    <row r="22" spans="1:12" ht="30" customHeight="1" x14ac:dyDescent="0.2">
      <c r="A22" s="168" t="s">
        <v>144</v>
      </c>
      <c r="B22" s="330" t="s">
        <v>398</v>
      </c>
      <c r="C22" s="826" t="s">
        <v>397</v>
      </c>
      <c r="D22" s="827"/>
      <c r="E22" s="330" t="s">
        <v>400</v>
      </c>
      <c r="F22" s="330" t="s">
        <v>401</v>
      </c>
      <c r="G22" s="330" t="s">
        <v>399</v>
      </c>
      <c r="I22" s="187"/>
    </row>
    <row r="23" spans="1:12" ht="30" customHeight="1" x14ac:dyDescent="0.2">
      <c r="A23" s="188">
        <v>1</v>
      </c>
      <c r="B23" s="189"/>
      <c r="C23" s="828"/>
      <c r="D23" s="806"/>
      <c r="E23" s="332"/>
      <c r="F23" s="333"/>
      <c r="G23" s="331"/>
    </row>
    <row r="24" spans="1:12" ht="30" customHeight="1" x14ac:dyDescent="0.2">
      <c r="A24" s="188">
        <v>2</v>
      </c>
      <c r="B24" s="189"/>
      <c r="C24" s="828"/>
      <c r="D24" s="806"/>
      <c r="E24" s="332"/>
      <c r="F24" s="333"/>
      <c r="G24" s="331"/>
    </row>
    <row r="25" spans="1:12" ht="30" customHeight="1" x14ac:dyDescent="0.2">
      <c r="A25" s="188">
        <v>3</v>
      </c>
      <c r="B25" s="189"/>
      <c r="C25" s="828"/>
      <c r="D25" s="806"/>
      <c r="E25" s="332"/>
      <c r="F25" s="333"/>
      <c r="G25" s="331"/>
    </row>
    <row r="26" spans="1:12" ht="30" customHeight="1" x14ac:dyDescent="0.2">
      <c r="A26" s="188">
        <v>4</v>
      </c>
      <c r="B26" s="189"/>
      <c r="C26" s="828"/>
      <c r="D26" s="806"/>
      <c r="E26" s="332"/>
      <c r="F26" s="333"/>
      <c r="G26" s="331"/>
    </row>
    <row r="27" spans="1:12" ht="30" customHeight="1" x14ac:dyDescent="0.2">
      <c r="A27" s="188">
        <v>5</v>
      </c>
      <c r="B27" s="189"/>
      <c r="C27" s="828"/>
      <c r="D27" s="806"/>
      <c r="E27" s="332"/>
      <c r="F27" s="333"/>
      <c r="G27" s="331"/>
    </row>
    <row r="28" spans="1:12" ht="7.95" customHeight="1" x14ac:dyDescent="0.2">
      <c r="A28" s="829" t="s">
        <v>403</v>
      </c>
      <c r="B28" s="830"/>
      <c r="C28" s="830"/>
      <c r="D28" s="830"/>
      <c r="E28" s="830"/>
      <c r="F28" s="830"/>
      <c r="G28" s="830"/>
    </row>
    <row r="29" spans="1:12" ht="7.95" customHeight="1" x14ac:dyDescent="0.2">
      <c r="A29" s="831"/>
      <c r="B29" s="831"/>
      <c r="C29" s="831"/>
      <c r="D29" s="831"/>
      <c r="E29" s="831"/>
      <c r="F29" s="831"/>
      <c r="G29" s="831"/>
      <c r="L29" s="176"/>
    </row>
  </sheetData>
  <sheetProtection sheet="1" objects="1" scenarios="1" formatCells="0" formatRows="0" insertRows="0" deleteRows="0" selectLockedCells="1"/>
  <mergeCells count="12">
    <mergeCell ref="C25:D25"/>
    <mergeCell ref="C26:D26"/>
    <mergeCell ref="A28:G29"/>
    <mergeCell ref="C27:D27"/>
    <mergeCell ref="A21:G21"/>
    <mergeCell ref="C23:D23"/>
    <mergeCell ref="C24:D24"/>
    <mergeCell ref="A2:G2"/>
    <mergeCell ref="A17:E17"/>
    <mergeCell ref="A18:G18"/>
    <mergeCell ref="A19:G20"/>
    <mergeCell ref="C22:D22"/>
  </mergeCells>
  <phoneticPr fontId="1"/>
  <conditionalFormatting sqref="G16">
    <cfRule type="cellIs" dxfId="60" priority="1" operator="greaterThan">
      <formula>0.3</formula>
    </cfRule>
  </conditionalFormatting>
  <dataValidations xWindow="303" yWindow="707" count="13">
    <dataValidation type="list" imeMode="hiragana" allowBlank="1" showInputMessage="1" showErrorMessage="1" sqref="D5:D15" xr:uid="{00000000-0002-0000-0300-000000000000}">
      <formula1>"○"</formula1>
    </dataValidation>
    <dataValidation imeMode="hiragana" allowBlank="1" showInputMessage="1" showErrorMessage="1" sqref="E5:E15" xr:uid="{00000000-0002-0000-0300-000001000000}"/>
    <dataValidation imeMode="halfAlpha" allowBlank="1" showInputMessage="1" showErrorMessage="1" sqref="A23:A27 A5:A16 F5:F15" xr:uid="{00000000-0002-0000-0300-000002000000}"/>
    <dataValidation imeMode="hiragana" allowBlank="1" showInputMessage="1" showErrorMessage="1" prompt="No.1～11に全役員及び持株比率が70％を超えるまで全ての株主を持株比率が多い順に入力してください。_x000a_残りの持株数は、その他の株主に含めて入力してください。" sqref="B5" xr:uid="{00000000-0002-0000-0300-000003000000}"/>
    <dataValidation type="list" imeMode="hiragana" allowBlank="1" showInputMessage="1" showErrorMessage="1" prompt="監査役が設置されている場合は、監査役も役員としてください。" sqref="C5:C15" xr:uid="{00000000-0002-0000-0300-000004000000}">
      <formula1>"○"</formula1>
    </dataValidation>
    <dataValidation imeMode="halfAlpha" allowBlank="1" showInputMessage="1" showErrorMessage="1" prompt="持ち株比率は自動計算されます。" sqref="G5:G16" xr:uid="{00000000-0002-0000-0300-000005000000}"/>
    <dataValidation imeMode="hiragana" allowBlank="1" showErrorMessage="1" sqref="B6:B15" xr:uid="{00000000-0002-0000-0300-000006000000}"/>
    <dataValidation imeMode="halfAlpha" allowBlank="1" showInputMessage="1" showErrorMessage="1" prompt="残りの持ち株数は「その他の株主」に含め、持ち株比率が100％になるまで入力してください。_x000a_「持ち株数」合計が登記簿謄本の発行済株式数と一致するようにしてください。" sqref="F16" xr:uid="{00000000-0002-0000-0300-000007000000}"/>
    <dataValidation allowBlank="1" showInputMessage="1" showErrorMessage="1" prompt="基準日時点の役員・株主が「履歴事項全部証明書」又は「確定申告書 別表二」と異なる場合、内容が異なる理由を入力してください。" sqref="A19:G20" xr:uid="{00000000-0002-0000-0300-000008000000}"/>
    <dataValidation allowBlank="1" showInputMessage="1" showErrorMessage="1" prompt="自動計算されます。" sqref="F17:G17" xr:uid="{00000000-0002-0000-0300-000009000000}"/>
    <dataValidation imeMode="halfAlpha" allowBlank="1" showInputMessage="1" showErrorMessage="1" prompt="「大企業」とは、中小企業者以外の者で、事業を営む者をいいます。_x000a_ただし、次に該当するものは除く。_x000a_・中小企業投資育成株式会社_x000a_・投資事業有限責任組合" sqref="C23:C27" xr:uid="{00000000-0002-0000-0300-00000A000000}"/>
    <dataValidation imeMode="halfAlpha" allowBlank="1" showInputMessage="1" showErrorMessage="1" prompt="数字のみ入力してください。" sqref="E23:E27" xr:uid="{00000000-0002-0000-0300-00000B000000}"/>
    <dataValidation allowBlank="1" showInputMessage="1" showErrorMessage="1" prompt="数字のみ入力してください。" sqref="F23:F27" xr:uid="{00000000-0002-0000-0300-00000C000000}"/>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39"/>
  <sheetViews>
    <sheetView showGridLines="0" view="pageBreakPreview" zoomScale="85" zoomScaleNormal="100" zoomScaleSheetLayoutView="85" workbookViewId="0">
      <selection activeCell="E2" sqref="E2:S4"/>
    </sheetView>
  </sheetViews>
  <sheetFormatPr defaultColWidth="5" defaultRowHeight="15" customHeight="1" x14ac:dyDescent="0.2"/>
  <cols>
    <col min="1" max="3" width="5" style="204"/>
    <col min="4" max="4" width="7" style="204" customWidth="1"/>
    <col min="5" max="19" width="5" style="194"/>
    <col min="20" max="20" width="4.44140625" style="175" bestFit="1" customWidth="1"/>
    <col min="21" max="21" width="8.77734375" style="175" bestFit="1" customWidth="1"/>
    <col min="22" max="26" width="5" style="175"/>
    <col min="27" max="16384" width="5" style="194"/>
  </cols>
  <sheetData>
    <row r="1" spans="1:32" ht="15" customHeight="1" x14ac:dyDescent="0.2">
      <c r="A1" s="190" t="s">
        <v>214</v>
      </c>
      <c r="B1" s="191"/>
      <c r="C1" s="191"/>
      <c r="D1" s="191"/>
      <c r="E1" s="191"/>
      <c r="F1" s="191"/>
      <c r="G1" s="191"/>
      <c r="H1" s="191"/>
      <c r="I1" s="191"/>
      <c r="J1" s="191"/>
      <c r="K1" s="191"/>
      <c r="L1" s="191"/>
      <c r="M1" s="191"/>
      <c r="N1" s="191"/>
      <c r="O1" s="191"/>
      <c r="P1" s="191"/>
      <c r="Q1" s="191"/>
      <c r="R1" s="191"/>
      <c r="S1" s="192"/>
      <c r="T1" s="176"/>
      <c r="U1" s="193"/>
    </row>
    <row r="2" spans="1:32" ht="15" customHeight="1" x14ac:dyDescent="0.2">
      <c r="A2" s="833" t="s">
        <v>276</v>
      </c>
      <c r="B2" s="834"/>
      <c r="C2" s="834"/>
      <c r="D2" s="835"/>
      <c r="E2" s="836"/>
      <c r="F2" s="837"/>
      <c r="G2" s="837"/>
      <c r="H2" s="837"/>
      <c r="I2" s="837"/>
      <c r="J2" s="837"/>
      <c r="K2" s="837"/>
      <c r="L2" s="837"/>
      <c r="M2" s="837"/>
      <c r="N2" s="837"/>
      <c r="O2" s="837"/>
      <c r="P2" s="837"/>
      <c r="Q2" s="837"/>
      <c r="R2" s="837"/>
      <c r="S2" s="838"/>
      <c r="T2" s="195"/>
      <c r="U2" s="195"/>
      <c r="V2" s="196"/>
      <c r="W2" s="196"/>
      <c r="X2" s="196"/>
      <c r="Y2" s="196"/>
      <c r="Z2" s="196"/>
      <c r="AA2" s="197"/>
      <c r="AB2" s="197"/>
      <c r="AC2" s="197"/>
      <c r="AD2" s="197"/>
      <c r="AE2" s="197"/>
    </row>
    <row r="3" spans="1:32" ht="15" customHeight="1" x14ac:dyDescent="0.2">
      <c r="A3" s="854" t="s">
        <v>259</v>
      </c>
      <c r="B3" s="855"/>
      <c r="C3" s="855"/>
      <c r="D3" s="856"/>
      <c r="E3" s="839"/>
      <c r="F3" s="840"/>
      <c r="G3" s="840"/>
      <c r="H3" s="840"/>
      <c r="I3" s="840"/>
      <c r="J3" s="840"/>
      <c r="K3" s="840"/>
      <c r="L3" s="840"/>
      <c r="M3" s="840"/>
      <c r="N3" s="840"/>
      <c r="O3" s="840"/>
      <c r="P3" s="840"/>
      <c r="Q3" s="840"/>
      <c r="R3" s="840"/>
      <c r="S3" s="841"/>
      <c r="T3" s="195"/>
      <c r="U3" s="195"/>
      <c r="V3" s="196"/>
      <c r="W3" s="196"/>
      <c r="X3" s="196"/>
      <c r="Y3" s="196"/>
      <c r="Z3" s="196"/>
      <c r="AA3" s="197"/>
      <c r="AB3" s="197"/>
      <c r="AC3" s="197"/>
      <c r="AD3" s="197"/>
      <c r="AE3" s="197"/>
    </row>
    <row r="4" spans="1:32" ht="20.25" customHeight="1" x14ac:dyDescent="0.2">
      <c r="A4" s="857">
        <f>IF(LEN(E2)&lt;=30,LEN(E2),"→30字を超過しています")</f>
        <v>0</v>
      </c>
      <c r="B4" s="858"/>
      <c r="C4" s="858"/>
      <c r="D4" s="859"/>
      <c r="E4" s="839"/>
      <c r="F4" s="840"/>
      <c r="G4" s="840"/>
      <c r="H4" s="840"/>
      <c r="I4" s="840"/>
      <c r="J4" s="840"/>
      <c r="K4" s="840"/>
      <c r="L4" s="840"/>
      <c r="M4" s="840"/>
      <c r="N4" s="840"/>
      <c r="O4" s="840"/>
      <c r="P4" s="840"/>
      <c r="Q4" s="840"/>
      <c r="R4" s="840"/>
      <c r="S4" s="841"/>
      <c r="T4" s="266"/>
      <c r="U4" s="195"/>
      <c r="V4" s="196"/>
      <c r="W4" s="196"/>
      <c r="X4" s="196"/>
      <c r="Y4" s="196"/>
      <c r="Z4" s="196"/>
      <c r="AA4" s="197"/>
      <c r="AB4" s="197"/>
      <c r="AC4" s="197"/>
      <c r="AD4" s="197"/>
      <c r="AE4" s="197"/>
    </row>
    <row r="5" spans="1:32" s="220" customFormat="1" ht="19.95" customHeight="1" x14ac:dyDescent="0.2">
      <c r="A5" s="863" t="s">
        <v>273</v>
      </c>
      <c r="B5" s="864"/>
      <c r="C5" s="864"/>
      <c r="D5" s="864"/>
      <c r="E5" s="864"/>
      <c r="F5" s="864"/>
      <c r="G5" s="864"/>
      <c r="H5" s="864"/>
      <c r="I5" s="864"/>
      <c r="J5" s="864"/>
      <c r="K5" s="864"/>
      <c r="L5" s="864"/>
      <c r="M5" s="864"/>
      <c r="N5" s="864"/>
      <c r="O5" s="864"/>
      <c r="P5" s="864"/>
      <c r="Q5" s="864"/>
      <c r="R5" s="864"/>
      <c r="S5" s="865"/>
      <c r="T5" s="217"/>
      <c r="U5" s="217"/>
      <c r="V5" s="218"/>
      <c r="W5" s="218"/>
      <c r="X5" s="218"/>
      <c r="Y5" s="218"/>
      <c r="Z5" s="218"/>
      <c r="AA5" s="219"/>
      <c r="AB5" s="219"/>
      <c r="AC5" s="219"/>
      <c r="AD5" s="219"/>
      <c r="AE5" s="219"/>
    </row>
    <row r="6" spans="1:32" s="198" customFormat="1" ht="30" customHeight="1" x14ac:dyDescent="0.2">
      <c r="A6" s="860" t="s">
        <v>274</v>
      </c>
      <c r="B6" s="861"/>
      <c r="C6" s="861"/>
      <c r="D6" s="862"/>
      <c r="E6" s="866" t="s">
        <v>391</v>
      </c>
      <c r="F6" s="867"/>
      <c r="G6" s="867"/>
      <c r="H6" s="867"/>
      <c r="I6" s="867"/>
      <c r="J6" s="867"/>
      <c r="K6" s="867"/>
      <c r="L6" s="867"/>
      <c r="M6" s="867"/>
      <c r="N6" s="867"/>
      <c r="O6" s="867"/>
      <c r="P6" s="867"/>
      <c r="Q6" s="867"/>
      <c r="R6" s="867"/>
      <c r="S6" s="868"/>
      <c r="T6" s="195"/>
      <c r="U6" s="195"/>
      <c r="V6" s="196"/>
      <c r="W6" s="196"/>
      <c r="X6" s="196"/>
      <c r="Y6" s="196"/>
      <c r="Z6" s="196"/>
      <c r="AA6" s="197"/>
      <c r="AB6" s="197"/>
      <c r="AC6" s="197"/>
      <c r="AD6" s="197"/>
      <c r="AE6" s="197"/>
      <c r="AF6" s="199"/>
    </row>
    <row r="7" spans="1:32" ht="31.95" customHeight="1" x14ac:dyDescent="0.2">
      <c r="A7" s="869" t="s">
        <v>275</v>
      </c>
      <c r="B7" s="870"/>
      <c r="C7" s="870"/>
      <c r="D7" s="871"/>
      <c r="E7" s="872"/>
      <c r="F7" s="873"/>
      <c r="G7" s="873"/>
      <c r="H7" s="873"/>
      <c r="I7" s="873"/>
      <c r="J7" s="873"/>
      <c r="K7" s="873"/>
      <c r="L7" s="873"/>
      <c r="M7" s="873"/>
      <c r="N7" s="873"/>
      <c r="O7" s="873"/>
      <c r="P7" s="873"/>
      <c r="Q7" s="873"/>
      <c r="R7" s="873"/>
      <c r="S7" s="874"/>
      <c r="T7" s="195"/>
      <c r="U7" s="195"/>
      <c r="V7" s="196"/>
      <c r="W7" s="196"/>
      <c r="X7" s="196"/>
      <c r="Y7" s="196"/>
      <c r="Z7" s="196"/>
      <c r="AA7" s="197"/>
      <c r="AB7" s="197"/>
      <c r="AC7" s="197"/>
      <c r="AD7" s="197"/>
      <c r="AE7" s="197"/>
    </row>
    <row r="8" spans="1:32" s="198" customFormat="1" ht="90" customHeight="1" x14ac:dyDescent="0.2">
      <c r="A8" s="842" t="s">
        <v>312</v>
      </c>
      <c r="B8" s="843"/>
      <c r="C8" s="843"/>
      <c r="D8" s="844"/>
      <c r="E8" s="845"/>
      <c r="F8" s="846"/>
      <c r="G8" s="846"/>
      <c r="H8" s="846"/>
      <c r="I8" s="846"/>
      <c r="J8" s="846"/>
      <c r="K8" s="846"/>
      <c r="L8" s="846"/>
      <c r="M8" s="846"/>
      <c r="N8" s="846"/>
      <c r="O8" s="846"/>
      <c r="P8" s="846"/>
      <c r="Q8" s="846"/>
      <c r="R8" s="846"/>
      <c r="S8" s="847"/>
      <c r="T8" s="195"/>
      <c r="U8" s="195"/>
      <c r="V8" s="196"/>
      <c r="W8" s="196"/>
      <c r="X8" s="196"/>
      <c r="Y8" s="196"/>
      <c r="Z8" s="196"/>
      <c r="AA8" s="197"/>
      <c r="AB8" s="197"/>
      <c r="AC8" s="197"/>
      <c r="AD8" s="197"/>
      <c r="AE8" s="197"/>
      <c r="AF8" s="199"/>
    </row>
    <row r="9" spans="1:32" s="198" customFormat="1" ht="15.75" customHeight="1" x14ac:dyDescent="0.2">
      <c r="A9" s="851">
        <f>IF(LEN(E8)&lt;=200,LEN(E8),"→200字を超過しています")</f>
        <v>0</v>
      </c>
      <c r="B9" s="852"/>
      <c r="C9" s="852"/>
      <c r="D9" s="853"/>
      <c r="E9" s="848"/>
      <c r="F9" s="849"/>
      <c r="G9" s="849"/>
      <c r="H9" s="849"/>
      <c r="I9" s="849"/>
      <c r="J9" s="849"/>
      <c r="K9" s="849"/>
      <c r="L9" s="849"/>
      <c r="M9" s="849"/>
      <c r="N9" s="849"/>
      <c r="O9" s="849"/>
      <c r="P9" s="849"/>
      <c r="Q9" s="849"/>
      <c r="R9" s="849"/>
      <c r="S9" s="850"/>
      <c r="T9" s="195"/>
      <c r="U9" s="195"/>
      <c r="V9" s="196"/>
      <c r="W9" s="196"/>
      <c r="X9" s="196"/>
      <c r="Y9" s="196"/>
      <c r="Z9" s="196"/>
      <c r="AA9" s="197"/>
      <c r="AB9" s="197"/>
      <c r="AC9" s="197"/>
      <c r="AD9" s="197"/>
      <c r="AE9" s="197"/>
      <c r="AF9" s="199"/>
    </row>
    <row r="10" spans="1:32" s="261" customFormat="1" ht="19.95" customHeight="1" x14ac:dyDescent="0.2">
      <c r="A10" s="913" t="s">
        <v>292</v>
      </c>
      <c r="B10" s="914"/>
      <c r="C10" s="914"/>
      <c r="D10" s="914"/>
      <c r="E10" s="914"/>
      <c r="F10" s="914"/>
      <c r="G10" s="914"/>
      <c r="H10" s="914"/>
      <c r="I10" s="914"/>
      <c r="J10" s="914"/>
      <c r="K10" s="915">
        <f>IF(LEN(A11)&lt;=600,LEN(A11))</f>
        <v>0</v>
      </c>
      <c r="L10" s="916"/>
      <c r="M10" s="916"/>
      <c r="N10" s="916"/>
      <c r="O10" s="916"/>
      <c r="P10" s="916"/>
      <c r="Q10" s="916"/>
      <c r="R10" s="916"/>
      <c r="S10" s="917"/>
      <c r="T10" s="277"/>
      <c r="V10" s="903"/>
      <c r="W10" s="903"/>
      <c r="X10" s="903"/>
      <c r="Y10" s="903"/>
      <c r="Z10" s="903"/>
      <c r="AA10" s="903"/>
      <c r="AB10" s="903"/>
    </row>
    <row r="11" spans="1:32" s="261" customFormat="1" ht="15" customHeight="1" x14ac:dyDescent="0.2">
      <c r="A11" s="904"/>
      <c r="B11" s="905"/>
      <c r="C11" s="905"/>
      <c r="D11" s="905"/>
      <c r="E11" s="905"/>
      <c r="F11" s="905"/>
      <c r="G11" s="905"/>
      <c r="H11" s="905"/>
      <c r="I11" s="905"/>
      <c r="J11" s="905"/>
      <c r="K11" s="905"/>
      <c r="L11" s="905"/>
      <c r="M11" s="905"/>
      <c r="N11" s="905"/>
      <c r="O11" s="905"/>
      <c r="P11" s="905"/>
      <c r="Q11" s="905"/>
      <c r="R11" s="905"/>
      <c r="S11" s="906"/>
      <c r="T11" s="267"/>
      <c r="U11" s="265"/>
    </row>
    <row r="12" spans="1:32" s="261" customFormat="1" ht="15" customHeight="1" x14ac:dyDescent="0.2">
      <c r="A12" s="907"/>
      <c r="B12" s="908"/>
      <c r="C12" s="908"/>
      <c r="D12" s="908"/>
      <c r="E12" s="908"/>
      <c r="F12" s="908"/>
      <c r="G12" s="908"/>
      <c r="H12" s="908"/>
      <c r="I12" s="908"/>
      <c r="J12" s="908"/>
      <c r="K12" s="908"/>
      <c r="L12" s="908"/>
      <c r="M12" s="908"/>
      <c r="N12" s="908"/>
      <c r="O12" s="908"/>
      <c r="P12" s="908"/>
      <c r="Q12" s="908"/>
      <c r="R12" s="908"/>
      <c r="S12" s="909"/>
      <c r="T12" s="267"/>
      <c r="U12" s="260"/>
    </row>
    <row r="13" spans="1:32" s="261" customFormat="1" ht="15" customHeight="1" x14ac:dyDescent="0.2">
      <c r="A13" s="907"/>
      <c r="B13" s="908"/>
      <c r="C13" s="908"/>
      <c r="D13" s="908"/>
      <c r="E13" s="908"/>
      <c r="F13" s="908"/>
      <c r="G13" s="908"/>
      <c r="H13" s="908"/>
      <c r="I13" s="908"/>
      <c r="J13" s="908"/>
      <c r="K13" s="908"/>
      <c r="L13" s="908"/>
      <c r="M13" s="908"/>
      <c r="N13" s="908"/>
      <c r="O13" s="908"/>
      <c r="P13" s="908"/>
      <c r="Q13" s="908"/>
      <c r="R13" s="908"/>
      <c r="S13" s="909"/>
      <c r="T13" s="267"/>
      <c r="U13" s="260"/>
    </row>
    <row r="14" spans="1:32" s="261" customFormat="1" ht="15" customHeight="1" x14ac:dyDescent="0.2">
      <c r="A14" s="907"/>
      <c r="B14" s="908"/>
      <c r="C14" s="908"/>
      <c r="D14" s="908"/>
      <c r="E14" s="908"/>
      <c r="F14" s="908"/>
      <c r="G14" s="908"/>
      <c r="H14" s="908"/>
      <c r="I14" s="908"/>
      <c r="J14" s="908"/>
      <c r="K14" s="908"/>
      <c r="L14" s="908"/>
      <c r="M14" s="908"/>
      <c r="N14" s="908"/>
      <c r="O14" s="908"/>
      <c r="P14" s="908"/>
      <c r="Q14" s="908"/>
      <c r="R14" s="908"/>
      <c r="S14" s="909"/>
      <c r="T14" s="267"/>
      <c r="U14" s="260"/>
    </row>
    <row r="15" spans="1:32" s="261" customFormat="1" ht="15" customHeight="1" x14ac:dyDescent="0.2">
      <c r="A15" s="907"/>
      <c r="B15" s="908"/>
      <c r="C15" s="908"/>
      <c r="D15" s="908"/>
      <c r="E15" s="908"/>
      <c r="F15" s="908"/>
      <c r="G15" s="908"/>
      <c r="H15" s="908"/>
      <c r="I15" s="908"/>
      <c r="J15" s="908"/>
      <c r="K15" s="908"/>
      <c r="L15" s="908"/>
      <c r="M15" s="908"/>
      <c r="N15" s="908"/>
      <c r="O15" s="908"/>
      <c r="P15" s="908"/>
      <c r="Q15" s="908"/>
      <c r="R15" s="908"/>
      <c r="S15" s="909"/>
      <c r="T15" s="267"/>
      <c r="U15" s="260"/>
    </row>
    <row r="16" spans="1:32" s="261" customFormat="1" ht="15" customHeight="1" x14ac:dyDescent="0.2">
      <c r="A16" s="907"/>
      <c r="B16" s="908"/>
      <c r="C16" s="908"/>
      <c r="D16" s="908"/>
      <c r="E16" s="908"/>
      <c r="F16" s="908"/>
      <c r="G16" s="908"/>
      <c r="H16" s="908"/>
      <c r="I16" s="908"/>
      <c r="J16" s="908"/>
      <c r="K16" s="908"/>
      <c r="L16" s="908"/>
      <c r="M16" s="908"/>
      <c r="N16" s="908"/>
      <c r="O16" s="908"/>
      <c r="P16" s="908"/>
      <c r="Q16" s="908"/>
      <c r="R16" s="908"/>
      <c r="S16" s="909"/>
      <c r="T16" s="267"/>
      <c r="U16" s="260"/>
      <c r="Y16" s="263"/>
    </row>
    <row r="17" spans="1:31" s="261" customFormat="1" ht="15" customHeight="1" x14ac:dyDescent="0.2">
      <c r="A17" s="907"/>
      <c r="B17" s="908"/>
      <c r="C17" s="908"/>
      <c r="D17" s="908"/>
      <c r="E17" s="908"/>
      <c r="F17" s="908"/>
      <c r="G17" s="908"/>
      <c r="H17" s="908"/>
      <c r="I17" s="908"/>
      <c r="J17" s="908"/>
      <c r="K17" s="908"/>
      <c r="L17" s="908"/>
      <c r="M17" s="908"/>
      <c r="N17" s="908"/>
      <c r="O17" s="908"/>
      <c r="P17" s="908"/>
      <c r="Q17" s="908"/>
      <c r="R17" s="908"/>
      <c r="S17" s="909"/>
      <c r="T17" s="267"/>
      <c r="U17" s="260"/>
    </row>
    <row r="18" spans="1:31" s="261" customFormat="1" ht="15" customHeight="1" x14ac:dyDescent="0.2">
      <c r="A18" s="907"/>
      <c r="B18" s="908"/>
      <c r="C18" s="908"/>
      <c r="D18" s="908"/>
      <c r="E18" s="908"/>
      <c r="F18" s="908"/>
      <c r="G18" s="908"/>
      <c r="H18" s="908"/>
      <c r="I18" s="908"/>
      <c r="J18" s="908"/>
      <c r="K18" s="908"/>
      <c r="L18" s="908"/>
      <c r="M18" s="908"/>
      <c r="N18" s="908"/>
      <c r="O18" s="908"/>
      <c r="P18" s="908"/>
      <c r="Q18" s="908"/>
      <c r="R18" s="908"/>
      <c r="S18" s="909"/>
      <c r="T18" s="267"/>
      <c r="U18" s="260"/>
    </row>
    <row r="19" spans="1:31" s="261" customFormat="1" ht="14.25" customHeight="1" x14ac:dyDescent="0.2">
      <c r="A19" s="907"/>
      <c r="B19" s="908"/>
      <c r="C19" s="908"/>
      <c r="D19" s="908"/>
      <c r="E19" s="908"/>
      <c r="F19" s="908"/>
      <c r="G19" s="908"/>
      <c r="H19" s="908"/>
      <c r="I19" s="908"/>
      <c r="J19" s="908"/>
      <c r="K19" s="908"/>
      <c r="L19" s="908"/>
      <c r="M19" s="908"/>
      <c r="N19" s="908"/>
      <c r="O19" s="908"/>
      <c r="P19" s="908"/>
      <c r="Q19" s="908"/>
      <c r="R19" s="908"/>
      <c r="S19" s="909"/>
      <c r="T19" s="267"/>
    </row>
    <row r="20" spans="1:31" s="261" customFormat="1" ht="15" customHeight="1" x14ac:dyDescent="0.2">
      <c r="A20" s="907"/>
      <c r="B20" s="908"/>
      <c r="C20" s="908"/>
      <c r="D20" s="908"/>
      <c r="E20" s="908"/>
      <c r="F20" s="908"/>
      <c r="G20" s="908"/>
      <c r="H20" s="908"/>
      <c r="I20" s="908"/>
      <c r="J20" s="908"/>
      <c r="K20" s="908"/>
      <c r="L20" s="908"/>
      <c r="M20" s="908"/>
      <c r="N20" s="908"/>
      <c r="O20" s="908"/>
      <c r="P20" s="908"/>
      <c r="Q20" s="908"/>
      <c r="R20" s="908"/>
      <c r="S20" s="909"/>
      <c r="T20" s="267"/>
    </row>
    <row r="21" spans="1:31" s="261" customFormat="1" ht="15" customHeight="1" x14ac:dyDescent="0.2">
      <c r="A21" s="907"/>
      <c r="B21" s="908"/>
      <c r="C21" s="908"/>
      <c r="D21" s="908"/>
      <c r="E21" s="908"/>
      <c r="F21" s="908"/>
      <c r="G21" s="908"/>
      <c r="H21" s="908"/>
      <c r="I21" s="908"/>
      <c r="J21" s="908"/>
      <c r="K21" s="908"/>
      <c r="L21" s="908"/>
      <c r="M21" s="908"/>
      <c r="N21" s="908"/>
      <c r="O21" s="908"/>
      <c r="P21" s="908"/>
      <c r="Q21" s="908"/>
      <c r="R21" s="908"/>
      <c r="S21" s="909"/>
      <c r="T21" s="267"/>
    </row>
    <row r="22" spans="1:31" s="261" customFormat="1" ht="15" customHeight="1" x14ac:dyDescent="0.2">
      <c r="A22" s="907"/>
      <c r="B22" s="908"/>
      <c r="C22" s="908"/>
      <c r="D22" s="908"/>
      <c r="E22" s="908"/>
      <c r="F22" s="908"/>
      <c r="G22" s="908"/>
      <c r="H22" s="908"/>
      <c r="I22" s="908"/>
      <c r="J22" s="908"/>
      <c r="K22" s="908"/>
      <c r="L22" s="908"/>
      <c r="M22" s="908"/>
      <c r="N22" s="908"/>
      <c r="O22" s="908"/>
      <c r="P22" s="908"/>
      <c r="Q22" s="908"/>
      <c r="R22" s="908"/>
      <c r="S22" s="909"/>
      <c r="T22" s="267"/>
    </row>
    <row r="23" spans="1:31" s="261" customFormat="1" ht="15" customHeight="1" x14ac:dyDescent="0.2">
      <c r="A23" s="907"/>
      <c r="B23" s="908"/>
      <c r="C23" s="908"/>
      <c r="D23" s="908"/>
      <c r="E23" s="908"/>
      <c r="F23" s="908"/>
      <c r="G23" s="908"/>
      <c r="H23" s="908"/>
      <c r="I23" s="908"/>
      <c r="J23" s="908"/>
      <c r="K23" s="908"/>
      <c r="L23" s="908"/>
      <c r="M23" s="908"/>
      <c r="N23" s="908"/>
      <c r="O23" s="908"/>
      <c r="P23" s="908"/>
      <c r="Q23" s="908"/>
      <c r="R23" s="908"/>
      <c r="S23" s="909"/>
      <c r="T23" s="267"/>
    </row>
    <row r="24" spans="1:31" s="261" customFormat="1" ht="15" customHeight="1" x14ac:dyDescent="0.2">
      <c r="A24" s="910"/>
      <c r="B24" s="911"/>
      <c r="C24" s="911"/>
      <c r="D24" s="911"/>
      <c r="E24" s="911"/>
      <c r="F24" s="911"/>
      <c r="G24" s="911"/>
      <c r="H24" s="911"/>
      <c r="I24" s="911"/>
      <c r="J24" s="911"/>
      <c r="K24" s="911"/>
      <c r="L24" s="911"/>
      <c r="M24" s="911"/>
      <c r="N24" s="911"/>
      <c r="O24" s="911"/>
      <c r="P24" s="911"/>
      <c r="Q24" s="911"/>
      <c r="R24" s="911"/>
      <c r="S24" s="912"/>
      <c r="T24" s="267"/>
    </row>
    <row r="25" spans="1:31" ht="15" customHeight="1" x14ac:dyDescent="0.2">
      <c r="A25" s="833" t="s">
        <v>583</v>
      </c>
      <c r="B25" s="834"/>
      <c r="C25" s="834"/>
      <c r="D25" s="834"/>
      <c r="E25" s="834"/>
      <c r="F25" s="834"/>
      <c r="G25" s="834"/>
      <c r="H25" s="834"/>
      <c r="I25" s="834"/>
      <c r="J25" s="834"/>
      <c r="K25" s="834"/>
      <c r="L25" s="834"/>
      <c r="M25" s="834"/>
      <c r="N25" s="834"/>
      <c r="O25" s="834"/>
      <c r="P25" s="834"/>
      <c r="Q25" s="834"/>
      <c r="R25" s="834"/>
      <c r="S25" s="877"/>
      <c r="T25" s="195"/>
      <c r="U25" s="195"/>
      <c r="V25" s="196"/>
      <c r="W25" s="196"/>
      <c r="X25" s="196"/>
      <c r="Y25" s="196"/>
      <c r="Z25" s="196"/>
      <c r="AA25" s="197"/>
      <c r="AB25" s="197"/>
      <c r="AC25" s="197"/>
      <c r="AD25" s="197"/>
      <c r="AE25" s="197"/>
    </row>
    <row r="26" spans="1:31" ht="15" customHeight="1" x14ac:dyDescent="0.2">
      <c r="A26" s="878"/>
      <c r="B26" s="879"/>
      <c r="C26" s="879"/>
      <c r="D26" s="879"/>
      <c r="E26" s="879"/>
      <c r="F26" s="879"/>
      <c r="G26" s="879"/>
      <c r="H26" s="879"/>
      <c r="I26" s="879"/>
      <c r="J26" s="879"/>
      <c r="K26" s="879"/>
      <c r="L26" s="879"/>
      <c r="M26" s="879"/>
      <c r="N26" s="879"/>
      <c r="O26" s="879"/>
      <c r="P26" s="879"/>
      <c r="Q26" s="879"/>
      <c r="R26" s="879"/>
      <c r="S26" s="880"/>
      <c r="T26" s="195"/>
      <c r="U26" s="195"/>
      <c r="V26" s="196"/>
      <c r="W26" s="196"/>
      <c r="X26" s="196"/>
      <c r="Y26" s="196"/>
      <c r="Z26" s="196"/>
      <c r="AA26" s="197"/>
      <c r="AB26" s="197"/>
      <c r="AC26" s="197"/>
      <c r="AD26" s="197"/>
      <c r="AE26" s="197"/>
    </row>
    <row r="27" spans="1:31" ht="23.25" customHeight="1" x14ac:dyDescent="0.2">
      <c r="A27" s="854" t="s">
        <v>177</v>
      </c>
      <c r="B27" s="855"/>
      <c r="C27" s="855"/>
      <c r="D27" s="856"/>
      <c r="E27" s="884"/>
      <c r="F27" s="885"/>
      <c r="G27" s="885"/>
      <c r="H27" s="885"/>
      <c r="I27" s="885"/>
      <c r="J27" s="885"/>
      <c r="K27" s="885"/>
      <c r="L27" s="885"/>
      <c r="M27" s="885"/>
      <c r="N27" s="885"/>
      <c r="O27" s="885"/>
      <c r="P27" s="885"/>
      <c r="Q27" s="885"/>
      <c r="R27" s="885"/>
      <c r="S27" s="886"/>
      <c r="T27" s="195"/>
      <c r="U27" s="195"/>
      <c r="V27" s="196"/>
      <c r="W27" s="196"/>
      <c r="X27" s="196"/>
      <c r="Y27" s="196"/>
      <c r="Z27" s="196"/>
      <c r="AA27" s="197"/>
      <c r="AB27" s="197"/>
      <c r="AC27" s="197"/>
      <c r="AD27" s="197"/>
      <c r="AE27" s="197"/>
    </row>
    <row r="28" spans="1:31" ht="18" customHeight="1" x14ac:dyDescent="0.2">
      <c r="A28" s="881" t="s">
        <v>250</v>
      </c>
      <c r="B28" s="882"/>
      <c r="C28" s="882"/>
      <c r="D28" s="883"/>
      <c r="E28" s="887"/>
      <c r="F28" s="888"/>
      <c r="G28" s="888"/>
      <c r="H28" s="888"/>
      <c r="I28" s="888"/>
      <c r="J28" s="888"/>
      <c r="K28" s="888"/>
      <c r="L28" s="888"/>
      <c r="M28" s="888"/>
      <c r="N28" s="888"/>
      <c r="O28" s="888"/>
      <c r="P28" s="888"/>
      <c r="Q28" s="888"/>
      <c r="R28" s="888"/>
      <c r="S28" s="889"/>
      <c r="T28" s="195"/>
      <c r="U28" s="195"/>
      <c r="V28" s="196"/>
      <c r="W28" s="196"/>
      <c r="X28" s="196"/>
      <c r="Y28" s="196"/>
      <c r="Z28" s="196"/>
      <c r="AA28" s="197"/>
      <c r="AB28" s="197"/>
      <c r="AC28" s="197"/>
      <c r="AD28" s="197"/>
      <c r="AE28" s="197"/>
    </row>
    <row r="29" spans="1:31" ht="18" customHeight="1" x14ac:dyDescent="0.2">
      <c r="A29" s="854"/>
      <c r="B29" s="855"/>
      <c r="C29" s="855"/>
      <c r="D29" s="856"/>
      <c r="E29" s="890"/>
      <c r="F29" s="891"/>
      <c r="G29" s="891"/>
      <c r="H29" s="891"/>
      <c r="I29" s="891"/>
      <c r="J29" s="891"/>
      <c r="K29" s="891"/>
      <c r="L29" s="892"/>
      <c r="M29" s="891"/>
      <c r="N29" s="891"/>
      <c r="O29" s="891"/>
      <c r="P29" s="891"/>
      <c r="Q29" s="891"/>
      <c r="R29" s="891"/>
      <c r="S29" s="893"/>
      <c r="T29" s="195"/>
      <c r="U29" s="195"/>
      <c r="V29" s="196"/>
      <c r="W29" s="196"/>
      <c r="X29" s="196"/>
      <c r="Y29" s="196"/>
      <c r="Z29" s="196"/>
      <c r="AA29" s="197"/>
      <c r="AB29" s="197"/>
      <c r="AC29" s="197"/>
      <c r="AD29" s="197"/>
      <c r="AE29" s="197"/>
    </row>
    <row r="30" spans="1:31" ht="18" customHeight="1" x14ac:dyDescent="0.2">
      <c r="A30" s="854"/>
      <c r="B30" s="855"/>
      <c r="C30" s="855"/>
      <c r="D30" s="856"/>
      <c r="E30" s="890"/>
      <c r="F30" s="891"/>
      <c r="G30" s="891"/>
      <c r="H30" s="891"/>
      <c r="I30" s="891"/>
      <c r="J30" s="891"/>
      <c r="K30" s="891"/>
      <c r="L30" s="891"/>
      <c r="M30" s="891"/>
      <c r="N30" s="891"/>
      <c r="O30" s="891"/>
      <c r="P30" s="891"/>
      <c r="Q30" s="891"/>
      <c r="R30" s="891"/>
      <c r="S30" s="893"/>
      <c r="T30" s="195"/>
      <c r="U30" s="195"/>
      <c r="V30" s="196"/>
      <c r="W30" s="196"/>
      <c r="X30" s="196"/>
      <c r="Y30" s="196"/>
      <c r="Z30" s="196"/>
      <c r="AA30" s="197"/>
      <c r="AB30" s="197"/>
      <c r="AC30" s="197"/>
      <c r="AD30" s="197"/>
      <c r="AE30" s="197"/>
    </row>
    <row r="31" spans="1:31" ht="18" customHeight="1" x14ac:dyDescent="0.2">
      <c r="A31" s="854"/>
      <c r="B31" s="855"/>
      <c r="C31" s="855"/>
      <c r="D31" s="856"/>
      <c r="E31" s="890"/>
      <c r="F31" s="891"/>
      <c r="G31" s="891"/>
      <c r="H31" s="891"/>
      <c r="I31" s="891"/>
      <c r="J31" s="891"/>
      <c r="K31" s="891"/>
      <c r="L31" s="891"/>
      <c r="M31" s="891"/>
      <c r="N31" s="891"/>
      <c r="O31" s="891"/>
      <c r="P31" s="891"/>
      <c r="Q31" s="891"/>
      <c r="R31" s="891"/>
      <c r="S31" s="893"/>
      <c r="T31" s="195"/>
      <c r="U31" s="195"/>
      <c r="V31" s="196"/>
      <c r="W31" s="196"/>
      <c r="X31" s="196"/>
      <c r="Y31" s="196"/>
      <c r="Z31" s="196"/>
      <c r="AA31" s="197"/>
      <c r="AB31" s="197"/>
      <c r="AC31" s="197"/>
      <c r="AD31" s="197"/>
      <c r="AE31" s="197"/>
    </row>
    <row r="32" spans="1:31" ht="18" customHeight="1" x14ac:dyDescent="0.2">
      <c r="A32" s="918">
        <f>IF(LEN(E28)&lt;=200,LEN(E28),"→200字を超過しています")</f>
        <v>0</v>
      </c>
      <c r="B32" s="919"/>
      <c r="C32" s="919"/>
      <c r="D32" s="920"/>
      <c r="E32" s="894"/>
      <c r="F32" s="895"/>
      <c r="G32" s="895"/>
      <c r="H32" s="895"/>
      <c r="I32" s="895"/>
      <c r="J32" s="895"/>
      <c r="K32" s="895"/>
      <c r="L32" s="895"/>
      <c r="M32" s="895"/>
      <c r="N32" s="895"/>
      <c r="O32" s="895"/>
      <c r="P32" s="895"/>
      <c r="Q32" s="895"/>
      <c r="R32" s="895"/>
      <c r="S32" s="896"/>
    </row>
    <row r="33" spans="1:20" ht="15" customHeight="1" x14ac:dyDescent="0.2">
      <c r="A33" s="869" t="s">
        <v>179</v>
      </c>
      <c r="B33" s="870"/>
      <c r="C33" s="870"/>
      <c r="D33" s="871"/>
      <c r="E33" s="875" t="s">
        <v>145</v>
      </c>
      <c r="F33" s="876"/>
      <c r="G33" s="899"/>
      <c r="H33" s="226"/>
      <c r="I33" s="257" t="s">
        <v>149</v>
      </c>
      <c r="J33" s="226"/>
      <c r="K33" s="256" t="s">
        <v>173</v>
      </c>
      <c r="L33" s="900" t="s">
        <v>425</v>
      </c>
      <c r="M33" s="900"/>
      <c r="N33" s="900"/>
      <c r="O33" s="900"/>
      <c r="P33" s="900"/>
      <c r="Q33" s="900"/>
      <c r="R33" s="900"/>
      <c r="S33" s="901"/>
      <c r="T33" s="176"/>
    </row>
    <row r="34" spans="1:20" ht="15" customHeight="1" x14ac:dyDescent="0.2">
      <c r="A34" s="869" t="s">
        <v>178</v>
      </c>
      <c r="B34" s="870"/>
      <c r="C34" s="870"/>
      <c r="D34" s="871"/>
      <c r="E34" s="875" t="s">
        <v>145</v>
      </c>
      <c r="F34" s="876"/>
      <c r="G34" s="876"/>
      <c r="H34" s="876"/>
      <c r="I34" s="876"/>
      <c r="J34" s="876"/>
      <c r="K34" s="902" t="s">
        <v>184</v>
      </c>
      <c r="L34" s="870"/>
      <c r="M34" s="870"/>
      <c r="N34" s="871"/>
      <c r="O34" s="897"/>
      <c r="P34" s="898"/>
      <c r="Q34" s="898"/>
      <c r="R34" s="898"/>
      <c r="S34" s="200" t="s">
        <v>0</v>
      </c>
      <c r="T34" s="176"/>
    </row>
    <row r="35" spans="1:20" ht="15" customHeight="1" x14ac:dyDescent="0.2">
      <c r="A35" s="921" t="s">
        <v>242</v>
      </c>
      <c r="B35" s="922"/>
      <c r="C35" s="922"/>
      <c r="D35" s="923"/>
      <c r="E35" s="927" t="s">
        <v>243</v>
      </c>
      <c r="F35" s="928"/>
      <c r="G35" s="928"/>
      <c r="H35" s="928"/>
      <c r="I35" s="928"/>
      <c r="J35" s="928"/>
      <c r="K35" s="929"/>
      <c r="L35" s="927" t="s">
        <v>244</v>
      </c>
      <c r="M35" s="928"/>
      <c r="N35" s="928"/>
      <c r="O35" s="928"/>
      <c r="P35" s="928"/>
      <c r="Q35" s="928"/>
      <c r="R35" s="928"/>
      <c r="S35" s="930"/>
      <c r="T35" s="176"/>
    </row>
    <row r="36" spans="1:20" ht="15" customHeight="1" x14ac:dyDescent="0.2">
      <c r="A36" s="921"/>
      <c r="B36" s="922"/>
      <c r="C36" s="922"/>
      <c r="D36" s="923"/>
      <c r="E36" s="931"/>
      <c r="F36" s="876"/>
      <c r="G36" s="876"/>
      <c r="H36" s="876"/>
      <c r="I36" s="876"/>
      <c r="J36" s="876"/>
      <c r="K36" s="899"/>
      <c r="L36" s="931"/>
      <c r="M36" s="876"/>
      <c r="N36" s="876"/>
      <c r="O36" s="876"/>
      <c r="P36" s="876"/>
      <c r="Q36" s="876"/>
      <c r="R36" s="876"/>
      <c r="S36" s="936"/>
      <c r="T36" s="176"/>
    </row>
    <row r="37" spans="1:20" ht="15" customHeight="1" x14ac:dyDescent="0.2">
      <c r="A37" s="921"/>
      <c r="B37" s="922"/>
      <c r="C37" s="922"/>
      <c r="D37" s="923"/>
      <c r="E37" s="931"/>
      <c r="F37" s="876"/>
      <c r="G37" s="876"/>
      <c r="H37" s="876"/>
      <c r="I37" s="876"/>
      <c r="J37" s="876"/>
      <c r="K37" s="899"/>
      <c r="L37" s="931"/>
      <c r="M37" s="876"/>
      <c r="N37" s="876"/>
      <c r="O37" s="876"/>
      <c r="P37" s="876"/>
      <c r="Q37" s="876"/>
      <c r="R37" s="876"/>
      <c r="S37" s="936"/>
      <c r="T37" s="176"/>
    </row>
    <row r="38" spans="1:20" ht="15" customHeight="1" x14ac:dyDescent="0.2">
      <c r="A38" s="924"/>
      <c r="B38" s="925"/>
      <c r="C38" s="925"/>
      <c r="D38" s="926"/>
      <c r="E38" s="932"/>
      <c r="F38" s="933"/>
      <c r="G38" s="933"/>
      <c r="H38" s="933"/>
      <c r="I38" s="933"/>
      <c r="J38" s="933"/>
      <c r="K38" s="934"/>
      <c r="L38" s="932"/>
      <c r="M38" s="933"/>
      <c r="N38" s="933"/>
      <c r="O38" s="933"/>
      <c r="P38" s="933"/>
      <c r="Q38" s="933"/>
      <c r="R38" s="933"/>
      <c r="S38" s="935"/>
      <c r="T38" s="176"/>
    </row>
    <row r="39" spans="1:20" ht="15" customHeight="1" x14ac:dyDescent="0.2">
      <c r="E39" s="272"/>
      <c r="F39" s="272"/>
      <c r="G39" s="272"/>
      <c r="H39" s="272"/>
      <c r="I39" s="272"/>
      <c r="J39" s="272"/>
    </row>
  </sheetData>
  <sheetProtection sheet="1" objects="1" scenarios="1" formatCells="0" formatRows="0" selectLockedCells="1"/>
  <mergeCells count="38">
    <mergeCell ref="A35:D38"/>
    <mergeCell ref="E35:K35"/>
    <mergeCell ref="L35:S35"/>
    <mergeCell ref="E36:K36"/>
    <mergeCell ref="E38:K38"/>
    <mergeCell ref="L38:S38"/>
    <mergeCell ref="L36:S36"/>
    <mergeCell ref="E37:K37"/>
    <mergeCell ref="L37:S37"/>
    <mergeCell ref="V10:AB10"/>
    <mergeCell ref="A11:S24"/>
    <mergeCell ref="A10:J10"/>
    <mergeCell ref="K10:S10"/>
    <mergeCell ref="A32:D32"/>
    <mergeCell ref="A27:D27"/>
    <mergeCell ref="E34:J34"/>
    <mergeCell ref="A25:S26"/>
    <mergeCell ref="A28:D31"/>
    <mergeCell ref="E27:S27"/>
    <mergeCell ref="E28:S32"/>
    <mergeCell ref="O34:R34"/>
    <mergeCell ref="E33:G33"/>
    <mergeCell ref="L33:S33"/>
    <mergeCell ref="A33:D33"/>
    <mergeCell ref="A34:D34"/>
    <mergeCell ref="K34:N34"/>
    <mergeCell ref="A2:D2"/>
    <mergeCell ref="E2:S4"/>
    <mergeCell ref="A8:D8"/>
    <mergeCell ref="E8:S9"/>
    <mergeCell ref="A9:D9"/>
    <mergeCell ref="A3:D3"/>
    <mergeCell ref="A4:D4"/>
    <mergeCell ref="A6:D6"/>
    <mergeCell ref="A5:S5"/>
    <mergeCell ref="E6:S6"/>
    <mergeCell ref="A7:D7"/>
    <mergeCell ref="E7:S7"/>
  </mergeCells>
  <phoneticPr fontId="1"/>
  <conditionalFormatting sqref="E33:G33">
    <cfRule type="containsText" dxfId="59" priority="3" operator="containsText" text="選択してください">
      <formula>NOT(ISERROR(SEARCH("選択してください",E33)))</formula>
    </cfRule>
  </conditionalFormatting>
  <conditionalFormatting sqref="E34:J34">
    <cfRule type="containsText" dxfId="58" priority="1" operator="containsText" text="選択してください">
      <formula>NOT(ISERROR(SEARCH("選択してください",E34)))</formula>
    </cfRule>
    <cfRule type="containsText" priority="2" operator="containsText" text="選択してください">
      <formula>NOT(ISERROR(SEARCH("選択してください",E34)))</formula>
    </cfRule>
  </conditionalFormatting>
  <conditionalFormatting sqref="E6:S6">
    <cfRule type="containsText" dxfId="57" priority="4" operator="containsText" text="（選択してください）">
      <formula>NOT(ISERROR(SEARCH("（選択してください）",E6)))</formula>
    </cfRule>
  </conditionalFormatting>
  <dataValidations xWindow="1089" yWindow="659" count="6">
    <dataValidation type="list" allowBlank="1" showInputMessage="1" showErrorMessage="1" sqref="E34:J34" xr:uid="{00000000-0002-0000-0400-000000000000}">
      <formula1>"選択してください,試作品,既存製品"</formula1>
    </dataValidation>
    <dataValidation type="list" allowBlank="1" showInputMessage="1" showErrorMessage="1" sqref="E33" xr:uid="{00000000-0002-0000-0400-000001000000}">
      <formula1>"選択してください,令和,平成,昭和,大正,明治"</formula1>
    </dataValidation>
    <dataValidation imeMode="disabled" allowBlank="1" showInputMessage="1" showErrorMessage="1" sqref="H33 J33 O34:R34" xr:uid="{00000000-0002-0000-0400-000002000000}"/>
    <dataValidation allowBlank="1" showInputMessage="1" showErrorMessage="1" prompt="対象製品等は原則１種類です" sqref="E27:S27 E7:S7" xr:uid="{00000000-0002-0000-0400-000003000000}"/>
    <dataValidation allowBlank="1" showInputMessage="1" showErrorMessage="1" prompt="機能・用途について説明してください_x000a_" sqref="E28:S32" xr:uid="{00000000-0002-0000-0400-000004000000}"/>
    <dataValidation type="list" allowBlank="1" showInputMessage="1" showErrorMessage="1" sqref="E6:S6" xr:uid="{00000000-0002-0000-0400-000005000000}">
      <formula1>"（選択してください）,新規開発,改良"</formula1>
    </dataValidation>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F51"/>
  <sheetViews>
    <sheetView showGridLines="0" view="pageBreakPreview" zoomScale="85" zoomScaleNormal="100" zoomScaleSheetLayoutView="85" workbookViewId="0">
      <selection activeCell="F3" sqref="F3:T10"/>
    </sheetView>
  </sheetViews>
  <sheetFormatPr defaultColWidth="5" defaultRowHeight="15" customHeight="1" x14ac:dyDescent="0.2"/>
  <cols>
    <col min="1" max="1" width="8.77734375" style="194" customWidth="1"/>
    <col min="2" max="5" width="8.77734375" style="204" customWidth="1"/>
    <col min="6" max="20" width="5" style="194"/>
    <col min="21" max="21" width="4.44140625" style="175" bestFit="1" customWidth="1"/>
    <col min="22" max="27" width="5" style="175"/>
    <col min="28" max="16384" width="5" style="194"/>
  </cols>
  <sheetData>
    <row r="1" spans="1:32" ht="15" customHeight="1" x14ac:dyDescent="0.2">
      <c r="A1" s="833" t="s">
        <v>486</v>
      </c>
      <c r="B1" s="639"/>
      <c r="C1" s="639"/>
      <c r="D1" s="639"/>
      <c r="E1" s="639"/>
      <c r="F1" s="639"/>
      <c r="G1" s="639"/>
      <c r="H1" s="639"/>
      <c r="I1" s="639"/>
      <c r="J1" s="639"/>
      <c r="K1" s="639"/>
      <c r="L1" s="639"/>
      <c r="M1" s="639"/>
      <c r="N1" s="639"/>
      <c r="O1" s="639"/>
      <c r="P1" s="639"/>
      <c r="Q1" s="639"/>
      <c r="R1" s="639"/>
      <c r="S1" s="639"/>
      <c r="T1" s="941"/>
      <c r="U1" s="195"/>
      <c r="V1" s="195"/>
      <c r="W1" s="196"/>
      <c r="X1" s="196"/>
      <c r="Y1" s="196"/>
      <c r="Z1" s="196"/>
      <c r="AA1" s="196"/>
      <c r="AB1" s="197"/>
      <c r="AC1" s="197"/>
      <c r="AD1" s="197"/>
      <c r="AE1" s="197"/>
      <c r="AF1" s="197"/>
    </row>
    <row r="2" spans="1:32" ht="15" customHeight="1" x14ac:dyDescent="0.2">
      <c r="A2" s="942"/>
      <c r="B2" s="943"/>
      <c r="C2" s="943"/>
      <c r="D2" s="943"/>
      <c r="E2" s="943"/>
      <c r="F2" s="943"/>
      <c r="G2" s="943"/>
      <c r="H2" s="943"/>
      <c r="I2" s="943"/>
      <c r="J2" s="943"/>
      <c r="K2" s="943"/>
      <c r="L2" s="943"/>
      <c r="M2" s="943"/>
      <c r="N2" s="943"/>
      <c r="O2" s="943"/>
      <c r="P2" s="943"/>
      <c r="Q2" s="943"/>
      <c r="R2" s="943"/>
      <c r="S2" s="943"/>
      <c r="T2" s="944"/>
      <c r="U2" s="195"/>
      <c r="V2" s="195"/>
      <c r="W2" s="196"/>
      <c r="X2" s="196"/>
      <c r="Y2" s="196"/>
      <c r="Z2" s="196"/>
      <c r="AA2" s="196"/>
      <c r="AB2" s="197"/>
      <c r="AC2" s="197"/>
      <c r="AD2" s="197"/>
      <c r="AE2" s="197"/>
      <c r="AF2" s="197"/>
    </row>
    <row r="3" spans="1:32" ht="15" customHeight="1" x14ac:dyDescent="0.2">
      <c r="A3" s="945" t="s">
        <v>487</v>
      </c>
      <c r="B3" s="946"/>
      <c r="C3" s="946"/>
      <c r="D3" s="946"/>
      <c r="E3" s="947"/>
      <c r="F3" s="937"/>
      <c r="G3" s="937"/>
      <c r="H3" s="937"/>
      <c r="I3" s="937"/>
      <c r="J3" s="937"/>
      <c r="K3" s="937"/>
      <c r="L3" s="937"/>
      <c r="M3" s="937"/>
      <c r="N3" s="937"/>
      <c r="O3" s="937"/>
      <c r="P3" s="937"/>
      <c r="Q3" s="937"/>
      <c r="R3" s="937"/>
      <c r="S3" s="937"/>
      <c r="T3" s="938"/>
      <c r="U3" s="176"/>
      <c r="V3" s="201"/>
    </row>
    <row r="4" spans="1:32" ht="15" customHeight="1" x14ac:dyDescent="0.2">
      <c r="A4" s="948"/>
      <c r="B4" s="949"/>
      <c r="C4" s="949"/>
      <c r="D4" s="949"/>
      <c r="E4" s="950"/>
      <c r="F4" s="891"/>
      <c r="G4" s="891"/>
      <c r="H4" s="891"/>
      <c r="I4" s="891"/>
      <c r="J4" s="891"/>
      <c r="K4" s="891"/>
      <c r="L4" s="891"/>
      <c r="M4" s="891"/>
      <c r="N4" s="891"/>
      <c r="O4" s="891"/>
      <c r="P4" s="891"/>
      <c r="Q4" s="891"/>
      <c r="R4" s="891"/>
      <c r="S4" s="891"/>
      <c r="T4" s="893"/>
      <c r="U4" s="176"/>
    </row>
    <row r="5" spans="1:32" ht="15" customHeight="1" x14ac:dyDescent="0.2">
      <c r="A5" s="948"/>
      <c r="B5" s="949"/>
      <c r="C5" s="949"/>
      <c r="D5" s="949"/>
      <c r="E5" s="950"/>
      <c r="F5" s="891"/>
      <c r="G5" s="891"/>
      <c r="H5" s="891"/>
      <c r="I5" s="891"/>
      <c r="J5" s="891"/>
      <c r="K5" s="891"/>
      <c r="L5" s="891"/>
      <c r="M5" s="891"/>
      <c r="N5" s="891"/>
      <c r="O5" s="891"/>
      <c r="P5" s="891"/>
      <c r="Q5" s="891"/>
      <c r="R5" s="891"/>
      <c r="S5" s="891"/>
      <c r="T5" s="893"/>
    </row>
    <row r="6" spans="1:32" ht="15" customHeight="1" x14ac:dyDescent="0.2">
      <c r="A6" s="948"/>
      <c r="B6" s="949"/>
      <c r="C6" s="949"/>
      <c r="D6" s="949"/>
      <c r="E6" s="950"/>
      <c r="F6" s="891"/>
      <c r="G6" s="891"/>
      <c r="H6" s="891"/>
      <c r="I6" s="891"/>
      <c r="J6" s="891"/>
      <c r="K6" s="891"/>
      <c r="L6" s="891"/>
      <c r="M6" s="891"/>
      <c r="N6" s="891"/>
      <c r="O6" s="891"/>
      <c r="P6" s="891"/>
      <c r="Q6" s="891"/>
      <c r="R6" s="891"/>
      <c r="S6" s="891"/>
      <c r="T6" s="893"/>
    </row>
    <row r="7" spans="1:32" ht="15" customHeight="1" x14ac:dyDescent="0.2">
      <c r="A7" s="948"/>
      <c r="B7" s="949"/>
      <c r="C7" s="949"/>
      <c r="D7" s="949"/>
      <c r="E7" s="950"/>
      <c r="F7" s="891"/>
      <c r="G7" s="891"/>
      <c r="H7" s="891"/>
      <c r="I7" s="891"/>
      <c r="J7" s="891"/>
      <c r="K7" s="891"/>
      <c r="L7" s="891"/>
      <c r="M7" s="891"/>
      <c r="N7" s="891"/>
      <c r="O7" s="891"/>
      <c r="P7" s="891"/>
      <c r="Q7" s="891"/>
      <c r="R7" s="891"/>
      <c r="S7" s="891"/>
      <c r="T7" s="893"/>
    </row>
    <row r="8" spans="1:32" ht="15" customHeight="1" x14ac:dyDescent="0.2">
      <c r="A8" s="948"/>
      <c r="B8" s="949"/>
      <c r="C8" s="949"/>
      <c r="D8" s="949"/>
      <c r="E8" s="950"/>
      <c r="F8" s="891"/>
      <c r="G8" s="891"/>
      <c r="H8" s="891"/>
      <c r="I8" s="891"/>
      <c r="J8" s="891"/>
      <c r="K8" s="891"/>
      <c r="L8" s="891"/>
      <c r="M8" s="891"/>
      <c r="N8" s="891"/>
      <c r="O8" s="891"/>
      <c r="P8" s="891"/>
      <c r="Q8" s="891"/>
      <c r="R8" s="891"/>
      <c r="S8" s="891"/>
      <c r="T8" s="893"/>
    </row>
    <row r="9" spans="1:32" ht="34.049999999999997" customHeight="1" x14ac:dyDescent="0.2">
      <c r="A9" s="948"/>
      <c r="B9" s="949"/>
      <c r="C9" s="949"/>
      <c r="D9" s="949"/>
      <c r="E9" s="950"/>
      <c r="F9" s="891"/>
      <c r="G9" s="891"/>
      <c r="H9" s="891"/>
      <c r="I9" s="891"/>
      <c r="J9" s="891"/>
      <c r="K9" s="891"/>
      <c r="L9" s="891"/>
      <c r="M9" s="891"/>
      <c r="N9" s="891"/>
      <c r="O9" s="891"/>
      <c r="P9" s="891"/>
      <c r="Q9" s="891"/>
      <c r="R9" s="891"/>
      <c r="S9" s="891"/>
      <c r="T9" s="893"/>
      <c r="W9" s="202"/>
      <c r="X9" s="203"/>
      <c r="Y9" s="203"/>
      <c r="Z9" s="194"/>
      <c r="AA9" s="194"/>
    </row>
    <row r="10" spans="1:32" ht="45" customHeight="1" x14ac:dyDescent="0.2">
      <c r="A10" s="951">
        <f>LEN(F3)</f>
        <v>0</v>
      </c>
      <c r="B10" s="943"/>
      <c r="C10" s="943"/>
      <c r="D10" s="943"/>
      <c r="E10" s="952"/>
      <c r="F10" s="939"/>
      <c r="G10" s="939"/>
      <c r="H10" s="939"/>
      <c r="I10" s="939"/>
      <c r="J10" s="939"/>
      <c r="K10" s="939"/>
      <c r="L10" s="939"/>
      <c r="M10" s="939"/>
      <c r="N10" s="939"/>
      <c r="O10" s="939"/>
      <c r="P10" s="939"/>
      <c r="Q10" s="939"/>
      <c r="R10" s="939"/>
      <c r="S10" s="939"/>
      <c r="T10" s="940"/>
      <c r="W10" s="202"/>
      <c r="X10" s="202"/>
      <c r="Y10" s="202"/>
      <c r="Z10" s="202"/>
      <c r="AA10" s="202"/>
    </row>
    <row r="11" spans="1:32" ht="15" customHeight="1" x14ac:dyDescent="0.2">
      <c r="A11" s="833" t="s">
        <v>326</v>
      </c>
      <c r="B11" s="639"/>
      <c r="C11" s="639"/>
      <c r="D11" s="639"/>
      <c r="E11" s="639"/>
      <c r="F11" s="639"/>
      <c r="G11" s="639"/>
      <c r="H11" s="639"/>
      <c r="I11" s="639"/>
      <c r="J11" s="639"/>
      <c r="K11" s="639"/>
      <c r="L11" s="639"/>
      <c r="M11" s="639"/>
      <c r="N11" s="639"/>
      <c r="O11" s="639"/>
      <c r="P11" s="639"/>
      <c r="Q11" s="639"/>
      <c r="R11" s="639"/>
      <c r="S11" s="639"/>
      <c r="T11" s="941"/>
      <c r="U11" s="176"/>
    </row>
    <row r="12" spans="1:32" ht="15" customHeight="1" x14ac:dyDescent="0.2">
      <c r="A12" s="942"/>
      <c r="B12" s="943"/>
      <c r="C12" s="943"/>
      <c r="D12" s="943"/>
      <c r="E12" s="943"/>
      <c r="F12" s="943"/>
      <c r="G12" s="943"/>
      <c r="H12" s="943"/>
      <c r="I12" s="943"/>
      <c r="J12" s="943"/>
      <c r="K12" s="943"/>
      <c r="L12" s="943"/>
      <c r="M12" s="943"/>
      <c r="N12" s="943"/>
      <c r="O12" s="943"/>
      <c r="P12" s="943"/>
      <c r="Q12" s="943"/>
      <c r="R12" s="943"/>
      <c r="S12" s="943"/>
      <c r="T12" s="944"/>
      <c r="U12" s="176"/>
    </row>
    <row r="13" spans="1:32" ht="34.950000000000003" customHeight="1" x14ac:dyDescent="0.2">
      <c r="A13" s="953" t="s">
        <v>488</v>
      </c>
      <c r="B13" s="954"/>
      <c r="C13" s="954"/>
      <c r="D13" s="954"/>
      <c r="E13" s="954"/>
      <c r="F13" s="954"/>
      <c r="G13" s="954"/>
      <c r="H13" s="954"/>
      <c r="I13" s="954"/>
      <c r="J13" s="954"/>
      <c r="K13" s="954"/>
      <c r="L13" s="954"/>
      <c r="M13" s="954"/>
      <c r="N13" s="954"/>
      <c r="O13" s="954"/>
      <c r="P13" s="954"/>
      <c r="Q13" s="954"/>
      <c r="R13" s="954"/>
      <c r="S13" s="954"/>
      <c r="T13" s="955"/>
      <c r="U13" s="176"/>
    </row>
    <row r="14" spans="1:32" ht="15" customHeight="1" x14ac:dyDescent="0.2">
      <c r="A14" s="276"/>
      <c r="B14" s="967" t="s">
        <v>378</v>
      </c>
      <c r="C14" s="946"/>
      <c r="D14" s="946"/>
      <c r="E14" s="946"/>
      <c r="F14" s="946"/>
      <c r="G14" s="946"/>
      <c r="H14" s="946"/>
      <c r="I14" s="946"/>
      <c r="J14" s="946"/>
      <c r="K14" s="946"/>
      <c r="L14" s="946"/>
      <c r="M14" s="946"/>
      <c r="N14" s="946"/>
      <c r="O14" s="946"/>
      <c r="P14" s="946"/>
      <c r="Q14" s="946"/>
      <c r="R14" s="946"/>
      <c r="S14" s="946"/>
      <c r="T14" s="968"/>
      <c r="U14" s="176"/>
    </row>
    <row r="15" spans="1:32" ht="15" customHeight="1" x14ac:dyDescent="0.2">
      <c r="A15" s="275"/>
      <c r="B15" s="943"/>
      <c r="C15" s="943"/>
      <c r="D15" s="943"/>
      <c r="E15" s="943"/>
      <c r="F15" s="943"/>
      <c r="G15" s="943"/>
      <c r="H15" s="943"/>
      <c r="I15" s="943"/>
      <c r="J15" s="943"/>
      <c r="K15" s="943"/>
      <c r="L15" s="943"/>
      <c r="M15" s="943"/>
      <c r="N15" s="943"/>
      <c r="O15" s="943"/>
      <c r="P15" s="943"/>
      <c r="Q15" s="943"/>
      <c r="R15" s="943"/>
      <c r="S15" s="943"/>
      <c r="T15" s="944"/>
      <c r="U15" s="176"/>
    </row>
    <row r="16" spans="1:32" ht="15" customHeight="1" x14ac:dyDescent="0.2">
      <c r="A16" s="963" t="s">
        <v>313</v>
      </c>
      <c r="B16" s="956"/>
      <c r="C16" s="905"/>
      <c r="D16" s="905"/>
      <c r="E16" s="905"/>
      <c r="F16" s="905"/>
      <c r="G16" s="905"/>
      <c r="H16" s="905"/>
      <c r="I16" s="905"/>
      <c r="J16" s="905"/>
      <c r="K16" s="905"/>
      <c r="L16" s="905"/>
      <c r="M16" s="905"/>
      <c r="N16" s="905"/>
      <c r="O16" s="905"/>
      <c r="P16" s="905"/>
      <c r="Q16" s="905"/>
      <c r="R16" s="905"/>
      <c r="S16" s="905"/>
      <c r="T16" s="906"/>
      <c r="U16" s="176"/>
    </row>
    <row r="17" spans="1:27" ht="15" customHeight="1" x14ac:dyDescent="0.2">
      <c r="A17" s="964"/>
      <c r="B17" s="908"/>
      <c r="C17" s="908"/>
      <c r="D17" s="908"/>
      <c r="E17" s="908"/>
      <c r="F17" s="908"/>
      <c r="G17" s="908"/>
      <c r="H17" s="908"/>
      <c r="I17" s="908"/>
      <c r="J17" s="908"/>
      <c r="K17" s="908"/>
      <c r="L17" s="908"/>
      <c r="M17" s="908"/>
      <c r="N17" s="908"/>
      <c r="O17" s="908"/>
      <c r="P17" s="908"/>
      <c r="Q17" s="908"/>
      <c r="R17" s="908"/>
      <c r="S17" s="908"/>
      <c r="T17" s="909"/>
      <c r="U17" s="176"/>
      <c r="Y17" s="205"/>
    </row>
    <row r="18" spans="1:27" ht="15" customHeight="1" x14ac:dyDescent="0.2">
      <c r="A18" s="964"/>
      <c r="B18" s="908"/>
      <c r="C18" s="908"/>
      <c r="D18" s="908"/>
      <c r="E18" s="908"/>
      <c r="F18" s="908"/>
      <c r="G18" s="908"/>
      <c r="H18" s="908"/>
      <c r="I18" s="908"/>
      <c r="J18" s="908"/>
      <c r="K18" s="908"/>
      <c r="L18" s="908"/>
      <c r="M18" s="908"/>
      <c r="N18" s="908"/>
      <c r="O18" s="908"/>
      <c r="P18" s="908"/>
      <c r="Q18" s="908"/>
      <c r="R18" s="908"/>
      <c r="S18" s="908"/>
      <c r="T18" s="909"/>
    </row>
    <row r="19" spans="1:27" ht="15" customHeight="1" x14ac:dyDescent="0.2">
      <c r="A19" s="964"/>
      <c r="B19" s="908"/>
      <c r="C19" s="908"/>
      <c r="D19" s="908"/>
      <c r="E19" s="908"/>
      <c r="F19" s="908"/>
      <c r="G19" s="908"/>
      <c r="H19" s="908"/>
      <c r="I19" s="908"/>
      <c r="J19" s="908"/>
      <c r="K19" s="908"/>
      <c r="L19" s="908"/>
      <c r="M19" s="908"/>
      <c r="N19" s="908"/>
      <c r="O19" s="908"/>
      <c r="P19" s="908"/>
      <c r="Q19" s="908"/>
      <c r="R19" s="908"/>
      <c r="S19" s="908"/>
      <c r="T19" s="909"/>
    </row>
    <row r="20" spans="1:27" ht="15" customHeight="1" x14ac:dyDescent="0.2">
      <c r="A20" s="964"/>
      <c r="B20" s="908"/>
      <c r="C20" s="908"/>
      <c r="D20" s="908"/>
      <c r="E20" s="908"/>
      <c r="F20" s="908"/>
      <c r="G20" s="908"/>
      <c r="H20" s="908"/>
      <c r="I20" s="908"/>
      <c r="J20" s="908"/>
      <c r="K20" s="908"/>
      <c r="L20" s="908"/>
      <c r="M20" s="908"/>
      <c r="N20" s="908"/>
      <c r="O20" s="908"/>
      <c r="P20" s="908"/>
      <c r="Q20" s="908"/>
      <c r="R20" s="908"/>
      <c r="S20" s="908"/>
      <c r="T20" s="909"/>
    </row>
    <row r="21" spans="1:27" ht="15" customHeight="1" x14ac:dyDescent="0.2">
      <c r="A21" s="964"/>
      <c r="B21" s="908"/>
      <c r="C21" s="908"/>
      <c r="D21" s="908"/>
      <c r="E21" s="908"/>
      <c r="F21" s="908"/>
      <c r="G21" s="908"/>
      <c r="H21" s="908"/>
      <c r="I21" s="908"/>
      <c r="J21" s="908"/>
      <c r="K21" s="908"/>
      <c r="L21" s="908"/>
      <c r="M21" s="908"/>
      <c r="N21" s="908"/>
      <c r="O21" s="908"/>
      <c r="P21" s="908"/>
      <c r="Q21" s="908"/>
      <c r="R21" s="908"/>
      <c r="S21" s="908"/>
      <c r="T21" s="909"/>
    </row>
    <row r="22" spans="1:27" ht="15" customHeight="1" x14ac:dyDescent="0.2">
      <c r="A22" s="964"/>
      <c r="B22" s="908"/>
      <c r="C22" s="908"/>
      <c r="D22" s="908"/>
      <c r="E22" s="908"/>
      <c r="F22" s="908"/>
      <c r="G22" s="908"/>
      <c r="H22" s="908"/>
      <c r="I22" s="908"/>
      <c r="J22" s="908"/>
      <c r="K22" s="908"/>
      <c r="L22" s="908"/>
      <c r="M22" s="908"/>
      <c r="N22" s="908"/>
      <c r="O22" s="908"/>
      <c r="P22" s="908"/>
      <c r="Q22" s="908"/>
      <c r="R22" s="908"/>
      <c r="S22" s="908"/>
      <c r="T22" s="909"/>
    </row>
    <row r="23" spans="1:27" ht="15" customHeight="1" x14ac:dyDescent="0.2">
      <c r="A23" s="964"/>
      <c r="B23" s="908"/>
      <c r="C23" s="908"/>
      <c r="D23" s="908"/>
      <c r="E23" s="908"/>
      <c r="F23" s="908"/>
      <c r="G23" s="908"/>
      <c r="H23" s="908"/>
      <c r="I23" s="908"/>
      <c r="J23" s="908"/>
      <c r="K23" s="908"/>
      <c r="L23" s="908"/>
      <c r="M23" s="908"/>
      <c r="N23" s="908"/>
      <c r="O23" s="908"/>
      <c r="P23" s="908"/>
      <c r="Q23" s="908"/>
      <c r="R23" s="908"/>
      <c r="S23" s="908"/>
      <c r="T23" s="909"/>
    </row>
    <row r="24" spans="1:27" ht="15" customHeight="1" x14ac:dyDescent="0.2">
      <c r="A24" s="964"/>
      <c r="B24" s="908"/>
      <c r="C24" s="908"/>
      <c r="D24" s="908"/>
      <c r="E24" s="908"/>
      <c r="F24" s="908"/>
      <c r="G24" s="908"/>
      <c r="H24" s="908"/>
      <c r="I24" s="908"/>
      <c r="J24" s="908"/>
      <c r="K24" s="908"/>
      <c r="L24" s="908"/>
      <c r="M24" s="908"/>
      <c r="N24" s="908"/>
      <c r="O24" s="908"/>
      <c r="P24" s="908"/>
      <c r="Q24" s="908"/>
      <c r="R24" s="908"/>
      <c r="S24" s="908"/>
      <c r="T24" s="909"/>
    </row>
    <row r="25" spans="1:27" ht="15" customHeight="1" x14ac:dyDescent="0.2">
      <c r="A25" s="964"/>
      <c r="B25" s="908"/>
      <c r="C25" s="908"/>
      <c r="D25" s="908"/>
      <c r="E25" s="908"/>
      <c r="F25" s="908"/>
      <c r="G25" s="908"/>
      <c r="H25" s="908"/>
      <c r="I25" s="908"/>
      <c r="J25" s="908"/>
      <c r="K25" s="908"/>
      <c r="L25" s="908"/>
      <c r="M25" s="908"/>
      <c r="N25" s="908"/>
      <c r="O25" s="908"/>
      <c r="P25" s="908"/>
      <c r="Q25" s="908"/>
      <c r="R25" s="908"/>
      <c r="S25" s="908"/>
      <c r="T25" s="909"/>
    </row>
    <row r="26" spans="1:27" ht="15" customHeight="1" x14ac:dyDescent="0.2">
      <c r="A26" s="964"/>
      <c r="B26" s="908"/>
      <c r="C26" s="908"/>
      <c r="D26" s="908"/>
      <c r="E26" s="908"/>
      <c r="F26" s="908"/>
      <c r="G26" s="908"/>
      <c r="H26" s="908"/>
      <c r="I26" s="908"/>
      <c r="J26" s="908"/>
      <c r="K26" s="908"/>
      <c r="L26" s="908"/>
      <c r="M26" s="908"/>
      <c r="N26" s="908"/>
      <c r="O26" s="908"/>
      <c r="P26" s="908"/>
      <c r="Q26" s="908"/>
      <c r="R26" s="908"/>
      <c r="S26" s="908"/>
      <c r="T26" s="909"/>
    </row>
    <row r="27" spans="1:27" ht="15" customHeight="1" x14ac:dyDescent="0.2">
      <c r="A27" s="964"/>
      <c r="B27" s="908"/>
      <c r="C27" s="908"/>
      <c r="D27" s="908"/>
      <c r="E27" s="908"/>
      <c r="F27" s="908"/>
      <c r="G27" s="908"/>
      <c r="H27" s="908"/>
      <c r="I27" s="908"/>
      <c r="J27" s="908"/>
      <c r="K27" s="908"/>
      <c r="L27" s="908"/>
      <c r="M27" s="908"/>
      <c r="N27" s="908"/>
      <c r="O27" s="908"/>
      <c r="P27" s="908"/>
      <c r="Q27" s="908"/>
      <c r="R27" s="908"/>
      <c r="S27" s="908"/>
      <c r="T27" s="909"/>
    </row>
    <row r="28" spans="1:27" ht="15" customHeight="1" x14ac:dyDescent="0.2">
      <c r="A28" s="964"/>
      <c r="B28" s="908"/>
      <c r="C28" s="908"/>
      <c r="D28" s="908"/>
      <c r="E28" s="908"/>
      <c r="F28" s="908"/>
      <c r="G28" s="908"/>
      <c r="H28" s="908"/>
      <c r="I28" s="908"/>
      <c r="J28" s="908"/>
      <c r="K28" s="908"/>
      <c r="L28" s="908"/>
      <c r="M28" s="908"/>
      <c r="N28" s="908"/>
      <c r="O28" s="908"/>
      <c r="P28" s="908"/>
      <c r="Q28" s="908"/>
      <c r="R28" s="908"/>
      <c r="S28" s="908"/>
      <c r="T28" s="909"/>
    </row>
    <row r="29" spans="1:27" ht="15" customHeight="1" x14ac:dyDescent="0.2">
      <c r="A29" s="964"/>
      <c r="B29" s="908"/>
      <c r="C29" s="908"/>
      <c r="D29" s="908"/>
      <c r="E29" s="908"/>
      <c r="F29" s="908"/>
      <c r="G29" s="908"/>
      <c r="H29" s="908"/>
      <c r="I29" s="908"/>
      <c r="J29" s="908"/>
      <c r="K29" s="908"/>
      <c r="L29" s="957"/>
      <c r="M29" s="908"/>
      <c r="N29" s="908"/>
      <c r="O29" s="908"/>
      <c r="P29" s="908"/>
      <c r="Q29" s="908"/>
      <c r="R29" s="908"/>
      <c r="S29" s="908"/>
      <c r="T29" s="909"/>
    </row>
    <row r="30" spans="1:27" ht="15" customHeight="1" x14ac:dyDescent="0.2">
      <c r="A30" s="964"/>
      <c r="B30" s="908"/>
      <c r="C30" s="908"/>
      <c r="D30" s="908"/>
      <c r="E30" s="908"/>
      <c r="F30" s="908"/>
      <c r="G30" s="908"/>
      <c r="H30" s="908"/>
      <c r="I30" s="908"/>
      <c r="J30" s="908"/>
      <c r="K30" s="908"/>
      <c r="L30" s="908"/>
      <c r="M30" s="908"/>
      <c r="N30" s="908"/>
      <c r="O30" s="908"/>
      <c r="P30" s="908"/>
      <c r="Q30" s="908"/>
      <c r="R30" s="908"/>
      <c r="S30" s="908"/>
      <c r="T30" s="909"/>
    </row>
    <row r="31" spans="1:27" ht="15" customHeight="1" x14ac:dyDescent="0.2">
      <c r="A31" s="964"/>
      <c r="B31" s="908"/>
      <c r="C31" s="908"/>
      <c r="D31" s="908"/>
      <c r="E31" s="908"/>
      <c r="F31" s="908"/>
      <c r="G31" s="908"/>
      <c r="H31" s="908"/>
      <c r="I31" s="908"/>
      <c r="J31" s="908"/>
      <c r="K31" s="908"/>
      <c r="L31" s="908"/>
      <c r="M31" s="908"/>
      <c r="N31" s="908"/>
      <c r="O31" s="908"/>
      <c r="P31" s="908"/>
      <c r="Q31" s="908"/>
      <c r="R31" s="908"/>
      <c r="S31" s="908"/>
      <c r="T31" s="909"/>
    </row>
    <row r="32" spans="1:27" ht="15" customHeight="1" x14ac:dyDescent="0.2">
      <c r="A32" s="964"/>
      <c r="B32" s="908"/>
      <c r="C32" s="908"/>
      <c r="D32" s="908"/>
      <c r="E32" s="908"/>
      <c r="F32" s="908"/>
      <c r="G32" s="908"/>
      <c r="H32" s="908"/>
      <c r="I32" s="908"/>
      <c r="J32" s="908"/>
      <c r="K32" s="908"/>
      <c r="L32" s="908"/>
      <c r="M32" s="908"/>
      <c r="N32" s="908"/>
      <c r="O32" s="908"/>
      <c r="P32" s="908"/>
      <c r="Q32" s="908"/>
      <c r="R32" s="908"/>
      <c r="S32" s="908"/>
      <c r="T32" s="909"/>
      <c r="W32" s="202"/>
      <c r="X32" s="202"/>
      <c r="Y32" s="202"/>
      <c r="Z32" s="202"/>
      <c r="AA32" s="202"/>
    </row>
    <row r="33" spans="1:27" ht="15" customHeight="1" x14ac:dyDescent="0.2">
      <c r="A33" s="964"/>
      <c r="B33" s="908"/>
      <c r="C33" s="908"/>
      <c r="D33" s="908"/>
      <c r="E33" s="908"/>
      <c r="F33" s="908"/>
      <c r="G33" s="908"/>
      <c r="H33" s="908"/>
      <c r="I33" s="908"/>
      <c r="J33" s="908"/>
      <c r="K33" s="908"/>
      <c r="L33" s="908"/>
      <c r="M33" s="908"/>
      <c r="N33" s="908"/>
      <c r="O33" s="908"/>
      <c r="P33" s="908"/>
      <c r="Q33" s="908"/>
      <c r="R33" s="908"/>
      <c r="S33" s="908"/>
      <c r="T33" s="909"/>
    </row>
    <row r="34" spans="1:27" ht="15" customHeight="1" x14ac:dyDescent="0.2">
      <c r="A34" s="964"/>
      <c r="B34" s="908"/>
      <c r="C34" s="908"/>
      <c r="D34" s="908"/>
      <c r="E34" s="908"/>
      <c r="F34" s="908"/>
      <c r="G34" s="908"/>
      <c r="H34" s="908"/>
      <c r="I34" s="908"/>
      <c r="J34" s="908"/>
      <c r="K34" s="908"/>
      <c r="L34" s="908"/>
      <c r="M34" s="908"/>
      <c r="N34" s="908"/>
      <c r="O34" s="908"/>
      <c r="P34" s="908"/>
      <c r="Q34" s="908"/>
      <c r="R34" s="908"/>
      <c r="S34" s="908"/>
      <c r="T34" s="909"/>
    </row>
    <row r="35" spans="1:27" ht="15" customHeight="1" x14ac:dyDescent="0.2">
      <c r="A35" s="964"/>
      <c r="B35" s="908"/>
      <c r="C35" s="908"/>
      <c r="D35" s="908"/>
      <c r="E35" s="908"/>
      <c r="F35" s="908"/>
      <c r="G35" s="908"/>
      <c r="H35" s="908"/>
      <c r="I35" s="908"/>
      <c r="J35" s="908"/>
      <c r="K35" s="908"/>
      <c r="L35" s="908"/>
      <c r="M35" s="908"/>
      <c r="N35" s="908"/>
      <c r="O35" s="908"/>
      <c r="P35" s="908"/>
      <c r="Q35" s="908"/>
      <c r="R35" s="908"/>
      <c r="S35" s="908"/>
      <c r="T35" s="909"/>
    </row>
    <row r="36" spans="1:27" ht="15" customHeight="1" x14ac:dyDescent="0.2">
      <c r="A36" s="965"/>
      <c r="B36" s="958"/>
      <c r="C36" s="958"/>
      <c r="D36" s="958"/>
      <c r="E36" s="958"/>
      <c r="F36" s="958"/>
      <c r="G36" s="958"/>
      <c r="H36" s="958"/>
      <c r="I36" s="958"/>
      <c r="J36" s="958"/>
      <c r="K36" s="958"/>
      <c r="L36" s="958"/>
      <c r="M36" s="958"/>
      <c r="N36" s="958"/>
      <c r="O36" s="958"/>
      <c r="P36" s="958"/>
      <c r="Q36" s="958"/>
      <c r="R36" s="958"/>
      <c r="S36" s="958"/>
      <c r="T36" s="959"/>
    </row>
    <row r="37" spans="1:27" ht="15" customHeight="1" x14ac:dyDescent="0.2">
      <c r="A37" s="963" t="s">
        <v>314</v>
      </c>
      <c r="B37" s="960"/>
      <c r="C37" s="905"/>
      <c r="D37" s="905"/>
      <c r="E37" s="905"/>
      <c r="F37" s="905"/>
      <c r="G37" s="905"/>
      <c r="H37" s="905"/>
      <c r="I37" s="905"/>
      <c r="J37" s="905"/>
      <c r="K37" s="905"/>
      <c r="L37" s="905"/>
      <c r="M37" s="905"/>
      <c r="N37" s="905"/>
      <c r="O37" s="905"/>
      <c r="P37" s="905"/>
      <c r="Q37" s="905"/>
      <c r="R37" s="905"/>
      <c r="S37" s="905"/>
      <c r="T37" s="906"/>
      <c r="U37" s="176"/>
      <c r="Y37" s="205"/>
    </row>
    <row r="38" spans="1:27" ht="15" customHeight="1" x14ac:dyDescent="0.2">
      <c r="A38" s="964"/>
      <c r="B38" s="961"/>
      <c r="C38" s="908"/>
      <c r="D38" s="908"/>
      <c r="E38" s="908"/>
      <c r="F38" s="908"/>
      <c r="G38" s="908"/>
      <c r="H38" s="908"/>
      <c r="I38" s="908"/>
      <c r="J38" s="908"/>
      <c r="K38" s="908"/>
      <c r="L38" s="908"/>
      <c r="M38" s="908"/>
      <c r="N38" s="908"/>
      <c r="O38" s="908"/>
      <c r="P38" s="908"/>
      <c r="Q38" s="908"/>
      <c r="R38" s="908"/>
      <c r="S38" s="908"/>
      <c r="T38" s="909"/>
    </row>
    <row r="39" spans="1:27" ht="15" customHeight="1" x14ac:dyDescent="0.2">
      <c r="A39" s="964"/>
      <c r="B39" s="961"/>
      <c r="C39" s="908"/>
      <c r="D39" s="908"/>
      <c r="E39" s="908"/>
      <c r="F39" s="908"/>
      <c r="G39" s="908"/>
      <c r="H39" s="908"/>
      <c r="I39" s="908"/>
      <c r="J39" s="908"/>
      <c r="K39" s="908"/>
      <c r="L39" s="908"/>
      <c r="M39" s="908"/>
      <c r="N39" s="908"/>
      <c r="O39" s="908"/>
      <c r="P39" s="908"/>
      <c r="Q39" s="908"/>
      <c r="R39" s="908"/>
      <c r="S39" s="908"/>
      <c r="T39" s="909"/>
    </row>
    <row r="40" spans="1:27" ht="15" customHeight="1" x14ac:dyDescent="0.2">
      <c r="A40" s="964"/>
      <c r="B40" s="961"/>
      <c r="C40" s="908"/>
      <c r="D40" s="908"/>
      <c r="E40" s="908"/>
      <c r="F40" s="908"/>
      <c r="G40" s="908"/>
      <c r="H40" s="908"/>
      <c r="I40" s="908"/>
      <c r="J40" s="908"/>
      <c r="K40" s="908"/>
      <c r="L40" s="908"/>
      <c r="M40" s="908"/>
      <c r="N40" s="908"/>
      <c r="O40" s="908"/>
      <c r="P40" s="908"/>
      <c r="Q40" s="908"/>
      <c r="R40" s="908"/>
      <c r="S40" s="908"/>
      <c r="T40" s="909"/>
    </row>
    <row r="41" spans="1:27" ht="15" customHeight="1" x14ac:dyDescent="0.2">
      <c r="A41" s="964"/>
      <c r="B41" s="961"/>
      <c r="C41" s="908"/>
      <c r="D41" s="908"/>
      <c r="E41" s="908"/>
      <c r="F41" s="908"/>
      <c r="G41" s="908"/>
      <c r="H41" s="908"/>
      <c r="I41" s="908"/>
      <c r="J41" s="908"/>
      <c r="K41" s="908"/>
      <c r="L41" s="908"/>
      <c r="M41" s="908"/>
      <c r="N41" s="908"/>
      <c r="O41" s="908"/>
      <c r="P41" s="908"/>
      <c r="Q41" s="908"/>
      <c r="R41" s="908"/>
      <c r="S41" s="908"/>
      <c r="T41" s="909"/>
    </row>
    <row r="42" spans="1:27" ht="15" customHeight="1" x14ac:dyDescent="0.2">
      <c r="A42" s="964"/>
      <c r="B42" s="961"/>
      <c r="C42" s="908"/>
      <c r="D42" s="908"/>
      <c r="E42" s="908"/>
      <c r="F42" s="908"/>
      <c r="G42" s="908"/>
      <c r="H42" s="908"/>
      <c r="I42" s="908"/>
      <c r="J42" s="908"/>
      <c r="K42" s="908"/>
      <c r="L42" s="908"/>
      <c r="M42" s="908"/>
      <c r="N42" s="908"/>
      <c r="O42" s="908"/>
      <c r="P42" s="908"/>
      <c r="Q42" s="908"/>
      <c r="R42" s="908"/>
      <c r="S42" s="908"/>
      <c r="T42" s="909"/>
    </row>
    <row r="43" spans="1:27" ht="15" customHeight="1" x14ac:dyDescent="0.2">
      <c r="A43" s="964"/>
      <c r="B43" s="961"/>
      <c r="C43" s="908"/>
      <c r="D43" s="908"/>
      <c r="E43" s="908"/>
      <c r="F43" s="908"/>
      <c r="G43" s="908"/>
      <c r="H43" s="908"/>
      <c r="I43" s="908"/>
      <c r="J43" s="908"/>
      <c r="K43" s="908"/>
      <c r="L43" s="908"/>
      <c r="M43" s="908"/>
      <c r="N43" s="908"/>
      <c r="O43" s="908"/>
      <c r="P43" s="908"/>
      <c r="Q43" s="908"/>
      <c r="R43" s="908"/>
      <c r="S43" s="908"/>
      <c r="T43" s="909"/>
      <c r="W43" s="202"/>
      <c r="X43" s="202"/>
      <c r="Y43" s="202"/>
      <c r="Z43" s="202"/>
      <c r="AA43" s="202"/>
    </row>
    <row r="44" spans="1:27" ht="15" customHeight="1" x14ac:dyDescent="0.2">
      <c r="A44" s="964"/>
      <c r="B44" s="961"/>
      <c r="C44" s="908"/>
      <c r="D44" s="908"/>
      <c r="E44" s="908"/>
      <c r="F44" s="908"/>
      <c r="G44" s="908"/>
      <c r="H44" s="908"/>
      <c r="I44" s="908"/>
      <c r="J44" s="908"/>
      <c r="K44" s="908"/>
      <c r="L44" s="908"/>
      <c r="M44" s="908"/>
      <c r="N44" s="908"/>
      <c r="O44" s="908"/>
      <c r="P44" s="908"/>
      <c r="Q44" s="908"/>
      <c r="R44" s="908"/>
      <c r="S44" s="908"/>
      <c r="T44" s="909"/>
      <c r="W44" s="202"/>
      <c r="X44" s="202"/>
      <c r="Y44" s="202"/>
      <c r="Z44" s="202"/>
      <c r="AA44" s="202"/>
    </row>
    <row r="45" spans="1:27" ht="15" customHeight="1" x14ac:dyDescent="0.2">
      <c r="A45" s="964"/>
      <c r="B45" s="961"/>
      <c r="C45" s="908"/>
      <c r="D45" s="908"/>
      <c r="E45" s="908"/>
      <c r="F45" s="908"/>
      <c r="G45" s="908"/>
      <c r="H45" s="908"/>
      <c r="I45" s="908"/>
      <c r="J45" s="908"/>
      <c r="K45" s="908"/>
      <c r="L45" s="908"/>
      <c r="M45" s="908"/>
      <c r="N45" s="908"/>
      <c r="O45" s="908"/>
      <c r="P45" s="908"/>
      <c r="Q45" s="908"/>
      <c r="R45" s="908"/>
      <c r="S45" s="908"/>
      <c r="T45" s="909"/>
      <c r="W45" s="202"/>
      <c r="X45" s="202"/>
      <c r="Y45" s="202"/>
      <c r="Z45" s="202"/>
      <c r="AA45" s="202"/>
    </row>
    <row r="46" spans="1:27" ht="15" customHeight="1" x14ac:dyDescent="0.2">
      <c r="A46" s="966"/>
      <c r="B46" s="962"/>
      <c r="C46" s="911"/>
      <c r="D46" s="911"/>
      <c r="E46" s="911"/>
      <c r="F46" s="911"/>
      <c r="G46" s="911"/>
      <c r="H46" s="911"/>
      <c r="I46" s="911"/>
      <c r="J46" s="911"/>
      <c r="K46" s="911"/>
      <c r="L46" s="911"/>
      <c r="M46" s="911"/>
      <c r="N46" s="911"/>
      <c r="O46" s="911"/>
      <c r="P46" s="911"/>
      <c r="Q46" s="911"/>
      <c r="R46" s="911"/>
      <c r="S46" s="911"/>
      <c r="T46" s="912"/>
      <c r="W46" s="202"/>
      <c r="X46" s="202"/>
      <c r="Y46" s="202"/>
      <c r="Z46" s="202"/>
      <c r="AA46" s="202"/>
    </row>
    <row r="47" spans="1:27" ht="25.05" customHeight="1" x14ac:dyDescent="0.2">
      <c r="A47" s="969" t="s">
        <v>363</v>
      </c>
      <c r="B47" s="639"/>
      <c r="C47" s="639"/>
      <c r="D47" s="639"/>
      <c r="E47" s="639"/>
      <c r="F47" s="639"/>
      <c r="G47" s="639"/>
      <c r="H47" s="639"/>
      <c r="I47" s="639"/>
      <c r="J47" s="639"/>
      <c r="K47" s="639"/>
      <c r="L47" s="639"/>
      <c r="M47" s="639"/>
      <c r="N47" s="639"/>
      <c r="O47" s="639"/>
      <c r="P47" s="639"/>
      <c r="Q47" s="639"/>
      <c r="R47" s="639"/>
      <c r="S47" s="639"/>
      <c r="T47" s="941"/>
      <c r="U47" s="176"/>
    </row>
    <row r="48" spans="1:27" ht="25.05" customHeight="1" x14ac:dyDescent="0.2">
      <c r="A48" s="942"/>
      <c r="B48" s="943"/>
      <c r="C48" s="943"/>
      <c r="D48" s="943"/>
      <c r="E48" s="943"/>
      <c r="F48" s="943"/>
      <c r="G48" s="943"/>
      <c r="H48" s="943"/>
      <c r="I48" s="943"/>
      <c r="J48" s="943"/>
      <c r="K48" s="943"/>
      <c r="L48" s="943"/>
      <c r="M48" s="943"/>
      <c r="N48" s="943"/>
      <c r="O48" s="943"/>
      <c r="P48" s="943"/>
      <c r="Q48" s="943"/>
      <c r="R48" s="943"/>
      <c r="S48" s="943"/>
      <c r="T48" s="944"/>
      <c r="U48" s="176"/>
    </row>
    <row r="49" spans="1:21" ht="18" customHeight="1" x14ac:dyDescent="0.2">
      <c r="A49" s="970" t="s">
        <v>323</v>
      </c>
      <c r="B49" s="285" t="s">
        <v>324</v>
      </c>
      <c r="C49" s="286" t="s">
        <v>325</v>
      </c>
      <c r="D49" s="973" t="s">
        <v>251</v>
      </c>
      <c r="E49" s="974"/>
      <c r="F49" s="974"/>
      <c r="G49" s="974"/>
      <c r="H49" s="974"/>
      <c r="I49" s="979"/>
      <c r="J49" s="980"/>
      <c r="K49" s="980"/>
      <c r="L49" s="980"/>
      <c r="M49" s="980"/>
      <c r="N49" s="980"/>
      <c r="O49" s="980"/>
      <c r="P49" s="980"/>
      <c r="Q49" s="980"/>
      <c r="R49" s="980"/>
      <c r="S49" s="980"/>
      <c r="T49" s="981"/>
      <c r="U49" s="176"/>
    </row>
    <row r="50" spans="1:21" ht="22.05" customHeight="1" x14ac:dyDescent="0.2">
      <c r="A50" s="971"/>
      <c r="B50" s="975"/>
      <c r="C50" s="977"/>
      <c r="D50" s="794"/>
      <c r="E50" s="794"/>
      <c r="F50" s="794"/>
      <c r="G50" s="794"/>
      <c r="H50" s="794"/>
      <c r="I50" s="982"/>
      <c r="J50" s="983"/>
      <c r="K50" s="983"/>
      <c r="L50" s="983"/>
      <c r="M50" s="983"/>
      <c r="N50" s="983"/>
      <c r="O50" s="983"/>
      <c r="P50" s="983"/>
      <c r="Q50" s="983"/>
      <c r="R50" s="983"/>
      <c r="S50" s="983"/>
      <c r="T50" s="984"/>
    </row>
    <row r="51" spans="1:21" ht="22.05" customHeight="1" x14ac:dyDescent="0.2">
      <c r="A51" s="972"/>
      <c r="B51" s="976"/>
      <c r="C51" s="978"/>
      <c r="D51" s="791"/>
      <c r="E51" s="791"/>
      <c r="F51" s="791"/>
      <c r="G51" s="791"/>
      <c r="H51" s="791"/>
      <c r="I51" s="985"/>
      <c r="J51" s="986"/>
      <c r="K51" s="986"/>
      <c r="L51" s="986"/>
      <c r="M51" s="986"/>
      <c r="N51" s="986"/>
      <c r="O51" s="986"/>
      <c r="P51" s="986"/>
      <c r="Q51" s="986"/>
      <c r="R51" s="986"/>
      <c r="S51" s="986"/>
      <c r="T51" s="987"/>
    </row>
  </sheetData>
  <sheetProtection sheet="1" formatCells="0" formatRows="0" selectLockedCells="1"/>
  <mergeCells count="17">
    <mergeCell ref="A47:T48"/>
    <mergeCell ref="A49:A51"/>
    <mergeCell ref="D49:H51"/>
    <mergeCell ref="B50:B51"/>
    <mergeCell ref="C50:C51"/>
    <mergeCell ref="I49:T51"/>
    <mergeCell ref="A13:T13"/>
    <mergeCell ref="B16:T36"/>
    <mergeCell ref="B37:T46"/>
    <mergeCell ref="A16:A36"/>
    <mergeCell ref="A37:A46"/>
    <mergeCell ref="B14:T15"/>
    <mergeCell ref="F3:T10"/>
    <mergeCell ref="A1:T2"/>
    <mergeCell ref="A3:E9"/>
    <mergeCell ref="A10:E10"/>
    <mergeCell ref="A11:T12"/>
  </mergeCells>
  <phoneticPr fontId="1"/>
  <dataValidations count="1">
    <dataValidation allowBlank="1" showInputMessage="1" showErrorMessage="1" prompt="助成金で製作した試作品は助成事業完了後５年間保存する義務がありますので、ご注意ください。" sqref="C50:C51 B50:B51" xr:uid="{00000000-0002-0000-0500-000000000000}"/>
  </dataValidations>
  <pageMargins left="0.59055118110236227" right="0.19685039370078741" top="0.39370078740157483" bottom="0.39370078740157483" header="0.19685039370078741" footer="0.19685039370078741"/>
  <pageSetup paperSize="9" scale="81" orientation="portrait" r:id="rId1"/>
  <headerFooter>
    <oddFooter>&amp;C&amp;10&amp;A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E60"/>
  <sheetViews>
    <sheetView showGridLines="0" view="pageBreakPreview" zoomScale="85" zoomScaleNormal="100" zoomScaleSheetLayoutView="85" workbookViewId="0">
      <selection activeCell="A26" sqref="A26:T41"/>
    </sheetView>
  </sheetViews>
  <sheetFormatPr defaultColWidth="5" defaultRowHeight="15" customHeight="1" x14ac:dyDescent="0.2"/>
  <cols>
    <col min="1" max="3" width="5" style="204"/>
    <col min="4" max="4" width="7" style="204" customWidth="1"/>
    <col min="5" max="19" width="5" style="194"/>
    <col min="20" max="20" width="4.44140625" style="175" bestFit="1" customWidth="1"/>
    <col min="21" max="21" width="8.77734375" style="175" bestFit="1" customWidth="1"/>
    <col min="22" max="26" width="5" style="175"/>
    <col min="27" max="16384" width="5" style="194"/>
  </cols>
  <sheetData>
    <row r="1" spans="1:21" ht="16.95" customHeight="1" x14ac:dyDescent="0.2">
      <c r="A1" s="988" t="s">
        <v>302</v>
      </c>
      <c r="B1" s="675"/>
      <c r="C1" s="675"/>
      <c r="D1" s="675"/>
      <c r="E1" s="675"/>
      <c r="F1" s="675"/>
      <c r="G1" s="675"/>
      <c r="H1" s="675"/>
      <c r="I1" s="675"/>
      <c r="J1" s="675"/>
      <c r="K1" s="675"/>
      <c r="L1" s="675"/>
      <c r="M1" s="675"/>
      <c r="N1" s="675"/>
      <c r="O1" s="675"/>
      <c r="P1" s="675"/>
      <c r="Q1" s="675"/>
      <c r="R1" s="675"/>
      <c r="S1" s="675"/>
      <c r="T1" s="675"/>
      <c r="U1" s="193"/>
    </row>
    <row r="2" spans="1:21" s="261" customFormat="1" ht="15" customHeight="1" x14ac:dyDescent="0.2">
      <c r="A2" s="1025" t="s">
        <v>293</v>
      </c>
      <c r="B2" s="1026"/>
      <c r="C2" s="1026"/>
      <c r="D2" s="1026"/>
      <c r="E2" s="1026"/>
      <c r="F2" s="1026"/>
      <c r="G2" s="1026"/>
      <c r="H2" s="1026"/>
      <c r="I2" s="1026"/>
      <c r="J2" s="1026"/>
      <c r="K2" s="1026"/>
      <c r="L2" s="1026"/>
      <c r="M2" s="1026"/>
      <c r="N2" s="1026"/>
      <c r="O2" s="1026"/>
      <c r="P2" s="1026"/>
      <c r="Q2" s="1026"/>
      <c r="R2" s="1026"/>
      <c r="S2" s="609">
        <f>LEN(A3)</f>
        <v>0</v>
      </c>
      <c r="T2" s="606"/>
    </row>
    <row r="3" spans="1:21" s="261" customFormat="1" ht="13.05" customHeight="1" x14ac:dyDescent="0.2">
      <c r="A3" s="1016"/>
      <c r="B3" s="1017"/>
      <c r="C3" s="1017"/>
      <c r="D3" s="1017"/>
      <c r="E3" s="1017"/>
      <c r="F3" s="1017"/>
      <c r="G3" s="1017"/>
      <c r="H3" s="1017"/>
      <c r="I3" s="1017"/>
      <c r="J3" s="1017"/>
      <c r="K3" s="1017"/>
      <c r="L3" s="1017"/>
      <c r="M3" s="1017"/>
      <c r="N3" s="1017"/>
      <c r="O3" s="1017"/>
      <c r="P3" s="1017"/>
      <c r="Q3" s="1017"/>
      <c r="R3" s="1017"/>
      <c r="S3" s="1017"/>
      <c r="T3" s="1018"/>
    </row>
    <row r="4" spans="1:21" s="261" customFormat="1" ht="13.05" customHeight="1" x14ac:dyDescent="0.2">
      <c r="A4" s="1019"/>
      <c r="B4" s="1020"/>
      <c r="C4" s="1020"/>
      <c r="D4" s="1020"/>
      <c r="E4" s="1020"/>
      <c r="F4" s="1020"/>
      <c r="G4" s="1020"/>
      <c r="H4" s="1020"/>
      <c r="I4" s="1020"/>
      <c r="J4" s="1020"/>
      <c r="K4" s="1020"/>
      <c r="L4" s="1020"/>
      <c r="M4" s="1020"/>
      <c r="N4" s="1020"/>
      <c r="O4" s="1020"/>
      <c r="P4" s="1020"/>
      <c r="Q4" s="1020"/>
      <c r="R4" s="1020"/>
      <c r="S4" s="1020"/>
      <c r="T4" s="1021"/>
    </row>
    <row r="5" spans="1:21" s="261" customFormat="1" ht="13.05" customHeight="1" x14ac:dyDescent="0.2">
      <c r="A5" s="1019"/>
      <c r="B5" s="1020"/>
      <c r="C5" s="1020"/>
      <c r="D5" s="1020"/>
      <c r="E5" s="1020"/>
      <c r="F5" s="1020"/>
      <c r="G5" s="1020"/>
      <c r="H5" s="1020"/>
      <c r="I5" s="1020"/>
      <c r="J5" s="1020"/>
      <c r="K5" s="1020"/>
      <c r="L5" s="1020"/>
      <c r="M5" s="1020"/>
      <c r="N5" s="1020"/>
      <c r="O5" s="1020"/>
      <c r="P5" s="1020"/>
      <c r="Q5" s="1020"/>
      <c r="R5" s="1020"/>
      <c r="S5" s="1020"/>
      <c r="T5" s="1021"/>
    </row>
    <row r="6" spans="1:21" s="261" customFormat="1" ht="13.05" customHeight="1" x14ac:dyDescent="0.2">
      <c r="A6" s="1019"/>
      <c r="B6" s="1020"/>
      <c r="C6" s="1020"/>
      <c r="D6" s="1020"/>
      <c r="E6" s="1020"/>
      <c r="F6" s="1020"/>
      <c r="G6" s="1020"/>
      <c r="H6" s="1020"/>
      <c r="I6" s="1020"/>
      <c r="J6" s="1020"/>
      <c r="K6" s="1020"/>
      <c r="L6" s="1020"/>
      <c r="M6" s="1020"/>
      <c r="N6" s="1020"/>
      <c r="O6" s="1020"/>
      <c r="P6" s="1020"/>
      <c r="Q6" s="1020"/>
      <c r="R6" s="1020"/>
      <c r="S6" s="1020"/>
      <c r="T6" s="1021"/>
    </row>
    <row r="7" spans="1:21" s="261" customFormat="1" ht="13.05" customHeight="1" x14ac:dyDescent="0.2">
      <c r="A7" s="1019"/>
      <c r="B7" s="1020"/>
      <c r="C7" s="1020"/>
      <c r="D7" s="1020"/>
      <c r="E7" s="1020"/>
      <c r="F7" s="1020"/>
      <c r="G7" s="1020"/>
      <c r="H7" s="1020"/>
      <c r="I7" s="1020"/>
      <c r="J7" s="1020"/>
      <c r="K7" s="1020"/>
      <c r="L7" s="1020"/>
      <c r="M7" s="1020"/>
      <c r="N7" s="1020"/>
      <c r="O7" s="1020"/>
      <c r="P7" s="1020"/>
      <c r="Q7" s="1020"/>
      <c r="R7" s="1020"/>
      <c r="S7" s="1020"/>
      <c r="T7" s="1021"/>
    </row>
    <row r="8" spans="1:21" s="261" customFormat="1" ht="13.05" customHeight="1" x14ac:dyDescent="0.2">
      <c r="A8" s="1019"/>
      <c r="B8" s="1020"/>
      <c r="C8" s="1020"/>
      <c r="D8" s="1020"/>
      <c r="E8" s="1020"/>
      <c r="F8" s="1020"/>
      <c r="G8" s="1020"/>
      <c r="H8" s="1020"/>
      <c r="I8" s="1020"/>
      <c r="J8" s="1020"/>
      <c r="K8" s="1020"/>
      <c r="L8" s="1020"/>
      <c r="M8" s="1020"/>
      <c r="N8" s="1020"/>
      <c r="O8" s="1020"/>
      <c r="P8" s="1020"/>
      <c r="Q8" s="1020"/>
      <c r="R8" s="1020"/>
      <c r="S8" s="1020"/>
      <c r="T8" s="1021"/>
    </row>
    <row r="9" spans="1:21" s="261" customFormat="1" ht="13.05" customHeight="1" x14ac:dyDescent="0.2">
      <c r="A9" s="1022"/>
      <c r="B9" s="1023"/>
      <c r="C9" s="1023"/>
      <c r="D9" s="1023"/>
      <c r="E9" s="1023"/>
      <c r="F9" s="1023"/>
      <c r="G9" s="1023"/>
      <c r="H9" s="1023"/>
      <c r="I9" s="1023"/>
      <c r="J9" s="1023"/>
      <c r="K9" s="1023"/>
      <c r="L9" s="1023"/>
      <c r="M9" s="1023"/>
      <c r="N9" s="1023"/>
      <c r="O9" s="1023"/>
      <c r="P9" s="1023"/>
      <c r="Q9" s="1023"/>
      <c r="R9" s="1023"/>
      <c r="S9" s="1023"/>
      <c r="T9" s="1024"/>
    </row>
    <row r="10" spans="1:21" s="261" customFormat="1" ht="15" customHeight="1" x14ac:dyDescent="0.2">
      <c r="A10" s="1025" t="s">
        <v>294</v>
      </c>
      <c r="B10" s="1026"/>
      <c r="C10" s="1026"/>
      <c r="D10" s="1026"/>
      <c r="E10" s="1026"/>
      <c r="F10" s="1026"/>
      <c r="G10" s="1026"/>
      <c r="H10" s="1026"/>
      <c r="I10" s="1026"/>
      <c r="J10" s="1026"/>
      <c r="K10" s="1026"/>
      <c r="L10" s="1026"/>
      <c r="M10" s="1026"/>
      <c r="N10" s="1026"/>
      <c r="O10" s="1026"/>
      <c r="P10" s="1026"/>
      <c r="Q10" s="1026"/>
      <c r="R10" s="1026"/>
      <c r="S10" s="609">
        <f>LEN(A11)</f>
        <v>0</v>
      </c>
      <c r="T10" s="606"/>
    </row>
    <row r="11" spans="1:21" s="261" customFormat="1" ht="13.05" customHeight="1" x14ac:dyDescent="0.2">
      <c r="A11" s="1016"/>
      <c r="B11" s="1017"/>
      <c r="C11" s="1017"/>
      <c r="D11" s="1017"/>
      <c r="E11" s="1017"/>
      <c r="F11" s="1017"/>
      <c r="G11" s="1017"/>
      <c r="H11" s="1017"/>
      <c r="I11" s="1017"/>
      <c r="J11" s="1017"/>
      <c r="K11" s="1017"/>
      <c r="L11" s="1017"/>
      <c r="M11" s="1017"/>
      <c r="N11" s="1017"/>
      <c r="O11" s="1017"/>
      <c r="P11" s="1017"/>
      <c r="Q11" s="1017"/>
      <c r="R11" s="1017"/>
      <c r="S11" s="1017"/>
      <c r="T11" s="1018"/>
    </row>
    <row r="12" spans="1:21" s="261" customFormat="1" ht="13.05" customHeight="1" x14ac:dyDescent="0.2">
      <c r="A12" s="1019"/>
      <c r="B12" s="1020"/>
      <c r="C12" s="1020"/>
      <c r="D12" s="1020"/>
      <c r="E12" s="1020"/>
      <c r="F12" s="1020"/>
      <c r="G12" s="1020"/>
      <c r="H12" s="1020"/>
      <c r="I12" s="1020"/>
      <c r="J12" s="1020"/>
      <c r="K12" s="1020"/>
      <c r="L12" s="1020"/>
      <c r="M12" s="1020"/>
      <c r="N12" s="1020"/>
      <c r="O12" s="1020"/>
      <c r="P12" s="1020"/>
      <c r="Q12" s="1020"/>
      <c r="R12" s="1020"/>
      <c r="S12" s="1020"/>
      <c r="T12" s="1021"/>
    </row>
    <row r="13" spans="1:21" s="261" customFormat="1" ht="13.05" customHeight="1" x14ac:dyDescent="0.2">
      <c r="A13" s="1019"/>
      <c r="B13" s="1020"/>
      <c r="C13" s="1020"/>
      <c r="D13" s="1020"/>
      <c r="E13" s="1020"/>
      <c r="F13" s="1020"/>
      <c r="G13" s="1020"/>
      <c r="H13" s="1020"/>
      <c r="I13" s="1020"/>
      <c r="J13" s="1020"/>
      <c r="K13" s="1020"/>
      <c r="L13" s="1020"/>
      <c r="M13" s="1020"/>
      <c r="N13" s="1020"/>
      <c r="O13" s="1020"/>
      <c r="P13" s="1020"/>
      <c r="Q13" s="1020"/>
      <c r="R13" s="1020"/>
      <c r="S13" s="1020"/>
      <c r="T13" s="1021"/>
    </row>
    <row r="14" spans="1:21" s="261" customFormat="1" ht="13.05" customHeight="1" x14ac:dyDescent="0.2">
      <c r="A14" s="1019"/>
      <c r="B14" s="1020"/>
      <c r="C14" s="1020"/>
      <c r="D14" s="1020"/>
      <c r="E14" s="1020"/>
      <c r="F14" s="1020"/>
      <c r="G14" s="1020"/>
      <c r="H14" s="1020"/>
      <c r="I14" s="1020"/>
      <c r="J14" s="1020"/>
      <c r="K14" s="1020"/>
      <c r="L14" s="1020"/>
      <c r="M14" s="1020"/>
      <c r="N14" s="1020"/>
      <c r="O14" s="1020"/>
      <c r="P14" s="1020"/>
      <c r="Q14" s="1020"/>
      <c r="R14" s="1020"/>
      <c r="S14" s="1020"/>
      <c r="T14" s="1021"/>
    </row>
    <row r="15" spans="1:21" s="261" customFormat="1" ht="13.05" customHeight="1" x14ac:dyDescent="0.2">
      <c r="A15" s="1019"/>
      <c r="B15" s="1020"/>
      <c r="C15" s="1020"/>
      <c r="D15" s="1020"/>
      <c r="E15" s="1020"/>
      <c r="F15" s="1020"/>
      <c r="G15" s="1020"/>
      <c r="H15" s="1020"/>
      <c r="I15" s="1020"/>
      <c r="J15" s="1020"/>
      <c r="K15" s="1020"/>
      <c r="L15" s="1020"/>
      <c r="M15" s="1020"/>
      <c r="N15" s="1020"/>
      <c r="O15" s="1020"/>
      <c r="P15" s="1020"/>
      <c r="Q15" s="1020"/>
      <c r="R15" s="1020"/>
      <c r="S15" s="1020"/>
      <c r="T15" s="1021"/>
    </row>
    <row r="16" spans="1:21" s="261" customFormat="1" ht="13.05" customHeight="1" x14ac:dyDescent="0.2">
      <c r="A16" s="1022"/>
      <c r="B16" s="1023"/>
      <c r="C16" s="1023"/>
      <c r="D16" s="1023"/>
      <c r="E16" s="1023"/>
      <c r="F16" s="1023"/>
      <c r="G16" s="1023"/>
      <c r="H16" s="1023"/>
      <c r="I16" s="1023"/>
      <c r="J16" s="1023"/>
      <c r="K16" s="1023"/>
      <c r="L16" s="1023"/>
      <c r="M16" s="1023"/>
      <c r="N16" s="1023"/>
      <c r="O16" s="1023"/>
      <c r="P16" s="1023"/>
      <c r="Q16" s="1023"/>
      <c r="R16" s="1023"/>
      <c r="S16" s="1023"/>
      <c r="T16" s="1024"/>
    </row>
    <row r="17" spans="1:31" s="261" customFormat="1" ht="15" customHeight="1" x14ac:dyDescent="0.2">
      <c r="A17" s="1025" t="s">
        <v>295</v>
      </c>
      <c r="B17" s="1026"/>
      <c r="C17" s="1026"/>
      <c r="D17" s="1026"/>
      <c r="E17" s="1026"/>
      <c r="F17" s="1026"/>
      <c r="G17" s="1026"/>
      <c r="H17" s="1026"/>
      <c r="I17" s="1026"/>
      <c r="J17" s="1026"/>
      <c r="K17" s="1026"/>
      <c r="L17" s="1026"/>
      <c r="M17" s="1026"/>
      <c r="N17" s="1026"/>
      <c r="O17" s="1026"/>
      <c r="P17" s="1026"/>
      <c r="Q17" s="1026"/>
      <c r="R17" s="1026"/>
      <c r="S17" s="609">
        <f>LEN(A18)</f>
        <v>0</v>
      </c>
      <c r="T17" s="606"/>
    </row>
    <row r="18" spans="1:31" s="261" customFormat="1" ht="13.05" customHeight="1" x14ac:dyDescent="0.2">
      <c r="A18" s="1016"/>
      <c r="B18" s="1017"/>
      <c r="C18" s="1017"/>
      <c r="D18" s="1017"/>
      <c r="E18" s="1017"/>
      <c r="F18" s="1017"/>
      <c r="G18" s="1017"/>
      <c r="H18" s="1017"/>
      <c r="I18" s="1017"/>
      <c r="J18" s="1017"/>
      <c r="K18" s="1017"/>
      <c r="L18" s="1017"/>
      <c r="M18" s="1017"/>
      <c r="N18" s="1017"/>
      <c r="O18" s="1017"/>
      <c r="P18" s="1017"/>
      <c r="Q18" s="1017"/>
      <c r="R18" s="1017"/>
      <c r="S18" s="1017"/>
      <c r="T18" s="1018"/>
    </row>
    <row r="19" spans="1:31" s="261" customFormat="1" ht="13.05" customHeight="1" x14ac:dyDescent="0.2">
      <c r="A19" s="1019"/>
      <c r="B19" s="1020"/>
      <c r="C19" s="1020"/>
      <c r="D19" s="1020"/>
      <c r="E19" s="1020"/>
      <c r="F19" s="1020"/>
      <c r="G19" s="1020"/>
      <c r="H19" s="1020"/>
      <c r="I19" s="1020"/>
      <c r="J19" s="1020"/>
      <c r="K19" s="1020"/>
      <c r="L19" s="1020"/>
      <c r="M19" s="1020"/>
      <c r="N19" s="1020"/>
      <c r="O19" s="1020"/>
      <c r="P19" s="1020"/>
      <c r="Q19" s="1020"/>
      <c r="R19" s="1020"/>
      <c r="S19" s="1020"/>
      <c r="T19" s="1021"/>
    </row>
    <row r="20" spans="1:31" s="261" customFormat="1" ht="13.05" customHeight="1" x14ac:dyDescent="0.2">
      <c r="A20" s="1019"/>
      <c r="B20" s="1020"/>
      <c r="C20" s="1020"/>
      <c r="D20" s="1020"/>
      <c r="E20" s="1020"/>
      <c r="F20" s="1020"/>
      <c r="G20" s="1020"/>
      <c r="H20" s="1020"/>
      <c r="I20" s="1020"/>
      <c r="J20" s="1020"/>
      <c r="K20" s="1020"/>
      <c r="L20" s="1020"/>
      <c r="M20" s="1020"/>
      <c r="N20" s="1020"/>
      <c r="O20" s="1020"/>
      <c r="P20" s="1020"/>
      <c r="Q20" s="1020"/>
      <c r="R20" s="1020"/>
      <c r="S20" s="1020"/>
      <c r="T20" s="1021"/>
    </row>
    <row r="21" spans="1:31" s="261" customFormat="1" ht="13.05" customHeight="1" x14ac:dyDescent="0.2">
      <c r="A21" s="1019"/>
      <c r="B21" s="1020"/>
      <c r="C21" s="1020"/>
      <c r="D21" s="1020"/>
      <c r="E21" s="1020"/>
      <c r="F21" s="1020"/>
      <c r="G21" s="1020"/>
      <c r="H21" s="1020"/>
      <c r="I21" s="1020"/>
      <c r="J21" s="1020"/>
      <c r="K21" s="1020"/>
      <c r="L21" s="1020"/>
      <c r="M21" s="1020"/>
      <c r="N21" s="1020"/>
      <c r="O21" s="1020"/>
      <c r="P21" s="1020"/>
      <c r="Q21" s="1020"/>
      <c r="R21" s="1020"/>
      <c r="S21" s="1020"/>
      <c r="T21" s="1021"/>
      <c r="W21" s="264"/>
      <c r="X21" s="264"/>
      <c r="Y21" s="264"/>
      <c r="Z21" s="264"/>
      <c r="AA21" s="264"/>
      <c r="AB21" s="264"/>
      <c r="AC21" s="264"/>
      <c r="AD21" s="264"/>
      <c r="AE21" s="264"/>
    </row>
    <row r="22" spans="1:31" s="92" customFormat="1" ht="13.05" customHeight="1" x14ac:dyDescent="0.2">
      <c r="A22" s="1019"/>
      <c r="B22" s="1020"/>
      <c r="C22" s="1020"/>
      <c r="D22" s="1020"/>
      <c r="E22" s="1020"/>
      <c r="F22" s="1020"/>
      <c r="G22" s="1020"/>
      <c r="H22" s="1020"/>
      <c r="I22" s="1020"/>
      <c r="J22" s="1020"/>
      <c r="K22" s="1020"/>
      <c r="L22" s="1020"/>
      <c r="M22" s="1020"/>
      <c r="N22" s="1020"/>
      <c r="O22" s="1020"/>
      <c r="P22" s="1020"/>
      <c r="Q22" s="1020"/>
      <c r="R22" s="1020"/>
      <c r="S22" s="1020"/>
      <c r="T22" s="1021"/>
      <c r="W22" s="268"/>
      <c r="X22" s="268"/>
      <c r="Y22" s="268"/>
      <c r="Z22" s="268"/>
      <c r="AA22" s="268"/>
      <c r="AB22" s="268"/>
      <c r="AC22" s="268"/>
      <c r="AD22" s="268"/>
      <c r="AE22" s="268"/>
    </row>
    <row r="23" spans="1:31" s="261" customFormat="1" ht="13.05" customHeight="1" x14ac:dyDescent="0.2">
      <c r="A23" s="1019"/>
      <c r="B23" s="1020"/>
      <c r="C23" s="1020"/>
      <c r="D23" s="1020"/>
      <c r="E23" s="1020"/>
      <c r="F23" s="1020"/>
      <c r="G23" s="1020"/>
      <c r="H23" s="1020"/>
      <c r="I23" s="1020"/>
      <c r="J23" s="1020"/>
      <c r="K23" s="1020"/>
      <c r="L23" s="1020"/>
      <c r="M23" s="1020"/>
      <c r="N23" s="1020"/>
      <c r="O23" s="1020"/>
      <c r="P23" s="1020"/>
      <c r="Q23" s="1020"/>
      <c r="R23" s="1020"/>
      <c r="S23" s="1020"/>
      <c r="T23" s="1021"/>
      <c r="W23" s="264"/>
      <c r="X23" s="264"/>
      <c r="Y23" s="264"/>
      <c r="Z23" s="264"/>
      <c r="AA23" s="264"/>
      <c r="AB23" s="264"/>
      <c r="AC23" s="264"/>
      <c r="AD23" s="264"/>
      <c r="AE23" s="264"/>
    </row>
    <row r="24" spans="1:31" s="261" customFormat="1" ht="13.05" customHeight="1" x14ac:dyDescent="0.2">
      <c r="A24" s="1022"/>
      <c r="B24" s="1023"/>
      <c r="C24" s="1023"/>
      <c r="D24" s="1023"/>
      <c r="E24" s="1023"/>
      <c r="F24" s="1023"/>
      <c r="G24" s="1023"/>
      <c r="H24" s="1023"/>
      <c r="I24" s="1023"/>
      <c r="J24" s="1023"/>
      <c r="K24" s="1023"/>
      <c r="L24" s="1023"/>
      <c r="M24" s="1023"/>
      <c r="N24" s="1023"/>
      <c r="O24" s="1023"/>
      <c r="P24" s="1023"/>
      <c r="Q24" s="1023"/>
      <c r="R24" s="1023"/>
      <c r="S24" s="1023"/>
      <c r="T24" s="1024"/>
      <c r="W24" s="264"/>
      <c r="X24" s="264"/>
      <c r="Y24" s="264"/>
      <c r="Z24" s="264"/>
      <c r="AA24" s="264"/>
      <c r="AB24" s="264"/>
      <c r="AC24" s="264"/>
      <c r="AD24" s="264"/>
      <c r="AE24" s="264"/>
    </row>
    <row r="25" spans="1:31" s="261" customFormat="1" ht="14.4" x14ac:dyDescent="0.2">
      <c r="A25" s="1040" t="s">
        <v>296</v>
      </c>
      <c r="B25" s="1041"/>
      <c r="C25" s="1041"/>
      <c r="D25" s="1041"/>
      <c r="E25" s="1041"/>
      <c r="F25" s="1041"/>
      <c r="G25" s="1041"/>
      <c r="H25" s="1041"/>
      <c r="I25" s="1041"/>
      <c r="J25" s="1041"/>
      <c r="K25" s="1041"/>
      <c r="L25" s="1041"/>
      <c r="M25" s="1041"/>
      <c r="N25" s="1041"/>
      <c r="O25" s="1041"/>
      <c r="P25" s="1041"/>
      <c r="Q25" s="1041"/>
      <c r="R25" s="1041"/>
      <c r="S25" s="608">
        <f>LEN(A26)</f>
        <v>0</v>
      </c>
      <c r="T25" s="607"/>
      <c r="V25" s="269"/>
    </row>
    <row r="26" spans="1:31" s="261" customFormat="1" ht="13.05" customHeight="1" x14ac:dyDescent="0.2">
      <c r="A26" s="1037"/>
      <c r="B26" s="1017"/>
      <c r="C26" s="1017"/>
      <c r="D26" s="1017"/>
      <c r="E26" s="1017"/>
      <c r="F26" s="1017"/>
      <c r="G26" s="1017"/>
      <c r="H26" s="1017"/>
      <c r="I26" s="1017"/>
      <c r="J26" s="1017"/>
      <c r="K26" s="1017"/>
      <c r="L26" s="1017"/>
      <c r="M26" s="1017"/>
      <c r="N26" s="1017"/>
      <c r="O26" s="1017"/>
      <c r="P26" s="1017"/>
      <c r="Q26" s="1017"/>
      <c r="R26" s="1017"/>
      <c r="S26" s="1017"/>
      <c r="T26" s="1018"/>
    </row>
    <row r="27" spans="1:31" s="261" customFormat="1" ht="13.05" customHeight="1" x14ac:dyDescent="0.2">
      <c r="A27" s="1019"/>
      <c r="B27" s="1020"/>
      <c r="C27" s="1020"/>
      <c r="D27" s="1020"/>
      <c r="E27" s="1020"/>
      <c r="F27" s="1020"/>
      <c r="G27" s="1020"/>
      <c r="H27" s="1020"/>
      <c r="I27" s="1020"/>
      <c r="J27" s="1020"/>
      <c r="K27" s="1020"/>
      <c r="L27" s="1020"/>
      <c r="M27" s="1020"/>
      <c r="N27" s="1020"/>
      <c r="O27" s="1020"/>
      <c r="P27" s="1020"/>
      <c r="Q27" s="1020"/>
      <c r="R27" s="1020"/>
      <c r="S27" s="1020"/>
      <c r="T27" s="1021"/>
    </row>
    <row r="28" spans="1:31" s="261" customFormat="1" ht="13.05" customHeight="1" x14ac:dyDescent="0.2">
      <c r="A28" s="1019"/>
      <c r="B28" s="1020"/>
      <c r="C28" s="1020"/>
      <c r="D28" s="1020"/>
      <c r="E28" s="1020"/>
      <c r="F28" s="1020"/>
      <c r="G28" s="1020"/>
      <c r="H28" s="1020"/>
      <c r="I28" s="1020"/>
      <c r="J28" s="1020"/>
      <c r="K28" s="1020"/>
      <c r="L28" s="1020"/>
      <c r="M28" s="1020"/>
      <c r="N28" s="1020"/>
      <c r="O28" s="1020"/>
      <c r="P28" s="1020"/>
      <c r="Q28" s="1020"/>
      <c r="R28" s="1020"/>
      <c r="S28" s="1020"/>
      <c r="T28" s="1021"/>
    </row>
    <row r="29" spans="1:31" s="261" customFormat="1" ht="13.05" customHeight="1" x14ac:dyDescent="0.2">
      <c r="A29" s="1019"/>
      <c r="B29" s="1020"/>
      <c r="C29" s="1020"/>
      <c r="D29" s="1020"/>
      <c r="E29" s="1020"/>
      <c r="F29" s="1020"/>
      <c r="G29" s="1020"/>
      <c r="H29" s="1020"/>
      <c r="I29" s="1020"/>
      <c r="J29" s="1020"/>
      <c r="K29" s="1020"/>
      <c r="L29" s="1038"/>
      <c r="M29" s="1020"/>
      <c r="N29" s="1020"/>
      <c r="O29" s="1020"/>
      <c r="P29" s="1020"/>
      <c r="Q29" s="1020"/>
      <c r="R29" s="1020"/>
      <c r="S29" s="1020"/>
      <c r="T29" s="1021"/>
    </row>
    <row r="30" spans="1:31" s="261" customFormat="1" ht="13.05" customHeight="1" x14ac:dyDescent="0.2">
      <c r="A30" s="1019"/>
      <c r="B30" s="1020"/>
      <c r="C30" s="1020"/>
      <c r="D30" s="1020"/>
      <c r="E30" s="1020"/>
      <c r="F30" s="1020"/>
      <c r="G30" s="1020"/>
      <c r="H30" s="1020"/>
      <c r="I30" s="1020"/>
      <c r="J30" s="1020"/>
      <c r="K30" s="1020"/>
      <c r="L30" s="1020"/>
      <c r="M30" s="1020"/>
      <c r="N30" s="1020"/>
      <c r="O30" s="1020"/>
      <c r="P30" s="1020"/>
      <c r="Q30" s="1020"/>
      <c r="R30" s="1020"/>
      <c r="S30" s="1020"/>
      <c r="T30" s="1021"/>
    </row>
    <row r="31" spans="1:31" s="261" customFormat="1" ht="13.05" customHeight="1" x14ac:dyDescent="0.2">
      <c r="A31" s="1019"/>
      <c r="B31" s="1020"/>
      <c r="C31" s="1020"/>
      <c r="D31" s="1020"/>
      <c r="E31" s="1020"/>
      <c r="F31" s="1020"/>
      <c r="G31" s="1020"/>
      <c r="H31" s="1020"/>
      <c r="I31" s="1020"/>
      <c r="J31" s="1020"/>
      <c r="K31" s="1020"/>
      <c r="L31" s="1020"/>
      <c r="M31" s="1020"/>
      <c r="N31" s="1020"/>
      <c r="O31" s="1020"/>
      <c r="P31" s="1020"/>
      <c r="Q31" s="1020"/>
      <c r="R31" s="1020"/>
      <c r="S31" s="1020"/>
      <c r="T31" s="1021"/>
    </row>
    <row r="32" spans="1:31" s="261" customFormat="1" ht="13.05" customHeight="1" x14ac:dyDescent="0.2">
      <c r="A32" s="1019"/>
      <c r="B32" s="1020"/>
      <c r="C32" s="1020"/>
      <c r="D32" s="1020"/>
      <c r="E32" s="1020"/>
      <c r="F32" s="1020"/>
      <c r="G32" s="1020"/>
      <c r="H32" s="1020"/>
      <c r="I32" s="1020"/>
      <c r="J32" s="1020"/>
      <c r="K32" s="1020"/>
      <c r="L32" s="1020"/>
      <c r="M32" s="1020"/>
      <c r="N32" s="1020"/>
      <c r="O32" s="1020"/>
      <c r="P32" s="1020"/>
      <c r="Q32" s="1020"/>
      <c r="R32" s="1020"/>
      <c r="S32" s="1020"/>
      <c r="T32" s="1021"/>
    </row>
    <row r="33" spans="1:28" s="261" customFormat="1" ht="13.05" customHeight="1" x14ac:dyDescent="0.2">
      <c r="A33" s="1019"/>
      <c r="B33" s="1020"/>
      <c r="C33" s="1020"/>
      <c r="D33" s="1020"/>
      <c r="E33" s="1020"/>
      <c r="F33" s="1020"/>
      <c r="G33" s="1020"/>
      <c r="H33" s="1020"/>
      <c r="I33" s="1020"/>
      <c r="J33" s="1020"/>
      <c r="K33" s="1020"/>
      <c r="L33" s="1020"/>
      <c r="M33" s="1020"/>
      <c r="N33" s="1020"/>
      <c r="O33" s="1020"/>
      <c r="P33" s="1020"/>
      <c r="Q33" s="1020"/>
      <c r="R33" s="1020"/>
      <c r="S33" s="1020"/>
      <c r="T33" s="1021"/>
    </row>
    <row r="34" spans="1:28" s="261" customFormat="1" ht="13.05" customHeight="1" x14ac:dyDescent="0.2">
      <c r="A34" s="1019"/>
      <c r="B34" s="1020"/>
      <c r="C34" s="1020"/>
      <c r="D34" s="1020"/>
      <c r="E34" s="1020"/>
      <c r="F34" s="1020"/>
      <c r="G34" s="1020"/>
      <c r="H34" s="1020"/>
      <c r="I34" s="1020"/>
      <c r="J34" s="1020"/>
      <c r="K34" s="1020"/>
      <c r="L34" s="1020"/>
      <c r="M34" s="1020"/>
      <c r="N34" s="1020"/>
      <c r="O34" s="1020"/>
      <c r="P34" s="1020"/>
      <c r="Q34" s="1020"/>
      <c r="R34" s="1020"/>
      <c r="S34" s="1020"/>
      <c r="T34" s="1021"/>
    </row>
    <row r="35" spans="1:28" s="261" customFormat="1" ht="13.05" customHeight="1" x14ac:dyDescent="0.2">
      <c r="A35" s="1019"/>
      <c r="B35" s="1020"/>
      <c r="C35" s="1020"/>
      <c r="D35" s="1020"/>
      <c r="E35" s="1020"/>
      <c r="F35" s="1020"/>
      <c r="G35" s="1020"/>
      <c r="H35" s="1020"/>
      <c r="I35" s="1020"/>
      <c r="J35" s="1020"/>
      <c r="K35" s="1020"/>
      <c r="L35" s="1020"/>
      <c r="M35" s="1020"/>
      <c r="N35" s="1020"/>
      <c r="O35" s="1020"/>
      <c r="P35" s="1020"/>
      <c r="Q35" s="1020"/>
      <c r="R35" s="1020"/>
      <c r="S35" s="1020"/>
      <c r="T35" s="1021"/>
    </row>
    <row r="36" spans="1:28" s="261" customFormat="1" ht="13.05" customHeight="1" x14ac:dyDescent="0.2">
      <c r="A36" s="1019"/>
      <c r="B36" s="1020"/>
      <c r="C36" s="1020"/>
      <c r="D36" s="1020"/>
      <c r="E36" s="1020"/>
      <c r="F36" s="1020"/>
      <c r="G36" s="1020"/>
      <c r="H36" s="1020"/>
      <c r="I36" s="1020"/>
      <c r="J36" s="1020"/>
      <c r="K36" s="1020"/>
      <c r="L36" s="1020"/>
      <c r="M36" s="1020"/>
      <c r="N36" s="1020"/>
      <c r="O36" s="1020"/>
      <c r="P36" s="1020"/>
      <c r="Q36" s="1020"/>
      <c r="R36" s="1020"/>
      <c r="S36" s="1020"/>
      <c r="T36" s="1021"/>
    </row>
    <row r="37" spans="1:28" s="261" customFormat="1" ht="13.05" customHeight="1" x14ac:dyDescent="0.2">
      <c r="A37" s="1019"/>
      <c r="B37" s="1020"/>
      <c r="C37" s="1020"/>
      <c r="D37" s="1020"/>
      <c r="E37" s="1020"/>
      <c r="F37" s="1020"/>
      <c r="G37" s="1020"/>
      <c r="H37" s="1020"/>
      <c r="I37" s="1020"/>
      <c r="J37" s="1020"/>
      <c r="K37" s="1020"/>
      <c r="L37" s="1020"/>
      <c r="M37" s="1020"/>
      <c r="N37" s="1020"/>
      <c r="O37" s="1020"/>
      <c r="P37" s="1020"/>
      <c r="Q37" s="1020"/>
      <c r="R37" s="1020"/>
      <c r="S37" s="1020"/>
      <c r="T37" s="1021"/>
    </row>
    <row r="38" spans="1:28" s="261" customFormat="1" ht="13.05" customHeight="1" x14ac:dyDescent="0.2">
      <c r="A38" s="1019"/>
      <c r="B38" s="1020"/>
      <c r="C38" s="1020"/>
      <c r="D38" s="1020"/>
      <c r="E38" s="1020"/>
      <c r="F38" s="1020"/>
      <c r="G38" s="1020"/>
      <c r="H38" s="1020"/>
      <c r="I38" s="1020"/>
      <c r="J38" s="1020"/>
      <c r="K38" s="1020"/>
      <c r="L38" s="1020"/>
      <c r="M38" s="1020"/>
      <c r="N38" s="1020"/>
      <c r="O38" s="1020"/>
      <c r="P38" s="1020"/>
      <c r="Q38" s="1020"/>
      <c r="R38" s="1020"/>
      <c r="S38" s="1020"/>
      <c r="T38" s="1021"/>
    </row>
    <row r="39" spans="1:28" s="261" customFormat="1" ht="13.05" customHeight="1" x14ac:dyDescent="0.2">
      <c r="A39" s="1019"/>
      <c r="B39" s="1020"/>
      <c r="C39" s="1020"/>
      <c r="D39" s="1020"/>
      <c r="E39" s="1020"/>
      <c r="F39" s="1020"/>
      <c r="G39" s="1020"/>
      <c r="H39" s="1020"/>
      <c r="I39" s="1020"/>
      <c r="J39" s="1020"/>
      <c r="K39" s="1020"/>
      <c r="L39" s="1020"/>
      <c r="M39" s="1020"/>
      <c r="N39" s="1020"/>
      <c r="O39" s="1020"/>
      <c r="P39" s="1020"/>
      <c r="Q39" s="1020"/>
      <c r="R39" s="1020"/>
      <c r="S39" s="1020"/>
      <c r="T39" s="1021"/>
    </row>
    <row r="40" spans="1:28" s="261" customFormat="1" ht="13.05" customHeight="1" x14ac:dyDescent="0.2">
      <c r="A40" s="1019"/>
      <c r="B40" s="1020"/>
      <c r="C40" s="1020"/>
      <c r="D40" s="1020"/>
      <c r="E40" s="1020"/>
      <c r="F40" s="1020"/>
      <c r="G40" s="1020"/>
      <c r="H40" s="1020"/>
      <c r="I40" s="1020"/>
      <c r="J40" s="1020"/>
      <c r="K40" s="1020"/>
      <c r="L40" s="1020"/>
      <c r="M40" s="1020"/>
      <c r="N40" s="1020"/>
      <c r="O40" s="1020"/>
      <c r="P40" s="1020"/>
      <c r="Q40" s="1020"/>
      <c r="R40" s="1020"/>
      <c r="S40" s="1020"/>
      <c r="T40" s="1021"/>
    </row>
    <row r="41" spans="1:28" s="261" customFormat="1" ht="13.05" customHeight="1" x14ac:dyDescent="0.2">
      <c r="A41" s="1022"/>
      <c r="B41" s="1023"/>
      <c r="C41" s="1023"/>
      <c r="D41" s="1023"/>
      <c r="E41" s="1023"/>
      <c r="F41" s="1023"/>
      <c r="G41" s="1023"/>
      <c r="H41" s="1023"/>
      <c r="I41" s="1023"/>
      <c r="J41" s="1023"/>
      <c r="K41" s="1023"/>
      <c r="L41" s="1023"/>
      <c r="M41" s="1023"/>
      <c r="N41" s="1023"/>
      <c r="O41" s="1023"/>
      <c r="P41" s="1023"/>
      <c r="Q41" s="1023"/>
      <c r="R41" s="1023"/>
      <c r="S41" s="1023"/>
      <c r="T41" s="1024"/>
    </row>
    <row r="42" spans="1:28" s="261" customFormat="1" ht="22.95" customHeight="1" x14ac:dyDescent="0.2">
      <c r="A42" s="1039" t="s">
        <v>404</v>
      </c>
      <c r="B42" s="1039"/>
      <c r="C42" s="1039"/>
      <c r="D42" s="1039"/>
      <c r="E42" s="1039"/>
      <c r="F42" s="1039"/>
      <c r="G42" s="1039"/>
      <c r="H42" s="1039"/>
      <c r="I42" s="994" t="s">
        <v>297</v>
      </c>
      <c r="J42" s="995"/>
      <c r="K42" s="995"/>
      <c r="L42" s="996"/>
      <c r="M42" s="992" t="s">
        <v>298</v>
      </c>
      <c r="N42" s="992"/>
      <c r="O42" s="992"/>
      <c r="P42" s="992"/>
      <c r="Q42" s="1000" t="s">
        <v>299</v>
      </c>
      <c r="R42" s="992"/>
      <c r="S42" s="992"/>
      <c r="T42" s="1001"/>
    </row>
    <row r="43" spans="1:28" s="261" customFormat="1" ht="22.95" customHeight="1" x14ac:dyDescent="0.2">
      <c r="A43" s="1039"/>
      <c r="B43" s="1039"/>
      <c r="C43" s="1039"/>
      <c r="D43" s="1039"/>
      <c r="E43" s="1039"/>
      <c r="F43" s="1039"/>
      <c r="G43" s="1039"/>
      <c r="H43" s="1039"/>
      <c r="I43" s="997"/>
      <c r="J43" s="998"/>
      <c r="K43" s="998"/>
      <c r="L43" s="999"/>
      <c r="M43" s="993"/>
      <c r="N43" s="993"/>
      <c r="O43" s="993"/>
      <c r="P43" s="993"/>
      <c r="Q43" s="1002"/>
      <c r="R43" s="993"/>
      <c r="S43" s="993"/>
      <c r="T43" s="1003"/>
    </row>
    <row r="44" spans="1:28" s="261" customFormat="1" ht="15" customHeight="1" x14ac:dyDescent="0.2">
      <c r="A44" s="1015" t="s">
        <v>42</v>
      </c>
      <c r="B44" s="1015"/>
      <c r="C44" s="1015"/>
      <c r="D44" s="1015"/>
      <c r="E44" s="1015"/>
      <c r="F44" s="1015"/>
      <c r="G44" s="1015"/>
      <c r="H44" s="1015"/>
      <c r="I44" s="1004"/>
      <c r="J44" s="1005"/>
      <c r="K44" s="1005"/>
      <c r="L44" s="1005"/>
      <c r="M44" s="1009"/>
      <c r="N44" s="1005"/>
      <c r="O44" s="1005"/>
      <c r="P44" s="1010"/>
      <c r="Q44" s="1005"/>
      <c r="R44" s="1005"/>
      <c r="S44" s="1005"/>
      <c r="T44" s="1013"/>
    </row>
    <row r="45" spans="1:28" s="261" customFormat="1" ht="15" customHeight="1" x14ac:dyDescent="0.2">
      <c r="A45" s="1015"/>
      <c r="B45" s="1015"/>
      <c r="C45" s="1015"/>
      <c r="D45" s="1015"/>
      <c r="E45" s="1015"/>
      <c r="F45" s="1015"/>
      <c r="G45" s="1015"/>
      <c r="H45" s="1015"/>
      <c r="I45" s="1006"/>
      <c r="J45" s="1007"/>
      <c r="K45" s="1007"/>
      <c r="L45" s="1007"/>
      <c r="M45" s="1011"/>
      <c r="N45" s="1007"/>
      <c r="O45" s="1007"/>
      <c r="P45" s="1012"/>
      <c r="Q45" s="1007"/>
      <c r="R45" s="1007"/>
      <c r="S45" s="1007"/>
      <c r="T45" s="1014"/>
    </row>
    <row r="46" spans="1:28" s="261" customFormat="1" ht="15" customHeight="1" x14ac:dyDescent="0.2">
      <c r="A46" s="1015" t="s">
        <v>300</v>
      </c>
      <c r="B46" s="1015"/>
      <c r="C46" s="1015"/>
      <c r="D46" s="1015"/>
      <c r="E46" s="1015"/>
      <c r="F46" s="1015"/>
      <c r="G46" s="1015"/>
      <c r="H46" s="1015"/>
      <c r="I46" s="1008"/>
      <c r="J46" s="1005"/>
      <c r="K46" s="1005"/>
      <c r="L46" s="1005"/>
      <c r="M46" s="1009"/>
      <c r="N46" s="1005"/>
      <c r="O46" s="1005"/>
      <c r="P46" s="1005"/>
      <c r="Q46" s="1009"/>
      <c r="R46" s="1005"/>
      <c r="S46" s="1005"/>
      <c r="T46" s="1013"/>
      <c r="V46" s="903"/>
      <c r="W46" s="903"/>
      <c r="X46" s="903"/>
      <c r="Y46" s="903"/>
      <c r="Z46" s="903"/>
      <c r="AA46" s="903"/>
      <c r="AB46" s="903"/>
    </row>
    <row r="47" spans="1:28" s="261" customFormat="1" ht="15" customHeight="1" x14ac:dyDescent="0.2">
      <c r="A47" s="1015"/>
      <c r="B47" s="1015"/>
      <c r="C47" s="1015"/>
      <c r="D47" s="1015"/>
      <c r="E47" s="1015"/>
      <c r="F47" s="1015"/>
      <c r="G47" s="1015"/>
      <c r="H47" s="1015"/>
      <c r="I47" s="1006"/>
      <c r="J47" s="1007"/>
      <c r="K47" s="1007"/>
      <c r="L47" s="1007"/>
      <c r="M47" s="1011"/>
      <c r="N47" s="1007"/>
      <c r="O47" s="1007"/>
      <c r="P47" s="1007"/>
      <c r="Q47" s="1011"/>
      <c r="R47" s="1007"/>
      <c r="S47" s="1007"/>
      <c r="T47" s="1014"/>
    </row>
    <row r="48" spans="1:28" s="261" customFormat="1" ht="15" customHeight="1" x14ac:dyDescent="0.2">
      <c r="A48" s="989" t="s">
        <v>379</v>
      </c>
      <c r="B48" s="990"/>
      <c r="C48" s="990"/>
      <c r="D48" s="990"/>
      <c r="E48" s="990"/>
      <c r="F48" s="990"/>
      <c r="G48" s="990"/>
      <c r="H48" s="990"/>
      <c r="I48" s="990"/>
      <c r="J48" s="990"/>
      <c r="K48" s="990"/>
      <c r="L48" s="990"/>
      <c r="M48" s="990"/>
      <c r="N48" s="990"/>
      <c r="O48" s="990"/>
      <c r="P48" s="990"/>
      <c r="Q48" s="990"/>
      <c r="R48" s="990"/>
      <c r="S48" s="990"/>
      <c r="T48" s="991"/>
      <c r="U48" s="270"/>
    </row>
    <row r="49" spans="1:20" s="261" customFormat="1" ht="15" customHeight="1" x14ac:dyDescent="0.2">
      <c r="A49" s="1027" t="s">
        <v>297</v>
      </c>
      <c r="B49" s="1027"/>
      <c r="C49" s="1027"/>
      <c r="D49" s="1027"/>
      <c r="E49" s="1027"/>
      <c r="F49" s="1027"/>
      <c r="G49" s="1027"/>
      <c r="H49" s="1027"/>
      <c r="I49" s="1028"/>
      <c r="J49" s="1029"/>
      <c r="K49" s="1029"/>
      <c r="L49" s="1029"/>
      <c r="M49" s="1029"/>
      <c r="N49" s="1029"/>
      <c r="O49" s="1029"/>
      <c r="P49" s="1029"/>
      <c r="Q49" s="1029"/>
      <c r="R49" s="1029"/>
      <c r="S49" s="1029"/>
      <c r="T49" s="1030"/>
    </row>
    <row r="50" spans="1:20" s="261" customFormat="1" ht="15" customHeight="1" x14ac:dyDescent="0.2">
      <c r="A50" s="1027"/>
      <c r="B50" s="1027"/>
      <c r="C50" s="1027"/>
      <c r="D50" s="1027"/>
      <c r="E50" s="1027"/>
      <c r="F50" s="1027"/>
      <c r="G50" s="1027"/>
      <c r="H50" s="1027"/>
      <c r="I50" s="1031"/>
      <c r="J50" s="1032"/>
      <c r="K50" s="1032"/>
      <c r="L50" s="1032"/>
      <c r="M50" s="1032"/>
      <c r="N50" s="1032"/>
      <c r="O50" s="1032"/>
      <c r="P50" s="1032"/>
      <c r="Q50" s="1032"/>
      <c r="R50" s="1032"/>
      <c r="S50" s="1032"/>
      <c r="T50" s="1033"/>
    </row>
    <row r="51" spans="1:20" s="261" customFormat="1" ht="15" customHeight="1" x14ac:dyDescent="0.2">
      <c r="A51" s="1027"/>
      <c r="B51" s="1027"/>
      <c r="C51" s="1027"/>
      <c r="D51" s="1027"/>
      <c r="E51" s="1027"/>
      <c r="F51" s="1027"/>
      <c r="G51" s="1027"/>
      <c r="H51" s="1027"/>
      <c r="I51" s="1031"/>
      <c r="J51" s="1032"/>
      <c r="K51" s="1032"/>
      <c r="L51" s="1032"/>
      <c r="M51" s="1032"/>
      <c r="N51" s="1032"/>
      <c r="O51" s="1032"/>
      <c r="P51" s="1032"/>
      <c r="Q51" s="1032"/>
      <c r="R51" s="1032"/>
      <c r="S51" s="1032"/>
      <c r="T51" s="1033"/>
    </row>
    <row r="52" spans="1:20" s="261" customFormat="1" ht="15" customHeight="1" x14ac:dyDescent="0.2">
      <c r="A52" s="1027"/>
      <c r="B52" s="1027"/>
      <c r="C52" s="1027"/>
      <c r="D52" s="1027"/>
      <c r="E52" s="1027"/>
      <c r="F52" s="1027"/>
      <c r="G52" s="1027"/>
      <c r="H52" s="1027"/>
      <c r="I52" s="1034"/>
      <c r="J52" s="1035"/>
      <c r="K52" s="1035"/>
      <c r="L52" s="1035"/>
      <c r="M52" s="1035"/>
      <c r="N52" s="1035"/>
      <c r="O52" s="1035"/>
      <c r="P52" s="1035"/>
      <c r="Q52" s="1035"/>
      <c r="R52" s="1035"/>
      <c r="S52" s="1035"/>
      <c r="T52" s="1036"/>
    </row>
    <row r="53" spans="1:20" s="261" customFormat="1" ht="15" customHeight="1" x14ac:dyDescent="0.2">
      <c r="A53" s="1027" t="s">
        <v>298</v>
      </c>
      <c r="B53" s="1027"/>
      <c r="C53" s="1027"/>
      <c r="D53" s="1027"/>
      <c r="E53" s="1027"/>
      <c r="F53" s="1027"/>
      <c r="G53" s="1027"/>
      <c r="H53" s="1027"/>
      <c r="I53" s="1028"/>
      <c r="J53" s="1029"/>
      <c r="K53" s="1029"/>
      <c r="L53" s="1029"/>
      <c r="M53" s="1029"/>
      <c r="N53" s="1029"/>
      <c r="O53" s="1029"/>
      <c r="P53" s="1029"/>
      <c r="Q53" s="1029"/>
      <c r="R53" s="1029"/>
      <c r="S53" s="1029"/>
      <c r="T53" s="1030"/>
    </row>
    <row r="54" spans="1:20" s="261" customFormat="1" ht="15" customHeight="1" x14ac:dyDescent="0.2">
      <c r="A54" s="1027"/>
      <c r="B54" s="1027"/>
      <c r="C54" s="1027"/>
      <c r="D54" s="1027"/>
      <c r="E54" s="1027"/>
      <c r="F54" s="1027"/>
      <c r="G54" s="1027"/>
      <c r="H54" s="1027"/>
      <c r="I54" s="1031"/>
      <c r="J54" s="1032"/>
      <c r="K54" s="1032"/>
      <c r="L54" s="1032"/>
      <c r="M54" s="1032"/>
      <c r="N54" s="1032"/>
      <c r="O54" s="1032"/>
      <c r="P54" s="1032"/>
      <c r="Q54" s="1032"/>
      <c r="R54" s="1032"/>
      <c r="S54" s="1032"/>
      <c r="T54" s="1033"/>
    </row>
    <row r="55" spans="1:20" s="261" customFormat="1" ht="15" customHeight="1" x14ac:dyDescent="0.2">
      <c r="A55" s="1027"/>
      <c r="B55" s="1027"/>
      <c r="C55" s="1027"/>
      <c r="D55" s="1027"/>
      <c r="E55" s="1027"/>
      <c r="F55" s="1027"/>
      <c r="G55" s="1027"/>
      <c r="H55" s="1027"/>
      <c r="I55" s="1031"/>
      <c r="J55" s="1032"/>
      <c r="K55" s="1032"/>
      <c r="L55" s="1032"/>
      <c r="M55" s="1032"/>
      <c r="N55" s="1032"/>
      <c r="O55" s="1032"/>
      <c r="P55" s="1032"/>
      <c r="Q55" s="1032"/>
      <c r="R55" s="1032"/>
      <c r="S55" s="1032"/>
      <c r="T55" s="1033"/>
    </row>
    <row r="56" spans="1:20" s="261" customFormat="1" ht="15" customHeight="1" x14ac:dyDescent="0.2">
      <c r="A56" s="1027"/>
      <c r="B56" s="1027"/>
      <c r="C56" s="1027"/>
      <c r="D56" s="1027"/>
      <c r="E56" s="1027"/>
      <c r="F56" s="1027"/>
      <c r="G56" s="1027"/>
      <c r="H56" s="1027"/>
      <c r="I56" s="1034"/>
      <c r="J56" s="1035"/>
      <c r="K56" s="1035"/>
      <c r="L56" s="1035"/>
      <c r="M56" s="1035"/>
      <c r="N56" s="1035"/>
      <c r="O56" s="1035"/>
      <c r="P56" s="1035"/>
      <c r="Q56" s="1035"/>
      <c r="R56" s="1035"/>
      <c r="S56" s="1035"/>
      <c r="T56" s="1036"/>
    </row>
    <row r="57" spans="1:20" s="261" customFormat="1" ht="15" customHeight="1" x14ac:dyDescent="0.2">
      <c r="A57" s="1027" t="s">
        <v>299</v>
      </c>
      <c r="B57" s="1027"/>
      <c r="C57" s="1027"/>
      <c r="D57" s="1027"/>
      <c r="E57" s="1027"/>
      <c r="F57" s="1027"/>
      <c r="G57" s="1027"/>
      <c r="H57" s="1027"/>
      <c r="I57" s="1028"/>
      <c r="J57" s="1029"/>
      <c r="K57" s="1029"/>
      <c r="L57" s="1029"/>
      <c r="M57" s="1029"/>
      <c r="N57" s="1029"/>
      <c r="O57" s="1029"/>
      <c r="P57" s="1029"/>
      <c r="Q57" s="1029"/>
      <c r="R57" s="1029"/>
      <c r="S57" s="1029"/>
      <c r="T57" s="1030"/>
    </row>
    <row r="58" spans="1:20" s="261" customFormat="1" ht="15" customHeight="1" x14ac:dyDescent="0.2">
      <c r="A58" s="1027"/>
      <c r="B58" s="1027"/>
      <c r="C58" s="1027"/>
      <c r="D58" s="1027"/>
      <c r="E58" s="1027"/>
      <c r="F58" s="1027"/>
      <c r="G58" s="1027"/>
      <c r="H58" s="1027"/>
      <c r="I58" s="1031"/>
      <c r="J58" s="1032"/>
      <c r="K58" s="1032"/>
      <c r="L58" s="1032"/>
      <c r="M58" s="1032"/>
      <c r="N58" s="1032"/>
      <c r="O58" s="1032"/>
      <c r="P58" s="1032"/>
      <c r="Q58" s="1032"/>
      <c r="R58" s="1032"/>
      <c r="S58" s="1032"/>
      <c r="T58" s="1033"/>
    </row>
    <row r="59" spans="1:20" s="261" customFormat="1" ht="15" customHeight="1" x14ac:dyDescent="0.2">
      <c r="A59" s="1027"/>
      <c r="B59" s="1027"/>
      <c r="C59" s="1027"/>
      <c r="D59" s="1027"/>
      <c r="E59" s="1027"/>
      <c r="F59" s="1027"/>
      <c r="G59" s="1027"/>
      <c r="H59" s="1027"/>
      <c r="I59" s="1031"/>
      <c r="J59" s="1032"/>
      <c r="K59" s="1032"/>
      <c r="L59" s="1032"/>
      <c r="M59" s="1032"/>
      <c r="N59" s="1032"/>
      <c r="O59" s="1032"/>
      <c r="P59" s="1032"/>
      <c r="Q59" s="1032"/>
      <c r="R59" s="1032"/>
      <c r="S59" s="1032"/>
      <c r="T59" s="1033"/>
    </row>
    <row r="60" spans="1:20" s="261" customFormat="1" ht="15" customHeight="1" x14ac:dyDescent="0.2">
      <c r="A60" s="1027"/>
      <c r="B60" s="1027"/>
      <c r="C60" s="1027"/>
      <c r="D60" s="1027"/>
      <c r="E60" s="1027"/>
      <c r="F60" s="1027"/>
      <c r="G60" s="1027"/>
      <c r="H60" s="1027"/>
      <c r="I60" s="1034"/>
      <c r="J60" s="1035"/>
      <c r="K60" s="1035"/>
      <c r="L60" s="1035"/>
      <c r="M60" s="1035"/>
      <c r="N60" s="1035"/>
      <c r="O60" s="1035"/>
      <c r="P60" s="1035"/>
      <c r="Q60" s="1035"/>
      <c r="R60" s="1035"/>
      <c r="S60" s="1035"/>
      <c r="T60" s="1036"/>
    </row>
  </sheetData>
  <sheetProtection sheet="1" objects="1" scenarios="1" formatCells="0" formatRows="0" selectLockedCells="1"/>
  <mergeCells count="29">
    <mergeCell ref="A17:R17"/>
    <mergeCell ref="A44:H45"/>
    <mergeCell ref="V46:AB46"/>
    <mergeCell ref="A18:T24"/>
    <mergeCell ref="A26:T41"/>
    <mergeCell ref="A42:H43"/>
    <mergeCell ref="A25:R25"/>
    <mergeCell ref="A49:H52"/>
    <mergeCell ref="A53:H56"/>
    <mergeCell ref="A57:H60"/>
    <mergeCell ref="I49:T52"/>
    <mergeCell ref="I53:T56"/>
    <mergeCell ref="I57:T60"/>
    <mergeCell ref="A1:T1"/>
    <mergeCell ref="A48:T48"/>
    <mergeCell ref="M42:P43"/>
    <mergeCell ref="I42:L43"/>
    <mergeCell ref="Q42:T43"/>
    <mergeCell ref="I44:L45"/>
    <mergeCell ref="I46:L47"/>
    <mergeCell ref="M44:P45"/>
    <mergeCell ref="M46:P47"/>
    <mergeCell ref="Q44:T45"/>
    <mergeCell ref="Q46:T47"/>
    <mergeCell ref="A46:H47"/>
    <mergeCell ref="A3:T9"/>
    <mergeCell ref="A11:T16"/>
    <mergeCell ref="A10:R10"/>
    <mergeCell ref="A2:R2"/>
  </mergeCells>
  <phoneticPr fontId="1"/>
  <dataValidations count="1">
    <dataValidation allowBlank="1" showInputMessage="1" showErrorMessage="1" prompt="数字だけで入力してください。" sqref="I44:T47" xr:uid="{00000000-0002-0000-0600-000000000000}"/>
  </dataValidations>
  <pageMargins left="0.59055118110236227" right="0.19685039370078741" top="0.39370078740157483" bottom="0.39370078740157483" header="0.19685039370078741" footer="0.19685039370078741"/>
  <pageSetup paperSize="9" scale="95" orientation="portrait" r:id="rId1"/>
  <headerFooter>
    <oddFooter>&amp;C&amp;10&amp;A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29"/>
  <sheetViews>
    <sheetView view="pageBreakPreview" zoomScale="85" zoomScaleNormal="100" zoomScaleSheetLayoutView="85" zoomScalePageLayoutView="70" workbookViewId="0">
      <selection activeCell="C5" sqref="C5:J7"/>
    </sheetView>
  </sheetViews>
  <sheetFormatPr defaultColWidth="8.77734375" defaultRowHeight="13.2" x14ac:dyDescent="0.2"/>
  <cols>
    <col min="1" max="2" width="6.21875" style="252" customWidth="1"/>
    <col min="3" max="10" width="6.5546875" style="252" customWidth="1"/>
    <col min="11" max="14" width="6.21875" style="252" customWidth="1"/>
    <col min="15" max="17" width="8" style="252" customWidth="1"/>
    <col min="18" max="18" width="9.44140625" style="252" customWidth="1"/>
    <col min="19" max="16384" width="8.77734375" style="252"/>
  </cols>
  <sheetData>
    <row r="1" spans="1:18" ht="25.05" customHeight="1" x14ac:dyDescent="0.2">
      <c r="A1" s="1066" t="s">
        <v>303</v>
      </c>
      <c r="B1" s="1067"/>
      <c r="C1" s="1067"/>
      <c r="D1" s="1067"/>
      <c r="E1" s="1067"/>
      <c r="F1" s="1067"/>
      <c r="G1" s="1067"/>
      <c r="H1" s="1067"/>
      <c r="I1" s="1067"/>
      <c r="J1" s="1067"/>
      <c r="K1" s="1067"/>
      <c r="L1" s="1067"/>
      <c r="M1" s="1067"/>
      <c r="N1" s="1067"/>
      <c r="O1" s="1067"/>
      <c r="P1" s="1067"/>
      <c r="Q1" s="1067"/>
      <c r="R1" s="1067"/>
    </row>
    <row r="2" spans="1:18" ht="247.5" customHeight="1" x14ac:dyDescent="0.2">
      <c r="A2" s="1068" t="s">
        <v>277</v>
      </c>
      <c r="B2" s="1069"/>
      <c r="C2" s="1070" t="s">
        <v>489</v>
      </c>
      <c r="D2" s="1071"/>
      <c r="E2" s="1071"/>
      <c r="F2" s="1071"/>
      <c r="G2" s="1071"/>
      <c r="H2" s="1071"/>
      <c r="I2" s="1071"/>
      <c r="J2" s="1071"/>
      <c r="K2" s="1071"/>
      <c r="L2" s="1071"/>
      <c r="M2" s="1071"/>
      <c r="N2" s="1071"/>
      <c r="O2" s="1071"/>
      <c r="P2" s="1071"/>
      <c r="Q2" s="1071"/>
      <c r="R2" s="1072"/>
    </row>
    <row r="3" spans="1:18" ht="17.55" customHeight="1" thickBot="1" x14ac:dyDescent="0.25">
      <c r="A3" s="1073"/>
      <c r="B3" s="1073"/>
      <c r="C3" s="1073"/>
      <c r="D3" s="1073"/>
      <c r="E3" s="1073"/>
      <c r="F3" s="1073"/>
      <c r="G3" s="1073"/>
      <c r="H3" s="1073"/>
      <c r="I3" s="1073"/>
      <c r="J3" s="1073"/>
      <c r="K3" s="1073"/>
      <c r="L3" s="1073"/>
      <c r="M3" s="1073"/>
      <c r="N3" s="1073"/>
      <c r="O3" s="1073"/>
      <c r="P3" s="1073"/>
      <c r="Q3" s="1073"/>
      <c r="R3" s="1073"/>
    </row>
    <row r="4" spans="1:18" ht="57.45" customHeight="1" thickBot="1" x14ac:dyDescent="0.25">
      <c r="A4" s="1074"/>
      <c r="B4" s="1075"/>
      <c r="C4" s="1076" t="s">
        <v>395</v>
      </c>
      <c r="D4" s="1077"/>
      <c r="E4" s="1077"/>
      <c r="F4" s="1077"/>
      <c r="G4" s="1077"/>
      <c r="H4" s="1077"/>
      <c r="I4" s="1077"/>
      <c r="J4" s="1077"/>
      <c r="K4" s="1078" t="s">
        <v>396</v>
      </c>
      <c r="L4" s="1077"/>
      <c r="M4" s="1077"/>
      <c r="N4" s="1077"/>
      <c r="O4" s="1077"/>
      <c r="P4" s="1077"/>
      <c r="Q4" s="1077"/>
      <c r="R4" s="1079"/>
    </row>
    <row r="5" spans="1:18" s="258" customFormat="1" ht="28.05" customHeight="1" x14ac:dyDescent="0.2">
      <c r="A5" s="1042" t="s">
        <v>278</v>
      </c>
      <c r="B5" s="1045" t="s">
        <v>490</v>
      </c>
      <c r="C5" s="1048"/>
      <c r="D5" s="1049"/>
      <c r="E5" s="1049"/>
      <c r="F5" s="1049"/>
      <c r="G5" s="1049"/>
      <c r="H5" s="1049"/>
      <c r="I5" s="1049"/>
      <c r="J5" s="1050"/>
      <c r="K5" s="1057"/>
      <c r="L5" s="1058"/>
      <c r="M5" s="1058"/>
      <c r="N5" s="1058"/>
      <c r="O5" s="1058"/>
      <c r="P5" s="1058"/>
      <c r="Q5" s="1058"/>
      <c r="R5" s="1059"/>
    </row>
    <row r="6" spans="1:18" s="258" customFormat="1" ht="28.05" customHeight="1" x14ac:dyDescent="0.2">
      <c r="A6" s="1043"/>
      <c r="B6" s="1046"/>
      <c r="C6" s="1051"/>
      <c r="D6" s="1052"/>
      <c r="E6" s="1052"/>
      <c r="F6" s="1052"/>
      <c r="G6" s="1052"/>
      <c r="H6" s="1052"/>
      <c r="I6" s="1052"/>
      <c r="J6" s="1053"/>
      <c r="K6" s="1060"/>
      <c r="L6" s="1061"/>
      <c r="M6" s="1061"/>
      <c r="N6" s="1061"/>
      <c r="O6" s="1061"/>
      <c r="P6" s="1061"/>
      <c r="Q6" s="1061"/>
      <c r="R6" s="1062"/>
    </row>
    <row r="7" spans="1:18" s="258" customFormat="1" ht="110.4" customHeight="1" thickBot="1" x14ac:dyDescent="0.25">
      <c r="A7" s="1044"/>
      <c r="B7" s="1047"/>
      <c r="C7" s="1054"/>
      <c r="D7" s="1055"/>
      <c r="E7" s="1055"/>
      <c r="F7" s="1055"/>
      <c r="G7" s="1055"/>
      <c r="H7" s="1055"/>
      <c r="I7" s="1055"/>
      <c r="J7" s="1056"/>
      <c r="K7" s="1063"/>
      <c r="L7" s="1064"/>
      <c r="M7" s="1064"/>
      <c r="N7" s="1064"/>
      <c r="O7" s="1064"/>
      <c r="P7" s="1064"/>
      <c r="Q7" s="1064"/>
      <c r="R7" s="1065"/>
    </row>
    <row r="8" spans="1:18" s="258" customFormat="1" ht="28.05" customHeight="1" x14ac:dyDescent="0.2">
      <c r="A8" s="1042" t="s">
        <v>288</v>
      </c>
      <c r="B8" s="1045" t="s">
        <v>491</v>
      </c>
      <c r="C8" s="1048"/>
      <c r="D8" s="1049"/>
      <c r="E8" s="1049"/>
      <c r="F8" s="1049"/>
      <c r="G8" s="1049"/>
      <c r="H8" s="1049"/>
      <c r="I8" s="1049"/>
      <c r="J8" s="1050"/>
      <c r="K8" s="1057"/>
      <c r="L8" s="1058"/>
      <c r="M8" s="1058"/>
      <c r="N8" s="1058"/>
      <c r="O8" s="1058"/>
      <c r="P8" s="1058"/>
      <c r="Q8" s="1058"/>
      <c r="R8" s="1059"/>
    </row>
    <row r="9" spans="1:18" s="258" customFormat="1" ht="28.05" customHeight="1" x14ac:dyDescent="0.2">
      <c r="A9" s="1043"/>
      <c r="B9" s="1046"/>
      <c r="C9" s="1051"/>
      <c r="D9" s="1052"/>
      <c r="E9" s="1052"/>
      <c r="F9" s="1052"/>
      <c r="G9" s="1052"/>
      <c r="H9" s="1052"/>
      <c r="I9" s="1052"/>
      <c r="J9" s="1053"/>
      <c r="K9" s="1060"/>
      <c r="L9" s="1061"/>
      <c r="M9" s="1061"/>
      <c r="N9" s="1061"/>
      <c r="O9" s="1061"/>
      <c r="P9" s="1061"/>
      <c r="Q9" s="1061"/>
      <c r="R9" s="1062"/>
    </row>
    <row r="10" spans="1:18" s="258" customFormat="1" ht="82.95" customHeight="1" thickBot="1" x14ac:dyDescent="0.25">
      <c r="A10" s="1044"/>
      <c r="B10" s="1047"/>
      <c r="C10" s="1054"/>
      <c r="D10" s="1055"/>
      <c r="E10" s="1055"/>
      <c r="F10" s="1055"/>
      <c r="G10" s="1055"/>
      <c r="H10" s="1055"/>
      <c r="I10" s="1055"/>
      <c r="J10" s="1056"/>
      <c r="K10" s="1063"/>
      <c r="L10" s="1064"/>
      <c r="M10" s="1064"/>
      <c r="N10" s="1064"/>
      <c r="O10" s="1064"/>
      <c r="P10" s="1064"/>
      <c r="Q10" s="1064"/>
      <c r="R10" s="1065"/>
    </row>
    <row r="11" spans="1:18" s="258" customFormat="1" ht="28.05" customHeight="1" x14ac:dyDescent="0.2">
      <c r="A11" s="1042" t="s">
        <v>289</v>
      </c>
      <c r="B11" s="1045" t="s">
        <v>492</v>
      </c>
      <c r="C11" s="1048"/>
      <c r="D11" s="1049"/>
      <c r="E11" s="1049"/>
      <c r="F11" s="1049"/>
      <c r="G11" s="1049"/>
      <c r="H11" s="1049"/>
      <c r="I11" s="1049"/>
      <c r="J11" s="1050"/>
      <c r="K11" s="1057"/>
      <c r="L11" s="1058"/>
      <c r="M11" s="1058"/>
      <c r="N11" s="1058"/>
      <c r="O11" s="1058"/>
      <c r="P11" s="1058"/>
      <c r="Q11" s="1058"/>
      <c r="R11" s="1059"/>
    </row>
    <row r="12" spans="1:18" s="258" customFormat="1" ht="28.05" customHeight="1" x14ac:dyDescent="0.2">
      <c r="A12" s="1043"/>
      <c r="B12" s="1046"/>
      <c r="C12" s="1051"/>
      <c r="D12" s="1052"/>
      <c r="E12" s="1052"/>
      <c r="F12" s="1052"/>
      <c r="G12" s="1052"/>
      <c r="H12" s="1052"/>
      <c r="I12" s="1052"/>
      <c r="J12" s="1053"/>
      <c r="K12" s="1060"/>
      <c r="L12" s="1061"/>
      <c r="M12" s="1061"/>
      <c r="N12" s="1061"/>
      <c r="O12" s="1061"/>
      <c r="P12" s="1061"/>
      <c r="Q12" s="1061"/>
      <c r="R12" s="1062"/>
    </row>
    <row r="13" spans="1:18" s="258" customFormat="1" ht="86.55" customHeight="1" thickBot="1" x14ac:dyDescent="0.25">
      <c r="A13" s="1044"/>
      <c r="B13" s="1047"/>
      <c r="C13" s="1054"/>
      <c r="D13" s="1055"/>
      <c r="E13" s="1055"/>
      <c r="F13" s="1055"/>
      <c r="G13" s="1055"/>
      <c r="H13" s="1055"/>
      <c r="I13" s="1055"/>
      <c r="J13" s="1056"/>
      <c r="K13" s="1063"/>
      <c r="L13" s="1064"/>
      <c r="M13" s="1064"/>
      <c r="N13" s="1064"/>
      <c r="O13" s="1064"/>
      <c r="P13" s="1064"/>
      <c r="Q13" s="1064"/>
      <c r="R13" s="1065"/>
    </row>
    <row r="29" spans="12:12" x14ac:dyDescent="0.2">
      <c r="L29" s="523"/>
    </row>
  </sheetData>
  <sheetProtection sheet="1" objects="1" scenarios="1" formatCells="0" formatRows="0" selectLockedCells="1"/>
  <mergeCells count="19">
    <mergeCell ref="A5:A7"/>
    <mergeCell ref="B5:B7"/>
    <mergeCell ref="C5:J7"/>
    <mergeCell ref="K5:R7"/>
    <mergeCell ref="A1:R1"/>
    <mergeCell ref="A2:B2"/>
    <mergeCell ref="C2:R2"/>
    <mergeCell ref="A3:R3"/>
    <mergeCell ref="A4:B4"/>
    <mergeCell ref="C4:J4"/>
    <mergeCell ref="K4:R4"/>
    <mergeCell ref="A11:A13"/>
    <mergeCell ref="B11:B13"/>
    <mergeCell ref="C11:J13"/>
    <mergeCell ref="K11:R13"/>
    <mergeCell ref="A8:A10"/>
    <mergeCell ref="B8:B10"/>
    <mergeCell ref="C8:J10"/>
    <mergeCell ref="K8:R10"/>
  </mergeCells>
  <phoneticPr fontId="1"/>
  <dataValidations count="1">
    <dataValidation allowBlank="1" showErrorMessage="1" prompt="製品の新規性・優秀性を構成する機能について、主観的な表現を避けて記入してください。" sqref="C5:J7" xr:uid="{00000000-0002-0000-0700-000001000000}"/>
  </dataValidations>
  <printOptions horizontalCentered="1"/>
  <pageMargins left="0.31496062992125984" right="0.31496062992125984" top="0.74803149606299213" bottom="0.74803149606299213" header="0.31496062992125984" footer="0.31496062992125984"/>
  <pageSetup paperSize="9" scale="73" fitToWidth="0" fitToHeight="0" orientation="portrait" r:id="rId1"/>
  <headerFoot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984A-C8EE-4049-9FC6-00B8BC3E81BD}">
  <sheetPr>
    <tabColor rgb="FFFFFF00"/>
  </sheetPr>
  <dimension ref="A1:BB29"/>
  <sheetViews>
    <sheetView view="pageBreakPreview" zoomScale="85" zoomScaleNormal="100" zoomScaleSheetLayoutView="85" zoomScalePageLayoutView="70" workbookViewId="0">
      <selection activeCell="U10" sqref="U10"/>
    </sheetView>
  </sheetViews>
  <sheetFormatPr defaultColWidth="8.77734375" defaultRowHeight="13.2" x14ac:dyDescent="0.2"/>
  <cols>
    <col min="1" max="1" width="12.6640625" style="252" customWidth="1"/>
    <col min="2" max="9" width="6.5546875" style="252" customWidth="1"/>
    <col min="10" max="13" width="6.21875" style="252" customWidth="1"/>
    <col min="14" max="16" width="8" style="252" customWidth="1"/>
    <col min="17" max="17" width="9.44140625" style="252" customWidth="1"/>
    <col min="18" max="26" width="8.77734375" style="261"/>
    <col min="27" max="16384" width="8.77734375" style="252"/>
  </cols>
  <sheetData>
    <row r="1" spans="1:54" ht="25.05" customHeight="1" x14ac:dyDescent="0.2">
      <c r="A1" s="1066" t="s">
        <v>623</v>
      </c>
      <c r="B1" s="1067"/>
      <c r="C1" s="1067"/>
      <c r="D1" s="1067"/>
      <c r="E1" s="1067"/>
      <c r="F1" s="1067"/>
      <c r="G1" s="1067"/>
      <c r="H1" s="1067"/>
      <c r="I1" s="1067"/>
      <c r="J1" s="1067"/>
      <c r="K1" s="1067"/>
      <c r="L1" s="1067"/>
      <c r="M1" s="1067"/>
      <c r="N1" s="1067"/>
      <c r="O1" s="1067"/>
      <c r="P1" s="1067"/>
      <c r="Q1" s="1067"/>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row>
    <row r="2" spans="1:54" ht="247.5" customHeight="1" x14ac:dyDescent="0.2">
      <c r="A2" s="534" t="s">
        <v>277</v>
      </c>
      <c r="B2" s="1070" t="s">
        <v>489</v>
      </c>
      <c r="C2" s="1071"/>
      <c r="D2" s="1071"/>
      <c r="E2" s="1071"/>
      <c r="F2" s="1071"/>
      <c r="G2" s="1071"/>
      <c r="H2" s="1071"/>
      <c r="I2" s="1071"/>
      <c r="J2" s="1071"/>
      <c r="K2" s="1071"/>
      <c r="L2" s="1071"/>
      <c r="M2" s="1071"/>
      <c r="N2" s="1071"/>
      <c r="O2" s="1071"/>
      <c r="P2" s="1071"/>
      <c r="Q2" s="1072"/>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row>
    <row r="3" spans="1:54" ht="17.55" customHeight="1" thickBot="1" x14ac:dyDescent="0.25">
      <c r="A3" s="1073"/>
      <c r="B3" s="1073"/>
      <c r="C3" s="1073"/>
      <c r="D3" s="1073"/>
      <c r="E3" s="1073"/>
      <c r="F3" s="1073"/>
      <c r="G3" s="1073"/>
      <c r="H3" s="1073"/>
      <c r="I3" s="1073"/>
      <c r="J3" s="1073"/>
      <c r="K3" s="1073"/>
      <c r="L3" s="1073"/>
      <c r="M3" s="1073"/>
      <c r="N3" s="1073"/>
      <c r="O3" s="1073"/>
      <c r="P3" s="1073"/>
      <c r="Q3" s="1073"/>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row>
    <row r="4" spans="1:54" ht="32.1" customHeight="1" x14ac:dyDescent="0.2">
      <c r="A4" s="1122" t="s">
        <v>429</v>
      </c>
      <c r="B4" s="1123"/>
      <c r="C4" s="1123"/>
      <c r="D4" s="1123"/>
      <c r="E4" s="1123"/>
      <c r="F4" s="1123"/>
      <c r="G4" s="1123"/>
      <c r="H4" s="1123"/>
      <c r="I4" s="1123"/>
      <c r="J4" s="1123"/>
      <c r="K4" s="1123"/>
      <c r="L4" s="1123"/>
      <c r="M4" s="1123"/>
      <c r="N4" s="1123"/>
      <c r="O4" s="1123"/>
      <c r="P4" s="1123"/>
      <c r="Q4" s="1124"/>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row>
    <row r="5" spans="1:54" ht="57.45" customHeight="1" x14ac:dyDescent="0.2">
      <c r="A5" s="621"/>
      <c r="B5" s="1118" t="s">
        <v>395</v>
      </c>
      <c r="C5" s="1119"/>
      <c r="D5" s="1119"/>
      <c r="E5" s="1119"/>
      <c r="F5" s="1119"/>
      <c r="G5" s="1119"/>
      <c r="H5" s="1119"/>
      <c r="I5" s="1119"/>
      <c r="J5" s="1120" t="s">
        <v>396</v>
      </c>
      <c r="K5" s="1119"/>
      <c r="L5" s="1119"/>
      <c r="M5" s="1119"/>
      <c r="N5" s="1119"/>
      <c r="O5" s="1119"/>
      <c r="P5" s="1119"/>
      <c r="Q5" s="112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row>
    <row r="6" spans="1:54" s="258" customFormat="1" ht="28.05" customHeight="1" x14ac:dyDescent="0.2">
      <c r="A6" s="1125" t="s">
        <v>278</v>
      </c>
      <c r="B6" s="1103">
        <f>'2-4達成目標'!C5</f>
        <v>0</v>
      </c>
      <c r="C6" s="1104"/>
      <c r="D6" s="1104"/>
      <c r="E6" s="1104"/>
      <c r="F6" s="1104"/>
      <c r="G6" s="1104"/>
      <c r="H6" s="1104"/>
      <c r="I6" s="1104"/>
      <c r="J6" s="1109">
        <f>'2-4達成目標'!K5</f>
        <v>0</v>
      </c>
      <c r="K6" s="1110"/>
      <c r="L6" s="1110"/>
      <c r="M6" s="1110"/>
      <c r="N6" s="1110"/>
      <c r="O6" s="1110"/>
      <c r="P6" s="1110"/>
      <c r="Q6" s="1111"/>
    </row>
    <row r="7" spans="1:54" s="258" customFormat="1" ht="28.05" customHeight="1" x14ac:dyDescent="0.2">
      <c r="A7" s="1126"/>
      <c r="B7" s="1105"/>
      <c r="C7" s="1106"/>
      <c r="D7" s="1106"/>
      <c r="E7" s="1106"/>
      <c r="F7" s="1106"/>
      <c r="G7" s="1106"/>
      <c r="H7" s="1106"/>
      <c r="I7" s="1106"/>
      <c r="J7" s="1112"/>
      <c r="K7" s="1113"/>
      <c r="L7" s="1113"/>
      <c r="M7" s="1113"/>
      <c r="N7" s="1113"/>
      <c r="O7" s="1113"/>
      <c r="P7" s="1113"/>
      <c r="Q7" s="1114"/>
    </row>
    <row r="8" spans="1:54" s="258" customFormat="1" ht="69" customHeight="1" thickBot="1" x14ac:dyDescent="0.25">
      <c r="A8" s="1127"/>
      <c r="B8" s="1107"/>
      <c r="C8" s="1108"/>
      <c r="D8" s="1108"/>
      <c r="E8" s="1108"/>
      <c r="F8" s="1108"/>
      <c r="G8" s="1108"/>
      <c r="H8" s="1108"/>
      <c r="I8" s="1108"/>
      <c r="J8" s="1115"/>
      <c r="K8" s="1116"/>
      <c r="L8" s="1116"/>
      <c r="M8" s="1116"/>
      <c r="N8" s="1116"/>
      <c r="O8" s="1116"/>
      <c r="P8" s="1116"/>
      <c r="Q8" s="1117"/>
    </row>
    <row r="9" spans="1:54" s="258" customFormat="1" ht="48.6" customHeight="1" x14ac:dyDescent="0.2">
      <c r="A9" s="1080" t="s">
        <v>430</v>
      </c>
      <c r="B9" s="1048"/>
      <c r="C9" s="1049"/>
      <c r="D9" s="1049"/>
      <c r="E9" s="1049"/>
      <c r="F9" s="1049"/>
      <c r="G9" s="1049"/>
      <c r="H9" s="1049"/>
      <c r="I9" s="1050"/>
      <c r="J9" s="1057"/>
      <c r="K9" s="1058"/>
      <c r="L9" s="1058"/>
      <c r="M9" s="1058"/>
      <c r="N9" s="1058"/>
      <c r="O9" s="1058"/>
      <c r="P9" s="1058"/>
      <c r="Q9" s="1059"/>
      <c r="S9" s="543"/>
    </row>
    <row r="10" spans="1:54" s="258" customFormat="1" ht="48.6" customHeight="1" x14ac:dyDescent="0.2">
      <c r="A10" s="1081"/>
      <c r="B10" s="1051"/>
      <c r="C10" s="1052"/>
      <c r="D10" s="1052"/>
      <c r="E10" s="1052"/>
      <c r="F10" s="1052"/>
      <c r="G10" s="1052"/>
      <c r="H10" s="1052"/>
      <c r="I10" s="1053"/>
      <c r="J10" s="1060"/>
      <c r="K10" s="1061"/>
      <c r="L10" s="1061"/>
      <c r="M10" s="1061"/>
      <c r="N10" s="1061"/>
      <c r="O10" s="1061"/>
      <c r="P10" s="1061"/>
      <c r="Q10" s="1062"/>
    </row>
    <row r="11" spans="1:54" s="258" customFormat="1" ht="48.6" customHeight="1" x14ac:dyDescent="0.2">
      <c r="A11" s="1082"/>
      <c r="B11" s="1083"/>
      <c r="C11" s="1084"/>
      <c r="D11" s="1084"/>
      <c r="E11" s="1084"/>
      <c r="F11" s="1084"/>
      <c r="G11" s="1084"/>
      <c r="H11" s="1084"/>
      <c r="I11" s="1085"/>
      <c r="J11" s="1086"/>
      <c r="K11" s="1087"/>
      <c r="L11" s="1087"/>
      <c r="M11" s="1087"/>
      <c r="N11" s="1087"/>
      <c r="O11" s="1087"/>
      <c r="P11" s="1087"/>
      <c r="Q11" s="1088"/>
    </row>
    <row r="12" spans="1:54" s="258" customFormat="1" ht="22.5" customHeight="1" x14ac:dyDescent="0.2">
      <c r="A12" s="1089" t="s">
        <v>279</v>
      </c>
      <c r="B12" s="1091" t="s">
        <v>280</v>
      </c>
      <c r="C12" s="1092"/>
      <c r="D12" s="1093"/>
      <c r="E12" s="356"/>
      <c r="F12" s="1094" t="s">
        <v>281</v>
      </c>
      <c r="G12" s="1095"/>
      <c r="H12" s="1096"/>
      <c r="I12" s="356" t="s">
        <v>271</v>
      </c>
      <c r="J12" s="1091" t="s">
        <v>282</v>
      </c>
      <c r="K12" s="1092"/>
      <c r="L12" s="1093"/>
      <c r="M12" s="356"/>
      <c r="N12" s="1094" t="s">
        <v>283</v>
      </c>
      <c r="O12" s="1095"/>
      <c r="P12" s="1096"/>
      <c r="Q12" s="619"/>
    </row>
    <row r="13" spans="1:54" s="258" customFormat="1" ht="22.2" customHeight="1" thickBot="1" x14ac:dyDescent="0.25">
      <c r="A13" s="1090"/>
      <c r="B13" s="1097" t="s">
        <v>284</v>
      </c>
      <c r="C13" s="1098"/>
      <c r="D13" s="1099"/>
      <c r="E13" s="259"/>
      <c r="F13" s="1097" t="s">
        <v>285</v>
      </c>
      <c r="G13" s="1098"/>
      <c r="H13" s="1099"/>
      <c r="I13" s="259"/>
      <c r="J13" s="1097" t="s">
        <v>286</v>
      </c>
      <c r="K13" s="1098"/>
      <c r="L13" s="1099"/>
      <c r="M13" s="259"/>
      <c r="N13" s="1100" t="s">
        <v>287</v>
      </c>
      <c r="O13" s="1101"/>
      <c r="P13" s="1102"/>
      <c r="Q13" s="620"/>
    </row>
    <row r="14" spans="1:54" s="258" customFormat="1" ht="48.6" customHeight="1" x14ac:dyDescent="0.2">
      <c r="A14" s="1080" t="s">
        <v>585</v>
      </c>
      <c r="B14" s="1048"/>
      <c r="C14" s="1049"/>
      <c r="D14" s="1049"/>
      <c r="E14" s="1049"/>
      <c r="F14" s="1049"/>
      <c r="G14" s="1049"/>
      <c r="H14" s="1049"/>
      <c r="I14" s="1050"/>
      <c r="J14" s="1057"/>
      <c r="K14" s="1058"/>
      <c r="L14" s="1058"/>
      <c r="M14" s="1058"/>
      <c r="N14" s="1058"/>
      <c r="O14" s="1058"/>
      <c r="P14" s="1058"/>
      <c r="Q14" s="1059"/>
      <c r="S14" s="543"/>
    </row>
    <row r="15" spans="1:54" s="258" customFormat="1" ht="48.6" customHeight="1" x14ac:dyDescent="0.2">
      <c r="A15" s="1081"/>
      <c r="B15" s="1051"/>
      <c r="C15" s="1052"/>
      <c r="D15" s="1052"/>
      <c r="E15" s="1052"/>
      <c r="F15" s="1052"/>
      <c r="G15" s="1052"/>
      <c r="H15" s="1052"/>
      <c r="I15" s="1053"/>
      <c r="J15" s="1060"/>
      <c r="K15" s="1061"/>
      <c r="L15" s="1061"/>
      <c r="M15" s="1061"/>
      <c r="N15" s="1061"/>
      <c r="O15" s="1061"/>
      <c r="P15" s="1061"/>
      <c r="Q15" s="1062"/>
    </row>
    <row r="16" spans="1:54" s="258" customFormat="1" ht="48.6" customHeight="1" x14ac:dyDescent="0.2">
      <c r="A16" s="1082"/>
      <c r="B16" s="1083"/>
      <c r="C16" s="1084"/>
      <c r="D16" s="1084"/>
      <c r="E16" s="1084"/>
      <c r="F16" s="1084"/>
      <c r="G16" s="1084"/>
      <c r="H16" s="1084"/>
      <c r="I16" s="1085"/>
      <c r="J16" s="1086"/>
      <c r="K16" s="1087"/>
      <c r="L16" s="1087"/>
      <c r="M16" s="1087"/>
      <c r="N16" s="1087"/>
      <c r="O16" s="1087"/>
      <c r="P16" s="1087"/>
      <c r="Q16" s="1088"/>
    </row>
    <row r="17" spans="1:23" s="258" customFormat="1" ht="22.5" customHeight="1" x14ac:dyDescent="0.2">
      <c r="A17" s="1089" t="s">
        <v>279</v>
      </c>
      <c r="B17" s="1091" t="s">
        <v>280</v>
      </c>
      <c r="C17" s="1092"/>
      <c r="D17" s="1093"/>
      <c r="E17" s="356"/>
      <c r="F17" s="1094" t="s">
        <v>281</v>
      </c>
      <c r="G17" s="1095"/>
      <c r="H17" s="1096"/>
      <c r="I17" s="356" t="s">
        <v>271</v>
      </c>
      <c r="J17" s="1091" t="s">
        <v>282</v>
      </c>
      <c r="K17" s="1092"/>
      <c r="L17" s="1093"/>
      <c r="M17" s="356"/>
      <c r="N17" s="1094" t="s">
        <v>283</v>
      </c>
      <c r="O17" s="1095"/>
      <c r="P17" s="1096"/>
      <c r="Q17" s="619"/>
    </row>
    <row r="18" spans="1:23" s="258" customFormat="1" ht="22.5" customHeight="1" thickBot="1" x14ac:dyDescent="0.25">
      <c r="A18" s="1090"/>
      <c r="B18" s="1097" t="s">
        <v>284</v>
      </c>
      <c r="C18" s="1098"/>
      <c r="D18" s="1099"/>
      <c r="E18" s="259"/>
      <c r="F18" s="1097" t="s">
        <v>285</v>
      </c>
      <c r="G18" s="1098"/>
      <c r="H18" s="1099"/>
      <c r="I18" s="259"/>
      <c r="J18" s="1097" t="s">
        <v>286</v>
      </c>
      <c r="K18" s="1098"/>
      <c r="L18" s="1099"/>
      <c r="M18" s="259"/>
      <c r="N18" s="1100" t="s">
        <v>287</v>
      </c>
      <c r="O18" s="1101"/>
      <c r="P18" s="1102"/>
      <c r="Q18" s="620"/>
    </row>
    <row r="19" spans="1:23" s="258" customFormat="1" ht="48.6" customHeight="1" x14ac:dyDescent="0.2">
      <c r="A19" s="1080" t="s">
        <v>584</v>
      </c>
      <c r="B19" s="1048"/>
      <c r="C19" s="1049"/>
      <c r="D19" s="1049"/>
      <c r="E19" s="1049"/>
      <c r="F19" s="1049"/>
      <c r="G19" s="1049"/>
      <c r="H19" s="1049"/>
      <c r="I19" s="1050"/>
      <c r="J19" s="1057"/>
      <c r="K19" s="1058"/>
      <c r="L19" s="1058"/>
      <c r="M19" s="1058"/>
      <c r="N19" s="1058"/>
      <c r="O19" s="1058"/>
      <c r="P19" s="1058"/>
      <c r="Q19" s="1059"/>
      <c r="S19" s="543"/>
      <c r="W19" s="261"/>
    </row>
    <row r="20" spans="1:23" s="258" customFormat="1" ht="48.6" customHeight="1" x14ac:dyDescent="0.2">
      <c r="A20" s="1081"/>
      <c r="B20" s="1051"/>
      <c r="C20" s="1052"/>
      <c r="D20" s="1052"/>
      <c r="E20" s="1052"/>
      <c r="F20" s="1052"/>
      <c r="G20" s="1052"/>
      <c r="H20" s="1052"/>
      <c r="I20" s="1053"/>
      <c r="J20" s="1060"/>
      <c r="K20" s="1061"/>
      <c r="L20" s="1061"/>
      <c r="M20" s="1061"/>
      <c r="N20" s="1061"/>
      <c r="O20" s="1061"/>
      <c r="P20" s="1061"/>
      <c r="Q20" s="1062"/>
    </row>
    <row r="21" spans="1:23" s="258" customFormat="1" ht="48.6" customHeight="1" x14ac:dyDescent="0.2">
      <c r="A21" s="1082"/>
      <c r="B21" s="1083"/>
      <c r="C21" s="1084"/>
      <c r="D21" s="1084"/>
      <c r="E21" s="1084"/>
      <c r="F21" s="1084"/>
      <c r="G21" s="1084"/>
      <c r="H21" s="1084"/>
      <c r="I21" s="1085"/>
      <c r="J21" s="1086"/>
      <c r="K21" s="1087"/>
      <c r="L21" s="1087"/>
      <c r="M21" s="1087"/>
      <c r="N21" s="1087"/>
      <c r="O21" s="1087"/>
      <c r="P21" s="1087"/>
      <c r="Q21" s="1088"/>
    </row>
    <row r="22" spans="1:23" s="258" customFormat="1" ht="22.5" customHeight="1" x14ac:dyDescent="0.2">
      <c r="A22" s="1089" t="s">
        <v>279</v>
      </c>
      <c r="B22" s="1091" t="s">
        <v>280</v>
      </c>
      <c r="C22" s="1092"/>
      <c r="D22" s="1093"/>
      <c r="E22" s="356"/>
      <c r="F22" s="1094" t="s">
        <v>281</v>
      </c>
      <c r="G22" s="1095"/>
      <c r="H22" s="1096"/>
      <c r="I22" s="356" t="s">
        <v>271</v>
      </c>
      <c r="J22" s="1091" t="s">
        <v>282</v>
      </c>
      <c r="K22" s="1092"/>
      <c r="L22" s="1093"/>
      <c r="M22" s="356"/>
      <c r="N22" s="1094" t="s">
        <v>283</v>
      </c>
      <c r="O22" s="1095"/>
      <c r="P22" s="1096"/>
      <c r="Q22" s="619"/>
    </row>
    <row r="23" spans="1:23" s="258" customFormat="1" ht="22.5" customHeight="1" thickBot="1" x14ac:dyDescent="0.25">
      <c r="A23" s="1090"/>
      <c r="B23" s="1097" t="s">
        <v>284</v>
      </c>
      <c r="C23" s="1098"/>
      <c r="D23" s="1099"/>
      <c r="E23" s="259"/>
      <c r="F23" s="1097" t="s">
        <v>285</v>
      </c>
      <c r="G23" s="1098"/>
      <c r="H23" s="1099"/>
      <c r="I23" s="259"/>
      <c r="J23" s="1097" t="s">
        <v>286</v>
      </c>
      <c r="K23" s="1098"/>
      <c r="L23" s="1099"/>
      <c r="M23" s="259"/>
      <c r="N23" s="1100" t="s">
        <v>287</v>
      </c>
      <c r="O23" s="1101"/>
      <c r="P23" s="1102"/>
      <c r="Q23" s="620"/>
    </row>
    <row r="29" spans="1:23" x14ac:dyDescent="0.2">
      <c r="K29" s="523"/>
    </row>
  </sheetData>
  <sheetProtection sheet="1" objects="1" scenarios="1" formatCells="0" insertRows="0" selectLockedCells="1"/>
  <mergeCells count="45">
    <mergeCell ref="B6:I8"/>
    <mergeCell ref="J6:Q8"/>
    <mergeCell ref="A1:Q1"/>
    <mergeCell ref="B2:Q2"/>
    <mergeCell ref="A3:Q3"/>
    <mergeCell ref="B5:I5"/>
    <mergeCell ref="J5:Q5"/>
    <mergeCell ref="A4:Q4"/>
    <mergeCell ref="A6:A8"/>
    <mergeCell ref="A14:A16"/>
    <mergeCell ref="B14:I16"/>
    <mergeCell ref="J14:Q16"/>
    <mergeCell ref="A17:A18"/>
    <mergeCell ref="B17:D17"/>
    <mergeCell ref="F17:H17"/>
    <mergeCell ref="J17:L17"/>
    <mergeCell ref="N17:P17"/>
    <mergeCell ref="B18:D18"/>
    <mergeCell ref="F18:H18"/>
    <mergeCell ref="J18:L18"/>
    <mergeCell ref="N18:P18"/>
    <mergeCell ref="A19:A21"/>
    <mergeCell ref="B19:I21"/>
    <mergeCell ref="J19:Q21"/>
    <mergeCell ref="A22:A23"/>
    <mergeCell ref="B22:D22"/>
    <mergeCell ref="F22:H22"/>
    <mergeCell ref="J22:L22"/>
    <mergeCell ref="N22:P22"/>
    <mergeCell ref="B23:D23"/>
    <mergeCell ref="F23:H23"/>
    <mergeCell ref="J23:L23"/>
    <mergeCell ref="N23:P23"/>
    <mergeCell ref="A9:A11"/>
    <mergeCell ref="B9:I11"/>
    <mergeCell ref="J9:Q11"/>
    <mergeCell ref="A12:A13"/>
    <mergeCell ref="B12:D12"/>
    <mergeCell ref="F12:H12"/>
    <mergeCell ref="J12:L12"/>
    <mergeCell ref="N12:P12"/>
    <mergeCell ref="B13:D13"/>
    <mergeCell ref="F13:H13"/>
    <mergeCell ref="J13:L13"/>
    <mergeCell ref="N13:P13"/>
  </mergeCells>
  <phoneticPr fontId="1"/>
  <dataValidations count="2">
    <dataValidation allowBlank="1" showErrorMessage="1" prompt="製品の新規性・優秀性を構成する機能について、主観的な表現を避けて記入してください。" sqref="J6:Q8 B6:I11 B19:I21 B14:I16" xr:uid="{D1E6DF26-C4EA-4209-B9E1-02C8CDDB6827}"/>
    <dataValidation type="list" allowBlank="1" showInputMessage="1" showErrorMessage="1" sqref="M12:M13 Q12:Q13 E12:E13 I12:I13 Q17:Q18 E17:E18 I17:I18 M17:M18 Q22:Q23 E22:E23 I22:I23 M22:M23" xr:uid="{EB0826A7-99AA-40FC-A938-83A56F45D5E1}">
      <formula1>"　,○"</formula1>
    </dataValidation>
  </dataValidations>
  <printOptions horizontalCentered="1"/>
  <pageMargins left="0.31496062992125984" right="0.31496062992125984" top="0.74803149606299213" bottom="0.74803149606299213" header="0.31496062992125984" footer="0.31496062992125984"/>
  <pageSetup paperSize="9" scale="70" fitToWidth="0" fitToHeight="0" orientation="portrait"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40</vt:i4>
      </vt:variant>
    </vt:vector>
  </HeadingPairs>
  <TitlesOfParts>
    <vt:vector size="67" baseType="lpstr">
      <vt:lpstr>表紙</vt:lpstr>
      <vt:lpstr>1-1申請者概要</vt:lpstr>
      <vt:lpstr>1-2助成金利用状況</vt:lpstr>
      <vt:lpstr>1-3役員・株主</vt:lpstr>
      <vt:lpstr>2-1申請概要①</vt:lpstr>
      <vt:lpstr>2-2申請概要②</vt:lpstr>
      <vt:lpstr>2-3市場性</vt:lpstr>
      <vt:lpstr>2-4達成目標</vt:lpstr>
      <vt:lpstr>2-5達成目標①</vt:lpstr>
      <vt:lpstr>2-6達成目標②</vt:lpstr>
      <vt:lpstr>2-7達成目標③</vt:lpstr>
      <vt:lpstr>2-8実施体制</vt:lpstr>
      <vt:lpstr>2-9スケジュール</vt:lpstr>
      <vt:lpstr>2-10産業財産権等</vt:lpstr>
      <vt:lpstr>３資金計画全体</vt:lpstr>
      <vt:lpstr>3-1資金計画【期別】</vt:lpstr>
      <vt:lpstr>3-2【機】原材料・副資材費</vt:lpstr>
      <vt:lpstr>3-3【機】機械装置・工具器具費</vt:lpstr>
      <vt:lpstr>3-4【機】機械装置・工具器具費_購入計画書</vt:lpstr>
      <vt:lpstr>3-5【機】委託費</vt:lpstr>
      <vt:lpstr>3-6【機】委託費_計画書</vt:lpstr>
      <vt:lpstr>3-7【機】専門家指導費</vt:lpstr>
      <vt:lpstr>3-8【機】産業財産権出願・導入費</vt:lpstr>
      <vt:lpstr>3-9【機】直接人件費①</vt:lpstr>
      <vt:lpstr>3-10【機】直接人件費②</vt:lpstr>
      <vt:lpstr>3-11【機】直接人件費③</vt:lpstr>
      <vt:lpstr>3-12【機】展示会出展費・広告費</vt:lpstr>
      <vt:lpstr>'3-2【機】原材料・副資材費'!_9．資金支出明細</vt:lpstr>
      <vt:lpstr>'3-3【機】機械装置・工具器具費'!_9．資金支出明細</vt:lpstr>
      <vt:lpstr>'3-5【機】委託費'!_9．資金支出明細</vt:lpstr>
      <vt:lpstr>'3-7【機】専門家指導費'!_9．資金支出明細</vt:lpstr>
      <vt:lpstr>'1-3役員・株主'!_ftn1</vt:lpstr>
      <vt:lpstr>'1-3役員・株主'!_ftnref1</vt:lpstr>
      <vt:lpstr>'1-1申請者概要'!Print_Area</vt:lpstr>
      <vt:lpstr>'1-2助成金利用状況'!Print_Area</vt:lpstr>
      <vt:lpstr>'1-3役員・株主'!Print_Area</vt:lpstr>
      <vt:lpstr>'2-10産業財産権等'!Print_Area</vt:lpstr>
      <vt:lpstr>'2-1申請概要①'!Print_Area</vt:lpstr>
      <vt:lpstr>'2-2申請概要②'!Print_Area</vt:lpstr>
      <vt:lpstr>'2-3市場性'!Print_Area</vt:lpstr>
      <vt:lpstr>'2-4達成目標'!Print_Area</vt:lpstr>
      <vt:lpstr>'2-5達成目標①'!Print_Area</vt:lpstr>
      <vt:lpstr>'2-6達成目標②'!Print_Area</vt:lpstr>
      <vt:lpstr>'2-7達成目標③'!Print_Area</vt:lpstr>
      <vt:lpstr>'2-8実施体制'!Print_Area</vt:lpstr>
      <vt:lpstr>'2-9スケジュール'!Print_Area</vt:lpstr>
      <vt:lpstr>'3-10【機】直接人件費②'!Print_Area</vt:lpstr>
      <vt:lpstr>'3-11【機】直接人件費③'!Print_Area</vt:lpstr>
      <vt:lpstr>'3-12【機】展示会出展費・広告費'!Print_Area</vt:lpstr>
      <vt:lpstr>'3-1資金計画【期別】'!Print_Area</vt:lpstr>
      <vt:lpstr>'3-2【機】原材料・副資材費'!Print_Area</vt:lpstr>
      <vt:lpstr>'3-3【機】機械装置・工具器具費'!Print_Area</vt:lpstr>
      <vt:lpstr>'3-4【機】機械装置・工具器具費_購入計画書'!Print_Area</vt:lpstr>
      <vt:lpstr>'3-5【機】委託費'!Print_Area</vt:lpstr>
      <vt:lpstr>'3-6【機】委託費_計画書'!Print_Area</vt:lpstr>
      <vt:lpstr>'3-7【機】専門家指導費'!Print_Area</vt:lpstr>
      <vt:lpstr>'3-8【機】産業財産権出願・導入費'!Print_Area</vt:lpstr>
      <vt:lpstr>'3-9【機】直接人件費①'!Print_Area</vt:lpstr>
      <vt:lpstr>'３資金計画全体'!Print_Area</vt:lpstr>
      <vt:lpstr>表紙!Print_Area</vt:lpstr>
      <vt:lpstr>'3-2【機】原材料・副資材費'!Print_Titles</vt:lpstr>
      <vt:lpstr>'3-1資金計画【期別】'!Z_78A06D35_997C_49BE_BF64_1932D8EC4307_.wvu.PrintArea</vt:lpstr>
      <vt:lpstr>'３資金計画全体'!Z_78A06D35_997C_49BE_BF64_1932D8EC4307_.wvu.PrintArea</vt:lpstr>
      <vt:lpstr>'1-1申請者概要'!サービス業</vt:lpstr>
      <vt:lpstr>'1-1申請者概要'!卸売業</vt:lpstr>
      <vt:lpstr>'1-1申請者概要'!小売業</vt:lpstr>
      <vt:lpstr>'1-1申請者概要'!製造業その他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2025-09-18T03:00:56Z</dcterms:modified>
</cp:coreProperties>
</file>