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always" codeName="ThisWorkbook"/>
  <xr:revisionPtr revIDLastSave="0" documentId="13_ncr:1_{03572216-594E-4662-90AC-32D6A5074ABF}" xr6:coauthVersionLast="47" xr6:coauthVersionMax="47" xr10:uidLastSave="{00000000-0000-0000-0000-000000000000}"/>
  <bookViews>
    <workbookView xWindow="30" yWindow="-16320" windowWidth="29040" windowHeight="15720" xr2:uid="{00000000-000D-0000-FFFF-FFFF00000000}"/>
  </bookViews>
  <sheets>
    <sheet name="誓約事項①" sheetId="29" r:id="rId1"/>
    <sheet name="誓約事項②" sheetId="30" r:id="rId2"/>
    <sheet name="申請書" sheetId="7" r:id="rId3"/>
    <sheet name="追加設置場所" sheetId="9" r:id="rId4"/>
    <sheet name="株主名簿" sheetId="24" r:id="rId5"/>
    <sheet name="機械設備計画" sheetId="2" r:id="rId6"/>
    <sheet name="資金計画" sheetId="3" r:id="rId7"/>
    <sheet name="収支計画表" sheetId="21" r:id="rId8"/>
    <sheet name="企業分類" sheetId="28" state="hidden" r:id="rId9"/>
    <sheet name="助成金申請上限" sheetId="27" state="hidden" r:id="rId10"/>
    <sheet name="使用不可公社専用" sheetId="10" state="hidden" r:id="rId11"/>
    <sheet name="入力規則(改変禁止)" sheetId="11" state="hidden" r:id="rId12"/>
  </sheets>
  <definedNames>
    <definedName name="__xlchart.v1.0" hidden="1">#REF!</definedName>
    <definedName name="__xlchart.v1.1" hidden="1">#REF!</definedName>
    <definedName name="__xlchart.v1.2" hidden="1">#REF!</definedName>
    <definedName name="__xlchart.v1.3" hidden="1">#REF!</definedName>
    <definedName name="__xlchart.v1.4" hidden="1">#REF!</definedName>
    <definedName name="__xlchart.v1.5" hidden="1">#REF!</definedName>
    <definedName name="__xlchart.v1.6" hidden="1">#REF!</definedName>
    <definedName name="__xlchart.v1.7" hidden="1">#REF!</definedName>
    <definedName name="_9．資金支出明細">#REF!</definedName>
    <definedName name="_xlnm._FilterDatabase" localSheetId="8" hidden="1">企業分類!$B$5:$H$116</definedName>
    <definedName name="ertew">#REF!</definedName>
    <definedName name="ja">#REF!</definedName>
    <definedName name="kaidai">#REF!</definedName>
    <definedName name="koukoku">#REF!</definedName>
    <definedName name="minpay">#REF!</definedName>
    <definedName name="_xlnm.Print_Area" localSheetId="4">株主名簿!$A$1:$Q$34</definedName>
    <definedName name="_xlnm.Print_Area" localSheetId="5">機械設備計画!$B$1:$AP$37</definedName>
    <definedName name="_xlnm.Print_Area" localSheetId="6">資金計画!$A$1:$U$54</definedName>
    <definedName name="_xlnm.Print_Area" localSheetId="7">収支計画表!$A$1:$N$38</definedName>
    <definedName name="_xlnm.Print_Area" localSheetId="9">助成金申請上限!$B$1:$AF$22</definedName>
    <definedName name="_xlnm.Print_Area" localSheetId="2">申請書!$B$1:$AB$176</definedName>
    <definedName name="_xlnm.Print_Area" localSheetId="0">誓約事項①!$A$1:$AA$36</definedName>
    <definedName name="_xlnm.Print_Area" localSheetId="1">誓約事項②!$A$1:$J$17</definedName>
    <definedName name="_xlnm.Print_Area" localSheetId="3">追加設置場所!$A$2:$AA$151</definedName>
    <definedName name="_xlnm.Print_Titles" localSheetId="5">機械設備計画!$1:$1</definedName>
    <definedName name="_xlnm.Print_Titles" localSheetId="6">資金計画!$1:$1</definedName>
    <definedName name="_xlnm.Print_Titles" localSheetId="7">収支計画表!$1:$1</definedName>
    <definedName name="_xlnm.Print_Titles" localSheetId="9">助成金申請上限!#REF!</definedName>
    <definedName name="_xlnm.Print_Titles" localSheetId="2">申請書!$1:$1</definedName>
    <definedName name="q">#REF!</definedName>
    <definedName name="S_公務〈他に分類されるものを除く〉">#REF!</definedName>
    <definedName name="T_分類不能の産業">#REF!</definedName>
    <definedName name="ｚ">#REF!</definedName>
    <definedName name="サンプル">#REF!</definedName>
    <definedName name="海外">#REF!</definedName>
    <definedName name="種別">#REF!</definedName>
    <definedName name="助成事業のフロー・スケジュール">#REF!</definedName>
    <definedName name="申請者区分" localSheetId="6">資金計画!$U$12:$U$15</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1" i="3" l="1"/>
  <c r="M19" i="3"/>
  <c r="M21" i="3"/>
  <c r="BE13" i="2"/>
  <c r="BE12" i="2"/>
  <c r="BE11" i="2"/>
  <c r="BE10" i="2"/>
  <c r="BE9" i="2"/>
  <c r="BE8" i="2"/>
  <c r="BE7" i="2"/>
  <c r="BE6" i="2"/>
  <c r="BE16" i="2" l="1"/>
  <c r="DL4" i="10" s="1"/>
  <c r="E15" i="30" l="1"/>
  <c r="E17" i="30"/>
  <c r="E16" i="30"/>
  <c r="I15" i="30"/>
  <c r="G15" i="30"/>
  <c r="N4" i="10" l="1"/>
  <c r="K4" i="10"/>
  <c r="J4" i="10"/>
  <c r="AA17" i="3"/>
  <c r="Z17" i="3" l="1"/>
  <c r="AC6" i="2"/>
  <c r="BC13" i="2"/>
  <c r="BC12" i="2"/>
  <c r="BC11" i="2"/>
  <c r="BC10" i="2"/>
  <c r="BC8" i="2"/>
  <c r="AB2" i="2"/>
  <c r="Q2" i="21"/>
  <c r="B49" i="7"/>
  <c r="B48" i="7"/>
  <c r="AV13" i="2" l="1"/>
  <c r="AV12" i="2"/>
  <c r="AV11" i="2"/>
  <c r="AV10" i="2"/>
  <c r="AV9" i="2"/>
  <c r="BC9" i="2" s="1"/>
  <c r="AV8" i="2"/>
  <c r="AV7" i="2"/>
  <c r="BC7" i="2" s="1"/>
  <c r="AV6" i="2"/>
  <c r="BC6" i="2" s="1"/>
  <c r="AD10" i="27"/>
  <c r="FM4" i="10" l="1"/>
  <c r="C33" i="2" l="1"/>
  <c r="C32" i="2"/>
  <c r="C31" i="2"/>
  <c r="C30" i="2"/>
  <c r="C29" i="2"/>
  <c r="C28" i="2"/>
  <c r="C27" i="2"/>
  <c r="C26" i="2"/>
  <c r="BA13" i="2"/>
  <c r="AU13" i="2"/>
  <c r="AZ13" i="2" s="1"/>
  <c r="AT13" i="2"/>
  <c r="AY13" i="2" s="1"/>
  <c r="AC13" i="2"/>
  <c r="L33" i="2" s="1"/>
  <c r="BA12" i="2"/>
  <c r="AU12" i="2"/>
  <c r="AZ12" i="2" s="1"/>
  <c r="AT12" i="2"/>
  <c r="AY12" i="2" s="1"/>
  <c r="AC12" i="2"/>
  <c r="L32" i="2" s="1"/>
  <c r="BA11" i="2"/>
  <c r="AU11" i="2"/>
  <c r="AZ11" i="2" s="1"/>
  <c r="AT11" i="2"/>
  <c r="AY11" i="2" s="1"/>
  <c r="AC11" i="2"/>
  <c r="L31" i="2" s="1"/>
  <c r="BA10" i="2"/>
  <c r="AU10" i="2"/>
  <c r="AZ10" i="2" s="1"/>
  <c r="AT10" i="2"/>
  <c r="AY10" i="2" s="1"/>
  <c r="AC10" i="2"/>
  <c r="L30" i="2" s="1"/>
  <c r="BA9" i="2"/>
  <c r="AU9" i="2"/>
  <c r="AZ9" i="2" s="1"/>
  <c r="AT9" i="2"/>
  <c r="AY9" i="2" s="1"/>
  <c r="AC9" i="2"/>
  <c r="L29" i="2" s="1"/>
  <c r="BA8" i="2"/>
  <c r="AU8" i="2"/>
  <c r="AZ8" i="2" s="1"/>
  <c r="AT8" i="2"/>
  <c r="AY8" i="2" s="1"/>
  <c r="AC8" i="2"/>
  <c r="L28" i="2" s="1"/>
  <c r="BA7" i="2"/>
  <c r="AU7" i="2"/>
  <c r="AZ7" i="2" s="1"/>
  <c r="AT7" i="2"/>
  <c r="AY7" i="2" s="1"/>
  <c r="AC7" i="2"/>
  <c r="L27" i="2" s="1"/>
  <c r="AU6" i="2"/>
  <c r="AZ6" i="2" s="1"/>
  <c r="AT6" i="2"/>
  <c r="AY6" i="2" s="1"/>
  <c r="L26" i="2"/>
  <c r="AV14" i="2" l="1"/>
  <c r="AY14" i="2"/>
  <c r="AZ14" i="2"/>
  <c r="AT14" i="2"/>
  <c r="P14" i="2" s="1"/>
  <c r="BA6" i="2"/>
  <c r="BA14" i="2" s="1"/>
  <c r="AU14" i="2"/>
  <c r="P15" i="2" s="1"/>
  <c r="P16" i="2" l="1"/>
  <c r="AC16" i="2"/>
  <c r="AC14" i="2"/>
  <c r="M20" i="3" s="1"/>
  <c r="E3" i="28"/>
  <c r="H2" i="28"/>
  <c r="F2" i="28"/>
  <c r="E2" i="28"/>
  <c r="B3" i="28"/>
  <c r="R4" i="10" l="1"/>
  <c r="I19" i="3"/>
  <c r="B2" i="28"/>
  <c r="N5" i="21" l="1"/>
  <c r="M5" i="21"/>
  <c r="L5" i="21"/>
  <c r="K5" i="21"/>
  <c r="J5" i="21"/>
  <c r="I5" i="21"/>
  <c r="H5" i="21"/>
  <c r="G5" i="21"/>
  <c r="F5" i="21"/>
  <c r="D5" i="21"/>
  <c r="DN4" i="10"/>
  <c r="BC16" i="2" l="1"/>
  <c r="AG16" i="2" s="1"/>
  <c r="AD7" i="27" l="1"/>
  <c r="AD8" i="27"/>
  <c r="AD9" i="27"/>
  <c r="AD11" i="27"/>
  <c r="AD12" i="27"/>
  <c r="AD13" i="27"/>
  <c r="AD14" i="27"/>
  <c r="AD15" i="27"/>
  <c r="AD16" i="27"/>
  <c r="AD17" i="27"/>
  <c r="AA19" i="3" l="1"/>
  <c r="Z19" i="3"/>
  <c r="Z21" i="3"/>
  <c r="B6" i="27"/>
  <c r="B7" i="27" l="1"/>
  <c r="B8" i="27"/>
  <c r="B9" i="27"/>
  <c r="B10" i="27"/>
  <c r="B11" i="27"/>
  <c r="B12" i="27"/>
  <c r="B13" i="27"/>
  <c r="B14" i="27"/>
  <c r="B15" i="27"/>
  <c r="B16" i="27"/>
  <c r="B17" i="27"/>
  <c r="K3" i="27" l="1"/>
  <c r="J3" i="27"/>
  <c r="AD6" i="27"/>
  <c r="AA18" i="27"/>
  <c r="B18" i="27" s="1"/>
  <c r="AA41" i="7" l="1"/>
  <c r="B41" i="7" s="1"/>
  <c r="C11" i="7" s="1"/>
  <c r="L3" i="21" l="1"/>
  <c r="M4" i="3" l="1"/>
  <c r="AE3" i="2" l="1"/>
  <c r="P5" i="3" s="1"/>
  <c r="I23" i="24"/>
  <c r="M4" i="24" s="1"/>
  <c r="M11" i="24" l="1"/>
  <c r="M22" i="24"/>
  <c r="M6" i="24"/>
  <c r="M10" i="24"/>
  <c r="M9" i="24"/>
  <c r="M14" i="24"/>
  <c r="M21" i="24"/>
  <c r="M13" i="24"/>
  <c r="M20" i="24"/>
  <c r="M12" i="24"/>
  <c r="M19" i="24"/>
  <c r="M18" i="24"/>
  <c r="M17" i="24"/>
  <c r="M16" i="24"/>
  <c r="M8" i="24"/>
  <c r="M3" i="24"/>
  <c r="M15" i="24"/>
  <c r="M7" i="24"/>
  <c r="M5" i="24"/>
  <c r="M23" i="24" l="1"/>
  <c r="N176" i="7"/>
  <c r="AW4" i="10"/>
  <c r="AX4" i="10"/>
  <c r="AY4" i="10"/>
  <c r="EE4" i="10" s="1"/>
  <c r="EC4" i="10" l="1"/>
  <c r="E33" i="21"/>
  <c r="E34" i="21"/>
  <c r="N30" i="21"/>
  <c r="M30" i="21"/>
  <c r="L30" i="21"/>
  <c r="K30" i="21"/>
  <c r="J30" i="21"/>
  <c r="I30" i="21"/>
  <c r="H30" i="21"/>
  <c r="G30" i="21"/>
  <c r="F30" i="21"/>
  <c r="E30" i="21"/>
  <c r="F26" i="21"/>
  <c r="E26" i="21"/>
  <c r="D26" i="21"/>
  <c r="N21" i="21"/>
  <c r="N23" i="21" s="1"/>
  <c r="M21" i="21"/>
  <c r="M23" i="21" s="1"/>
  <c r="L21" i="21"/>
  <c r="L23" i="21" s="1"/>
  <c r="K21" i="21"/>
  <c r="K23" i="21" s="1"/>
  <c r="J21" i="21"/>
  <c r="J23" i="21" s="1"/>
  <c r="I21" i="21"/>
  <c r="I23" i="21" s="1"/>
  <c r="H21" i="21"/>
  <c r="H23" i="21" s="1"/>
  <c r="G21" i="21"/>
  <c r="G23" i="21" s="1"/>
  <c r="F21" i="21"/>
  <c r="F23" i="21" s="1"/>
  <c r="E21" i="21"/>
  <c r="E23" i="21" s="1"/>
  <c r="D21" i="21"/>
  <c r="D23" i="21" s="1"/>
  <c r="D12" i="21"/>
  <c r="E10" i="21" s="1"/>
  <c r="E12" i="21" s="1"/>
  <c r="F10" i="21" s="1"/>
  <c r="F12" i="21" s="1"/>
  <c r="G10" i="21" s="1"/>
  <c r="G12" i="21" s="1"/>
  <c r="H10" i="21" s="1"/>
  <c r="H12" i="21" s="1"/>
  <c r="I10" i="21" s="1"/>
  <c r="I12" i="21" s="1"/>
  <c r="J10" i="21" s="1"/>
  <c r="J12" i="21" s="1"/>
  <c r="K10" i="21" s="1"/>
  <c r="K12" i="21" s="1"/>
  <c r="L10" i="21" s="1"/>
  <c r="L12" i="21" s="1"/>
  <c r="M10" i="21" s="1"/>
  <c r="M12" i="21" s="1"/>
  <c r="N10" i="21" s="1"/>
  <c r="N12" i="21" s="1"/>
  <c r="F6" i="21"/>
  <c r="G6" i="21" s="1"/>
  <c r="H6" i="21" s="1"/>
  <c r="I6" i="21" s="1"/>
  <c r="J6" i="21" s="1"/>
  <c r="K6" i="21" s="1"/>
  <c r="L6" i="21" s="1"/>
  <c r="M6" i="21" s="1"/>
  <c r="N6" i="21" s="1"/>
  <c r="D6" i="21"/>
  <c r="D3" i="21"/>
  <c r="D27" i="21" l="1"/>
  <c r="BA4" i="10"/>
  <c r="E27" i="21"/>
  <c r="BB4" i="10"/>
  <c r="F27" i="21"/>
  <c r="BC4" i="10"/>
  <c r="BD4" i="10" l="1"/>
  <c r="B185" i="7" l="1"/>
  <c r="AC185" i="7"/>
  <c r="P55" i="7" s="1"/>
  <c r="O53" i="7"/>
  <c r="Q94" i="7" l="1"/>
  <c r="DU4" i="10" l="1"/>
  <c r="F4" i="10" l="1"/>
  <c r="U94" i="7"/>
  <c r="Q95" i="7" l="1"/>
  <c r="Y86" i="7"/>
  <c r="X52" i="7" s="1"/>
  <c r="X95" i="7" l="1"/>
  <c r="AO4" i="10"/>
  <c r="FJ4" i="10" l="1"/>
  <c r="FI4" i="10"/>
  <c r="FH4" i="10"/>
  <c r="FF4" i="10"/>
  <c r="FE4" i="10"/>
  <c r="FD4" i="10"/>
  <c r="FC4" i="10"/>
  <c r="FB4" i="10"/>
  <c r="FA4" i="10"/>
  <c r="EZ4" i="10"/>
  <c r="ES4" i="10"/>
  <c r="EB4" i="10"/>
  <c r="FG4" i="10" l="1"/>
  <c r="FK4" i="10" s="1"/>
  <c r="AH4" i="10" l="1"/>
  <c r="AK4" i="10" s="1"/>
  <c r="AL4" i="10" l="1"/>
  <c r="DE4" i="10" l="1"/>
  <c r="DD4" i="10"/>
  <c r="DC4" i="10"/>
  <c r="DB4" i="10"/>
  <c r="CZ4" i="10"/>
  <c r="CY4" i="10"/>
  <c r="CX4" i="10"/>
  <c r="CW4" i="10"/>
  <c r="CU4" i="10"/>
  <c r="CT4" i="10"/>
  <c r="CS4" i="10"/>
  <c r="CR4" i="10"/>
  <c r="CP4" i="10"/>
  <c r="CO4" i="10"/>
  <c r="CN4" i="10"/>
  <c r="CM4" i="10"/>
  <c r="CK4" i="10"/>
  <c r="CJ4" i="10"/>
  <c r="CI4" i="10"/>
  <c r="CH4" i="10"/>
  <c r="CF4" i="10"/>
  <c r="CE4" i="10"/>
  <c r="CD4" i="10"/>
  <c r="CC4" i="10"/>
  <c r="CA4" i="10"/>
  <c r="BZ4" i="10"/>
  <c r="BY4" i="10"/>
  <c r="BX4" i="10"/>
  <c r="BV4" i="10"/>
  <c r="BU4" i="10"/>
  <c r="BT4" i="10"/>
  <c r="BS4" i="10"/>
  <c r="AR4" i="10" l="1"/>
  <c r="AQ4" i="10" l="1"/>
  <c r="AT4" i="10"/>
  <c r="AV4" i="10" l="1"/>
  <c r="AU4" i="10"/>
  <c r="DT4" i="10" l="1"/>
  <c r="BE4" i="10" l="1"/>
  <c r="AZ4" i="10" l="1"/>
  <c r="EF4" i="10" l="1"/>
  <c r="EG4" i="10" s="1"/>
  <c r="AB4" i="10"/>
  <c r="AA4" i="10"/>
  <c r="Z4" i="10"/>
  <c r="AS4" i="10" l="1"/>
  <c r="AP4" i="10"/>
  <c r="AN4" i="10" l="1"/>
  <c r="AG4" i="10"/>
  <c r="AF4" i="10"/>
  <c r="AE4" i="10"/>
  <c r="AC4" i="10"/>
  <c r="AD4" i="10"/>
  <c r="I4" i="10" l="1"/>
  <c r="H4" i="10"/>
  <c r="G4" i="10"/>
  <c r="E4" i="10"/>
  <c r="X136" i="9" l="1"/>
  <c r="X112" i="9"/>
  <c r="X86" i="9"/>
  <c r="X62" i="9"/>
  <c r="X37" i="9"/>
  <c r="X13" i="9"/>
  <c r="U12" i="3" l="1"/>
  <c r="U18" i="3" s="1"/>
  <c r="V12" i="3"/>
  <c r="U21" i="3" s="1"/>
  <c r="U19" i="3" l="1"/>
  <c r="U20" i="3"/>
  <c r="AA23" i="7" l="1"/>
  <c r="Q13" i="7"/>
  <c r="X149" i="7" l="1"/>
  <c r="S124" i="7" l="1"/>
  <c r="BW4" i="10" l="1"/>
  <c r="Q12" i="7"/>
  <c r="AG1" i="2" s="1"/>
  <c r="Q11" i="7"/>
  <c r="R1" i="9" l="1"/>
  <c r="A1" i="21"/>
  <c r="U1" i="7"/>
  <c r="N1" i="3"/>
  <c r="O66" i="7" l="1"/>
  <c r="W4" i="10" s="1"/>
  <c r="F66" i="7" l="1"/>
  <c r="V4" i="10" s="1"/>
  <c r="DG4" i="10"/>
  <c r="Q4" i="10" l="1"/>
  <c r="DJ4" i="10"/>
  <c r="M18" i="3"/>
  <c r="AA18" i="3" l="1"/>
  <c r="Q18" i="3" s="1"/>
  <c r="Z18" i="3"/>
  <c r="AA20" i="3"/>
  <c r="Q20" i="3" s="1"/>
  <c r="Z20" i="3"/>
  <c r="BK4" i="10"/>
  <c r="I18" i="3"/>
  <c r="BF4" i="10" s="1"/>
  <c r="A139" i="7"/>
  <c r="A138" i="7"/>
  <c r="A137" i="7"/>
  <c r="A136" i="7"/>
  <c r="AK136" i="7"/>
  <c r="S4" i="10" l="1"/>
  <c r="BN4" i="10" l="1"/>
  <c r="AI4" i="10" l="1"/>
  <c r="AJ4" i="10" l="1"/>
  <c r="AM4" i="10" s="1"/>
  <c r="W124" i="7"/>
  <c r="W121" i="7"/>
  <c r="E85" i="7"/>
  <c r="F3" i="28" s="1"/>
  <c r="W117" i="7"/>
  <c r="W122" i="7"/>
  <c r="W119" i="7"/>
  <c r="W118" i="7"/>
  <c r="W120" i="7"/>
  <c r="W123" i="7"/>
  <c r="FL4" i="10" l="1"/>
  <c r="D185" i="7"/>
  <c r="E185" i="7"/>
  <c r="N55" i="7" l="1"/>
  <c r="D56" i="7" s="1"/>
  <c r="J55" i="7"/>
  <c r="R10" i="7"/>
  <c r="DA4" i="10" l="1"/>
  <c r="DF4" i="10"/>
  <c r="I52" i="3" l="1"/>
  <c r="I22" i="3" s="1"/>
  <c r="I38" i="3"/>
  <c r="BI4" i="10" l="1"/>
  <c r="M15" i="3"/>
  <c r="CB4" i="10" l="1"/>
  <c r="DH4" i="10"/>
  <c r="X66" i="7" l="1"/>
  <c r="X4" i="10" s="1"/>
  <c r="DK4" i="10" l="1"/>
  <c r="CG4" i="10" l="1"/>
  <c r="CV4" i="10" l="1"/>
  <c r="CQ4" i="10"/>
  <c r="CL4" i="10" l="1"/>
  <c r="DM4" i="10" s="1"/>
  <c r="DP4" i="10" l="1"/>
  <c r="I23" i="3" l="1"/>
  <c r="Q21" i="3"/>
  <c r="AE11" i="27"/>
  <c r="AF11" i="27" s="1"/>
  <c r="BL4" i="10"/>
  <c r="Q19" i="3"/>
  <c r="AE7" i="27"/>
  <c r="AF7" i="27" s="1"/>
  <c r="AE15" i="27"/>
  <c r="AF15" i="27" s="1"/>
  <c r="AE14" i="27"/>
  <c r="AF14" i="27" s="1"/>
  <c r="AE13" i="27"/>
  <c r="AF13" i="27" s="1"/>
  <c r="AE17" i="27"/>
  <c r="AF17" i="27" s="1"/>
  <c r="AE10" i="27"/>
  <c r="AF10" i="27" s="1"/>
  <c r="AE9" i="27"/>
  <c r="AF9" i="27" s="1"/>
  <c r="AE12" i="27"/>
  <c r="AF12" i="27" s="1"/>
  <c r="AE6" i="27"/>
  <c r="AF6" i="27" s="1"/>
  <c r="AE8" i="27"/>
  <c r="AF8" i="27" s="1"/>
  <c r="AE16" i="27"/>
  <c r="AF16" i="27" s="1"/>
  <c r="BG4" i="10" l="1"/>
  <c r="BH4" i="10" s="1"/>
  <c r="AA22" i="3"/>
  <c r="O3" i="27"/>
  <c r="M23" i="3" s="1"/>
  <c r="K60" i="7" s="1"/>
  <c r="O4" i="10" s="1"/>
  <c r="DO4" i="10" s="1"/>
  <c r="T4" i="10"/>
  <c r="Z22" i="3"/>
  <c r="Z23" i="3" s="1"/>
  <c r="Q22" i="3"/>
  <c r="AC22" i="3" s="1"/>
  <c r="AC23" i="3" s="1"/>
  <c r="AD22" i="3" s="1"/>
  <c r="BO4" i="10"/>
  <c r="BJ4" i="10"/>
  <c r="H29" i="21"/>
  <c r="E29" i="21" s="1"/>
  <c r="M38" i="3"/>
  <c r="AA23" i="3" l="1"/>
  <c r="W22" i="3"/>
  <c r="V60" i="7"/>
  <c r="DQ4" i="10" s="1"/>
  <c r="U4" i="10"/>
  <c r="BM4" i="10"/>
  <c r="BQ4" i="10" s="1"/>
  <c r="F31" i="21"/>
  <c r="E31" i="21"/>
  <c r="E37" i="21" s="1"/>
  <c r="W23" i="3" l="1"/>
  <c r="AD23" i="3" s="1"/>
  <c r="Q23" i="3" s="1"/>
  <c r="G31" i="21"/>
  <c r="F37" i="21"/>
  <c r="V59" i="7" l="1"/>
  <c r="P4" i="10" s="1"/>
  <c r="BP4" i="10"/>
  <c r="G33" i="21"/>
  <c r="H31" i="21"/>
  <c r="BR4" i="10" l="1"/>
  <c r="I31" i="21"/>
  <c r="H33" i="21"/>
  <c r="J31" i="21" l="1"/>
  <c r="I33" i="21"/>
  <c r="J33" i="21" l="1"/>
  <c r="K31" i="21"/>
  <c r="K33" i="21" l="1"/>
  <c r="L31" i="21"/>
  <c r="M31" i="21" l="1"/>
  <c r="L33" i="21"/>
  <c r="M33" i="21" l="1"/>
  <c r="N31" i="21"/>
  <c r="I32" i="21" s="1"/>
  <c r="I8" i="21" s="1"/>
  <c r="N33" i="21" l="1"/>
  <c r="E32" i="21"/>
  <c r="L32" i="21"/>
  <c r="L8" i="21" s="1"/>
  <c r="J32" i="21"/>
  <c r="J8" i="21" s="1"/>
  <c r="F32" i="21"/>
  <c r="F8" i="21" s="1"/>
  <c r="G32" i="21"/>
  <c r="G8" i="21" s="1"/>
  <c r="M32" i="21"/>
  <c r="M8" i="21" s="1"/>
  <c r="H32" i="21"/>
  <c r="H8" i="21" s="1"/>
  <c r="K32" i="21"/>
  <c r="K8" i="21" s="1"/>
  <c r="N32" i="21"/>
  <c r="N8" i="21" s="1"/>
  <c r="E8" i="21" l="1"/>
  <c r="E35" i="21"/>
  <c r="E36" i="21" s="1"/>
  <c r="G36" i="21" l="1"/>
  <c r="D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16" authorId="0" shapeId="0" xr:uid="{00000000-0006-0000-0400-000002000000}">
      <text>
        <r>
          <rPr>
            <sz val="9"/>
            <color indexed="81"/>
            <rFont val="MS P ゴシック"/>
            <family val="3"/>
            <charset val="128"/>
          </rPr>
          <t>1つでも下限額未満があれば下限額未満の判定</t>
        </r>
      </text>
    </comment>
    <comment ref="BE16" authorId="0" shapeId="0" xr:uid="{6BDA920F-5101-4094-B733-ABA34B392CF6}">
      <text>
        <r>
          <rPr>
            <sz val="9"/>
            <color indexed="81"/>
            <rFont val="MS P ゴシック"/>
            <family val="3"/>
            <charset val="128"/>
          </rPr>
          <t>1つでも5000万円以上があれば有の判定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900-000001000000}">
      <text>
        <r>
          <rPr>
            <b/>
            <sz val="9"/>
            <color indexed="81"/>
            <rFont val="MS P ゴシック"/>
            <family val="3"/>
            <charset val="128"/>
          </rPr>
          <t>大/中/小の判定
- 業種コード39で従業員100~300人の場合は"要確認-情報サービス業"
- 業種コード75で従業員100~200人の場合は"要確認-宿泊業"</t>
        </r>
      </text>
    </comment>
    <comment ref="E2" authorId="0" shapeId="0" xr:uid="{00000000-0006-0000-0900-000002000000}">
      <text>
        <r>
          <rPr>
            <b/>
            <sz val="9"/>
            <color indexed="81"/>
            <rFont val="MS P ゴシック"/>
            <family val="3"/>
            <charset val="128"/>
          </rPr>
          <t>該当業種コードにおける大企業/中小企業の資本金境界値</t>
        </r>
      </text>
    </comment>
    <comment ref="F2" authorId="0" shapeId="0" xr:uid="{00000000-0006-0000-0900-000003000000}">
      <text>
        <r>
          <rPr>
            <b/>
            <sz val="9"/>
            <color indexed="81"/>
            <rFont val="MS P ゴシック"/>
            <family val="3"/>
            <charset val="128"/>
          </rPr>
          <t>該当業種コードにおける大企業/中小企業の従業員境界値</t>
        </r>
      </text>
    </comment>
    <comment ref="H2" authorId="0" shapeId="0" xr:uid="{00000000-0006-0000-0900-000004000000}">
      <text>
        <r>
          <rPr>
            <b/>
            <sz val="9"/>
            <color indexed="81"/>
            <rFont val="MS P ゴシック"/>
            <family val="3"/>
            <charset val="128"/>
          </rPr>
          <t>該当業種コードにおける中小企業/小規模企業者の従業員境界値</t>
        </r>
      </text>
    </comment>
    <comment ref="E3" authorId="0" shapeId="0" xr:uid="{00000000-0006-0000-0900-000005000000}">
      <text>
        <r>
          <rPr>
            <b/>
            <sz val="9"/>
            <color indexed="81"/>
            <rFont val="MS P ゴシック"/>
            <family val="3"/>
            <charset val="128"/>
          </rPr>
          <t>資本金</t>
        </r>
      </text>
    </comment>
    <comment ref="F3" authorId="0" shapeId="0" xr:uid="{00000000-0006-0000-0900-000006000000}">
      <text>
        <r>
          <rPr>
            <b/>
            <sz val="9"/>
            <color indexed="81"/>
            <rFont val="MS P ゴシック"/>
            <family val="3"/>
            <charset val="128"/>
          </rPr>
          <t>従業員</t>
        </r>
      </text>
    </comment>
  </commentList>
</comments>
</file>

<file path=xl/sharedStrings.xml><?xml version="1.0" encoding="utf-8"?>
<sst xmlns="http://schemas.openxmlformats.org/spreadsheetml/2006/main" count="2595" uniqueCount="1147">
  <si>
    <t>記</t>
    <rPh sb="0" eb="1">
      <t>キ</t>
    </rPh>
    <phoneticPr fontId="1"/>
  </si>
  <si>
    <t>年</t>
    <rPh sb="0" eb="1">
      <t>ネン</t>
    </rPh>
    <phoneticPr fontId="1"/>
  </si>
  <si>
    <t>日</t>
    <rPh sb="0" eb="1">
      <t>ニチ</t>
    </rPh>
    <phoneticPr fontId="1"/>
  </si>
  <si>
    <t>公益財団法人　東京都中小企業振興公社</t>
  </si>
  <si>
    <t>理　　事　　長　　　殿</t>
  </si>
  <si>
    <t>公益財団法人 東京都中小企業振興公社　　理　事　長　　殿</t>
    <phoneticPr fontId="1"/>
  </si>
  <si>
    <t xml:space="preserve"> 受付番号</t>
    <rPh sb="1" eb="3">
      <t>ウケツケ</t>
    </rPh>
    <rPh sb="3" eb="5">
      <t>バンゴウ</t>
    </rPh>
    <phoneticPr fontId="1"/>
  </si>
  <si>
    <t>名　　　　　称</t>
  </si>
  <si>
    <t>代　表　者　名</t>
  </si>
  <si>
    <t>本 店 所 在 地</t>
    <phoneticPr fontId="1"/>
  </si>
  <si>
    <t>下記のとおり助成事業を実施いたしますので、助成金の交付を申請します。</t>
  </si>
  <si>
    <t>記</t>
    <rPh sb="0" eb="1">
      <t>キ</t>
    </rPh>
    <phoneticPr fontId="1"/>
  </si>
  <si>
    <t>１</t>
    <phoneticPr fontId="1"/>
  </si>
  <si>
    <t>事業計画テーマ</t>
    <rPh sb="0" eb="2">
      <t>ジギョウ</t>
    </rPh>
    <rPh sb="2" eb="4">
      <t>ケイカク</t>
    </rPh>
    <phoneticPr fontId="1"/>
  </si>
  <si>
    <t>２</t>
    <phoneticPr fontId="1"/>
  </si>
  <si>
    <t>３</t>
    <phoneticPr fontId="1"/>
  </si>
  <si>
    <t xml:space="preserve"> 公社記入欄</t>
    <rPh sb="1" eb="3">
      <t>コウシャ</t>
    </rPh>
    <rPh sb="3" eb="5">
      <t>キニュウ</t>
    </rPh>
    <rPh sb="5" eb="6">
      <t>ラン</t>
    </rPh>
    <phoneticPr fontId="1"/>
  </si>
  <si>
    <t>業種・常用従業員人数</t>
    <phoneticPr fontId="1"/>
  </si>
  <si>
    <t>常用従業員数（役員除く）</t>
  </si>
  <si>
    <t>人</t>
    <rPh sb="0" eb="1">
      <t>ニン</t>
    </rPh>
    <phoneticPr fontId="1"/>
  </si>
  <si>
    <t>４</t>
    <phoneticPr fontId="1"/>
  </si>
  <si>
    <t>助成対象経費</t>
  </si>
  <si>
    <t>　経費</t>
    <rPh sb="1" eb="3">
      <t>ケイヒ</t>
    </rPh>
    <phoneticPr fontId="1"/>
  </si>
  <si>
    <t>円</t>
    <rPh sb="0" eb="1">
      <t>エン</t>
    </rPh>
    <phoneticPr fontId="1"/>
  </si>
  <si>
    <t>５</t>
    <phoneticPr fontId="1"/>
  </si>
  <si>
    <t>申請機種数</t>
  </si>
  <si>
    <t>機械装置</t>
    <phoneticPr fontId="1"/>
  </si>
  <si>
    <t>基</t>
  </si>
  <si>
    <t>基</t>
    <phoneticPr fontId="1"/>
  </si>
  <si>
    <t>器具備品</t>
  </si>
  <si>
    <t>６</t>
    <phoneticPr fontId="1"/>
  </si>
  <si>
    <t>申請者の概要</t>
    <rPh sb="0" eb="3">
      <t>シンセイシャ</t>
    </rPh>
    <rPh sb="4" eb="6">
      <t>ガイヨウ</t>
    </rPh>
    <phoneticPr fontId="1"/>
  </si>
  <si>
    <t>中分類名：</t>
    <rPh sb="0" eb="1">
      <t>チュウ</t>
    </rPh>
    <rPh sb="1" eb="3">
      <t>ブンルイ</t>
    </rPh>
    <rPh sb="3" eb="4">
      <t>メイ</t>
    </rPh>
    <phoneticPr fontId="1"/>
  </si>
  <si>
    <t>フリガナ</t>
    <phoneticPr fontId="1"/>
  </si>
  <si>
    <t>代表者名</t>
    <rPh sb="0" eb="3">
      <t>ダイヒョウシャ</t>
    </rPh>
    <rPh sb="3" eb="4">
      <t>メイ</t>
    </rPh>
    <phoneticPr fontId="1"/>
  </si>
  <si>
    <t>年齢</t>
    <rPh sb="0" eb="2">
      <t>ネンレイ</t>
    </rPh>
    <phoneticPr fontId="1"/>
  </si>
  <si>
    <t>歳</t>
    <rPh sb="0" eb="1">
      <t>サイ</t>
    </rPh>
    <phoneticPr fontId="1"/>
  </si>
  <si>
    <t>本店
所在地</t>
    <rPh sb="0" eb="2">
      <t>ホンテン</t>
    </rPh>
    <rPh sb="3" eb="6">
      <t>ショザイチ</t>
    </rPh>
    <phoneticPr fontId="1"/>
  </si>
  <si>
    <t>〒</t>
    <phoneticPr fontId="1"/>
  </si>
  <si>
    <t>TEL</t>
    <phoneticPr fontId="1"/>
  </si>
  <si>
    <t>本事業に
関する
連絡先</t>
    <rPh sb="0" eb="1">
      <t>ホン</t>
    </rPh>
    <rPh sb="1" eb="3">
      <t>ジギョウ</t>
    </rPh>
    <rPh sb="5" eb="6">
      <t>カン</t>
    </rPh>
    <rPh sb="9" eb="12">
      <t>レンラクサキ</t>
    </rPh>
    <phoneticPr fontId="1"/>
  </si>
  <si>
    <t>企業名</t>
    <rPh sb="0" eb="2">
      <t>キギョウ</t>
    </rPh>
    <rPh sb="2" eb="3">
      <t>メイ</t>
    </rPh>
    <phoneticPr fontId="1"/>
  </si>
  <si>
    <t>部署・役職</t>
    <rPh sb="0" eb="2">
      <t>ブショ</t>
    </rPh>
    <rPh sb="3" eb="5">
      <t>ヤクショク</t>
    </rPh>
    <phoneticPr fontId="1"/>
  </si>
  <si>
    <t>氏名</t>
    <rPh sb="0" eb="2">
      <t>シメイ</t>
    </rPh>
    <phoneticPr fontId="1"/>
  </si>
  <si>
    <t>ﾌﾘｶﾞﾅ</t>
    <phoneticPr fontId="1"/>
  </si>
  <si>
    <t>連絡先
担当者</t>
    <rPh sb="0" eb="2">
      <t>レンラク</t>
    </rPh>
    <rPh sb="2" eb="3">
      <t>サキ</t>
    </rPh>
    <rPh sb="4" eb="7">
      <t>タントウシャ</t>
    </rPh>
    <phoneticPr fontId="1"/>
  </si>
  <si>
    <t>ﾒｰﾙｱﾄﾞﾚｽ：</t>
    <phoneticPr fontId="1"/>
  </si>
  <si>
    <t>資本金・
出資金</t>
    <rPh sb="0" eb="3">
      <t>シホンキン</t>
    </rPh>
    <rPh sb="5" eb="8">
      <t>シュッシキン</t>
    </rPh>
    <phoneticPr fontId="1"/>
  </si>
  <si>
    <t>創業年数</t>
    <rPh sb="0" eb="2">
      <t>ソウギョウ</t>
    </rPh>
    <rPh sb="2" eb="4">
      <t>ネンスウ</t>
    </rPh>
    <phoneticPr fontId="1"/>
  </si>
  <si>
    <t>事業開始</t>
    <rPh sb="0" eb="2">
      <t>ジギョウ</t>
    </rPh>
    <rPh sb="2" eb="4">
      <t>カイシ</t>
    </rPh>
    <phoneticPr fontId="1"/>
  </si>
  <si>
    <t>千円</t>
    <rPh sb="0" eb="2">
      <t>センエン</t>
    </rPh>
    <phoneticPr fontId="1"/>
  </si>
  <si>
    <t>ケ月</t>
    <rPh sb="1" eb="2">
      <t>ゲツ</t>
    </rPh>
    <phoneticPr fontId="1"/>
  </si>
  <si>
    <t>月</t>
    <rPh sb="0" eb="1">
      <t>ツキ</t>
    </rPh>
    <phoneticPr fontId="1"/>
  </si>
  <si>
    <t>正規従業員</t>
  </si>
  <si>
    <t>アルバイト/パート等で、予め解雇の予告を必要とする者</t>
  </si>
  <si>
    <t>日雇い被雇用者で、1ヶ月を超えて勤務している者</t>
  </si>
  <si>
    <t>※</t>
    <phoneticPr fontId="1"/>
  </si>
  <si>
    <t>小規模企業者の判定</t>
    <rPh sb="0" eb="3">
      <t>ショウキボ</t>
    </rPh>
    <rPh sb="3" eb="5">
      <t>キギョウ</t>
    </rPh>
    <rPh sb="5" eb="6">
      <t>シャ</t>
    </rPh>
    <rPh sb="7" eb="9">
      <t>ハンテイ</t>
    </rPh>
    <phoneticPr fontId="1"/>
  </si>
  <si>
    <t>該当</t>
    <rPh sb="0" eb="2">
      <t>ガイトウ</t>
    </rPh>
    <phoneticPr fontId="1"/>
  </si>
  <si>
    <t>非該当</t>
    <rPh sb="0" eb="3">
      <t>ヒガイトウ</t>
    </rPh>
    <phoneticPr fontId="1"/>
  </si>
  <si>
    <t>（同上にﾁｪｯｸした場合は住所・TEL記入不要）</t>
    <rPh sb="1" eb="3">
      <t>ドウジョウ</t>
    </rPh>
    <rPh sb="10" eb="12">
      <t>バアイ</t>
    </rPh>
    <rPh sb="13" eb="15">
      <t>ジュウショ</t>
    </rPh>
    <rPh sb="19" eb="21">
      <t>キニュウ</t>
    </rPh>
    <rPh sb="21" eb="23">
      <t>フヨウ</t>
    </rPh>
    <phoneticPr fontId="1"/>
  </si>
  <si>
    <t>役員を除く常用
従業員数</t>
    <rPh sb="0" eb="2">
      <t>ヤクイン</t>
    </rPh>
    <rPh sb="3" eb="4">
      <t>ノゾ</t>
    </rPh>
    <rPh sb="5" eb="7">
      <t>ジョウヨウ</t>
    </rPh>
    <rPh sb="8" eb="11">
      <t>ジュウギョウイン</t>
    </rPh>
    <rPh sb="11" eb="12">
      <t>カズ</t>
    </rPh>
    <phoneticPr fontId="1"/>
  </si>
  <si>
    <t>常用従業員数</t>
    <rPh sb="0" eb="2">
      <t>ジョウヨウ</t>
    </rPh>
    <rPh sb="2" eb="5">
      <t>ジュウギョウイン</t>
    </rPh>
    <rPh sb="5" eb="6">
      <t>カズ</t>
    </rPh>
    <phoneticPr fontId="1"/>
  </si>
  <si>
    <t>役員数</t>
    <rPh sb="0" eb="2">
      <t>ヤクイン</t>
    </rPh>
    <rPh sb="2" eb="3">
      <t>カズ</t>
    </rPh>
    <phoneticPr fontId="1"/>
  </si>
  <si>
    <t>業務内容</t>
    <rPh sb="0" eb="2">
      <t>ギョウム</t>
    </rPh>
    <rPh sb="2" eb="4">
      <t>ナイヨウ</t>
    </rPh>
    <phoneticPr fontId="1"/>
  </si>
  <si>
    <t>所　在　地</t>
    <rPh sb="0" eb="1">
      <t>ショ</t>
    </rPh>
    <rPh sb="2" eb="3">
      <t>ザイ</t>
    </rPh>
    <rPh sb="4" eb="5">
      <t>チ</t>
    </rPh>
    <phoneticPr fontId="1"/>
  </si>
  <si>
    <t>事 業 所 名</t>
    <rPh sb="0" eb="1">
      <t>コト</t>
    </rPh>
    <rPh sb="2" eb="3">
      <t>ギョウ</t>
    </rPh>
    <rPh sb="4" eb="5">
      <t>ショ</t>
    </rPh>
    <rPh sb="6" eb="7">
      <t>メイ</t>
    </rPh>
    <phoneticPr fontId="1"/>
  </si>
  <si>
    <t>７</t>
    <phoneticPr fontId="1"/>
  </si>
  <si>
    <t>全役員名簿（基準日現在）</t>
    <rPh sb="0" eb="1">
      <t>ゼン</t>
    </rPh>
    <rPh sb="1" eb="3">
      <t>ヤクイン</t>
    </rPh>
    <rPh sb="3" eb="5">
      <t>メイボ</t>
    </rPh>
    <rPh sb="6" eb="9">
      <t>キジュンビ</t>
    </rPh>
    <rPh sb="9" eb="11">
      <t>ゲンザイ</t>
    </rPh>
    <phoneticPr fontId="1"/>
  </si>
  <si>
    <t>常用従業員
合計</t>
    <rPh sb="0" eb="2">
      <t>ジョウヨウ</t>
    </rPh>
    <rPh sb="2" eb="5">
      <t>ジュウギョウイン</t>
    </rPh>
    <rPh sb="6" eb="8">
      <t>ゴウケイ</t>
    </rPh>
    <phoneticPr fontId="1"/>
  </si>
  <si>
    <t>常用従業員合計</t>
    <phoneticPr fontId="1"/>
  </si>
  <si>
    <t>従業員
内訳</t>
    <rPh sb="0" eb="3">
      <t>ジュウギョウイン</t>
    </rPh>
    <rPh sb="4" eb="6">
      <t>ウチワケ</t>
    </rPh>
    <phoneticPr fontId="1"/>
  </si>
  <si>
    <t>現有機械設備</t>
    <rPh sb="0" eb="2">
      <t>ゲンユウ</t>
    </rPh>
    <rPh sb="2" eb="4">
      <t>キカイ</t>
    </rPh>
    <rPh sb="4" eb="6">
      <t>セツビ</t>
    </rPh>
    <phoneticPr fontId="1"/>
  </si>
  <si>
    <t>設 備 の 名 称</t>
    <rPh sb="0" eb="1">
      <t>セツ</t>
    </rPh>
    <rPh sb="2" eb="3">
      <t>ビ</t>
    </rPh>
    <rPh sb="6" eb="7">
      <t>ナ</t>
    </rPh>
    <rPh sb="8" eb="9">
      <t>ショウ</t>
    </rPh>
    <phoneticPr fontId="1"/>
  </si>
  <si>
    <t>台数</t>
    <rPh sb="0" eb="2">
      <t>ダイスウ</t>
    </rPh>
    <phoneticPr fontId="1"/>
  </si>
  <si>
    <t>使 用 目 的</t>
    <rPh sb="0" eb="1">
      <t>シ</t>
    </rPh>
    <rPh sb="2" eb="3">
      <t>ヨウ</t>
    </rPh>
    <rPh sb="4" eb="5">
      <t>メ</t>
    </rPh>
    <rPh sb="6" eb="7">
      <t>テキ</t>
    </rPh>
    <phoneticPr fontId="1"/>
  </si>
  <si>
    <t>設 置 場 所</t>
    <rPh sb="0" eb="1">
      <t>セツ</t>
    </rPh>
    <rPh sb="2" eb="3">
      <t>チ</t>
    </rPh>
    <rPh sb="4" eb="5">
      <t>バ</t>
    </rPh>
    <rPh sb="6" eb="7">
      <t>ショ</t>
    </rPh>
    <phoneticPr fontId="1"/>
  </si>
  <si>
    <t>主 要 取 引 先</t>
    <rPh sb="0" eb="1">
      <t>シュ</t>
    </rPh>
    <rPh sb="2" eb="3">
      <t>ヨウ</t>
    </rPh>
    <rPh sb="4" eb="5">
      <t>トリ</t>
    </rPh>
    <rPh sb="6" eb="7">
      <t>イン</t>
    </rPh>
    <rPh sb="8" eb="9">
      <t>サキ</t>
    </rPh>
    <phoneticPr fontId="1"/>
  </si>
  <si>
    <t>直近年間取引高</t>
    <rPh sb="0" eb="2">
      <t>チョッキン</t>
    </rPh>
    <rPh sb="2" eb="4">
      <t>ネンカン</t>
    </rPh>
    <rPh sb="4" eb="6">
      <t>トリヒキ</t>
    </rPh>
    <rPh sb="6" eb="7">
      <t>タカ</t>
    </rPh>
    <phoneticPr fontId="1"/>
  </si>
  <si>
    <t>取引年数</t>
    <rPh sb="0" eb="2">
      <t>トリヒキ</t>
    </rPh>
    <rPh sb="2" eb="4">
      <t>ネンスウ</t>
    </rPh>
    <phoneticPr fontId="1"/>
  </si>
  <si>
    <t>1)</t>
    <phoneticPr fontId="1"/>
  </si>
  <si>
    <t>2)</t>
    <phoneticPr fontId="1"/>
  </si>
  <si>
    <t>3)</t>
    <phoneticPr fontId="1"/>
  </si>
  <si>
    <t>4)</t>
    <phoneticPr fontId="1"/>
  </si>
  <si>
    <t>5)</t>
    <phoneticPr fontId="1"/>
  </si>
  <si>
    <t>6)</t>
    <phoneticPr fontId="1"/>
  </si>
  <si>
    <t>7)</t>
    <phoneticPr fontId="1"/>
  </si>
  <si>
    <t>8)</t>
    <phoneticPr fontId="1"/>
  </si>
  <si>
    <t>役員氏名</t>
    <rPh sb="0" eb="2">
      <t>ヤクイン</t>
    </rPh>
    <rPh sb="2" eb="4">
      <t>シメイ</t>
    </rPh>
    <phoneticPr fontId="1"/>
  </si>
  <si>
    <t>役職</t>
    <rPh sb="0" eb="2">
      <t>ヤクショク</t>
    </rPh>
    <phoneticPr fontId="1"/>
  </si>
  <si>
    <t>現　住　所</t>
    <rPh sb="0" eb="1">
      <t>ゲン</t>
    </rPh>
    <rPh sb="2" eb="3">
      <t>ジュウ</t>
    </rPh>
    <rPh sb="4" eb="5">
      <t>ショ</t>
    </rPh>
    <phoneticPr fontId="1"/>
  </si>
  <si>
    <t>８</t>
    <phoneticPr fontId="1"/>
  </si>
  <si>
    <t>大企業に該当</t>
    <rPh sb="0" eb="3">
      <t>ダイキギョウ</t>
    </rPh>
    <rPh sb="4" eb="6">
      <t>ガイトウ</t>
    </rPh>
    <phoneticPr fontId="1"/>
  </si>
  <si>
    <t>株</t>
    <rPh sb="0" eb="1">
      <t>カブ</t>
    </rPh>
    <phoneticPr fontId="1"/>
  </si>
  <si>
    <t>合　計</t>
    <rPh sb="0" eb="1">
      <t>ゴウ</t>
    </rPh>
    <rPh sb="2" eb="3">
      <t>ケイ</t>
    </rPh>
    <phoneticPr fontId="1"/>
  </si>
  <si>
    <t>確定申告書 別表２と異なる場合は、その理由をご記載ください。</t>
    <rPh sb="0" eb="2">
      <t>カクテイ</t>
    </rPh>
    <rPh sb="2" eb="4">
      <t>シンコク</t>
    </rPh>
    <rPh sb="6" eb="8">
      <t>ベッピョウ</t>
    </rPh>
    <phoneticPr fontId="1"/>
  </si>
  <si>
    <t>※　株主・出資者に投資会社やホールディングス会社が含まれる企業の方のみ以下もご記入ください。</t>
    <phoneticPr fontId="1"/>
  </si>
  <si>
    <t>(</t>
    <phoneticPr fontId="1"/>
  </si>
  <si>
    <t>%)</t>
    <phoneticPr fontId="1"/>
  </si>
  <si>
    <t>　筆頭株主　：</t>
    <rPh sb="1" eb="3">
      <t>ヒットウ</t>
    </rPh>
    <rPh sb="3" eb="5">
      <t>カブヌシ</t>
    </rPh>
    <phoneticPr fontId="1"/>
  </si>
  <si>
    <t>　第二位株主：</t>
    <rPh sb="1" eb="3">
      <t>ダイニ</t>
    </rPh>
    <rPh sb="3" eb="4">
      <t>イ</t>
    </rPh>
    <rPh sb="4" eb="6">
      <t>カブヌシ</t>
    </rPh>
    <phoneticPr fontId="1"/>
  </si>
  <si>
    <t>９</t>
    <phoneticPr fontId="1"/>
  </si>
  <si>
    <t>年度</t>
    <rPh sb="0" eb="2">
      <t>ネンド</t>
    </rPh>
    <phoneticPr fontId="1"/>
  </si>
  <si>
    <t>申請先</t>
    <rPh sb="0" eb="2">
      <t>シンセイ</t>
    </rPh>
    <rPh sb="2" eb="3">
      <t>サキ</t>
    </rPh>
    <phoneticPr fontId="1"/>
  </si>
  <si>
    <t>助成事業名</t>
    <rPh sb="0" eb="2">
      <t>ジョセイ</t>
    </rPh>
    <rPh sb="2" eb="4">
      <t>ジギョウ</t>
    </rPh>
    <rPh sb="4" eb="5">
      <t>メイ</t>
    </rPh>
    <phoneticPr fontId="1"/>
  </si>
  <si>
    <t>設備名</t>
    <rPh sb="0" eb="2">
      <t>セツビ</t>
    </rPh>
    <rPh sb="2" eb="3">
      <t>メイ</t>
    </rPh>
    <phoneticPr fontId="1"/>
  </si>
  <si>
    <t>助成額（申請金額又は確定額）</t>
    <rPh sb="0" eb="3">
      <t>ジョセイガク</t>
    </rPh>
    <rPh sb="4" eb="6">
      <t>シンセイ</t>
    </rPh>
    <rPh sb="6" eb="8">
      <t>キンガク</t>
    </rPh>
    <rPh sb="8" eb="9">
      <t>マタ</t>
    </rPh>
    <rPh sb="10" eb="12">
      <t>カクテイ</t>
    </rPh>
    <rPh sb="12" eb="13">
      <t>ガク</t>
    </rPh>
    <phoneticPr fontId="1"/>
  </si>
  <si>
    <t>採択決定（予定）年月</t>
    <rPh sb="0" eb="2">
      <t>サイタク</t>
    </rPh>
    <rPh sb="2" eb="4">
      <t>ケッテイ</t>
    </rPh>
    <rPh sb="5" eb="7">
      <t>ヨテイ</t>
    </rPh>
    <rPh sb="8" eb="10">
      <t>ネンゲツ</t>
    </rPh>
    <phoneticPr fontId="1"/>
  </si>
  <si>
    <t>千円</t>
    <rPh sb="0" eb="2">
      <t>センエン</t>
    </rPh>
    <phoneticPr fontId="1"/>
  </si>
  <si>
    <t>年</t>
    <rPh sb="0" eb="1">
      <t>ネン</t>
    </rPh>
    <phoneticPr fontId="1"/>
  </si>
  <si>
    <t>月</t>
    <rPh sb="0" eb="1">
      <t>ゲツ</t>
    </rPh>
    <phoneticPr fontId="1"/>
  </si>
  <si>
    <t xml:space="preserve"> 都内</t>
    <rPh sb="1" eb="3">
      <t>トナイ</t>
    </rPh>
    <phoneticPr fontId="1"/>
  </si>
  <si>
    <t xml:space="preserve"> 都外</t>
    <rPh sb="1" eb="2">
      <t>ト</t>
    </rPh>
    <rPh sb="2" eb="3">
      <t>ガイ</t>
    </rPh>
    <phoneticPr fontId="1"/>
  </si>
  <si>
    <t>設置場所</t>
    <rPh sb="0" eb="2">
      <t>セッチ</t>
    </rPh>
    <rPh sb="2" eb="4">
      <t>バショ</t>
    </rPh>
    <phoneticPr fontId="1"/>
  </si>
  <si>
    <t>最寄りの交通機関</t>
    <rPh sb="0" eb="2">
      <t>モヨ</t>
    </rPh>
    <rPh sb="4" eb="6">
      <t>コウツウ</t>
    </rPh>
    <rPh sb="6" eb="8">
      <t>キカン</t>
    </rPh>
    <phoneticPr fontId="1"/>
  </si>
  <si>
    <t>線</t>
    <rPh sb="0" eb="1">
      <t>セン</t>
    </rPh>
    <phoneticPr fontId="1"/>
  </si>
  <si>
    <t>駅</t>
    <rPh sb="0" eb="1">
      <t>エキ</t>
    </rPh>
    <phoneticPr fontId="1"/>
  </si>
  <si>
    <t>口</t>
    <rPh sb="0" eb="1">
      <t>クチ</t>
    </rPh>
    <phoneticPr fontId="1"/>
  </si>
  <si>
    <t>下車</t>
    <rPh sb="0" eb="2">
      <t>ゲシャ</t>
    </rPh>
    <phoneticPr fontId="1"/>
  </si>
  <si>
    <t>徒歩</t>
    <rPh sb="0" eb="2">
      <t>トホ</t>
    </rPh>
    <phoneticPr fontId="1"/>
  </si>
  <si>
    <t>分</t>
    <rPh sb="0" eb="1">
      <t>フン</t>
    </rPh>
    <phoneticPr fontId="1"/>
  </si>
  <si>
    <t>ﾊﾞｽ</t>
    <phoneticPr fontId="1"/>
  </si>
  <si>
    <t>行き</t>
    <rPh sb="0" eb="1">
      <t>イ</t>
    </rPh>
    <phoneticPr fontId="1"/>
  </si>
  <si>
    <t>停留所</t>
    <rPh sb="0" eb="3">
      <t>テイリュウジョ</t>
    </rPh>
    <phoneticPr fontId="1"/>
  </si>
  <si>
    <t xml:space="preserve"> 自社所有</t>
    <rPh sb="1" eb="3">
      <t>ジシャ</t>
    </rPh>
    <rPh sb="3" eb="5">
      <t>ショユウ</t>
    </rPh>
    <phoneticPr fontId="1"/>
  </si>
  <si>
    <t xml:space="preserve"> (取得年月：</t>
    <rPh sb="2" eb="4">
      <t>シュトク</t>
    </rPh>
    <rPh sb="4" eb="6">
      <t>ネンゲツ</t>
    </rPh>
    <phoneticPr fontId="1"/>
  </si>
  <si>
    <t>)</t>
    <phoneticPr fontId="1"/>
  </si>
  <si>
    <t>（建築着工：</t>
    <rPh sb="1" eb="3">
      <t>ケンチク</t>
    </rPh>
    <rPh sb="3" eb="5">
      <t>チャッコウ</t>
    </rPh>
    <phoneticPr fontId="1"/>
  </si>
  <si>
    <t>月)</t>
    <rPh sb="0" eb="1">
      <t>ゲツ</t>
    </rPh>
    <phoneticPr fontId="1"/>
  </si>
  <si>
    <t>(建築中及び建築予定の場合のみ記載)</t>
    <rPh sb="1" eb="4">
      <t>ケンチクチュウ</t>
    </rPh>
    <rPh sb="4" eb="5">
      <t>オヨ</t>
    </rPh>
    <rPh sb="6" eb="8">
      <t>ケンチク</t>
    </rPh>
    <rPh sb="8" eb="10">
      <t>ヨテイ</t>
    </rPh>
    <rPh sb="11" eb="13">
      <t>バアイ</t>
    </rPh>
    <rPh sb="15" eb="17">
      <t>キサイ</t>
    </rPh>
    <phoneticPr fontId="1"/>
  </si>
  <si>
    <t xml:space="preserve"> 賃貸物件</t>
    <rPh sb="1" eb="3">
      <t>チンタイ</t>
    </rPh>
    <rPh sb="3" eb="5">
      <t>ブッケン</t>
    </rPh>
    <phoneticPr fontId="1"/>
  </si>
  <si>
    <t>（賃借期間：</t>
    <rPh sb="1" eb="3">
      <t>チンシャク</t>
    </rPh>
    <rPh sb="3" eb="5">
      <t>キカン</t>
    </rPh>
    <phoneticPr fontId="1"/>
  </si>
  <si>
    <t>～</t>
    <phoneticPr fontId="1"/>
  </si>
  <si>
    <t xml:space="preserve"> (所有者名：</t>
    <rPh sb="2" eb="5">
      <t>ショユウシャ</t>
    </rPh>
    <rPh sb="5" eb="6">
      <t>メイ</t>
    </rPh>
    <phoneticPr fontId="1"/>
  </si>
  <si>
    <t>(今後契約予定の場合のみ記載)</t>
    <rPh sb="1" eb="3">
      <t>コンゴ</t>
    </rPh>
    <rPh sb="3" eb="5">
      <t>ケイヤク</t>
    </rPh>
    <rPh sb="5" eb="7">
      <t>ヨテイ</t>
    </rPh>
    <rPh sb="8" eb="10">
      <t>バアイ</t>
    </rPh>
    <rPh sb="12" eb="14">
      <t>キサイ</t>
    </rPh>
    <phoneticPr fontId="1"/>
  </si>
  <si>
    <t>　同上の場合ﾁｪｯｸ</t>
    <rPh sb="1" eb="3">
      <t>ドウジョウ</t>
    </rPh>
    <rPh sb="4" eb="6">
      <t>バアイ</t>
    </rPh>
    <phoneticPr fontId="1"/>
  </si>
  <si>
    <t>人数小計</t>
    <rPh sb="0" eb="2">
      <t>ニンズウ</t>
    </rPh>
    <rPh sb="2" eb="4">
      <t>ショウケイ</t>
    </rPh>
    <phoneticPr fontId="1"/>
  </si>
  <si>
    <t>人数総合計（役員含む）</t>
    <rPh sb="0" eb="2">
      <t>ニンズウ</t>
    </rPh>
    <rPh sb="2" eb="3">
      <t>ソウ</t>
    </rPh>
    <rPh sb="3" eb="5">
      <t>ゴウケイ</t>
    </rPh>
    <rPh sb="6" eb="8">
      <t>ヤクイン</t>
    </rPh>
    <rPh sb="8" eb="9">
      <t>フク</t>
    </rPh>
    <phoneticPr fontId="1"/>
  </si>
  <si>
    <t>＊注）</t>
    <rPh sb="1" eb="2">
      <t>チュウ</t>
    </rPh>
    <phoneticPr fontId="1"/>
  </si>
  <si>
    <t>登記簿上の本店が都内にある</t>
    <rPh sb="0" eb="3">
      <t>トウキボ</t>
    </rPh>
    <rPh sb="3" eb="4">
      <t>ジョウ</t>
    </rPh>
    <rPh sb="5" eb="7">
      <t>ホンテン</t>
    </rPh>
    <rPh sb="8" eb="10">
      <t>トナイ</t>
    </rPh>
    <phoneticPr fontId="1"/>
  </si>
  <si>
    <t>次の７県のいずれかに設置する</t>
    <rPh sb="0" eb="1">
      <t>ツギ</t>
    </rPh>
    <rPh sb="3" eb="4">
      <t>ケン</t>
    </rPh>
    <rPh sb="10" eb="12">
      <t>セッチ</t>
    </rPh>
    <phoneticPr fontId="1"/>
  </si>
  <si>
    <t>後継者チャレンジ</t>
    <rPh sb="0" eb="3">
      <t>コウケイシャ</t>
    </rPh>
    <phoneticPr fontId="1"/>
  </si>
  <si>
    <t>No.</t>
    <phoneticPr fontId="1"/>
  </si>
  <si>
    <t>機械設備名称</t>
    <rPh sb="0" eb="2">
      <t>キカイ</t>
    </rPh>
    <rPh sb="2" eb="4">
      <t>セツビ</t>
    </rPh>
    <rPh sb="4" eb="6">
      <t>メイショウ</t>
    </rPh>
    <phoneticPr fontId="1"/>
  </si>
  <si>
    <t>メーカー名</t>
    <rPh sb="4" eb="5">
      <t>メイ</t>
    </rPh>
    <phoneticPr fontId="1"/>
  </si>
  <si>
    <t>法定耐用年数</t>
    <rPh sb="0" eb="2">
      <t>ホウテイ</t>
    </rPh>
    <rPh sb="2" eb="4">
      <t>タイヨウ</t>
    </rPh>
    <rPh sb="4" eb="6">
      <t>ネンスウ</t>
    </rPh>
    <phoneticPr fontId="1"/>
  </si>
  <si>
    <t>数量</t>
    <rPh sb="0" eb="2">
      <t>スウリョウ</t>
    </rPh>
    <phoneticPr fontId="1"/>
  </si>
  <si>
    <t>外貨金額</t>
    <rPh sb="0" eb="2">
      <t>ガイカ</t>
    </rPh>
    <rPh sb="2" eb="4">
      <t>キンガク</t>
    </rPh>
    <phoneticPr fontId="1"/>
  </si>
  <si>
    <t>型番・
機種番号</t>
    <rPh sb="0" eb="2">
      <t>カタバン</t>
    </rPh>
    <rPh sb="4" eb="6">
      <t>キシュ</t>
    </rPh>
    <rPh sb="6" eb="8">
      <t>バンゴウ</t>
    </rPh>
    <phoneticPr fontId="1"/>
  </si>
  <si>
    <t>（２）機械設備購入予定先・機械設備購入スケジュール</t>
    <rPh sb="3" eb="5">
      <t>キカイ</t>
    </rPh>
    <rPh sb="5" eb="7">
      <t>セツビ</t>
    </rPh>
    <rPh sb="7" eb="9">
      <t>コウニュウ</t>
    </rPh>
    <rPh sb="9" eb="11">
      <t>ヨテイ</t>
    </rPh>
    <rPh sb="11" eb="12">
      <t>サキ</t>
    </rPh>
    <rPh sb="13" eb="15">
      <t>キカイ</t>
    </rPh>
    <rPh sb="15" eb="17">
      <t>セツビ</t>
    </rPh>
    <rPh sb="17" eb="19">
      <t>コウニュウ</t>
    </rPh>
    <phoneticPr fontId="1"/>
  </si>
  <si>
    <t>販売会社名</t>
    <rPh sb="0" eb="2">
      <t>ハンバイ</t>
    </rPh>
    <rPh sb="2" eb="4">
      <t>ガイシャ</t>
    </rPh>
    <rPh sb="4" eb="5">
      <t>メイ</t>
    </rPh>
    <phoneticPr fontId="1"/>
  </si>
  <si>
    <t>機械設備購入先</t>
    <rPh sb="0" eb="2">
      <t>キカイ</t>
    </rPh>
    <rPh sb="2" eb="4">
      <t>セツビ</t>
    </rPh>
    <rPh sb="4" eb="6">
      <t>コウニュウ</t>
    </rPh>
    <rPh sb="6" eb="7">
      <t>サキ</t>
    </rPh>
    <phoneticPr fontId="1"/>
  </si>
  <si>
    <t>相見積先</t>
    <rPh sb="0" eb="3">
      <t>アイミツ</t>
    </rPh>
    <rPh sb="3" eb="4">
      <t>サキ</t>
    </rPh>
    <phoneticPr fontId="1"/>
  </si>
  <si>
    <t>購入契約年月</t>
    <rPh sb="0" eb="2">
      <t>コウニュウ</t>
    </rPh>
    <rPh sb="2" eb="4">
      <t>ケイヤク</t>
    </rPh>
    <rPh sb="4" eb="6">
      <t>ネンゲツ</t>
    </rPh>
    <phoneticPr fontId="1"/>
  </si>
  <si>
    <t>事業終了
予定年月</t>
    <rPh sb="0" eb="2">
      <t>ジギョウ</t>
    </rPh>
    <rPh sb="2" eb="4">
      <t>シュウリョウ</t>
    </rPh>
    <rPh sb="5" eb="7">
      <t>ヨテイ</t>
    </rPh>
    <rPh sb="7" eb="9">
      <t>ネンゲツ</t>
    </rPh>
    <phoneticPr fontId="1"/>
  </si>
  <si>
    <t>合計</t>
    <rPh sb="0" eb="2">
      <t>ゴウケイ</t>
    </rPh>
    <phoneticPr fontId="1"/>
  </si>
  <si>
    <t>税法上の
資産の種類</t>
    <rPh sb="0" eb="3">
      <t>ゼイホウジョウ</t>
    </rPh>
    <rPh sb="5" eb="7">
      <t>シサン</t>
    </rPh>
    <rPh sb="8" eb="10">
      <t>シュルイ</t>
    </rPh>
    <phoneticPr fontId="1"/>
  </si>
  <si>
    <t>　親会社、子会社グループ企業等関連会社（自社と資本関係のある会社、役員及び従業員等を兼任している会社、代表者の三親等以内の親族が経営する会社、役員もしくは従業員がコンサルタント契約や技術指導契約をしている会社）との取引に係る経費は、助成対象にはなりません。</t>
    <phoneticPr fontId="1"/>
  </si>
  <si>
    <t>事業計画に係る資金計画等</t>
    <rPh sb="0" eb="2">
      <t>ジギョウ</t>
    </rPh>
    <rPh sb="2" eb="4">
      <t>ケイカク</t>
    </rPh>
    <rPh sb="5" eb="6">
      <t>カカワ</t>
    </rPh>
    <rPh sb="7" eb="9">
      <t>シキン</t>
    </rPh>
    <rPh sb="9" eb="11">
      <t>ケイカク</t>
    </rPh>
    <rPh sb="11" eb="12">
      <t>トウ</t>
    </rPh>
    <phoneticPr fontId="18"/>
  </si>
  <si>
    <t>[申請者区分]</t>
    <rPh sb="1" eb="4">
      <t>シンセイシャ</t>
    </rPh>
    <rPh sb="4" eb="6">
      <t>クブン</t>
    </rPh>
    <phoneticPr fontId="18"/>
  </si>
  <si>
    <t>　助成対象設備の設置完了までの全体経費を記入してください。</t>
    <phoneticPr fontId="18"/>
  </si>
  <si>
    <t>（単位：円）</t>
    <rPh sb="1" eb="3">
      <t>タンイ</t>
    </rPh>
    <rPh sb="4" eb="5">
      <t>エン</t>
    </rPh>
    <phoneticPr fontId="18"/>
  </si>
  <si>
    <t>経　費　区　分</t>
    <phoneticPr fontId="24"/>
  </si>
  <si>
    <t>助成事業に要する経費</t>
    <phoneticPr fontId="18"/>
  </si>
  <si>
    <t>助成対象経費</t>
    <phoneticPr fontId="24"/>
  </si>
  <si>
    <t>（税込）</t>
    <rPh sb="1" eb="3">
      <t>ゼイコミ</t>
    </rPh>
    <phoneticPr fontId="18"/>
  </si>
  <si>
    <t>[注1]</t>
    <rPh sb="1" eb="2">
      <t>チュウ</t>
    </rPh>
    <phoneticPr fontId="18"/>
  </si>
  <si>
    <t>（税抜）</t>
    <rPh sb="1" eb="3">
      <t>ゼイヌキ</t>
    </rPh>
    <phoneticPr fontId="18"/>
  </si>
  <si>
    <t>[注2]</t>
    <rPh sb="1" eb="2">
      <t>チュウ</t>
    </rPh>
    <phoneticPr fontId="18"/>
  </si>
  <si>
    <t>（千円未満切捨て）</t>
    <rPh sb="1" eb="3">
      <t>センエン</t>
    </rPh>
    <rPh sb="3" eb="5">
      <t>ミマン</t>
    </rPh>
    <rPh sb="5" eb="7">
      <t>キリス</t>
    </rPh>
    <phoneticPr fontId="18"/>
  </si>
  <si>
    <t>[注3]</t>
    <rPh sb="1" eb="2">
      <t>チュウ</t>
    </rPh>
    <phoneticPr fontId="18"/>
  </si>
  <si>
    <t>　助成対象外経費</t>
    <rPh sb="1" eb="3">
      <t>ジョセイ</t>
    </rPh>
    <rPh sb="3" eb="6">
      <t>タイショウガイ</t>
    </rPh>
    <rPh sb="6" eb="8">
      <t>ケイヒ</t>
    </rPh>
    <phoneticPr fontId="18"/>
  </si>
  <si>
    <t>[注6]</t>
    <phoneticPr fontId="18"/>
  </si>
  <si>
    <t xml:space="preserve">  合　　計</t>
    <rPh sb="2" eb="3">
      <t>ゴウ</t>
    </rPh>
    <rPh sb="5" eb="6">
      <t>ケイ</t>
    </rPh>
    <phoneticPr fontId="18"/>
  </si>
  <si>
    <t>[助成限度額]</t>
    <rPh sb="1" eb="3">
      <t>ジョセイ</t>
    </rPh>
    <rPh sb="3" eb="5">
      <t>ゲンド</t>
    </rPh>
    <rPh sb="5" eb="6">
      <t>ガク</t>
    </rPh>
    <phoneticPr fontId="18"/>
  </si>
  <si>
    <t>（単位：円）</t>
    <phoneticPr fontId="18"/>
  </si>
  <si>
    <t>資金調達金額</t>
    <rPh sb="0" eb="2">
      <t>シキン</t>
    </rPh>
    <rPh sb="2" eb="4">
      <t>チョウタツ</t>
    </rPh>
    <rPh sb="4" eb="6">
      <t>キンガク</t>
    </rPh>
    <phoneticPr fontId="18"/>
  </si>
  <si>
    <t>調達先（名称）</t>
    <rPh sb="0" eb="3">
      <t>チョウタツサキ</t>
    </rPh>
    <rPh sb="4" eb="6">
      <t>メイショウ</t>
    </rPh>
    <phoneticPr fontId="24"/>
  </si>
  <si>
    <r>
      <t>備　考</t>
    </r>
    <r>
      <rPr>
        <sz val="11"/>
        <rFont val="ＭＳ 明朝"/>
        <family val="1"/>
        <charset val="128"/>
      </rPr>
      <t xml:space="preserve">
（進捗状況等)</t>
    </r>
    <rPh sb="0" eb="1">
      <t>ソナエ</t>
    </rPh>
    <rPh sb="2" eb="3">
      <t>コウ</t>
    </rPh>
    <rPh sb="5" eb="7">
      <t>シンチョク</t>
    </rPh>
    <rPh sb="7" eb="9">
      <t>ジョウキョウ</t>
    </rPh>
    <rPh sb="9" eb="10">
      <t>トウ</t>
    </rPh>
    <phoneticPr fontId="24"/>
  </si>
  <si>
    <t>　金融機関借入金</t>
    <rPh sb="1" eb="3">
      <t>キンユウ</t>
    </rPh>
    <rPh sb="3" eb="5">
      <t>キカン</t>
    </rPh>
    <rPh sb="5" eb="7">
      <t>カリイレ</t>
    </rPh>
    <rPh sb="7" eb="8">
      <t>キン</t>
    </rPh>
    <phoneticPr fontId="18"/>
  </si>
  <si>
    <t>　役員借入金</t>
    <rPh sb="1" eb="3">
      <t>ヤクイン</t>
    </rPh>
    <rPh sb="3" eb="5">
      <t>カリイレ</t>
    </rPh>
    <rPh sb="5" eb="6">
      <t>キン</t>
    </rPh>
    <phoneticPr fontId="18"/>
  </si>
  <si>
    <t>　自己資金</t>
    <rPh sb="1" eb="3">
      <t>ジコ</t>
    </rPh>
    <rPh sb="3" eb="5">
      <t>シキン</t>
    </rPh>
    <phoneticPr fontId="18"/>
  </si>
  <si>
    <t>　その他</t>
    <rPh sb="3" eb="4">
      <t>タ</t>
    </rPh>
    <phoneticPr fontId="18"/>
  </si>
  <si>
    <t>　合　　計</t>
    <rPh sb="1" eb="2">
      <t>ゴウ</t>
    </rPh>
    <rPh sb="4" eb="5">
      <t>ケイ</t>
    </rPh>
    <phoneticPr fontId="18"/>
  </si>
  <si>
    <t>[注5]</t>
    <rPh sb="1" eb="2">
      <t>チュウ</t>
    </rPh>
    <phoneticPr fontId="18"/>
  </si>
  <si>
    <t>[注4]</t>
    <rPh sb="1" eb="2">
      <t>チュウ</t>
    </rPh>
    <phoneticPr fontId="18"/>
  </si>
  <si>
    <t>助成金は完了検査後に交付されます。「資金調達内訳」には助成金が交付されるまでの間の資金調達額等について記載して下さい。</t>
    <rPh sb="6" eb="8">
      <t>ケンサ</t>
    </rPh>
    <phoneticPr fontId="18"/>
  </si>
  <si>
    <t>「助成事業に要する経費の合計」と「資金調達金額の合計」とが一致するように記載して下さい。</t>
    <phoneticPr fontId="18"/>
  </si>
  <si>
    <t>経費項目</t>
    <rPh sb="0" eb="2">
      <t>ケイヒ</t>
    </rPh>
    <rPh sb="2" eb="4">
      <t>コウモク</t>
    </rPh>
    <phoneticPr fontId="18"/>
  </si>
  <si>
    <t>内容</t>
    <rPh sb="0" eb="1">
      <t>ウチ</t>
    </rPh>
    <rPh sb="1" eb="2">
      <t>カタチ</t>
    </rPh>
    <phoneticPr fontId="24"/>
  </si>
  <si>
    <t>積算根拠</t>
    <rPh sb="0" eb="2">
      <t>セキサン</t>
    </rPh>
    <rPh sb="2" eb="4">
      <t>コンキョ</t>
    </rPh>
    <phoneticPr fontId="18"/>
  </si>
  <si>
    <t>備考</t>
    <rPh sb="0" eb="2">
      <t>ビコウ</t>
    </rPh>
    <phoneticPr fontId="18"/>
  </si>
  <si>
    <t>[注6]</t>
    <rPh sb="1" eb="2">
      <t>チュウ</t>
    </rPh>
    <phoneticPr fontId="18"/>
  </si>
  <si>
    <t>(２)</t>
    <phoneticPr fontId="1"/>
  </si>
  <si>
    <t>税率区分</t>
    <rPh sb="0" eb="2">
      <t>ゼイリツ</t>
    </rPh>
    <rPh sb="2" eb="4">
      <t>クブン</t>
    </rPh>
    <phoneticPr fontId="1"/>
  </si>
  <si>
    <t>(３)</t>
    <phoneticPr fontId="1"/>
  </si>
  <si>
    <t>(４)</t>
    <phoneticPr fontId="1"/>
  </si>
  <si>
    <t>資金調達内訳</t>
  </si>
  <si>
    <t>助成対象外経費の内訳</t>
  </si>
  <si>
    <t>(５)</t>
    <phoneticPr fontId="1"/>
  </si>
  <si>
    <t>個</t>
    <rPh sb="0" eb="1">
      <t>コ</t>
    </rPh>
    <phoneticPr fontId="1"/>
  </si>
  <si>
    <t>　助成対象</t>
    <rPh sb="1" eb="3">
      <t>ジョセイ</t>
    </rPh>
    <rPh sb="3" eb="5">
      <t>タイショウ</t>
    </rPh>
    <phoneticPr fontId="1"/>
  </si>
  <si>
    <t>　助成金交付</t>
    <rPh sb="1" eb="4">
      <t>ジョセイキン</t>
    </rPh>
    <rPh sb="4" eb="6">
      <t>コウフ</t>
    </rPh>
    <phoneticPr fontId="1"/>
  </si>
  <si>
    <t>単位</t>
    <rPh sb="0" eb="2">
      <t>タンイ</t>
    </rPh>
    <phoneticPr fontId="24"/>
  </si>
  <si>
    <t>項目</t>
    <rPh sb="0" eb="2">
      <t>コウモク</t>
    </rPh>
    <phoneticPr fontId="24"/>
  </si>
  <si>
    <t>投資実行期</t>
    <rPh sb="0" eb="2">
      <t>トウシ</t>
    </rPh>
    <rPh sb="2" eb="4">
      <t>ジッコウ</t>
    </rPh>
    <rPh sb="4" eb="5">
      <t>キ</t>
    </rPh>
    <phoneticPr fontId="24"/>
  </si>
  <si>
    <t>投資回収期</t>
    <rPh sb="0" eb="2">
      <t>トウシ</t>
    </rPh>
    <rPh sb="2" eb="4">
      <t>カイシュウ</t>
    </rPh>
    <rPh sb="4" eb="5">
      <t>キ</t>
    </rPh>
    <phoneticPr fontId="24"/>
  </si>
  <si>
    <t>①総資産</t>
    <rPh sb="1" eb="4">
      <t>ソウシサン</t>
    </rPh>
    <phoneticPr fontId="24"/>
  </si>
  <si>
    <t>②有利子負債</t>
    <rPh sb="1" eb="2">
      <t>ユウ</t>
    </rPh>
    <rPh sb="2" eb="4">
      <t>リシ</t>
    </rPh>
    <rPh sb="4" eb="6">
      <t>フサイ</t>
    </rPh>
    <phoneticPr fontId="18"/>
  </si>
  <si>
    <t>期首残高</t>
    <rPh sb="0" eb="2">
      <t>キシュ</t>
    </rPh>
    <rPh sb="2" eb="4">
      <t>ザンダカ</t>
    </rPh>
    <phoneticPr fontId="24"/>
  </si>
  <si>
    <t>期中増減</t>
    <rPh sb="0" eb="2">
      <t>キチュウ</t>
    </rPh>
    <rPh sb="2" eb="4">
      <t>ゾウゲン</t>
    </rPh>
    <phoneticPr fontId="24"/>
  </si>
  <si>
    <t>期末残高</t>
    <rPh sb="0" eb="2">
      <t>キマツ</t>
    </rPh>
    <rPh sb="2" eb="4">
      <t>ザンダカ</t>
    </rPh>
    <phoneticPr fontId="24"/>
  </si>
  <si>
    <t>③自己資本</t>
    <rPh sb="1" eb="3">
      <t>ジコ</t>
    </rPh>
    <rPh sb="3" eb="5">
      <t>シホン</t>
    </rPh>
    <phoneticPr fontId="24"/>
  </si>
  <si>
    <t>④売上高</t>
    <rPh sb="1" eb="3">
      <t>ウリアゲ</t>
    </rPh>
    <rPh sb="3" eb="4">
      <t>ダカ</t>
    </rPh>
    <phoneticPr fontId="24"/>
  </si>
  <si>
    <t>うち助成事業</t>
    <rPh sb="2" eb="4">
      <t>ジョセイ</t>
    </rPh>
    <rPh sb="4" eb="6">
      <t>ジギョウ</t>
    </rPh>
    <phoneticPr fontId="24"/>
  </si>
  <si>
    <t>⑤減価償却費</t>
    <rPh sb="1" eb="3">
      <t>ゲンカ</t>
    </rPh>
    <rPh sb="3" eb="5">
      <t>ショウキャク</t>
    </rPh>
    <rPh sb="5" eb="6">
      <t>ヒ</t>
    </rPh>
    <phoneticPr fontId="24"/>
  </si>
  <si>
    <t>うち助成事業（a）</t>
    <rPh sb="2" eb="4">
      <t>ジョセイ</t>
    </rPh>
    <rPh sb="4" eb="6">
      <t>ジギョウ</t>
    </rPh>
    <phoneticPr fontId="24"/>
  </si>
  <si>
    <t>⑥営業利益</t>
    <rPh sb="1" eb="3">
      <t>エイギョウ</t>
    </rPh>
    <rPh sb="3" eb="5">
      <t>リエキ</t>
    </rPh>
    <phoneticPr fontId="24"/>
  </si>
  <si>
    <t>うち助成事業（b）</t>
    <rPh sb="2" eb="4">
      <t>ジョセイ</t>
    </rPh>
    <rPh sb="4" eb="6">
      <t>ジギョウ</t>
    </rPh>
    <phoneticPr fontId="24"/>
  </si>
  <si>
    <t>助成事業に要する経費（税込）
（ｃ）</t>
    <rPh sb="0" eb="2">
      <t>ジョセイ</t>
    </rPh>
    <rPh sb="2" eb="4">
      <t>ジギョウ</t>
    </rPh>
    <rPh sb="5" eb="6">
      <t>ヨウ</t>
    </rPh>
    <rPh sb="8" eb="10">
      <t>ケイヒ</t>
    </rPh>
    <rPh sb="11" eb="13">
      <t>ゼイコミ</t>
    </rPh>
    <phoneticPr fontId="24"/>
  </si>
  <si>
    <t>助成事業によるキャッシュフロー
（ｄ＝ａ＋ｂ）</t>
    <rPh sb="0" eb="2">
      <t>ジョセイ</t>
    </rPh>
    <rPh sb="2" eb="4">
      <t>ジギョウ</t>
    </rPh>
    <phoneticPr fontId="24"/>
  </si>
  <si>
    <t>投資未回収額（ｅ＝ｃ－ｄ）</t>
    <rPh sb="0" eb="2">
      <t>トウシ</t>
    </rPh>
    <rPh sb="2" eb="5">
      <t>ミカイシュウ</t>
    </rPh>
    <rPh sb="5" eb="6">
      <t>ガク</t>
    </rPh>
    <phoneticPr fontId="24"/>
  </si>
  <si>
    <t>機械設備の法定耐用年数
※　複数基ある場合は最長のもの</t>
    <rPh sb="0" eb="2">
      <t>キカイ</t>
    </rPh>
    <rPh sb="2" eb="4">
      <t>セツビ</t>
    </rPh>
    <rPh sb="5" eb="7">
      <t>ホウテイ</t>
    </rPh>
    <rPh sb="7" eb="9">
      <t>タイヨウ</t>
    </rPh>
    <rPh sb="9" eb="11">
      <t>ネンスウ</t>
    </rPh>
    <rPh sb="14" eb="16">
      <t>フクスウ</t>
    </rPh>
    <rPh sb="16" eb="17">
      <t>キ</t>
    </rPh>
    <rPh sb="19" eb="21">
      <t>バアイ</t>
    </rPh>
    <rPh sb="22" eb="24">
      <t>サイチョウ</t>
    </rPh>
    <phoneticPr fontId="24"/>
  </si>
  <si>
    <t>年</t>
    <rPh sb="0" eb="1">
      <t>ネン</t>
    </rPh>
    <phoneticPr fontId="24"/>
  </si>
  <si>
    <t>期目</t>
    <rPh sb="0" eb="2">
      <t>キメ</t>
    </rPh>
    <phoneticPr fontId="24"/>
  </si>
  <si>
    <t>投資回収期間</t>
    <rPh sb="0" eb="2">
      <t>トウシ</t>
    </rPh>
    <rPh sb="2" eb="4">
      <t>カイシュウ</t>
    </rPh>
    <rPh sb="4" eb="6">
      <t>キカン</t>
    </rPh>
    <phoneticPr fontId="24"/>
  </si>
  <si>
    <t>⑦人件費</t>
    <rPh sb="1" eb="4">
      <t>ジンケンヒ</t>
    </rPh>
    <phoneticPr fontId="24"/>
  </si>
  <si>
    <t>⑧付加価値額
（⑤+⑥+⑦）</t>
    <rPh sb="1" eb="3">
      <t>フカ</t>
    </rPh>
    <rPh sb="3" eb="5">
      <t>カチ</t>
    </rPh>
    <rPh sb="5" eb="6">
      <t>ガク</t>
    </rPh>
    <phoneticPr fontId="24"/>
  </si>
  <si>
    <t>⑨従業員数</t>
    <rPh sb="1" eb="4">
      <t>ジュウギョウイン</t>
    </rPh>
    <rPh sb="4" eb="5">
      <t>スウ</t>
    </rPh>
    <phoneticPr fontId="24"/>
  </si>
  <si>
    <t>設備投資後</t>
    <rPh sb="0" eb="2">
      <t>セツビ</t>
    </rPh>
    <rPh sb="2" eb="4">
      <t>トウシ</t>
    </rPh>
    <rPh sb="4" eb="5">
      <t>ゴ</t>
    </rPh>
    <phoneticPr fontId="18"/>
  </si>
  <si>
    <t>３年後</t>
    <rPh sb="1" eb="3">
      <t>ネンゴ</t>
    </rPh>
    <phoneticPr fontId="18"/>
  </si>
  <si>
    <t>４年後</t>
    <rPh sb="1" eb="3">
      <t>ネンゴ</t>
    </rPh>
    <phoneticPr fontId="18"/>
  </si>
  <si>
    <t>５年後</t>
    <rPh sb="1" eb="3">
      <t>ネンゴ</t>
    </rPh>
    <phoneticPr fontId="18"/>
  </si>
  <si>
    <t>一人当たりの付加価値額の伸び率</t>
    <rPh sb="0" eb="2">
      <t>ヒトリ</t>
    </rPh>
    <rPh sb="2" eb="3">
      <t>ア</t>
    </rPh>
    <rPh sb="6" eb="8">
      <t>フカ</t>
    </rPh>
    <rPh sb="8" eb="10">
      <t>カチ</t>
    </rPh>
    <rPh sb="10" eb="11">
      <t>ガク</t>
    </rPh>
    <rPh sb="12" eb="13">
      <t>ノ</t>
    </rPh>
    <rPh sb="14" eb="15">
      <t>リツ</t>
    </rPh>
    <phoneticPr fontId="24"/>
  </si>
  <si>
    <t>判定</t>
    <rPh sb="0" eb="2">
      <t>ハンテイ</t>
    </rPh>
    <phoneticPr fontId="24"/>
  </si>
  <si>
    <t>⑩一人当たりの付加価値額　（⑧÷⑨）</t>
    <rPh sb="1" eb="3">
      <t>ヒトリ</t>
    </rPh>
    <rPh sb="3" eb="4">
      <t>ア</t>
    </rPh>
    <rPh sb="7" eb="9">
      <t>フカ</t>
    </rPh>
    <rPh sb="9" eb="11">
      <t>カチ</t>
    </rPh>
    <rPh sb="11" eb="12">
      <t>ガク</t>
    </rPh>
    <phoneticPr fontId="24"/>
  </si>
  <si>
    <t>・助成金交付</t>
    <phoneticPr fontId="1"/>
  </si>
  <si>
    <t>申請額</t>
    <phoneticPr fontId="1"/>
  </si>
  <si>
    <t>機械設備に係る計画等</t>
  </si>
  <si>
    <t xml:space="preserve"> 設置場所の詳細</t>
    <rPh sb="1" eb="3">
      <t>セッチ</t>
    </rPh>
    <rPh sb="3" eb="5">
      <t>バショ</t>
    </rPh>
    <rPh sb="6" eb="8">
      <t>ショウサイ</t>
    </rPh>
    <phoneticPr fontId="1"/>
  </si>
  <si>
    <t>下限額
100
万円</t>
    <phoneticPr fontId="1"/>
  </si>
  <si>
    <t>交通機関補足ｺﾒﾝﾄ：</t>
    <rPh sb="0" eb="2">
      <t>コウツウ</t>
    </rPh>
    <rPh sb="2" eb="4">
      <t>キカン</t>
    </rPh>
    <rPh sb="4" eb="6">
      <t>ホソク</t>
    </rPh>
    <phoneticPr fontId="1"/>
  </si>
  <si>
    <t>同一
設備</t>
    <rPh sb="0" eb="2">
      <t>ドウイツ</t>
    </rPh>
    <rPh sb="3" eb="5">
      <t>セツビ</t>
    </rPh>
    <phoneticPr fontId="1"/>
  </si>
  <si>
    <t>事業区分／申請者区分（該当区分を１つ選択して○印をつけてください）</t>
    <rPh sb="0" eb="2">
      <t>ジギョウ</t>
    </rPh>
    <rPh sb="2" eb="4">
      <t>クブン</t>
    </rPh>
    <rPh sb="5" eb="8">
      <t>シンセイシャ</t>
    </rPh>
    <rPh sb="8" eb="10">
      <t>クブン</t>
    </rPh>
    <rPh sb="13" eb="15">
      <t>クブン</t>
    </rPh>
    <phoneticPr fontId="1"/>
  </si>
  <si>
    <t>Ⅰ</t>
    <phoneticPr fontId="1"/>
  </si>
  <si>
    <t>Ⅱ</t>
    <phoneticPr fontId="1"/>
  </si>
  <si>
    <t>Ⅲ</t>
    <phoneticPr fontId="1"/>
  </si>
  <si>
    <t>助成率１/２以内・助成限度額１億円</t>
    <phoneticPr fontId="1"/>
  </si>
  <si>
    <t>助成率２/３以内・助成限度額１億円</t>
    <phoneticPr fontId="1"/>
  </si>
  <si>
    <t>助成率２/３以内・助成限度額１億円</t>
    <phoneticPr fontId="1"/>
  </si>
  <si>
    <t>（和暦）令和</t>
    <rPh sb="1" eb="3">
      <t>ワレキ</t>
    </rPh>
    <rPh sb="4" eb="6">
      <t>レイワ</t>
    </rPh>
    <phoneticPr fontId="1"/>
  </si>
  <si>
    <t>〒</t>
    <phoneticPr fontId="1"/>
  </si>
  <si>
    <t>B　漁業</t>
  </si>
  <si>
    <t>D　建設業</t>
  </si>
  <si>
    <t>E　製造業</t>
  </si>
  <si>
    <t>F　電気・ガス・熱供給・水道業</t>
  </si>
  <si>
    <t>G　情報通信業</t>
  </si>
  <si>
    <t>Q　複合サービス事業</t>
  </si>
  <si>
    <t>R　サービス業（他に分類されないもの）</t>
  </si>
  <si>
    <t>S　公務（他に分類されるものを除く）</t>
  </si>
  <si>
    <t>T　分類不能の産業</t>
  </si>
  <si>
    <t>業種（大分類）:</t>
    <phoneticPr fontId="1"/>
  </si>
  <si>
    <t>業種コード（２桁）:</t>
    <rPh sb="7" eb="8">
      <t>ケタ</t>
    </rPh>
    <phoneticPr fontId="1"/>
  </si>
  <si>
    <t>01</t>
  </si>
  <si>
    <t>農業</t>
  </si>
  <si>
    <t>02</t>
  </si>
  <si>
    <t>林業</t>
  </si>
  <si>
    <t>漁業（水産養殖業を除く）</t>
  </si>
  <si>
    <t>04</t>
  </si>
  <si>
    <t>水産養殖業</t>
  </si>
  <si>
    <t>05</t>
  </si>
  <si>
    <t>06</t>
  </si>
  <si>
    <t>総合工事業</t>
  </si>
  <si>
    <t>07</t>
  </si>
  <si>
    <t>08</t>
  </si>
  <si>
    <t>設備工事業</t>
  </si>
  <si>
    <t>09</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</si>
  <si>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</si>
  <si>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</si>
  <si>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</si>
  <si>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</si>
  <si>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</si>
  <si>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</si>
  <si>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</si>
  <si>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</si>
  <si>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</si>
  <si>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</si>
  <si>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</si>
  <si>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</si>
  <si>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</si>
  <si>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</si>
  <si>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</si>
  <si>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</si>
  <si>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</si>
  <si>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</si>
  <si>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</si>
  <si>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</si>
  <si>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</si>
  <si>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</si>
  <si>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</si>
  <si>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</si>
  <si>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</si>
  <si>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</si>
  <si>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</si>
  <si>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</si>
  <si>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</si>
  <si>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</si>
  <si>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</si>
  <si>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</si>
  <si>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</si>
  <si>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映像情報制作・配給業</t>
  </si>
  <si>
    <t>音声情報制作業</t>
  </si>
  <si>
    <t>新聞業</t>
  </si>
  <si>
    <t>出版業</t>
  </si>
  <si>
    <t>広告制作業</t>
  </si>
  <si>
    <t>映像・音声・文字情報制作に附帯するサービス業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</si>
  <si>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</si>
  <si>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</si>
  <si>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</si>
  <si>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</si>
  <si>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</si>
  <si>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</si>
  <si>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</si>
  <si>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</si>
  <si>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</si>
  <si>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</si>
  <si>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</si>
  <si>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</si>
  <si>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</si>
  <si>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</si>
  <si>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</si>
  <si>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</si>
  <si>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</si>
  <si>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</si>
  <si>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</si>
  <si>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</si>
  <si>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</si>
  <si>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補助的金融業等</t>
  </si>
  <si>
    <t>保険業（保険媒介代理業，保険サービス業を含む）</t>
  </si>
  <si>
    <t>不動産取引業</t>
  </si>
  <si>
    <t>不動産賃貸業・管理業</t>
  </si>
  <si>
    <t>不動産賃貸業（貸家業，貸間業を除く）</t>
  </si>
  <si>
    <t>駐車場業</t>
  </si>
  <si>
    <t>不動産管理業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</si>
  <si>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</si>
  <si>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</si>
  <si>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</si>
  <si>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</si>
  <si>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</si>
  <si>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</si>
  <si>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</si>
  <si>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</si>
  <si>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</si>
  <si>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</si>
  <si>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</si>
  <si>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</si>
  <si>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</si>
  <si>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</si>
  <si>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</si>
  <si>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</si>
  <si>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</si>
  <si>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</si>
  <si>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</si>
  <si>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</si>
  <si>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</si>
  <si>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</si>
  <si>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</si>
  <si>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</si>
  <si>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</si>
  <si>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</si>
  <si>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</si>
  <si>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</si>
  <si>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</si>
  <si>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03</t>
    <phoneticPr fontId="1"/>
  </si>
  <si>
    <t>常用従業員数
ﾁｪｯｸ結果</t>
    <rPh sb="0" eb="2">
      <t>ジョウヨウ</t>
    </rPh>
    <rPh sb="2" eb="5">
      <t>ジュウギョウイン</t>
    </rPh>
    <rPh sb="5" eb="6">
      <t>スウ</t>
    </rPh>
    <rPh sb="11" eb="13">
      <t>ケッカ</t>
    </rPh>
    <phoneticPr fontId="1"/>
  </si>
  <si>
    <t>該当</t>
    <rPh sb="0" eb="2">
      <t>ガイトウ</t>
    </rPh>
    <phoneticPr fontId="1"/>
  </si>
  <si>
    <t>東京都</t>
    <rPh sb="0" eb="3">
      <t>トウキョウト</t>
    </rPh>
    <phoneticPr fontId="1"/>
  </si>
  <si>
    <t>神奈川県</t>
    <rPh sb="0" eb="4">
      <t>カナガワケン</t>
    </rPh>
    <phoneticPr fontId="1"/>
  </si>
  <si>
    <t>埼玉県</t>
    <rPh sb="0" eb="3">
      <t>サイタマケン</t>
    </rPh>
    <phoneticPr fontId="1"/>
  </si>
  <si>
    <t>千葉県</t>
    <rPh sb="0" eb="3">
      <t>チバケン</t>
    </rPh>
    <phoneticPr fontId="1"/>
  </si>
  <si>
    <t>群馬県</t>
    <rPh sb="0" eb="3">
      <t>グンマケン</t>
    </rPh>
    <phoneticPr fontId="1"/>
  </si>
  <si>
    <t>栃木県</t>
    <rPh sb="0" eb="3">
      <t>トチギケン</t>
    </rPh>
    <phoneticPr fontId="1"/>
  </si>
  <si>
    <t>山梨県</t>
    <rPh sb="0" eb="3">
      <t>ヤマナシケン</t>
    </rPh>
    <phoneticPr fontId="1"/>
  </si>
  <si>
    <t>器具備品</t>
    <rPh sb="0" eb="2">
      <t>キグ</t>
    </rPh>
    <rPh sb="2" eb="4">
      <t>ビヒン</t>
    </rPh>
    <phoneticPr fontId="1"/>
  </si>
  <si>
    <t>業種コード一覧</t>
    <rPh sb="0" eb="2">
      <t>ギョウシュ</t>
    </rPh>
    <rPh sb="5" eb="7">
      <t>イチラン</t>
    </rPh>
    <phoneticPr fontId="1"/>
  </si>
  <si>
    <t>★［消費税率10%適用のみ］</t>
    <rPh sb="2" eb="5">
      <t>ショウヒゼイ</t>
    </rPh>
    <rPh sb="5" eb="6">
      <t>リツ</t>
    </rPh>
    <rPh sb="9" eb="11">
      <t>テキヨウ</t>
    </rPh>
    <phoneticPr fontId="1"/>
  </si>
  <si>
    <t>・［消費税率10%適用のみ］（日本国内の取引き）の場合は下記のチェック欄［該当］を選択ください。</t>
    <rPh sb="2" eb="5">
      <t>ショウヒゼイ</t>
    </rPh>
    <rPh sb="5" eb="6">
      <t>リツ</t>
    </rPh>
    <rPh sb="9" eb="11">
      <t>テキヨウ</t>
    </rPh>
    <rPh sb="25" eb="27">
      <t>バアイ</t>
    </rPh>
    <rPh sb="28" eb="30">
      <t>カキ</t>
    </rPh>
    <rPh sb="35" eb="36">
      <t>ラン</t>
    </rPh>
    <rPh sb="37" eb="39">
      <t>ガイトウ</t>
    </rPh>
    <rPh sb="41" eb="43">
      <t>センタク</t>
    </rPh>
    <phoneticPr fontId="1"/>
  </si>
  <si>
    <t>百万円</t>
    <rPh sb="0" eb="3">
      <t>ヒャクマンエン</t>
    </rPh>
    <phoneticPr fontId="1"/>
  </si>
  <si>
    <t>設置
場所
の
名称</t>
    <rPh sb="0" eb="2">
      <t>セッチ</t>
    </rPh>
    <rPh sb="3" eb="5">
      <t>バショ</t>
    </rPh>
    <rPh sb="8" eb="10">
      <t>メイショウ</t>
    </rPh>
    <phoneticPr fontId="1"/>
  </si>
  <si>
    <t>(1)</t>
    <phoneticPr fontId="1"/>
  </si>
  <si>
    <t>(2)</t>
    <phoneticPr fontId="1"/>
  </si>
  <si>
    <t>（賃貸借契約予定：</t>
    <rPh sb="1" eb="4">
      <t>チンタイシャク</t>
    </rPh>
    <rPh sb="4" eb="6">
      <t>ケイヤク</t>
    </rPh>
    <rPh sb="6" eb="8">
      <t>ヨテイ</t>
    </rPh>
    <phoneticPr fontId="1"/>
  </si>
  <si>
    <t>未定</t>
    <rPh sb="0" eb="2">
      <t>ミテイ</t>
    </rPh>
    <phoneticPr fontId="1"/>
  </si>
  <si>
    <t>交渉中</t>
    <rPh sb="0" eb="3">
      <t>コウショウチュウ</t>
    </rPh>
    <phoneticPr fontId="1"/>
  </si>
  <si>
    <t>内諾済み</t>
    <rPh sb="0" eb="2">
      <t>ナイダク</t>
    </rPh>
    <rPh sb="2" eb="3">
      <t>ズ</t>
    </rPh>
    <phoneticPr fontId="1"/>
  </si>
  <si>
    <t>正式決定</t>
    <rPh sb="0" eb="2">
      <t>セイシキ</t>
    </rPh>
    <rPh sb="2" eb="4">
      <t>ケッテイ</t>
    </rPh>
    <phoneticPr fontId="1"/>
  </si>
  <si>
    <t>検討中</t>
    <rPh sb="0" eb="3">
      <t>ケントウチュウ</t>
    </rPh>
    <phoneticPr fontId="1"/>
  </si>
  <si>
    <t>自由コメント</t>
    <rPh sb="0" eb="2">
      <t>ジユウ</t>
    </rPh>
    <phoneticPr fontId="1"/>
  </si>
  <si>
    <t>商業・サービス業</t>
    <rPh sb="0" eb="2">
      <t>ショウギョウ</t>
    </rPh>
    <rPh sb="7" eb="8">
      <t>ギョウ</t>
    </rPh>
    <phoneticPr fontId="1"/>
  </si>
  <si>
    <t>01</t>
    <phoneticPr fontId="1"/>
  </si>
  <si>
    <t>製造業・その他</t>
    <rPh sb="0" eb="3">
      <t>セイゾウギョウ</t>
    </rPh>
    <rPh sb="6" eb="7">
      <t>タ</t>
    </rPh>
    <phoneticPr fontId="1"/>
  </si>
  <si>
    <t>(うち大企業からの
出資)　　</t>
    <rPh sb="3" eb="6">
      <t>ダイキギョウ</t>
    </rPh>
    <rPh sb="10" eb="12">
      <t>シュッシ</t>
    </rPh>
    <phoneticPr fontId="1"/>
  </si>
  <si>
    <t>○</t>
    <phoneticPr fontId="1"/>
  </si>
  <si>
    <t>7)</t>
  </si>
  <si>
    <t>（70%以上となる株主数が多い場合はその他に記入し且つその内訳けを別紙一覧表として提出ください）</t>
    <rPh sb="4" eb="6">
      <t>イジョウ</t>
    </rPh>
    <rPh sb="9" eb="11">
      <t>カブヌシ</t>
    </rPh>
    <rPh sb="11" eb="12">
      <t>スウ</t>
    </rPh>
    <rPh sb="13" eb="14">
      <t>オオ</t>
    </rPh>
    <rPh sb="15" eb="17">
      <t>バアイ</t>
    </rPh>
    <rPh sb="20" eb="21">
      <t>タ</t>
    </rPh>
    <rPh sb="22" eb="24">
      <t>キニュウ</t>
    </rPh>
    <rPh sb="25" eb="26">
      <t>カ</t>
    </rPh>
    <rPh sb="29" eb="31">
      <t>ウチワケ</t>
    </rPh>
    <rPh sb="33" eb="35">
      <t>ベッシ</t>
    </rPh>
    <rPh sb="35" eb="37">
      <t>イチラン</t>
    </rPh>
    <rPh sb="37" eb="38">
      <t>ヒョウ</t>
    </rPh>
    <rPh sb="41" eb="43">
      <t>テイシュツ</t>
    </rPh>
    <phoneticPr fontId="1"/>
  </si>
  <si>
    <t>・８名を超える場合は右欄へ記入ください。
・履歴事項全部証明書（登記簿謄本）と異なる場合は、その理由を右欄へ記載ください。</t>
    <rPh sb="51" eb="52">
      <t>ミギ</t>
    </rPh>
    <rPh sb="52" eb="53">
      <t>ラン</t>
    </rPh>
    <phoneticPr fontId="1"/>
  </si>
  <si>
    <t>10</t>
    <phoneticPr fontId="1"/>
  </si>
  <si>
    <t>「（3）経費区分別内訳」の「助成対象外経費」の内容・積算根拠等について簡潔に記載してください。本欄の合計金額が「（3）経費区分別内訳」の「助成対象外経費」へ転記（自動反映）されます。</t>
    <rPh sb="47" eb="48">
      <t>ホン</t>
    </rPh>
    <rPh sb="48" eb="49">
      <t>ラン</t>
    </rPh>
    <rPh sb="50" eb="52">
      <t>ゴウケイ</t>
    </rPh>
    <rPh sb="52" eb="54">
      <t>キンガク</t>
    </rPh>
    <rPh sb="78" eb="80">
      <t>テンキ</t>
    </rPh>
    <rPh sb="81" eb="83">
      <t>ジドウ</t>
    </rPh>
    <rPh sb="83" eb="85">
      <t>ハンエイ</t>
    </rPh>
    <phoneticPr fontId="18"/>
  </si>
  <si>
    <t>(１)</t>
    <phoneticPr fontId="1"/>
  </si>
  <si>
    <t>[注4]</t>
    <rPh sb="1" eb="2">
      <t>チュウ</t>
    </rPh>
    <phoneticPr fontId="1"/>
  </si>
  <si>
    <r>
      <t xml:space="preserve">単価
</t>
    </r>
    <r>
      <rPr>
        <sz val="10"/>
        <color theme="1"/>
        <rFont val="ＭＳ 明朝"/>
        <family val="1"/>
        <charset val="128"/>
      </rPr>
      <t>(税抜額・円)</t>
    </r>
    <rPh sb="0" eb="2">
      <t>タンカ</t>
    </rPh>
    <rPh sb="4" eb="5">
      <t>ゼイ</t>
    </rPh>
    <rPh sb="5" eb="6">
      <t>ヌ</t>
    </rPh>
    <rPh sb="6" eb="7">
      <t>ガク</t>
    </rPh>
    <rPh sb="8" eb="9">
      <t>エン</t>
    </rPh>
    <phoneticPr fontId="1"/>
  </si>
  <si>
    <t>その他　　</t>
    <rPh sb="2" eb="3">
      <t>タ</t>
    </rPh>
    <phoneticPr fontId="1"/>
  </si>
  <si>
    <r>
      <t>名</t>
    </r>
    <r>
      <rPr>
        <sz val="8"/>
        <color theme="1"/>
        <rFont val="游ゴシック"/>
        <family val="3"/>
        <charset val="128"/>
        <scheme val="minor"/>
      </rPr>
      <t>（70%以上まで書ききれない場合は内訳別紙を提出ください）</t>
    </r>
    <phoneticPr fontId="1"/>
  </si>
  <si>
    <t>02</t>
    <phoneticPr fontId="1"/>
  </si>
  <si>
    <t>04</t>
    <phoneticPr fontId="1"/>
  </si>
  <si>
    <t>05</t>
    <phoneticPr fontId="1"/>
  </si>
  <si>
    <t>06</t>
    <phoneticPr fontId="1"/>
  </si>
  <si>
    <t>07</t>
    <phoneticPr fontId="1"/>
  </si>
  <si>
    <t>08</t>
    <phoneticPr fontId="1"/>
  </si>
  <si>
    <t>09</t>
    <phoneticPr fontId="1"/>
  </si>
  <si>
    <t>電子部品・デバイス・電子回路製造業</t>
    <phoneticPr fontId="1"/>
  </si>
  <si>
    <t>茨城県</t>
    <rPh sb="0" eb="3">
      <t>イバラキケン</t>
    </rPh>
    <phoneticPr fontId="1"/>
  </si>
  <si>
    <t>神奈川県、埼玉県、千葉県、群馬県</t>
    <rPh sb="0" eb="4">
      <t>カナガワケン</t>
    </rPh>
    <rPh sb="5" eb="8">
      <t>サイタマケン</t>
    </rPh>
    <rPh sb="9" eb="12">
      <t>チバケン</t>
    </rPh>
    <rPh sb="13" eb="16">
      <t>グンマケン</t>
    </rPh>
    <phoneticPr fontId="1"/>
  </si>
  <si>
    <t>栃木県、茨城県、山梨県</t>
    <phoneticPr fontId="1"/>
  </si>
  <si>
    <t>都外設置可否</t>
    <rPh sb="0" eb="1">
      <t>ト</t>
    </rPh>
    <rPh sb="1" eb="2">
      <t>ガイ</t>
    </rPh>
    <rPh sb="2" eb="4">
      <t>セッチ</t>
    </rPh>
    <rPh sb="4" eb="6">
      <t>カヒ</t>
    </rPh>
    <phoneticPr fontId="1"/>
  </si>
  <si>
    <t>機械導入年月</t>
    <phoneticPr fontId="1"/>
  </si>
  <si>
    <t>支払予定年月</t>
    <phoneticPr fontId="1"/>
  </si>
  <si>
    <t>助成対象経費
(税抜額・円)</t>
    <rPh sb="0" eb="2">
      <t>ジョセイ</t>
    </rPh>
    <rPh sb="2" eb="4">
      <t>タイショウ</t>
    </rPh>
    <rPh sb="4" eb="6">
      <t>ケイヒ</t>
    </rPh>
    <rPh sb="8" eb="9">
      <t>ゼイ</t>
    </rPh>
    <rPh sb="9" eb="10">
      <t>ヌ</t>
    </rPh>
    <rPh sb="10" eb="11">
      <t>ガク</t>
    </rPh>
    <rPh sb="12" eb="13">
      <t>エン</t>
    </rPh>
    <phoneticPr fontId="1"/>
  </si>
  <si>
    <t>×</t>
    <phoneticPr fontId="1"/>
  </si>
  <si>
    <r>
      <t xml:space="preserve">設置場所の住所
</t>
    </r>
    <r>
      <rPr>
        <sz val="9"/>
        <color theme="1"/>
        <rFont val="ＭＳ 明朝"/>
        <family val="1"/>
        <charset val="128"/>
      </rPr>
      <t>（都県はﾄﾞﾛｯﾌﾟﾀﾞｳﾝﾘｽﾄ▼から選択）</t>
    </r>
    <rPh sb="0" eb="2">
      <t>セッチ</t>
    </rPh>
    <rPh sb="2" eb="4">
      <t>バショ</t>
    </rPh>
    <rPh sb="5" eb="7">
      <t>ジュウショ</t>
    </rPh>
    <rPh sb="9" eb="11">
      <t>トケン</t>
    </rPh>
    <rPh sb="28" eb="30">
      <t>センタク</t>
    </rPh>
    <phoneticPr fontId="1"/>
  </si>
  <si>
    <r>
      <t>株主名簿（基準日現在）</t>
    </r>
    <r>
      <rPr>
        <b/>
        <sz val="9"/>
        <color theme="1"/>
        <rFont val="ＭＳ ゴシック"/>
        <family val="3"/>
        <charset val="128"/>
      </rPr>
      <t>持ち株比率70％以上となるまで株主名は原則列挙ください</t>
    </r>
    <rPh sb="0" eb="2">
      <t>カブヌシ</t>
    </rPh>
    <rPh sb="2" eb="4">
      <t>メイボ</t>
    </rPh>
    <rPh sb="5" eb="8">
      <t>キジュンビ</t>
    </rPh>
    <rPh sb="8" eb="10">
      <t>ゲンザイ</t>
    </rPh>
    <rPh sb="11" eb="12">
      <t>モ</t>
    </rPh>
    <rPh sb="13" eb="14">
      <t>カブ</t>
    </rPh>
    <rPh sb="14" eb="16">
      <t>ヒリツ</t>
    </rPh>
    <rPh sb="19" eb="21">
      <t>イジョウ</t>
    </rPh>
    <rPh sb="26" eb="28">
      <t>カブヌシ</t>
    </rPh>
    <rPh sb="28" eb="29">
      <t>メイ</t>
    </rPh>
    <rPh sb="30" eb="32">
      <t>ゲンソク</t>
    </rPh>
    <rPh sb="32" eb="34">
      <t>レッキョ</t>
    </rPh>
    <phoneticPr fontId="1"/>
  </si>
  <si>
    <r>
      <t>加点措置適用の有無</t>
    </r>
    <r>
      <rPr>
        <b/>
        <sz val="10"/>
        <color theme="1"/>
        <rFont val="ＭＳ ゴシック"/>
        <family val="3"/>
        <charset val="128"/>
      </rPr>
      <t>（適用有りを希望する場合には「〇」印を選択してください）</t>
    </r>
    <rPh sb="0" eb="2">
      <t>カテン</t>
    </rPh>
    <rPh sb="2" eb="4">
      <t>ソチ</t>
    </rPh>
    <rPh sb="4" eb="6">
      <t>テキヨウ</t>
    </rPh>
    <rPh sb="7" eb="9">
      <t>ウム</t>
    </rPh>
    <rPh sb="10" eb="12">
      <t>テキヨウ</t>
    </rPh>
    <rPh sb="12" eb="13">
      <t>ア</t>
    </rPh>
    <rPh sb="15" eb="17">
      <t>キボウ</t>
    </rPh>
    <rPh sb="19" eb="21">
      <t>バアイ</t>
    </rPh>
    <rPh sb="26" eb="27">
      <t>シルシ</t>
    </rPh>
    <rPh sb="28" eb="30">
      <t>センタク</t>
    </rPh>
    <phoneticPr fontId="1"/>
  </si>
  <si>
    <t>機械装置</t>
    <rPh sb="0" eb="2">
      <t>キカイ</t>
    </rPh>
    <rPh sb="2" eb="4">
      <t>ソウチ</t>
    </rPh>
    <phoneticPr fontId="1"/>
  </si>
  <si>
    <t>直前期</t>
    <rPh sb="0" eb="2">
      <t>チョクゼン</t>
    </rPh>
    <rPh sb="2" eb="3">
      <t>キ</t>
    </rPh>
    <phoneticPr fontId="24"/>
  </si>
  <si>
    <t>今　期</t>
    <rPh sb="0" eb="1">
      <t>イマ</t>
    </rPh>
    <rPh sb="2" eb="3">
      <t>キ</t>
    </rPh>
    <phoneticPr fontId="24"/>
  </si>
  <si>
    <t>２期目</t>
    <rPh sb="1" eb="2">
      <t>キ</t>
    </rPh>
    <rPh sb="2" eb="3">
      <t>メ</t>
    </rPh>
    <phoneticPr fontId="24"/>
  </si>
  <si>
    <t>３期目</t>
    <rPh sb="1" eb="2">
      <t>キ</t>
    </rPh>
    <rPh sb="2" eb="3">
      <t>メ</t>
    </rPh>
    <phoneticPr fontId="24"/>
  </si>
  <si>
    <t>４期目</t>
    <rPh sb="1" eb="2">
      <t>キ</t>
    </rPh>
    <rPh sb="2" eb="3">
      <t>メ</t>
    </rPh>
    <phoneticPr fontId="24"/>
  </si>
  <si>
    <t>５期目</t>
    <rPh sb="1" eb="2">
      <t>キ</t>
    </rPh>
    <rPh sb="2" eb="3">
      <t>メ</t>
    </rPh>
    <phoneticPr fontId="24"/>
  </si>
  <si>
    <t>６期目</t>
    <rPh sb="1" eb="2">
      <t>キ</t>
    </rPh>
    <rPh sb="2" eb="3">
      <t>メ</t>
    </rPh>
    <phoneticPr fontId="24"/>
  </si>
  <si>
    <t>７期目</t>
    <rPh sb="1" eb="2">
      <t>キ</t>
    </rPh>
    <rPh sb="2" eb="3">
      <t>メ</t>
    </rPh>
    <phoneticPr fontId="24"/>
  </si>
  <si>
    <t>８期目</t>
    <rPh sb="1" eb="2">
      <t>キ</t>
    </rPh>
    <rPh sb="2" eb="3">
      <t>メ</t>
    </rPh>
    <phoneticPr fontId="24"/>
  </si>
  <si>
    <t>９期目</t>
    <rPh sb="1" eb="2">
      <t>キ</t>
    </rPh>
    <rPh sb="2" eb="3">
      <t>メ</t>
    </rPh>
    <phoneticPr fontId="24"/>
  </si>
  <si>
    <t>１０期目</t>
    <rPh sb="2" eb="3">
      <t>キ</t>
    </rPh>
    <rPh sb="3" eb="4">
      <t>メ</t>
    </rPh>
    <phoneticPr fontId="24"/>
  </si>
  <si>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</si>
  <si>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</si>
  <si>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</si>
  <si>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</si>
  <si>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</si>
  <si>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2024年</t>
    <rPh sb="4" eb="5">
      <t>ネン</t>
    </rPh>
    <phoneticPr fontId="1"/>
  </si>
  <si>
    <t>2025年</t>
    <rPh sb="4" eb="5">
      <t>ネン</t>
    </rPh>
    <phoneticPr fontId="1"/>
  </si>
  <si>
    <t>2026年</t>
    <rPh sb="4" eb="5">
      <t>ネン</t>
    </rPh>
    <phoneticPr fontId="1"/>
  </si>
  <si>
    <t>2027年</t>
    <rPh sb="4" eb="5">
      <t>ネン</t>
    </rPh>
    <phoneticPr fontId="1"/>
  </si>
  <si>
    <t>2028年</t>
    <rPh sb="4" eb="5">
      <t>ネン</t>
    </rPh>
    <phoneticPr fontId="1"/>
  </si>
  <si>
    <t>2029年</t>
    <rPh sb="4" eb="5">
      <t>ネン</t>
    </rPh>
    <phoneticPr fontId="1"/>
  </si>
  <si>
    <t>2030年</t>
    <rPh sb="4" eb="5">
      <t>ネン</t>
    </rPh>
    <phoneticPr fontId="1"/>
  </si>
  <si>
    <t>2031年</t>
    <rPh sb="4" eb="5">
      <t>ネン</t>
    </rPh>
    <phoneticPr fontId="1"/>
  </si>
  <si>
    <t>2032年</t>
    <rPh sb="4" eb="5">
      <t>ネン</t>
    </rPh>
    <phoneticPr fontId="1"/>
  </si>
  <si>
    <t>１月期</t>
    <rPh sb="1" eb="2">
      <t>ガツ</t>
    </rPh>
    <rPh sb="2" eb="3">
      <t>キ</t>
    </rPh>
    <phoneticPr fontId="1"/>
  </si>
  <si>
    <t>２月期</t>
    <rPh sb="1" eb="2">
      <t>ガツ</t>
    </rPh>
    <rPh sb="2" eb="3">
      <t>キ</t>
    </rPh>
    <phoneticPr fontId="1"/>
  </si>
  <si>
    <t>３月期</t>
    <rPh sb="1" eb="2">
      <t>ガツ</t>
    </rPh>
    <rPh sb="2" eb="3">
      <t>キ</t>
    </rPh>
    <phoneticPr fontId="1"/>
  </si>
  <si>
    <t>４月期</t>
    <rPh sb="1" eb="2">
      <t>ガツ</t>
    </rPh>
    <rPh sb="2" eb="3">
      <t>キ</t>
    </rPh>
    <phoneticPr fontId="1"/>
  </si>
  <si>
    <t>５月期</t>
    <rPh sb="1" eb="2">
      <t>ガツ</t>
    </rPh>
    <rPh sb="2" eb="3">
      <t>キ</t>
    </rPh>
    <phoneticPr fontId="1"/>
  </si>
  <si>
    <t>６月期</t>
    <rPh sb="1" eb="2">
      <t>ガツ</t>
    </rPh>
    <rPh sb="2" eb="3">
      <t>キ</t>
    </rPh>
    <phoneticPr fontId="1"/>
  </si>
  <si>
    <t>７月期</t>
    <rPh sb="1" eb="2">
      <t>ガツ</t>
    </rPh>
    <rPh sb="2" eb="3">
      <t>キ</t>
    </rPh>
    <phoneticPr fontId="1"/>
  </si>
  <si>
    <t>８月期</t>
    <rPh sb="1" eb="2">
      <t>ガツ</t>
    </rPh>
    <rPh sb="2" eb="3">
      <t>キ</t>
    </rPh>
    <phoneticPr fontId="1"/>
  </si>
  <si>
    <t>９月期</t>
    <rPh sb="1" eb="2">
      <t>ガツ</t>
    </rPh>
    <rPh sb="2" eb="3">
      <t>キ</t>
    </rPh>
    <phoneticPr fontId="1"/>
  </si>
  <si>
    <t>2033年</t>
    <rPh sb="4" eb="5">
      <t>ネン</t>
    </rPh>
    <phoneticPr fontId="1"/>
  </si>
  <si>
    <t>2034年</t>
    <rPh sb="4" eb="5">
      <t>ネン</t>
    </rPh>
    <phoneticPr fontId="1"/>
  </si>
  <si>
    <t>2035年</t>
    <rPh sb="4" eb="5">
      <t>ネン</t>
    </rPh>
    <phoneticPr fontId="1"/>
  </si>
  <si>
    <t>2036年</t>
    <rPh sb="4" eb="5">
      <t>ネン</t>
    </rPh>
    <phoneticPr fontId="1"/>
  </si>
  <si>
    <t>資産の種類</t>
    <rPh sb="0" eb="2">
      <t>シサン</t>
    </rPh>
    <rPh sb="3" eb="5">
      <t>シュルイ</t>
    </rPh>
    <phoneticPr fontId="1"/>
  </si>
  <si>
    <t>合計数</t>
    <rPh sb="0" eb="2">
      <t>ゴウケイ</t>
    </rPh>
    <rPh sb="2" eb="3">
      <t>カズ</t>
    </rPh>
    <phoneticPr fontId="1"/>
  </si>
  <si>
    <t>機械装置
基数</t>
    <rPh sb="0" eb="4">
      <t>キカイソウチ</t>
    </rPh>
    <rPh sb="5" eb="7">
      <t>キスウ</t>
    </rPh>
    <phoneticPr fontId="1"/>
  </si>
  <si>
    <t>器具備品
基数</t>
    <rPh sb="0" eb="4">
      <t>キグビヒン</t>
    </rPh>
    <rPh sb="5" eb="7">
      <t>キスウ</t>
    </rPh>
    <phoneticPr fontId="1"/>
  </si>
  <si>
    <t>（１）機械設備一覧表（法人税法上の減価償却単位毎に記載してください）</t>
    <rPh sb="2" eb="4">
      <t>ホウジン</t>
    </rPh>
    <rPh sb="4" eb="7">
      <t>ゼイホウジョウ</t>
    </rPh>
    <rPh sb="8" eb="10">
      <t>ゲンカ</t>
    </rPh>
    <rPh sb="10" eb="12">
      <t>ショウキャク</t>
    </rPh>
    <rPh sb="12" eb="14">
      <t>タンイ</t>
    </rPh>
    <rPh sb="14" eb="15">
      <t>ゴト</t>
    </rPh>
    <rPh sb="16" eb="18">
      <t>キサイ</t>
    </rPh>
    <phoneticPr fontId="1"/>
  </si>
  <si>
    <r>
      <t>○見積書が整わない場合は、見積限定理由書を提出してください。ただし、「従来からの取引先から購入するため」など、以下の理由によらない場合、申請書類の不備となりますので、ご注意ください。
　※</t>
    </r>
    <r>
      <rPr>
        <sz val="9"/>
        <color rgb="FFFF0000"/>
        <rFont val="ＭＳ 明朝"/>
        <family val="1"/>
        <charset val="128"/>
      </rPr>
      <t>理由：「オーダーメイド」、「メーカー直販」、「特定代理店販売により、販売経路が限られているため」のいずれかの理由のみ</t>
    </r>
    <r>
      <rPr>
        <sz val="9"/>
        <color theme="1"/>
        <rFont val="ＭＳ 明朝"/>
        <family val="1"/>
        <charset val="128"/>
      </rPr>
      <t>。</t>
    </r>
    <rPh sb="148" eb="150">
      <t>リユウ</t>
    </rPh>
    <phoneticPr fontId="1"/>
  </si>
  <si>
    <t>申請無</t>
    <rPh sb="0" eb="2">
      <t>シンセイ</t>
    </rPh>
    <rPh sb="2" eb="3">
      <t>ナ</t>
    </rPh>
    <phoneticPr fontId="1"/>
  </si>
  <si>
    <t>申請有</t>
    <phoneticPr fontId="1"/>
  </si>
  <si>
    <t>※本助成金で申請する設備と同一設備で他の助成金を併願申請（申請予定含む）の場合は必ず</t>
    <rPh sb="24" eb="26">
      <t>ヘイガン</t>
    </rPh>
    <rPh sb="29" eb="31">
      <t>シンセイ</t>
    </rPh>
    <rPh sb="31" eb="33">
      <t>ヨテイ</t>
    </rPh>
    <rPh sb="33" eb="34">
      <t>フク</t>
    </rPh>
    <rPh sb="37" eb="39">
      <t>バアイ</t>
    </rPh>
    <rPh sb="40" eb="41">
      <t>カナラ</t>
    </rPh>
    <phoneticPr fontId="1"/>
  </si>
  <si>
    <t>←有の場合は「○」印付与して下表に記入ください</t>
    <rPh sb="9" eb="10">
      <t>シルシ</t>
    </rPh>
    <phoneticPr fontId="1"/>
  </si>
  <si>
    <t>（単位：円）</t>
    <phoneticPr fontId="1"/>
  </si>
  <si>
    <t xml:space="preserve"> (５－１)</t>
    <phoneticPr fontId="1"/>
  </si>
  <si>
    <t>助成対象外経費　無し</t>
    <phoneticPr fontId="1"/>
  </si>
  <si>
    <r>
      <t>助成対象外経費　有り</t>
    </r>
    <r>
      <rPr>
        <sz val="8"/>
        <rFont val="ＭＳ 明朝"/>
        <family val="1"/>
        <charset val="128"/>
      </rPr>
      <t>（「有り」の場合は下の「助成対象外経費の内訳表に具体的に記入ください）</t>
    </r>
    <rPh sb="8" eb="9">
      <t>ア</t>
    </rPh>
    <rPh sb="12" eb="13">
      <t>ア</t>
    </rPh>
    <rPh sb="16" eb="18">
      <t>バアイ</t>
    </rPh>
    <rPh sb="19" eb="20">
      <t>シタ</t>
    </rPh>
    <rPh sb="22" eb="29">
      <t>ジョセイタイショウガイケイヒ</t>
    </rPh>
    <rPh sb="30" eb="33">
      <t>ウチワケヒョウ</t>
    </rPh>
    <rPh sb="34" eb="37">
      <t>グタイテキ</t>
    </rPh>
    <rPh sb="38" eb="40">
      <t>キニュウ</t>
    </rPh>
    <phoneticPr fontId="1"/>
  </si>
  <si>
    <t>助成対象外経費（有無にチェック「レ」を付与し必要事項を記入ください）</t>
    <rPh sb="8" eb="10">
      <t>ウム</t>
    </rPh>
    <rPh sb="19" eb="21">
      <t>フヨ</t>
    </rPh>
    <rPh sb="22" eb="26">
      <t>ヒツヨウジコウ</t>
    </rPh>
    <rPh sb="27" eb="29">
      <t>キニュウ</t>
    </rPh>
    <phoneticPr fontId="1"/>
  </si>
  <si>
    <t>助成対象経費(税抜額・円)</t>
    <rPh sb="0" eb="2">
      <t>ジョセイ</t>
    </rPh>
    <rPh sb="2" eb="4">
      <t>タイショウ</t>
    </rPh>
    <rPh sb="4" eb="6">
      <t>ケイヒ</t>
    </rPh>
    <rPh sb="7" eb="8">
      <t>ゼイ</t>
    </rPh>
    <rPh sb="8" eb="9">
      <t>ヌ</t>
    </rPh>
    <rPh sb="9" eb="10">
      <t>ガク</t>
    </rPh>
    <rPh sb="11" eb="12">
      <t>エン</t>
    </rPh>
    <phoneticPr fontId="1"/>
  </si>
  <si>
    <t>見積もり限定理由書</t>
    <rPh sb="0" eb="2">
      <t>ミツ</t>
    </rPh>
    <rPh sb="4" eb="6">
      <t>ゲンテイ</t>
    </rPh>
    <rPh sb="6" eb="9">
      <t>リユウショ</t>
    </rPh>
    <phoneticPr fontId="1"/>
  </si>
  <si>
    <t>↓</t>
    <phoneticPr fontId="1"/>
  </si>
  <si>
    <t>事業区分</t>
    <rPh sb="0" eb="2">
      <t>ジギョウ</t>
    </rPh>
    <rPh sb="2" eb="4">
      <t>クブン</t>
    </rPh>
    <phoneticPr fontId="1"/>
  </si>
  <si>
    <t>申請者区分</t>
    <rPh sb="0" eb="3">
      <t>シンセイシャ</t>
    </rPh>
    <rPh sb="3" eb="5">
      <t>クブン</t>
    </rPh>
    <phoneticPr fontId="1"/>
  </si>
  <si>
    <t>選択欄</t>
    <rPh sb="0" eb="1">
      <t>センタク</t>
    </rPh>
    <rPh sb="2" eb="3">
      <t>ラン</t>
    </rPh>
    <phoneticPr fontId="1"/>
  </si>
  <si>
    <t>F156データ有</t>
    <phoneticPr fontId="1"/>
  </si>
  <si>
    <t>F159データ有</t>
    <phoneticPr fontId="1"/>
  </si>
  <si>
    <t>T68とW68にデータ有り</t>
    <rPh sb="11" eb="12">
      <t>ア</t>
    </rPh>
    <phoneticPr fontId="1"/>
  </si>
  <si>
    <t>単位は「千円」／「百万円」が切り替え可能（▼にて選択）↓</t>
    <rPh sb="0" eb="2">
      <t>タンイ</t>
    </rPh>
    <rPh sb="4" eb="6">
      <t>センエン</t>
    </rPh>
    <rPh sb="9" eb="12">
      <t>ヒャクマンエン</t>
    </rPh>
    <rPh sb="14" eb="15">
      <t>キ</t>
    </rPh>
    <rPh sb="16" eb="17">
      <t>カ</t>
    </rPh>
    <rPh sb="18" eb="20">
      <t>カノウ</t>
    </rPh>
    <rPh sb="24" eb="26">
      <t>センタク</t>
    </rPh>
    <phoneticPr fontId="1"/>
  </si>
  <si>
    <t>AA46にデータ有り</t>
    <rPh sb="8" eb="9">
      <t>ア</t>
    </rPh>
    <phoneticPr fontId="1"/>
  </si>
  <si>
    <t>AA48にデータ有り</t>
    <rPh sb="8" eb="9">
      <t>ア</t>
    </rPh>
    <phoneticPr fontId="1"/>
  </si>
  <si>
    <t>AA47にデータ有り</t>
    <rPh sb="8" eb="9">
      <t>ア</t>
    </rPh>
    <phoneticPr fontId="1"/>
  </si>
  <si>
    <r>
      <t>(2)</t>
    </r>
    <r>
      <rPr>
        <b/>
        <sz val="12"/>
        <color rgb="FF000000"/>
        <rFont val="ＭＳ 明朝"/>
        <family val="1"/>
        <charset val="128"/>
      </rPr>
      <t xml:space="preserve"> </t>
    </r>
    <r>
      <rPr>
        <b/>
        <sz val="12"/>
        <color rgb="FF000000"/>
        <rFont val="ＭＳ ゴシック"/>
        <family val="3"/>
        <charset val="128"/>
      </rPr>
      <t>収支計画表　</t>
    </r>
    <rPh sb="4" eb="6">
      <t>シュウシ</t>
    </rPh>
    <rPh sb="6" eb="8">
      <t>ケイカク</t>
    </rPh>
    <rPh sb="8" eb="9">
      <t>ヒョウ</t>
    </rPh>
    <phoneticPr fontId="24"/>
  </si>
  <si>
    <r>
      <t>「助成事業に要する経費」は事業計画を遂行するための総事業費ですが、</t>
    </r>
    <r>
      <rPr>
        <b/>
        <u/>
        <sz val="9"/>
        <rFont val="ＭＳ 明朝"/>
        <family val="1"/>
        <charset val="128"/>
      </rPr>
      <t>必要最小限の経費であることを確認ください。</t>
    </r>
    <r>
      <rPr>
        <sz val="9"/>
        <rFont val="ＭＳ 明朝"/>
        <family val="1"/>
        <charset val="128"/>
      </rPr>
      <t>実勢と著しく異なる価格や事業計画と不均衡な高性能・高額な機械設備購入経費等を計上することはできません。</t>
    </r>
    <rPh sb="47" eb="49">
      <t>カクニン</t>
    </rPh>
    <rPh sb="63" eb="65">
      <t>カカク</t>
    </rPh>
    <rPh sb="71" eb="74">
      <t>フキンコウ</t>
    </rPh>
    <rPh sb="75" eb="78">
      <t>コウセイノウ</t>
    </rPh>
    <rPh sb="84" eb="86">
      <t>セツビ</t>
    </rPh>
    <phoneticPr fontId="18"/>
  </si>
  <si>
    <t>「助成対象経費」は、「助成事業に要する経費」から間接経費（消費税、振込手数料、旅費・交通費、通信費、収入印紙代等）を除いたものです。機械設備計画の単価に助成対象外となる間接経費が含まれていないか確認ください。</t>
    <rPh sb="66" eb="68">
      <t>キカイ</t>
    </rPh>
    <rPh sb="68" eb="70">
      <t>セツビ</t>
    </rPh>
    <rPh sb="70" eb="72">
      <t>ケイカク</t>
    </rPh>
    <rPh sb="73" eb="75">
      <t>タンカ</t>
    </rPh>
    <rPh sb="76" eb="78">
      <t>ジョセイ</t>
    </rPh>
    <rPh sb="78" eb="80">
      <t>タイショウ</t>
    </rPh>
    <rPh sb="80" eb="81">
      <t>ガイ</t>
    </rPh>
    <rPh sb="84" eb="86">
      <t>カンセツ</t>
    </rPh>
    <rPh sb="86" eb="88">
      <t>ケイヒ</t>
    </rPh>
    <rPh sb="89" eb="90">
      <t>フク</t>
    </rPh>
    <rPh sb="97" eb="99">
      <t>カクニン</t>
    </rPh>
    <phoneticPr fontId="18"/>
  </si>
  <si>
    <t>相見積書を提出せずに見積もり限定理由書を提出する場合はこの欄に「○」印を付してください</t>
    <rPh sb="0" eb="3">
      <t>アイミツ</t>
    </rPh>
    <rPh sb="3" eb="4">
      <t>ショ</t>
    </rPh>
    <rPh sb="5" eb="7">
      <t>テイシュツ</t>
    </rPh>
    <rPh sb="10" eb="12">
      <t>ミツ</t>
    </rPh>
    <rPh sb="14" eb="19">
      <t>ゲンテイリユウショ</t>
    </rPh>
    <rPh sb="20" eb="22">
      <t>テイシュツ</t>
    </rPh>
    <rPh sb="24" eb="26">
      <t>バアイ</t>
    </rPh>
    <rPh sb="29" eb="30">
      <t>ラン</t>
    </rPh>
    <rPh sb="34" eb="35">
      <t>シルシ</t>
    </rPh>
    <rPh sb="36" eb="37">
      <t>フ</t>
    </rPh>
    <phoneticPr fontId="1"/>
  </si>
  <si>
    <r>
      <rPr>
        <sz val="8"/>
        <color theme="1"/>
        <rFont val="ＭＳ 明朝"/>
        <family val="1"/>
        <charset val="128"/>
      </rPr>
      <t>2ヶ月以内の期間被雇用</t>
    </r>
    <r>
      <rPr>
        <sz val="8"/>
        <color theme="1"/>
        <rFont val="ＭＳ Ｐ明朝"/>
        <family val="1"/>
        <charset val="128"/>
      </rPr>
      <t>者で、当初の雇用期間を超えて勤務している者</t>
    </r>
    <phoneticPr fontId="1"/>
  </si>
  <si>
    <r>
      <rPr>
        <sz val="8"/>
        <color theme="1"/>
        <rFont val="ＭＳ 明朝"/>
        <family val="1"/>
        <charset val="128"/>
      </rPr>
      <t>4ヶ月以内の季節的被雇用者</t>
    </r>
    <r>
      <rPr>
        <sz val="8"/>
        <color theme="1"/>
        <rFont val="ＭＳ Ｐ明朝"/>
        <family val="1"/>
        <charset val="128"/>
      </rPr>
      <t>で、当初の雇用期間を超えて勤務している者</t>
    </r>
    <phoneticPr fontId="1"/>
  </si>
  <si>
    <r>
      <t xml:space="preserve">持ち株数
</t>
    </r>
    <r>
      <rPr>
        <sz val="9"/>
        <color theme="1"/>
        <rFont val="ＭＳ 明朝"/>
        <family val="1"/>
        <charset val="128"/>
      </rPr>
      <t>（株）</t>
    </r>
    <rPh sb="0" eb="1">
      <t>モ</t>
    </rPh>
    <rPh sb="2" eb="3">
      <t>カブ</t>
    </rPh>
    <rPh sb="3" eb="4">
      <t>スウ</t>
    </rPh>
    <rPh sb="6" eb="7">
      <t>カブ</t>
    </rPh>
    <phoneticPr fontId="1"/>
  </si>
  <si>
    <r>
      <t xml:space="preserve">持ち株
</t>
    </r>
    <r>
      <rPr>
        <sz val="9"/>
        <color theme="1"/>
        <rFont val="ＭＳ 明朝"/>
        <family val="1"/>
        <charset val="128"/>
      </rPr>
      <t>比率(％)</t>
    </r>
    <rPh sb="0" eb="1">
      <t>モ</t>
    </rPh>
    <rPh sb="2" eb="3">
      <t>カブ</t>
    </rPh>
    <rPh sb="4" eb="6">
      <t>ヒリツ</t>
    </rPh>
    <phoneticPr fontId="1"/>
  </si>
  <si>
    <r>
      <t>[該当]を、関連性がない助成金等の場合は[非該当]を選択チェック （</t>
    </r>
    <r>
      <rPr>
        <u/>
        <sz val="8"/>
        <color theme="1"/>
        <rFont val="ＭＳ Ｐ明朝"/>
        <family val="1"/>
        <charset val="128"/>
      </rPr>
      <t xml:space="preserve">ドロップダウンリスト ▼から選択） </t>
    </r>
    <r>
      <rPr>
        <u/>
        <sz val="9"/>
        <color theme="1"/>
        <rFont val="ＭＳ 明朝"/>
        <family val="1"/>
        <charset val="128"/>
      </rPr>
      <t>してください</t>
    </r>
    <rPh sb="1" eb="3">
      <t>ガイトウ</t>
    </rPh>
    <rPh sb="6" eb="9">
      <t>カンレンセイ</t>
    </rPh>
    <rPh sb="12" eb="15">
      <t>ジョセイキン</t>
    </rPh>
    <rPh sb="15" eb="16">
      <t>ナド</t>
    </rPh>
    <rPh sb="17" eb="19">
      <t>バアイ</t>
    </rPh>
    <rPh sb="21" eb="24">
      <t>ヒガイトウ</t>
    </rPh>
    <rPh sb="48" eb="50">
      <t>センタク</t>
    </rPh>
    <phoneticPr fontId="1"/>
  </si>
  <si>
    <t>■</t>
    <phoneticPr fontId="1"/>
  </si>
  <si>
    <t>←無の場合は「■」印付与ください</t>
    <phoneticPr fontId="1"/>
  </si>
  <si>
    <t>↑本事業に関する連絡先のチェックリストとリンク</t>
    <rPh sb="1" eb="2">
      <t>ホン</t>
    </rPh>
    <rPh sb="2" eb="4">
      <t>ジギョウ</t>
    </rPh>
    <rPh sb="5" eb="6">
      <t>カン</t>
    </rPh>
    <rPh sb="8" eb="11">
      <t>レンラクサキ</t>
    </rPh>
    <phoneticPr fontId="1"/>
  </si>
  <si>
    <t>＊＊＊＊＊＊＊＊＊＊＊＊＊　以下 EXCEL関数に必要なデータ　勝手に改変禁止　＊＊＊＊＊＊＊＊＊＊＊＊＊</t>
    <rPh sb="14" eb="16">
      <t>イカ</t>
    </rPh>
    <rPh sb="22" eb="24">
      <t>カンスウ</t>
    </rPh>
    <rPh sb="25" eb="27">
      <t>ヒツヨウ</t>
    </rPh>
    <rPh sb="32" eb="34">
      <t>カッテ</t>
    </rPh>
    <rPh sb="35" eb="37">
      <t>カイヘン</t>
    </rPh>
    <rPh sb="37" eb="39">
      <t>キンシ</t>
    </rPh>
    <phoneticPr fontId="1"/>
  </si>
  <si>
    <t>ＡＣ列～(右側）にもEXCEL関数に必要なデータが含まれています。文字色がグレーのため背景と同色で見えなくなっているため注意！</t>
    <rPh sb="2" eb="3">
      <t>レツ</t>
    </rPh>
    <rPh sb="5" eb="6">
      <t>ミギ</t>
    </rPh>
    <rPh sb="6" eb="7">
      <t>ガワ</t>
    </rPh>
    <rPh sb="15" eb="17">
      <t>カンスウ</t>
    </rPh>
    <rPh sb="18" eb="20">
      <t>ヒツヨウ</t>
    </rPh>
    <rPh sb="25" eb="26">
      <t>フク</t>
    </rPh>
    <rPh sb="33" eb="35">
      <t>モジ</t>
    </rPh>
    <rPh sb="35" eb="36">
      <t>イロ</t>
    </rPh>
    <rPh sb="43" eb="45">
      <t>ハイケイ</t>
    </rPh>
    <rPh sb="46" eb="48">
      <t>ドウショク</t>
    </rPh>
    <rPh sb="49" eb="50">
      <t>ミ</t>
    </rPh>
    <rPh sb="60" eb="62">
      <t>チュウイ</t>
    </rPh>
    <phoneticPr fontId="1"/>
  </si>
  <si>
    <t>ＡＳ列～(右側）にもEXCEL関数に必要なデータが含まれています。注意！</t>
    <rPh sb="2" eb="3">
      <t>レツ</t>
    </rPh>
    <rPh sb="5" eb="6">
      <t>ミギ</t>
    </rPh>
    <rPh sb="6" eb="7">
      <t>ガワ</t>
    </rPh>
    <rPh sb="15" eb="17">
      <t>カンスウ</t>
    </rPh>
    <rPh sb="18" eb="20">
      <t>ヒツヨウ</t>
    </rPh>
    <rPh sb="25" eb="26">
      <t>フク</t>
    </rPh>
    <rPh sb="33" eb="35">
      <t>チュウイ</t>
    </rPh>
    <phoneticPr fontId="1"/>
  </si>
  <si>
    <t>Ｗ列～(右側）にもEXCEL関数に必要なデータが含まれています。文字色がグレーのため背景と同色で見えなくなっているため注意！</t>
    <rPh sb="1" eb="2">
      <t>レツ</t>
    </rPh>
    <rPh sb="4" eb="5">
      <t>ミギ</t>
    </rPh>
    <rPh sb="5" eb="6">
      <t>ガワ</t>
    </rPh>
    <rPh sb="14" eb="16">
      <t>カンスウ</t>
    </rPh>
    <rPh sb="17" eb="19">
      <t>ヒツヨウ</t>
    </rPh>
    <rPh sb="24" eb="25">
      <t>フク</t>
    </rPh>
    <rPh sb="32" eb="34">
      <t>モジ</t>
    </rPh>
    <rPh sb="34" eb="35">
      <t>イロ</t>
    </rPh>
    <rPh sb="42" eb="44">
      <t>ハイケイ</t>
    </rPh>
    <rPh sb="45" eb="47">
      <t>ドウショク</t>
    </rPh>
    <rPh sb="48" eb="49">
      <t>ミ</t>
    </rPh>
    <rPh sb="59" eb="61">
      <t>チュウイ</t>
    </rPh>
    <phoneticPr fontId="1"/>
  </si>
  <si>
    <t>T42にデータ有　変更不可 注意！</t>
    <rPh sb="9" eb="11">
      <t>ヘンコウ</t>
    </rPh>
    <rPh sb="11" eb="13">
      <t>フカ</t>
    </rPh>
    <rPh sb="14" eb="16">
      <t>チュウイ</t>
    </rPh>
    <phoneticPr fontId="1"/>
  </si>
  <si>
    <t>T43にデータ有　変更不可 注意！</t>
    <phoneticPr fontId="1"/>
  </si>
  <si>
    <t>AE146～AF146データ有 注意</t>
    <rPh sb="16" eb="18">
      <t>チュウイ</t>
    </rPh>
    <phoneticPr fontId="1"/>
  </si>
  <si>
    <t>AE147～AF147データ有 注意</t>
    <rPh sb="16" eb="18">
      <t>チュウイ</t>
    </rPh>
    <phoneticPr fontId="1"/>
  </si>
  <si>
    <t>AE148～AF148データ有 注意</t>
    <rPh sb="16" eb="18">
      <t>チュウイ</t>
    </rPh>
    <phoneticPr fontId="1"/>
  </si>
  <si>
    <t>AE149～AF149データ有 注意</t>
    <rPh sb="16" eb="18">
      <t>チュウイ</t>
    </rPh>
    <phoneticPr fontId="1"/>
  </si>
  <si>
    <t>AE159～AF159データ有 注意</t>
    <rPh sb="16" eb="18">
      <t>チュウイ</t>
    </rPh>
    <phoneticPr fontId="1"/>
  </si>
  <si>
    <t>AE162～AF162データ有 注意</t>
    <rPh sb="16" eb="18">
      <t>チュウイ</t>
    </rPh>
    <phoneticPr fontId="1"/>
  </si>
  <si>
    <t>建物
の
所有
形態</t>
    <rPh sb="0" eb="2">
      <t>タテモノ</t>
    </rPh>
    <rPh sb="5" eb="7">
      <t>ショユウ</t>
    </rPh>
    <rPh sb="8" eb="10">
      <t>ケイタイ</t>
    </rPh>
    <phoneticPr fontId="1"/>
  </si>
  <si>
    <t>都外設置の場合は次の((1)と(2)の両方に該当する必要有／「○」印必須)</t>
    <rPh sb="0" eb="1">
      <t>ト</t>
    </rPh>
    <rPh sb="1" eb="2">
      <t>ガイ</t>
    </rPh>
    <rPh sb="2" eb="4">
      <t>セッチ</t>
    </rPh>
    <rPh sb="5" eb="7">
      <t>バアイ</t>
    </rPh>
    <rPh sb="8" eb="9">
      <t>ツギ</t>
    </rPh>
    <rPh sb="19" eb="21">
      <t>リョウホウ</t>
    </rPh>
    <rPh sb="22" eb="24">
      <t>ガイトウ</t>
    </rPh>
    <rPh sb="26" eb="28">
      <t>ヒツヨウ</t>
    </rPh>
    <rPh sb="28" eb="29">
      <t>アリ</t>
    </rPh>
    <rPh sb="33" eb="34">
      <t>シルシ</t>
    </rPh>
    <rPh sb="34" eb="36">
      <t>ヒッス</t>
    </rPh>
    <phoneticPr fontId="1"/>
  </si>
  <si>
    <t>　　　　　　区 　分　　　　[注5]</t>
    <phoneticPr fontId="24"/>
  </si>
  <si>
    <t>[注7]</t>
    <phoneticPr fontId="18"/>
  </si>
  <si>
    <t>[注7]</t>
    <rPh sb="1" eb="2">
      <t>チュウ</t>
    </rPh>
    <phoneticPr fontId="18"/>
  </si>
  <si>
    <t>10月期</t>
    <rPh sb="2" eb="3">
      <t>ガツ</t>
    </rPh>
    <rPh sb="3" eb="4">
      <t>キ</t>
    </rPh>
    <phoneticPr fontId="1"/>
  </si>
  <si>
    <t>11月期</t>
    <rPh sb="2" eb="3">
      <t>ガツ</t>
    </rPh>
    <rPh sb="3" eb="4">
      <t>キ</t>
    </rPh>
    <phoneticPr fontId="1"/>
  </si>
  <si>
    <t>12月期</t>
    <rPh sb="2" eb="3">
      <t>ガツ</t>
    </rPh>
    <rPh sb="3" eb="4">
      <t>キ</t>
    </rPh>
    <phoneticPr fontId="1"/>
  </si>
  <si>
    <t>文字数ｶｳﾝﾀ
40字以内</t>
    <rPh sb="0" eb="3">
      <t>モジスウ</t>
    </rPh>
    <rPh sb="10" eb="11">
      <t>ジ</t>
    </rPh>
    <rPh sb="11" eb="13">
      <t>イナイ</t>
    </rPh>
    <phoneticPr fontId="1"/>
  </si>
  <si>
    <t>法人設立(和暦)</t>
    <rPh sb="0" eb="2">
      <t>ホウジン</t>
    </rPh>
    <rPh sb="2" eb="4">
      <t>セツリツ</t>
    </rPh>
    <rPh sb="5" eb="7">
      <t>ワレキ</t>
    </rPh>
    <phoneticPr fontId="1"/>
  </si>
  <si>
    <t>令和元年</t>
    <rPh sb="0" eb="2">
      <t>レイワ</t>
    </rPh>
    <rPh sb="2" eb="4">
      <t>ガンネン</t>
    </rPh>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</si>
  <si>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</si>
  <si>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</si>
  <si>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</si>
  <si>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</si>
  <si>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</si>
  <si>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</si>
  <si>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令和８年</t>
    <rPh sb="0" eb="2">
      <t>レイワ</t>
    </rPh>
    <rPh sb="3" eb="4">
      <t>ネン</t>
    </rPh>
    <phoneticPr fontId="1"/>
  </si>
  <si>
    <t>令和９年</t>
    <rPh sb="0" eb="2">
      <t>レイワ</t>
    </rPh>
    <rPh sb="3" eb="4">
      <t>ネン</t>
    </rPh>
    <phoneticPr fontId="1"/>
  </si>
  <si>
    <t>令和10年</t>
    <rPh sb="0" eb="2">
      <t>レイワ</t>
    </rPh>
    <rPh sb="4" eb="5">
      <t>ネン</t>
    </rPh>
    <phoneticPr fontId="1"/>
  </si>
  <si>
    <t>令和11年</t>
    <rPh sb="0" eb="2">
      <t>レイワ</t>
    </rPh>
    <rPh sb="4" eb="5">
      <t>ネン</t>
    </rPh>
    <phoneticPr fontId="1"/>
  </si>
  <si>
    <t>令和12年</t>
    <rPh sb="0" eb="2">
      <t>レイワ</t>
    </rPh>
    <rPh sb="4" eb="5">
      <t>ネン</t>
    </rPh>
    <phoneticPr fontId="1"/>
  </si>
  <si>
    <t>令和13年</t>
    <rPh sb="0" eb="2">
      <t>レイワ</t>
    </rPh>
    <rPh sb="4" eb="5">
      <t>ネン</t>
    </rPh>
    <phoneticPr fontId="1"/>
  </si>
  <si>
    <t>令和14年</t>
    <rPh sb="0" eb="2">
      <t>レイワ</t>
    </rPh>
    <rPh sb="4" eb="5">
      <t>ネン</t>
    </rPh>
    <phoneticPr fontId="1"/>
  </si>
  <si>
    <t>令和15年</t>
    <rPh sb="0" eb="2">
      <t>レイワ</t>
    </rPh>
    <rPh sb="4" eb="5">
      <t>ネン</t>
    </rPh>
    <phoneticPr fontId="1"/>
  </si>
  <si>
    <t>令和16年</t>
    <rPh sb="0" eb="2">
      <t>レイワ</t>
    </rPh>
    <rPh sb="4" eb="5">
      <t>ネン</t>
    </rPh>
    <phoneticPr fontId="1"/>
  </si>
  <si>
    <t>令和17年</t>
    <rPh sb="0" eb="2">
      <t>レイワ</t>
    </rPh>
    <rPh sb="4" eb="5">
      <t>ネン</t>
    </rPh>
    <phoneticPr fontId="1"/>
  </si>
  <si>
    <t>令和18年</t>
    <rPh sb="0" eb="2">
      <t>レイワ</t>
    </rPh>
    <rPh sb="4" eb="5">
      <t>ネン</t>
    </rPh>
    <phoneticPr fontId="1"/>
  </si>
  <si>
    <r>
      <t>「都内」設置か「都外」設置のどちらかにチェック「○」印付与
　</t>
    </r>
    <r>
      <rPr>
        <sz val="7"/>
        <color theme="1"/>
        <rFont val="ＭＳ 明朝"/>
        <family val="1"/>
        <charset val="128"/>
      </rPr>
      <t>設置場所が２ケ所以上の場合は本表欄外の「＊注）」参照</t>
    </r>
    <rPh sb="1" eb="3">
      <t>トナイ</t>
    </rPh>
    <rPh sb="4" eb="6">
      <t>セッチ</t>
    </rPh>
    <rPh sb="8" eb="9">
      <t>ト</t>
    </rPh>
    <rPh sb="9" eb="10">
      <t>ガイ</t>
    </rPh>
    <rPh sb="11" eb="13">
      <t>セッチ</t>
    </rPh>
    <rPh sb="26" eb="27">
      <t>シルシ</t>
    </rPh>
    <rPh sb="27" eb="29">
      <t>フヨ</t>
    </rPh>
    <rPh sb="31" eb="33">
      <t>セッチ</t>
    </rPh>
    <rPh sb="33" eb="35">
      <t>バショ</t>
    </rPh>
    <rPh sb="38" eb="39">
      <t>ショ</t>
    </rPh>
    <rPh sb="39" eb="41">
      <t>イジョウ</t>
    </rPh>
    <rPh sb="42" eb="44">
      <t>バアイ</t>
    </rPh>
    <rPh sb="45" eb="46">
      <t>ホン</t>
    </rPh>
    <rPh sb="46" eb="47">
      <t>ヒョウ</t>
    </rPh>
    <rPh sb="47" eb="49">
      <t>ランガイ</t>
    </rPh>
    <rPh sb="55" eb="57">
      <t>サンショウ</t>
    </rPh>
    <phoneticPr fontId="1"/>
  </si>
  <si>
    <t>※注意：購入済み、契約済みの機械設備は対象外です。金型や鋳型は、減価償却の税法上の資産の種類として「工具」に該当するため対象外です。</t>
    <rPh sb="1" eb="3">
      <t>チュウイ</t>
    </rPh>
    <rPh sb="37" eb="40">
      <t>ゼイホウジョウ</t>
    </rPh>
    <rPh sb="44" eb="46">
      <t>シュルイ</t>
    </rPh>
    <phoneticPr fontId="1"/>
  </si>
  <si>
    <t>※注意：見積書に助成対象外となる経費項目が含まれているような場合には除外した金額で「助成対象経費」を記入してください。</t>
    <rPh sb="1" eb="3">
      <t>チュウイ</t>
    </rPh>
    <rPh sb="4" eb="7">
      <t>ミツモリショ</t>
    </rPh>
    <rPh sb="8" eb="10">
      <t>ジョセイ</t>
    </rPh>
    <rPh sb="10" eb="12">
      <t>タイショウ</t>
    </rPh>
    <rPh sb="12" eb="13">
      <t>ガイ</t>
    </rPh>
    <rPh sb="16" eb="18">
      <t>ケイヒ</t>
    </rPh>
    <rPh sb="18" eb="20">
      <t>コウモク</t>
    </rPh>
    <rPh sb="21" eb="22">
      <t>フク</t>
    </rPh>
    <rPh sb="30" eb="32">
      <t>バアイ</t>
    </rPh>
    <rPh sb="34" eb="36">
      <t>ジョガイ</t>
    </rPh>
    <rPh sb="38" eb="40">
      <t>キンガク</t>
    </rPh>
    <rPh sb="42" eb="44">
      <t>ジョセイ</t>
    </rPh>
    <rPh sb="44" eb="46">
      <t>タイショウ</t>
    </rPh>
    <rPh sb="46" eb="48">
      <t>ケイヒ</t>
    </rPh>
    <rPh sb="50" eb="52">
      <t>キニュウ</t>
    </rPh>
    <phoneticPr fontId="1"/>
  </si>
  <si>
    <t>様式第１号（第５条関係）</t>
    <rPh sb="0" eb="2">
      <t>ヨウシキ</t>
    </rPh>
    <rPh sb="2" eb="3">
      <t>ダイ</t>
    </rPh>
    <rPh sb="4" eb="5">
      <t>ゴウ</t>
    </rPh>
    <rPh sb="6" eb="7">
      <t>ダイ</t>
    </rPh>
    <rPh sb="8" eb="9">
      <t>ジョウ</t>
    </rPh>
    <rPh sb="9" eb="11">
      <t>カンケイ</t>
    </rPh>
    <phoneticPr fontId="1"/>
  </si>
  <si>
    <r>
      <t>※「（１）機械設備一覧表」にて、導入「設備」数が多いために行を挿入追加した場合には、上記表にも同様に行を挿入追加してください</t>
    </r>
    <r>
      <rPr>
        <sz val="9"/>
        <color rgb="FFFF0000"/>
        <rFont val="ＭＳ 明朝"/>
        <family val="1"/>
        <charset val="128"/>
      </rPr>
      <t>（◆詳細は欄外参照⇒）</t>
    </r>
    <r>
      <rPr>
        <sz val="9"/>
        <rFont val="ＭＳ 明朝"/>
        <family val="1"/>
        <charset val="128"/>
      </rPr>
      <t>。</t>
    </r>
    <rPh sb="16" eb="18">
      <t>ドウニュウ</t>
    </rPh>
    <rPh sb="19" eb="21">
      <t>セツビ</t>
    </rPh>
    <rPh sb="22" eb="23">
      <t>カズ</t>
    </rPh>
    <rPh sb="24" eb="25">
      <t>オオ</t>
    </rPh>
    <rPh sb="32" eb="34">
      <t>バアイ</t>
    </rPh>
    <rPh sb="37" eb="39">
      <t>ジョウキ</t>
    </rPh>
    <rPh sb="39" eb="40">
      <t>ヒョウ</t>
    </rPh>
    <rPh sb="42" eb="44">
      <t>ドウヨウ</t>
    </rPh>
    <phoneticPr fontId="1"/>
  </si>
  <si>
    <r>
      <t>※導入する設備数が多い場合は上記表の「行」をコピー追加挿入して記載ください</t>
    </r>
    <r>
      <rPr>
        <sz val="9"/>
        <color rgb="FFFF0000"/>
        <rFont val="ＭＳ 明朝"/>
        <family val="1"/>
        <charset val="128"/>
      </rPr>
      <t>（◆「シートの保護」を解除後に行う必要があります。詳細は欄外参照⇒）</t>
    </r>
    <r>
      <rPr>
        <sz val="9"/>
        <rFont val="ＭＳ 明朝"/>
        <family val="1"/>
        <charset val="128"/>
      </rPr>
      <t>。</t>
    </r>
    <phoneticPr fontId="1"/>
  </si>
  <si>
    <t>助成対象経費</t>
    <rPh sb="0" eb="2">
      <t>ジョセイ</t>
    </rPh>
    <rPh sb="2" eb="6">
      <t>タイショウケイヒ</t>
    </rPh>
    <phoneticPr fontId="1"/>
  </si>
  <si>
    <t>合計額</t>
    <rPh sb="0" eb="2">
      <t>ゴウケイ</t>
    </rPh>
    <rPh sb="2" eb="3">
      <t>ガク</t>
    </rPh>
    <phoneticPr fontId="1"/>
  </si>
  <si>
    <t>ＡＳ列～BC列の表は改変不可</t>
    <rPh sb="2" eb="3">
      <t>レツ</t>
    </rPh>
    <rPh sb="6" eb="7">
      <t>レツ</t>
    </rPh>
    <rPh sb="8" eb="9">
      <t>ヒョウ</t>
    </rPh>
    <rPh sb="10" eb="12">
      <t>カイヘン</t>
    </rPh>
    <rPh sb="12" eb="14">
      <t>フカ</t>
    </rPh>
    <phoneticPr fontId="1"/>
  </si>
  <si>
    <t>　機械装置と器具備品</t>
    <rPh sb="1" eb="3">
      <t>キカイ</t>
    </rPh>
    <rPh sb="3" eb="5">
      <t>ソウチ</t>
    </rPh>
    <rPh sb="6" eb="8">
      <t>キグ</t>
    </rPh>
    <rPh sb="8" eb="10">
      <t>ビヒン</t>
    </rPh>
    <phoneticPr fontId="18"/>
  </si>
  <si>
    <t>　ソフトウェア</t>
    <phoneticPr fontId="1"/>
  </si>
  <si>
    <t>　機械装置と器具備品</t>
    <phoneticPr fontId="1"/>
  </si>
  <si>
    <t>機械装置と器具備品</t>
    <rPh sb="0" eb="4">
      <t>キカイソウチ</t>
    </rPh>
    <rPh sb="5" eb="7">
      <t>キグ</t>
    </rPh>
    <rPh sb="7" eb="9">
      <t>ビヒン</t>
    </rPh>
    <phoneticPr fontId="1"/>
  </si>
  <si>
    <t>申請者区分</t>
    <rPh sb="0" eb="5">
      <t>シンセイシャクブン</t>
    </rPh>
    <phoneticPr fontId="1"/>
  </si>
  <si>
    <t>・　直接輸入等の非課税取引や消費税10%以外の税制適用が含まれる場合はチェック欄は［非該当］を選択し、[適用ボタン]を押し</t>
    <rPh sb="2" eb="4">
      <t>チョクセツ</t>
    </rPh>
    <rPh sb="4" eb="6">
      <t>ユニュウ</t>
    </rPh>
    <rPh sb="6" eb="7">
      <t>ナド</t>
    </rPh>
    <rPh sb="8" eb="11">
      <t>ヒカゼイ</t>
    </rPh>
    <rPh sb="11" eb="13">
      <t>トリヒキ</t>
    </rPh>
    <rPh sb="14" eb="17">
      <t>ショウヒゼイ</t>
    </rPh>
    <rPh sb="20" eb="22">
      <t>イガイ</t>
    </rPh>
    <rPh sb="23" eb="25">
      <t>ゼイセイ</t>
    </rPh>
    <rPh sb="25" eb="27">
      <t>テキヨウ</t>
    </rPh>
    <rPh sb="28" eb="29">
      <t>フク</t>
    </rPh>
    <rPh sb="32" eb="34">
      <t>バアイ</t>
    </rPh>
    <rPh sb="39" eb="40">
      <t>ラン</t>
    </rPh>
    <rPh sb="42" eb="45">
      <t>ヒガイトウ</t>
    </rPh>
    <rPh sb="47" eb="49">
      <t>センタク</t>
    </rPh>
    <rPh sb="52" eb="54">
      <t>テキヨウ</t>
    </rPh>
    <rPh sb="59" eb="60">
      <t>オ</t>
    </rPh>
    <phoneticPr fontId="1"/>
  </si>
  <si>
    <t>　　し、助成事業に要する経費（税込）を計算して正しい税込み金額を［注4］欄 （[適用ボタン］を押すと表示）へ記入ください。</t>
    <rPh sb="4" eb="6">
      <t>ジョセイ</t>
    </rPh>
    <rPh sb="6" eb="8">
      <t>ジギョウ</t>
    </rPh>
    <rPh sb="9" eb="10">
      <t>ヨウ</t>
    </rPh>
    <rPh sb="12" eb="14">
      <t>ケイヒ</t>
    </rPh>
    <rPh sb="15" eb="17">
      <t>ゼイコミ</t>
    </rPh>
    <rPh sb="19" eb="21">
      <t>ケイサン</t>
    </rPh>
    <rPh sb="23" eb="24">
      <t>タダ</t>
    </rPh>
    <rPh sb="26" eb="28">
      <t>ゼイコ</t>
    </rPh>
    <rPh sb="29" eb="31">
      <t>キンガク</t>
    </rPh>
    <rPh sb="33" eb="34">
      <t>チュウ</t>
    </rPh>
    <rPh sb="36" eb="37">
      <t>ラン</t>
    </rPh>
    <rPh sb="40" eb="42">
      <t>テキヨウ</t>
    </rPh>
    <rPh sb="47" eb="48">
      <t>オ</t>
    </rPh>
    <rPh sb="50" eb="52">
      <t>ヒョウジ</t>
    </rPh>
    <rPh sb="54" eb="56">
      <t>キニュウ</t>
    </rPh>
    <phoneticPr fontId="1"/>
  </si>
  <si>
    <t>　「助成事業に要する経費（税込）」欄は自動計算されます。初期状態で [該当]になっています。</t>
    <rPh sb="2" eb="4">
      <t>ジョセイ</t>
    </rPh>
    <rPh sb="4" eb="6">
      <t>ジギョウ</t>
    </rPh>
    <rPh sb="7" eb="8">
      <t>ヨウ</t>
    </rPh>
    <rPh sb="10" eb="12">
      <t>ケイヒ</t>
    </rPh>
    <rPh sb="28" eb="32">
      <t>ショキジョウタイ</t>
    </rPh>
    <rPh sb="35" eb="37">
      <t>ガイトウ</t>
    </rPh>
    <phoneticPr fontId="1"/>
  </si>
  <si>
    <t>申請者区分確認ください（申請書から転記）。</t>
    <rPh sb="0" eb="3">
      <t>シンセイシャ</t>
    </rPh>
    <rPh sb="3" eb="5">
      <t>クブン</t>
    </rPh>
    <rPh sb="5" eb="7">
      <t>カクニン</t>
    </rPh>
    <phoneticPr fontId="1"/>
  </si>
  <si>
    <t>（適用有りを選択した場合は所定資料提出が必須）</t>
    <rPh sb="13" eb="15">
      <t>ショテイ</t>
    </rPh>
    <rPh sb="20" eb="22">
      <t>ヒッス</t>
    </rPh>
    <phoneticPr fontId="1"/>
  </si>
  <si>
    <t>（設置場所が１ケ所の場合は本シートは記入不要・提出不要です）</t>
    <rPh sb="1" eb="5">
      <t>セッチバショ</t>
    </rPh>
    <rPh sb="8" eb="9">
      <t>ショ</t>
    </rPh>
    <rPh sb="10" eb="12">
      <t>バアイ</t>
    </rPh>
    <rPh sb="13" eb="14">
      <t>ホン</t>
    </rPh>
    <rPh sb="18" eb="22">
      <t>キニュウフヨウ</t>
    </rPh>
    <rPh sb="23" eb="25">
      <t>テイシュツ</t>
    </rPh>
    <rPh sb="25" eb="27">
      <t>フヨウ</t>
    </rPh>
    <phoneticPr fontId="1"/>
  </si>
  <si>
    <t>10_追加２ケ所目</t>
    <rPh sb="3" eb="4">
      <t>ツイカ</t>
    </rPh>
    <rPh sb="7" eb="9">
      <t>ショメ</t>
    </rPh>
    <phoneticPr fontId="1"/>
  </si>
  <si>
    <t>AE8～AF8データ有 注意</t>
    <rPh sb="12" eb="14">
      <t>チュウイ</t>
    </rPh>
    <phoneticPr fontId="1"/>
  </si>
  <si>
    <t>AE9～AF9データ有 注意</t>
    <rPh sb="12" eb="14">
      <t>チュウイ</t>
    </rPh>
    <phoneticPr fontId="1"/>
  </si>
  <si>
    <t>AE10～AF10データ有 注意</t>
    <rPh sb="14" eb="16">
      <t>チュウイ</t>
    </rPh>
    <phoneticPr fontId="1"/>
  </si>
  <si>
    <t>AE11～AF11データ有 注意</t>
    <rPh sb="14" eb="16">
      <t>チュウイ</t>
    </rPh>
    <phoneticPr fontId="1"/>
  </si>
  <si>
    <t>AE21～AF21データ有 注意</t>
    <rPh sb="14" eb="16">
      <t>チュウイ</t>
    </rPh>
    <phoneticPr fontId="1"/>
  </si>
  <si>
    <t>AE24～AF24データ有 注意</t>
    <rPh sb="14" eb="16">
      <t>チュウイ</t>
    </rPh>
    <phoneticPr fontId="1"/>
  </si>
  <si>
    <t>補足ｺﾒﾝﾄ（</t>
    <rPh sb="0" eb="2">
      <t>ホソク</t>
    </rPh>
    <phoneticPr fontId="1"/>
  </si>
  <si>
    <t>）</t>
    <phoneticPr fontId="1"/>
  </si>
  <si>
    <t>10_追加３ケ所目</t>
    <rPh sb="3" eb="4">
      <t>ツイカ</t>
    </rPh>
    <rPh sb="7" eb="9">
      <t>ショメ</t>
    </rPh>
    <phoneticPr fontId="1"/>
  </si>
  <si>
    <t>10_追加４ケ所目</t>
    <rPh sb="3" eb="4">
      <t>ツイカ</t>
    </rPh>
    <rPh sb="7" eb="9">
      <t>ショメ</t>
    </rPh>
    <phoneticPr fontId="1"/>
  </si>
  <si>
    <t>10_追加５ケ所目</t>
    <rPh sb="3" eb="4">
      <t>ツイカ</t>
    </rPh>
    <rPh sb="7" eb="9">
      <t>ショメ</t>
    </rPh>
    <phoneticPr fontId="1"/>
  </si>
  <si>
    <t>10_追加６ケ所目</t>
    <rPh sb="3" eb="4">
      <t>ツイカ</t>
    </rPh>
    <rPh sb="7" eb="9">
      <t>ショメ</t>
    </rPh>
    <phoneticPr fontId="1"/>
  </si>
  <si>
    <t>10_追加７ケ所目</t>
    <rPh sb="3" eb="4">
      <t>ツイカ</t>
    </rPh>
    <rPh sb="7" eb="9">
      <t>ショメ</t>
    </rPh>
    <phoneticPr fontId="1"/>
  </si>
  <si>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</si>
  <si>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</si>
  <si>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</si>
  <si>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</si>
  <si>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</si>
  <si>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</si>
  <si>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</si>
  <si>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</si>
  <si>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</si>
  <si>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</si>
  <si>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</si>
  <si>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</si>
  <si>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</si>
  <si>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</si>
  <si>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</si>
  <si>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</si>
  <si>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</si>
  <si>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</si>
  <si>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</si>
  <si>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</si>
  <si>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</si>
  <si>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</si>
  <si>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</si>
  <si>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</si>
  <si>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</si>
  <si>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</si>
  <si>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</si>
  <si>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</si>
  <si>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</si>
  <si>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</si>
  <si>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</si>
  <si>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</si>
  <si>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</si>
  <si>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</si>
  <si>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</si>
  <si>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</si>
  <si>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</si>
  <si>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</si>
  <si>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</si>
  <si>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</si>
  <si>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</si>
  <si>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</si>
  <si>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</si>
  <si>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</si>
  <si>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</si>
  <si>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</si>
  <si>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</si>
  <si>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</si>
  <si>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</si>
  <si>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</si>
  <si>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</si>
  <si>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</si>
  <si>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</si>
  <si>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</si>
  <si>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</si>
  <si>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</si>
  <si>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</si>
  <si>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</si>
  <si>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</si>
  <si>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</si>
  <si>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</si>
  <si>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</si>
  <si>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</si>
  <si>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</si>
  <si>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</si>
  <si>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</si>
  <si>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</si>
  <si>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</si>
  <si>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</si>
  <si>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</si>
  <si>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</si>
  <si>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</si>
  <si>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</si>
  <si>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</si>
  <si>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</si>
  <si>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</si>
  <si>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</si>
  <si>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</si>
  <si>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</si>
  <si>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</si>
  <si>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</si>
  <si>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</si>
  <si>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</si>
  <si>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</si>
  <si>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</si>
  <si>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</si>
  <si>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</si>
  <si>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t>設置場所が複数（２ケ所以上）の場合には別Sheet（シート名：「追加設置場所」）に記入ください</t>
    <rPh sb="10" eb="11">
      <t>ショ</t>
    </rPh>
    <rPh sb="11" eb="13">
      <t>イジョウ</t>
    </rPh>
    <rPh sb="19" eb="20">
      <t>ベツ</t>
    </rPh>
    <rPh sb="29" eb="30">
      <t>メイ</t>
    </rPh>
    <rPh sb="32" eb="34">
      <t>ツイカ</t>
    </rPh>
    <rPh sb="34" eb="38">
      <t>セッチバショ</t>
    </rPh>
    <rPh sb="41" eb="43">
      <t>キニュウ</t>
    </rPh>
    <phoneticPr fontId="1"/>
  </si>
  <si>
    <t>消費税10%以外の税制適用が含まれる場合は、正しい税込み金額となるように金額を自身で計算の上で直接記入ください</t>
    <rPh sb="22" eb="23">
      <t>タダ</t>
    </rPh>
    <rPh sb="25" eb="27">
      <t>ゼイコ</t>
    </rPh>
    <rPh sb="28" eb="30">
      <t>キンガク</t>
    </rPh>
    <rPh sb="36" eb="38">
      <t>キンガク</t>
    </rPh>
    <rPh sb="39" eb="41">
      <t>ジシン</t>
    </rPh>
    <rPh sb="42" eb="44">
      <t>ケイサン</t>
    </rPh>
    <rPh sb="45" eb="46">
      <t>ウエ</t>
    </rPh>
    <rPh sb="47" eb="49">
      <t>チョクセツ</t>
    </rPh>
    <rPh sb="49" eb="51">
      <t>キニュウ</t>
    </rPh>
    <phoneticPr fontId="1"/>
  </si>
  <si>
    <r>
      <t xml:space="preserve">　↑↑ [非該当]は海外からの直輸入など消費税率10% </t>
    </r>
    <r>
      <rPr>
        <b/>
        <sz val="8"/>
        <color rgb="FFFF0000"/>
        <rFont val="ＭＳ 明朝"/>
        <family val="1"/>
        <charset val="128"/>
      </rPr>
      <t>非</t>
    </r>
    <r>
      <rPr>
        <sz val="7"/>
        <color rgb="FFFF0000"/>
        <rFont val="ＭＳ 明朝"/>
        <family val="1"/>
        <charset val="128"/>
      </rPr>
      <t>適用を含む場合にのみ選択のこと</t>
    </r>
    <rPh sb="5" eb="8">
      <t>ヒガイトウ</t>
    </rPh>
    <rPh sb="10" eb="12">
      <t>カイガイ</t>
    </rPh>
    <rPh sb="15" eb="18">
      <t>チョクユニュウ</t>
    </rPh>
    <rPh sb="20" eb="24">
      <t>ショウヒゼイリツ</t>
    </rPh>
    <rPh sb="28" eb="31">
      <t>ヒテキヨウ</t>
    </rPh>
    <rPh sb="32" eb="33">
      <t>フク</t>
    </rPh>
    <rPh sb="34" eb="36">
      <t>バアイ</t>
    </rPh>
    <rPh sb="39" eb="41">
      <t>センタク</t>
    </rPh>
    <phoneticPr fontId="1"/>
  </si>
  <si>
    <r>
      <t xml:space="preserve"> ⇔</t>
    </r>
    <r>
      <rPr>
        <sz val="7"/>
        <color rgb="FF0000FF"/>
        <rFont val="ＭＳ Ｐ明朝"/>
        <family val="1"/>
        <charset val="128"/>
      </rPr>
      <t>該当/非該当を切替えると下表「経費区分別内訳」の入力項目</t>
    </r>
    <r>
      <rPr>
        <b/>
        <sz val="7"/>
        <color rgb="FF0000FF"/>
        <rFont val="ＭＳ Ｐ明朝"/>
        <family val="1"/>
        <charset val="128"/>
      </rPr>
      <t>行</t>
    </r>
    <r>
      <rPr>
        <sz val="7"/>
        <color rgb="FF0000FF"/>
        <rFont val="ＭＳ Ｐ明朝"/>
        <family val="1"/>
        <charset val="128"/>
      </rPr>
      <t>が変更されます</t>
    </r>
    <rPh sb="2" eb="4">
      <t>ガイトウ</t>
    </rPh>
    <rPh sb="5" eb="8">
      <t>ヒガイトウ</t>
    </rPh>
    <rPh sb="9" eb="11">
      <t>キリカ</t>
    </rPh>
    <rPh sb="14" eb="15">
      <t>シタ</t>
    </rPh>
    <rPh sb="15" eb="16">
      <t>ヒョウ</t>
    </rPh>
    <rPh sb="17" eb="21">
      <t>ケイヒクブン</t>
    </rPh>
    <rPh sb="21" eb="22">
      <t>ベツ</t>
    </rPh>
    <rPh sb="22" eb="24">
      <t>ウチワケ</t>
    </rPh>
    <rPh sb="26" eb="28">
      <t>ニュウリョク</t>
    </rPh>
    <rPh sb="28" eb="30">
      <t>コウモク</t>
    </rPh>
    <rPh sb="30" eb="31">
      <t>ギョウ</t>
    </rPh>
    <rPh sb="32" eb="34">
      <t>ヘンコウ</t>
    </rPh>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</si>
  <si>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</si>
  <si>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</si>
  <si>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</si>
  <si>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</si>
  <si>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r>
      <t>申請書15　(2)収支計画 ※事業区分Ⅱ、Ⅲ、Ⅳ /一人当たりの付加価値額の伸び率/</t>
    </r>
    <r>
      <rPr>
        <sz val="10"/>
        <color theme="1"/>
        <rFont val="ＭＳ 明朝"/>
        <family val="1"/>
        <charset val="128"/>
      </rPr>
      <t>３年後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</si>
  <si>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４年後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</si>
  <si>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５年後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</si>
  <si>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r>
      <t>申請書14　(3)経費区分別内訳/助成事業に要する経費(税込)/</t>
    </r>
    <r>
      <rPr>
        <sz val="10"/>
        <color theme="1"/>
        <rFont val="ＭＳ 明朝"/>
        <family val="1"/>
        <charset val="128"/>
      </rPr>
      <t>ソフトウェア</t>
    </r>
    <rPh sb="0" eb="3">
      <t>シンセイショ</t>
    </rPh>
    <phoneticPr fontId="1"/>
  </si>
  <si>
    <r>
      <t>申請書14　(3)経費区分別内訳/助成対象経費(税抜)/</t>
    </r>
    <r>
      <rPr>
        <sz val="10"/>
        <color theme="1"/>
        <rFont val="ＭＳ 明朝"/>
        <family val="1"/>
        <charset val="128"/>
      </rPr>
      <t>ソフトウェア</t>
    </r>
    <rPh sb="0" eb="3">
      <t>シンセイショ</t>
    </rPh>
    <phoneticPr fontId="1"/>
  </si>
  <si>
    <r>
      <t>申請書14　(3)経費区分別内訳/助成金交付申請額/</t>
    </r>
    <r>
      <rPr>
        <sz val="10"/>
        <color theme="1"/>
        <rFont val="ＭＳ 明朝"/>
        <family val="1"/>
        <charset val="128"/>
      </rPr>
      <t>ソフトウェア</t>
    </r>
    <rPh sb="0" eb="3">
      <t>シンセイショ</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</si>
  <si>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</si>
  <si>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</si>
  <si>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r>
      <t>申請書13(1)
導入設備が</t>
    </r>
    <r>
      <rPr>
        <sz val="10"/>
        <color rgb="FFFF0000"/>
        <rFont val="ＭＳ ゴシック"/>
        <family val="3"/>
        <charset val="128"/>
      </rPr>
      <t>９基</t>
    </r>
    <r>
      <rPr>
        <sz val="10"/>
        <color theme="1"/>
        <rFont val="ＭＳ ゴシック"/>
        <family val="3"/>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</si>
  <si>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ゴシック"/>
        <family val="3"/>
        <charset val="128"/>
      </rPr>
      <t>９基</t>
    </r>
    <r>
      <rPr>
        <sz val="10"/>
        <color theme="1"/>
        <rFont val="ＭＳ ゴシック"/>
        <family val="3"/>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</si>
  <si>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</si>
  <si>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</si>
  <si>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 設置場所が複数個所の場合の追加シート（２ケ所以上の場合は提出要）</t>
    <rPh sb="2" eb="6">
      <t>セッチバショ</t>
    </rPh>
    <rPh sb="7" eb="9">
      <t>フクスウ</t>
    </rPh>
    <rPh sb="9" eb="11">
      <t>カショ</t>
    </rPh>
    <rPh sb="12" eb="14">
      <t>バアイ</t>
    </rPh>
    <rPh sb="15" eb="17">
      <t>ツイカ</t>
    </rPh>
    <rPh sb="23" eb="24">
      <t>ショ</t>
    </rPh>
    <rPh sb="24" eb="26">
      <t>イジョウ</t>
    </rPh>
    <rPh sb="27" eb="29">
      <t>バアイ</t>
    </rPh>
    <rPh sb="30" eb="32">
      <t>テイシュツ</t>
    </rPh>
    <rPh sb="32" eb="33">
      <t>ヨウ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</si>
  <si>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</si>
  <si>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</si>
  <si>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</si>
  <si>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</si>
  <si>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</si>
  <si>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</si>
  <si>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</si>
  <si>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</si>
  <si>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</si>
  <si>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</si>
  <si>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</si>
  <si>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</si>
  <si>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</si>
  <si>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</si>
  <si>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</si>
  <si>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</si>
  <si>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</si>
  <si>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</si>
  <si>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</si>
  <si>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</si>
  <si>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</si>
  <si>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</si>
  <si>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</si>
  <si>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</si>
  <si>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</si>
  <si>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</si>
  <si>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</si>
  <si>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</si>
  <si>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</si>
  <si>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</si>
  <si>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</si>
  <si>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</si>
  <si>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</si>
  <si>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</si>
  <si>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</si>
  <si>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</si>
  <si>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</si>
  <si>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</si>
  <si>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</si>
  <si>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</si>
  <si>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</si>
  <si>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</si>
  <si>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</si>
  <si>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</si>
  <si>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</si>
  <si>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</si>
  <si>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</si>
  <si>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</si>
  <si>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</si>
  <si>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</si>
  <si>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</si>
  <si>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</si>
  <si>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</si>
  <si>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</si>
  <si>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</si>
  <si>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31"/>
  </si>
  <si>
    <t>林業</t>
    <phoneticPr fontId="131"/>
  </si>
  <si>
    <t>漁業</t>
    <phoneticPr fontId="131"/>
  </si>
  <si>
    <t>水産養殖業</t>
    <phoneticPr fontId="131"/>
  </si>
  <si>
    <t>鉱業、採石業、砂利採取業</t>
    <phoneticPr fontId="131"/>
  </si>
  <si>
    <t>総合工事業</t>
    <phoneticPr fontId="131"/>
  </si>
  <si>
    <t>職別工事業（設備工事業を除く）</t>
    <phoneticPr fontId="131"/>
  </si>
  <si>
    <t>設備工事業</t>
    <phoneticPr fontId="131"/>
  </si>
  <si>
    <t>食料品製造業</t>
    <phoneticPr fontId="131"/>
  </si>
  <si>
    <t>飲料・たばこ・飼料製造業</t>
    <phoneticPr fontId="131"/>
  </si>
  <si>
    <t>繊維工業</t>
    <phoneticPr fontId="131"/>
  </si>
  <si>
    <t>木材・木製品製造業（家具を除く）</t>
    <phoneticPr fontId="131"/>
  </si>
  <si>
    <t>家具・装備品製造業</t>
    <phoneticPr fontId="131"/>
  </si>
  <si>
    <t>パルプ・紙・紙加工品製造業</t>
    <phoneticPr fontId="131"/>
  </si>
  <si>
    <t>印刷・同関連業</t>
    <phoneticPr fontId="131"/>
  </si>
  <si>
    <t>化学工業</t>
    <phoneticPr fontId="131"/>
  </si>
  <si>
    <t>石油製品・石炭製品製造業</t>
    <phoneticPr fontId="131"/>
  </si>
  <si>
    <t>プラスチック製品製造業（別掲を除く）</t>
    <phoneticPr fontId="131"/>
  </si>
  <si>
    <t>ゴム製品製造業</t>
    <phoneticPr fontId="131"/>
  </si>
  <si>
    <t>なめし革・同製品・毛皮製造業</t>
    <phoneticPr fontId="131"/>
  </si>
  <si>
    <t>窯業・土石製品製造業</t>
    <phoneticPr fontId="131"/>
  </si>
  <si>
    <t>鉄鋼業</t>
    <phoneticPr fontId="131"/>
  </si>
  <si>
    <t>非鉄金属製造業</t>
    <phoneticPr fontId="131"/>
  </si>
  <si>
    <t>金属製品製造業</t>
    <phoneticPr fontId="131"/>
  </si>
  <si>
    <t>はん用機械器具製造業</t>
    <phoneticPr fontId="131"/>
  </si>
  <si>
    <t>生産用機械器具製造業</t>
    <phoneticPr fontId="131"/>
  </si>
  <si>
    <t>業務用機械器具製造業</t>
    <phoneticPr fontId="131"/>
  </si>
  <si>
    <t>電子部品・デバイス・電子回路製造業</t>
    <phoneticPr fontId="131"/>
  </si>
  <si>
    <t>電気機械器具製造業</t>
    <phoneticPr fontId="131"/>
  </si>
  <si>
    <t>情報通信機械器具製造業</t>
    <phoneticPr fontId="131"/>
  </si>
  <si>
    <t>輸送用機械器具製造業</t>
    <phoneticPr fontId="131"/>
  </si>
  <si>
    <t>その他の製造業</t>
    <phoneticPr fontId="131"/>
  </si>
  <si>
    <t>電気業</t>
    <phoneticPr fontId="131"/>
  </si>
  <si>
    <t>ガス業</t>
    <phoneticPr fontId="131"/>
  </si>
  <si>
    <t>熱供給業</t>
    <phoneticPr fontId="131"/>
  </si>
  <si>
    <t>水道業</t>
    <phoneticPr fontId="131"/>
  </si>
  <si>
    <t>通信業</t>
    <phoneticPr fontId="131"/>
  </si>
  <si>
    <t>放送業</t>
    <phoneticPr fontId="131"/>
  </si>
  <si>
    <t>情報サービス業</t>
    <phoneticPr fontId="131"/>
  </si>
  <si>
    <t>インターネット附随サービス業</t>
    <phoneticPr fontId="131"/>
  </si>
  <si>
    <t>映像・音声・文字情報制作業</t>
    <phoneticPr fontId="131"/>
  </si>
  <si>
    <t>管理・補助的経済活動を行う事業</t>
  </si>
  <si>
    <t>鉄道業</t>
    <phoneticPr fontId="131"/>
  </si>
  <si>
    <t>道路旅客運送業</t>
    <phoneticPr fontId="131"/>
  </si>
  <si>
    <t>道路貨物運送業</t>
    <phoneticPr fontId="131"/>
  </si>
  <si>
    <t>水運業</t>
    <phoneticPr fontId="131"/>
  </si>
  <si>
    <t>航空運輸業</t>
    <phoneticPr fontId="131"/>
  </si>
  <si>
    <t>倉庫業</t>
    <phoneticPr fontId="131"/>
  </si>
  <si>
    <t>運輸に附帯するサービス業</t>
    <phoneticPr fontId="131"/>
  </si>
  <si>
    <t>郵便業(信書便事業を除く)</t>
    <phoneticPr fontId="131"/>
  </si>
  <si>
    <t>各種商品卸売業</t>
    <phoneticPr fontId="131"/>
  </si>
  <si>
    <t>繊維・衣服等卸売業</t>
    <phoneticPr fontId="131"/>
  </si>
  <si>
    <t>飲食料品卸売業</t>
    <phoneticPr fontId="131"/>
  </si>
  <si>
    <t>建築材料、鉱物・金属材料等卸売業</t>
    <phoneticPr fontId="131"/>
  </si>
  <si>
    <t>機械器具卸売業</t>
    <phoneticPr fontId="131"/>
  </si>
  <si>
    <t>その他の卸売業</t>
    <phoneticPr fontId="131"/>
  </si>
  <si>
    <t>各種商品小売業</t>
    <phoneticPr fontId="131"/>
  </si>
  <si>
    <t>織物・衣服・身の回り品小売業</t>
    <phoneticPr fontId="131"/>
  </si>
  <si>
    <t>飲食料品小売業</t>
    <phoneticPr fontId="131"/>
  </si>
  <si>
    <t>機械器具小売業</t>
    <phoneticPr fontId="131"/>
  </si>
  <si>
    <t>その他の小売業</t>
    <phoneticPr fontId="131"/>
  </si>
  <si>
    <t>無店舗小売業</t>
    <phoneticPr fontId="131"/>
  </si>
  <si>
    <t>銀行業</t>
    <phoneticPr fontId="131"/>
  </si>
  <si>
    <t>協同組織金融業</t>
    <phoneticPr fontId="131"/>
  </si>
  <si>
    <t>貸金業、クレジットカード業等非預金信用機関</t>
    <phoneticPr fontId="131"/>
  </si>
  <si>
    <t>金融商品取引業、商品先物取引業</t>
    <phoneticPr fontId="131"/>
  </si>
  <si>
    <t>補助的金融業等</t>
    <phoneticPr fontId="131"/>
  </si>
  <si>
    <t>保険業（保険媒介代理業、保険サービス業 を除く）</t>
    <phoneticPr fontId="131"/>
  </si>
  <si>
    <t>不動産取引業</t>
    <phoneticPr fontId="131"/>
  </si>
  <si>
    <t>不動産賃貸業・管理業</t>
    <phoneticPr fontId="131"/>
  </si>
  <si>
    <t>不動産賃貸業（貸家業、貸間業を除く）</t>
  </si>
  <si>
    <t>貸家業、貸間業</t>
  </si>
  <si>
    <t>物品賃貸業</t>
    <phoneticPr fontId="131"/>
  </si>
  <si>
    <t>学術・開発研究機関</t>
    <phoneticPr fontId="131"/>
  </si>
  <si>
    <t>専門サービス業（他に分類されないもの）</t>
    <phoneticPr fontId="131"/>
  </si>
  <si>
    <t>広告業</t>
    <phoneticPr fontId="131"/>
  </si>
  <si>
    <t>技術サービス業（他に分類されないもの）</t>
    <phoneticPr fontId="131"/>
  </si>
  <si>
    <t>宿泊業</t>
    <phoneticPr fontId="131"/>
  </si>
  <si>
    <t>飲食店</t>
    <phoneticPr fontId="131"/>
  </si>
  <si>
    <t>持ち帰り・配達飲食サービス業</t>
    <phoneticPr fontId="131"/>
  </si>
  <si>
    <t>洗濯・理容・美容・浴場業</t>
    <phoneticPr fontId="131"/>
  </si>
  <si>
    <t>その他の生活関連サービス業</t>
    <phoneticPr fontId="131"/>
  </si>
  <si>
    <t>娯楽業</t>
    <phoneticPr fontId="131"/>
  </si>
  <si>
    <t>学校教育</t>
    <phoneticPr fontId="131"/>
  </si>
  <si>
    <t>その他の教育、学習支援業</t>
    <phoneticPr fontId="131"/>
  </si>
  <si>
    <t>医療業</t>
    <phoneticPr fontId="131"/>
  </si>
  <si>
    <t>保険衛生</t>
    <phoneticPr fontId="131"/>
  </si>
  <si>
    <t>社会保険・社会福祉・介護事業</t>
    <phoneticPr fontId="131"/>
  </si>
  <si>
    <t>郵便局</t>
    <phoneticPr fontId="131"/>
  </si>
  <si>
    <t>協同組合（他に分類されないもの）</t>
    <phoneticPr fontId="131"/>
  </si>
  <si>
    <t>廃棄物処理業</t>
    <phoneticPr fontId="131"/>
  </si>
  <si>
    <t>自動車整備業</t>
    <phoneticPr fontId="131"/>
  </si>
  <si>
    <t>機械等修理業（別掲を除く）</t>
    <phoneticPr fontId="131"/>
  </si>
  <si>
    <t>職業紹介・労働者派遣業</t>
    <phoneticPr fontId="131"/>
  </si>
  <si>
    <t>その他の事業サービス業</t>
    <phoneticPr fontId="131"/>
  </si>
  <si>
    <t>政治・経済・文化団体</t>
    <phoneticPr fontId="131"/>
  </si>
  <si>
    <t>宗教</t>
    <phoneticPr fontId="131"/>
  </si>
  <si>
    <t>その他のサービス業</t>
    <phoneticPr fontId="131"/>
  </si>
  <si>
    <t>外国公務</t>
    <phoneticPr fontId="131"/>
  </si>
  <si>
    <t>国家公務</t>
    <phoneticPr fontId="131"/>
  </si>
  <si>
    <t>地方公務</t>
    <phoneticPr fontId="131"/>
  </si>
  <si>
    <t>分類不能の産業</t>
    <phoneticPr fontId="131"/>
  </si>
  <si>
    <t>01</t>
    <phoneticPr fontId="1"/>
  </si>
  <si>
    <t>02</t>
    <phoneticPr fontId="1"/>
  </si>
  <si>
    <t>03</t>
    <phoneticPr fontId="1"/>
  </si>
  <si>
    <t>04</t>
    <phoneticPr fontId="1"/>
  </si>
  <si>
    <t>05</t>
    <phoneticPr fontId="1"/>
  </si>
  <si>
    <t>06</t>
    <phoneticPr fontId="1"/>
  </si>
  <si>
    <t>07</t>
    <phoneticPr fontId="1"/>
  </si>
  <si>
    <t>08</t>
    <phoneticPr fontId="1"/>
  </si>
  <si>
    <t>09</t>
    <phoneticPr fontId="1"/>
  </si>
  <si>
    <r>
      <t xml:space="preserve">その他（従業員数に漏れがないよう全員分を記入ください）
</t>
    </r>
    <r>
      <rPr>
        <sz val="7"/>
        <color theme="1"/>
        <rFont val="ＭＳ 明朝"/>
        <family val="1"/>
        <charset val="128"/>
      </rPr>
      <t>事業所や支店数が多い場合はこの欄へ全人数を漏れなく纏めて記入ください</t>
    </r>
    <rPh sb="2" eb="3">
      <t>タ</t>
    </rPh>
    <rPh sb="4" eb="7">
      <t>ジュウギョウイン</t>
    </rPh>
    <rPh sb="7" eb="8">
      <t>スウ</t>
    </rPh>
    <rPh sb="9" eb="10">
      <t>モ</t>
    </rPh>
    <rPh sb="16" eb="18">
      <t>ゼンイン</t>
    </rPh>
    <rPh sb="18" eb="19">
      <t>ブン</t>
    </rPh>
    <rPh sb="20" eb="22">
      <t>キニュウ</t>
    </rPh>
    <rPh sb="28" eb="31">
      <t>ジギョウショ</t>
    </rPh>
    <rPh sb="32" eb="35">
      <t>シテンスウ</t>
    </rPh>
    <rPh sb="36" eb="37">
      <t>オオ</t>
    </rPh>
    <rPh sb="38" eb="40">
      <t>バアイ</t>
    </rPh>
    <rPh sb="43" eb="44">
      <t>ラン</t>
    </rPh>
    <rPh sb="45" eb="48">
      <t>ゼンニンズウ</t>
    </rPh>
    <rPh sb="49" eb="50">
      <t>モ</t>
    </rPh>
    <rPh sb="53" eb="54">
      <t>マト</t>
    </rPh>
    <rPh sb="56" eb="58">
      <t>キニュウ</t>
    </rPh>
    <phoneticPr fontId="1"/>
  </si>
  <si>
    <t>株主氏名</t>
    <rPh sb="0" eb="2">
      <t>カブヌシ</t>
    </rPh>
    <rPh sb="2" eb="4">
      <t>シメイ</t>
    </rPh>
    <phoneticPr fontId="1"/>
  </si>
  <si>
    <r>
      <t xml:space="preserve"> 設置場所の詳細</t>
    </r>
    <r>
      <rPr>
        <b/>
        <sz val="9"/>
        <color theme="1"/>
        <rFont val="ＭＳ ゴシック"/>
        <family val="3"/>
        <charset val="128"/>
      </rPr>
      <t>（設置場所が２ケ所以上の場合は「シート名「追加設置場所」」に記入のこと）</t>
    </r>
    <rPh sb="1" eb="3">
      <t>セッチ</t>
    </rPh>
    <rPh sb="3" eb="5">
      <t>バショ</t>
    </rPh>
    <rPh sb="6" eb="8">
      <t>ショウサイ</t>
    </rPh>
    <rPh sb="9" eb="11">
      <t>セッチ</t>
    </rPh>
    <rPh sb="11" eb="13">
      <t>バショ</t>
    </rPh>
    <rPh sb="16" eb="17">
      <t>ショ</t>
    </rPh>
    <rPh sb="17" eb="19">
      <t>イジョウ</t>
    </rPh>
    <rPh sb="20" eb="22">
      <t>バアイ</t>
    </rPh>
    <rPh sb="27" eb="28">
      <t>メイ</t>
    </rPh>
    <rPh sb="29" eb="31">
      <t>ツイカ</t>
    </rPh>
    <rPh sb="31" eb="35">
      <t>セッチバショ</t>
    </rPh>
    <rPh sb="38" eb="40">
      <t>キニュウ</t>
    </rPh>
    <phoneticPr fontId="1"/>
  </si>
  <si>
    <t>(3)</t>
    <phoneticPr fontId="1"/>
  </si>
  <si>
    <r>
      <t xml:space="preserve">注）設置場所が８ケ所以上の場合は書式をコピーして適宜記入欄を追加してください
                </t>
    </r>
    <r>
      <rPr>
        <b/>
        <sz val="9"/>
        <color rgb="FFFF0000"/>
        <rFont val="游ゴシック"/>
        <family val="3"/>
        <charset val="128"/>
        <scheme val="minor"/>
      </rPr>
      <t>（◆コピーは「シートの保護」を解除後に行う必要があります。詳細は欄外参照⇒）。</t>
    </r>
    <rPh sb="0" eb="1">
      <t>チュウ</t>
    </rPh>
    <rPh sb="2" eb="6">
      <t>セッチバショ</t>
    </rPh>
    <rPh sb="9" eb="10">
      <t>ショ</t>
    </rPh>
    <rPh sb="10" eb="12">
      <t>イジョウ</t>
    </rPh>
    <rPh sb="13" eb="15">
      <t>バアイ</t>
    </rPh>
    <rPh sb="16" eb="18">
      <t>ショシキ</t>
    </rPh>
    <rPh sb="24" eb="26">
      <t>テキギ</t>
    </rPh>
    <rPh sb="26" eb="29">
      <t>キニュウラン</t>
    </rPh>
    <rPh sb="30" eb="32">
      <t>ツイカ</t>
    </rPh>
    <phoneticPr fontId="1"/>
  </si>
  <si>
    <t>受付
番号</t>
    <phoneticPr fontId="1"/>
  </si>
  <si>
    <r>
      <t>申請書14　(3)経費区分別内訳/助成事業に要する経費(税込)/</t>
    </r>
    <r>
      <rPr>
        <b/>
        <sz val="10"/>
        <color rgb="FFFF0000"/>
        <rFont val="ＭＳ ゴシック"/>
        <family val="3"/>
        <charset val="128"/>
      </rPr>
      <t>総合計</t>
    </r>
    <rPh sb="0" eb="3">
      <t>シンセイショ</t>
    </rPh>
    <rPh sb="32" eb="35">
      <t>ソウゴウケイ</t>
    </rPh>
    <phoneticPr fontId="1"/>
  </si>
  <si>
    <r>
      <rPr>
        <sz val="2"/>
        <color theme="1"/>
        <rFont val="ＭＳ 明朝"/>
        <family val="1"/>
        <charset val="128"/>
      </rPr>
      <t xml:space="preserve">　
</t>
    </r>
    <r>
      <rPr>
        <sz val="7"/>
        <color theme="1"/>
        <rFont val="ＭＳ 明朝"/>
        <family val="1"/>
        <charset val="128"/>
      </rPr>
      <t>注）事業終了とは：
　全ての助成対象設備の取得・設置、経費の支払いが完了した日、又は工場認可等その他事情において稼働が遅れる場合は、稼働開始日のいずれか遅い方の日を事業終了日と称します。</t>
    </r>
    <rPh sb="2" eb="3">
      <t>チュウ</t>
    </rPh>
    <rPh sb="4" eb="6">
      <t>ジギョウ</t>
    </rPh>
    <rPh sb="6" eb="8">
      <t>シュウリョウ</t>
    </rPh>
    <rPh sb="13" eb="14">
      <t>スベ</t>
    </rPh>
    <rPh sb="84" eb="86">
      <t>ジギョウ</t>
    </rPh>
    <rPh sb="86" eb="89">
      <t>シュウリョウビ</t>
    </rPh>
    <rPh sb="90" eb="91">
      <t>ショウ</t>
    </rPh>
    <phoneticPr fontId="1"/>
  </si>
  <si>
    <t>鉱業、採石業、砂利採取業</t>
    <phoneticPr fontId="1"/>
  </si>
  <si>
    <t>C　鉱業、採石業、砂利採取業</t>
    <phoneticPr fontId="1"/>
  </si>
  <si>
    <t>建築材料、鉱物・金属材料等卸売業</t>
    <phoneticPr fontId="1"/>
  </si>
  <si>
    <t>管理、補助的経済活動を行う事業所（41映像・音声・文字情報制作業）</t>
    <phoneticPr fontId="1"/>
  </si>
  <si>
    <t>貸金業、クレジットカード業等非預金信用機関</t>
    <phoneticPr fontId="1"/>
  </si>
  <si>
    <t>金融商品取引業、商品先物取引業</t>
    <phoneticPr fontId="1"/>
  </si>
  <si>
    <t>保険業（保険媒介代理業、保険サービス業を含む）</t>
    <phoneticPr fontId="1"/>
  </si>
  <si>
    <t>貸家業、貸間業</t>
    <phoneticPr fontId="1"/>
  </si>
  <si>
    <t>その他の教育、学習支援業</t>
    <phoneticPr fontId="1"/>
  </si>
  <si>
    <t>A　農業、林業</t>
    <phoneticPr fontId="1"/>
  </si>
  <si>
    <t>H　運輸業、郵便業</t>
    <phoneticPr fontId="1"/>
  </si>
  <si>
    <t>I　卸売業、小売業</t>
    <phoneticPr fontId="1"/>
  </si>
  <si>
    <t>J　金融業、保険業</t>
    <phoneticPr fontId="1"/>
  </si>
  <si>
    <t>K　不動産業、物品賃貸業</t>
    <phoneticPr fontId="1"/>
  </si>
  <si>
    <t>L　学術研究、専門・技術サービス業</t>
    <phoneticPr fontId="1"/>
  </si>
  <si>
    <t>M　宿泊業、飲食サービス業</t>
    <phoneticPr fontId="1"/>
  </si>
  <si>
    <t>N　生活関連サービス業、娯楽業</t>
    <phoneticPr fontId="1"/>
  </si>
  <si>
    <t>O　教育、学習支援業</t>
    <phoneticPr fontId="1"/>
  </si>
  <si>
    <t>P　医療、福祉</t>
    <phoneticPr fontId="1"/>
  </si>
  <si>
    <t>不動産賃貸業（貸家業＜貸間業を除く）</t>
    <phoneticPr fontId="1"/>
  </si>
  <si>
    <t>職別工事業（設備工事業を除く）</t>
    <phoneticPr fontId="1"/>
  </si>
  <si>
    <t>管理・補助的経済活動を行う事業所（69不動産賃貸業・管理業）</t>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</si>
  <si>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</si>
  <si>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</si>
  <si>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２-１</t>
    <phoneticPr fontId="1"/>
  </si>
  <si>
    <t>中小企業者</t>
    <phoneticPr fontId="1"/>
  </si>
  <si>
    <t>小規模企業者</t>
    <rPh sb="0" eb="3">
      <t>ショウキボ</t>
    </rPh>
    <phoneticPr fontId="1"/>
  </si>
  <si>
    <t>A1:</t>
    <phoneticPr fontId="1"/>
  </si>
  <si>
    <t>B1:</t>
    <phoneticPr fontId="1"/>
  </si>
  <si>
    <t>Ａ：</t>
    <phoneticPr fontId="1"/>
  </si>
  <si>
    <t>Ｂ：</t>
    <phoneticPr fontId="1"/>
  </si>
  <si>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</si>
  <si>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</si>
  <si>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</si>
  <si>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</si>
  <si>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</si>
  <si>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</si>
  <si>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</si>
  <si>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</si>
  <si>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</si>
  <si>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Ⅰ．B1 小規模</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</si>
  <si>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</si>
  <si>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</si>
  <si>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</si>
  <si>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</si>
  <si>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</si>
  <si>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①</t>
    <phoneticPr fontId="1"/>
  </si>
  <si>
    <t>②</t>
    <phoneticPr fontId="1"/>
  </si>
  <si>
    <t>円</t>
    <rPh sb="0" eb="1">
      <t>エン</t>
    </rPh>
    <phoneticPr fontId="1"/>
  </si>
  <si>
    <r>
      <t>全事業所</t>
    </r>
    <r>
      <rPr>
        <sz val="8"/>
        <color theme="1"/>
        <rFont val="ＭＳ 明朝"/>
        <family val="1"/>
        <charset val="128"/>
      </rPr>
      <t>（5ｹ所以上はその他欄へ記入）</t>
    </r>
    <rPh sb="0" eb="1">
      <t>ゼン</t>
    </rPh>
    <rPh sb="1" eb="4">
      <t>ジギョウショ</t>
    </rPh>
    <rPh sb="7" eb="8">
      <t>ショ</t>
    </rPh>
    <rPh sb="8" eb="10">
      <t>イジョウ</t>
    </rPh>
    <rPh sb="13" eb="14">
      <t>タ</t>
    </rPh>
    <rPh sb="14" eb="15">
      <t>ラン</t>
    </rPh>
    <rPh sb="16" eb="18">
      <t>キニュウ</t>
    </rPh>
    <phoneticPr fontId="1"/>
  </si>
  <si>
    <r>
      <t>助成金交付申請額(</t>
    </r>
    <r>
      <rPr>
        <b/>
        <sz val="10"/>
        <color rgb="FFFF0000"/>
        <rFont val="ＭＳ 明朝"/>
        <family val="1"/>
        <charset val="128"/>
      </rPr>
      <t>※</t>
    </r>
    <r>
      <rPr>
        <sz val="10"/>
        <rFont val="ＭＳ 明朝"/>
        <family val="1"/>
        <charset val="128"/>
      </rPr>
      <t>)</t>
    </r>
    <phoneticPr fontId="24"/>
  </si>
  <si>
    <t>※</t>
    <phoneticPr fontId="1"/>
  </si>
  <si>
    <t>α</t>
    <phoneticPr fontId="1"/>
  </si>
  <si>
    <t>β</t>
    <phoneticPr fontId="1"/>
  </si>
  <si>
    <t>合計</t>
    <rPh sb="0" eb="2">
      <t>ゴウケイ</t>
    </rPh>
    <phoneticPr fontId="1"/>
  </si>
  <si>
    <t>総合計１億以下</t>
    <rPh sb="0" eb="3">
      <t>ソウゴウケイ</t>
    </rPh>
    <rPh sb="4" eb="5">
      <t>オク</t>
    </rPh>
    <rPh sb="5" eb="7">
      <t>イカ</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</si>
  <si>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</si>
  <si>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</si>
  <si>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</si>
  <si>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</si>
  <si>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</si>
  <si>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M　宿泊業、飲食サービス業</t>
  </si>
  <si>
    <t>A　農業、林業</t>
  </si>
  <si>
    <t>C　鉱業、採石業、砂利採取業</t>
  </si>
  <si>
    <t>H　運輸業、郵便業</t>
  </si>
  <si>
    <t>I　卸売業、小売業</t>
  </si>
  <si>
    <t>J　金融業、保険業</t>
  </si>
  <si>
    <t>K　不動産業、物品賃貸業</t>
  </si>
  <si>
    <t>L　学術研究、専門・技術サービス業</t>
  </si>
  <si>
    <t>N　生活関連サービス業、娯楽業</t>
  </si>
  <si>
    <t>O　教育、学習支援業</t>
  </si>
  <si>
    <t>P　医療、福祉</t>
  </si>
  <si>
    <t xml:space="preserve"> </t>
    <phoneticPr fontId="1"/>
  </si>
  <si>
    <t>3/4以内</t>
    <rPh sb="3" eb="5">
      <t>イナイ</t>
    </rPh>
    <phoneticPr fontId="1"/>
  </si>
  <si>
    <t>A2:</t>
  </si>
  <si>
    <t>B2:</t>
  </si>
  <si>
    <t>B3:</t>
  </si>
  <si>
    <r>
      <t>←</t>
    </r>
    <r>
      <rPr>
        <sz val="9"/>
        <color theme="1"/>
        <rFont val="ＭＳ ゴシック"/>
        <family val="3"/>
        <charset val="128"/>
      </rPr>
      <t xml:space="preserve">※ </t>
    </r>
    <phoneticPr fontId="1"/>
  </si>
  <si>
    <t>小規模企業者賃上げ</t>
    <rPh sb="0" eb="3">
      <t>ショウキボ</t>
    </rPh>
    <phoneticPr fontId="1"/>
  </si>
  <si>
    <t>中小企業者賃上げ</t>
    <phoneticPr fontId="1"/>
  </si>
  <si>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</si>
  <si>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</si>
  <si>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3/4以内</t>
    <phoneticPr fontId="1"/>
  </si>
  <si>
    <t>第６回から変更</t>
    <rPh sb="0" eb="1">
      <t>ダイ</t>
    </rPh>
    <rPh sb="2" eb="3">
      <t>カイ</t>
    </rPh>
    <rPh sb="5" eb="7">
      <t>ヘンコウ</t>
    </rPh>
    <phoneticPr fontId="1"/>
  </si>
  <si>
    <t>助成金交付申請額(MAX)/合計</t>
    <phoneticPr fontId="1"/>
  </si>
  <si>
    <r>
      <t>助成金交付申請額(MAX)/</t>
    </r>
    <r>
      <rPr>
        <sz val="10"/>
        <color theme="1"/>
        <rFont val="ＭＳ 明朝"/>
        <family val="1"/>
        <charset val="128"/>
      </rPr>
      <t>ソフトウェア</t>
    </r>
    <phoneticPr fontId="1"/>
  </si>
  <si>
    <t>助成金交付申請額(MAX)/機械設備等</t>
    <rPh sb="18" eb="19">
      <t>ナド</t>
    </rPh>
    <phoneticPr fontId="1"/>
  </si>
  <si>
    <r>
      <t>助成対象経費(税抜)/</t>
    </r>
    <r>
      <rPr>
        <sz val="10"/>
        <color theme="1"/>
        <rFont val="ＭＳ 明朝"/>
        <family val="1"/>
        <charset val="128"/>
      </rPr>
      <t>ソフトウェア</t>
    </r>
    <phoneticPr fontId="1"/>
  </si>
  <si>
    <t>助成対象経費(税抜)/機械設備等</t>
    <rPh sb="15" eb="16">
      <t>ナド</t>
    </rPh>
    <phoneticPr fontId="1"/>
  </si>
  <si>
    <t>助成率３/４以内・助成限度額１億円</t>
    <rPh sb="6" eb="8">
      <t>イナイ</t>
    </rPh>
    <phoneticPr fontId="1"/>
  </si>
  <si>
    <t>(4)</t>
  </si>
  <si>
    <t>申請書11　加点措置(4)</t>
    <rPh sb="6" eb="10">
      <t>カテンソチ</t>
    </rPh>
    <phoneticPr fontId="1"/>
  </si>
  <si>
    <t>申請書11　加点措置(1)/(2)</t>
    <rPh sb="6" eb="10">
      <t>カテンソチ</t>
    </rPh>
    <phoneticPr fontId="1"/>
  </si>
  <si>
    <t>仕入先</t>
    <rPh sb="0" eb="2">
      <t>シイレ</t>
    </rPh>
    <rPh sb="2" eb="3">
      <t>サキ</t>
    </rPh>
    <phoneticPr fontId="1"/>
  </si>
  <si>
    <r>
      <t>持ち株数</t>
    </r>
    <r>
      <rPr>
        <sz val="9"/>
        <color theme="1"/>
        <rFont val="ＭＳ 明朝"/>
        <family val="1"/>
        <charset val="128"/>
      </rPr>
      <t>（株）</t>
    </r>
    <rPh sb="0" eb="1">
      <t>モ</t>
    </rPh>
    <rPh sb="2" eb="3">
      <t>カブ</t>
    </rPh>
    <rPh sb="3" eb="4">
      <t>スウ</t>
    </rPh>
    <rPh sb="5" eb="6">
      <t>カブ</t>
    </rPh>
    <phoneticPr fontId="1"/>
  </si>
  <si>
    <t>8)</t>
  </si>
  <si>
    <t>9)</t>
  </si>
  <si>
    <t>10)</t>
  </si>
  <si>
    <t>11)</t>
  </si>
  <si>
    <t>12)</t>
  </si>
  <si>
    <t>13)</t>
  </si>
  <si>
    <t>14)</t>
  </si>
  <si>
    <t>15)</t>
  </si>
  <si>
    <t>16)</t>
  </si>
  <si>
    <t>17)</t>
  </si>
  <si>
    <t>18)</t>
  </si>
  <si>
    <t>19)</t>
  </si>
  <si>
    <t>20)</t>
  </si>
  <si>
    <t xml:space="preserve"> 上記(1)～(4)の適用に対応した資料添付有り</t>
    <rPh sb="9" eb="11">
      <t>テキヨウ</t>
    </rPh>
    <rPh sb="12" eb="14">
      <t>タイオウ</t>
    </rPh>
    <rPh sb="15" eb="17">
      <t>シリョウ</t>
    </rPh>
    <rPh sb="17" eb="19">
      <t>テンプ</t>
    </rPh>
    <rPh sb="20" eb="21">
      <t>ア</t>
    </rPh>
    <phoneticPr fontId="1"/>
  </si>
  <si>
    <t>８</t>
    <phoneticPr fontId="1"/>
  </si>
  <si>
    <t>Ｃ：</t>
    <phoneticPr fontId="1"/>
  </si>
  <si>
    <t>C1:</t>
    <phoneticPr fontId="1"/>
  </si>
  <si>
    <t>助成率３/４以内・助成限度額１億円</t>
    <phoneticPr fontId="1"/>
  </si>
  <si>
    <t>Ｄ：</t>
    <phoneticPr fontId="1"/>
  </si>
  <si>
    <t>競争力強化</t>
    <rPh sb="0" eb="3">
      <t>キョウソウリョク</t>
    </rPh>
    <rPh sb="3" eb="5">
      <t>キョウカ</t>
    </rPh>
    <phoneticPr fontId="1"/>
  </si>
  <si>
    <t>13</t>
    <phoneticPr fontId="1"/>
  </si>
  <si>
    <r>
      <t>他の助成金申請等状況・過去採択実績</t>
    </r>
    <r>
      <rPr>
        <b/>
        <sz val="9"/>
        <color theme="1"/>
        <rFont val="ＭＳ ゴシック"/>
        <family val="3"/>
        <charset val="128"/>
      </rPr>
      <t>（過去５年分／設備投資に関する代表的なもの）</t>
    </r>
    <rPh sb="0" eb="1">
      <t>タ</t>
    </rPh>
    <rPh sb="2" eb="5">
      <t>ジョセイキン</t>
    </rPh>
    <rPh sb="5" eb="7">
      <t>シンセイ</t>
    </rPh>
    <rPh sb="7" eb="8">
      <t>トウ</t>
    </rPh>
    <rPh sb="8" eb="10">
      <t>ジョウキョウ</t>
    </rPh>
    <rPh sb="11" eb="13">
      <t>カコ</t>
    </rPh>
    <rPh sb="13" eb="15">
      <t>サイタク</t>
    </rPh>
    <rPh sb="15" eb="17">
      <t>ジッセキ</t>
    </rPh>
    <rPh sb="18" eb="20">
      <t>カコ</t>
    </rPh>
    <rPh sb="21" eb="23">
      <t>ネンブン</t>
    </rPh>
    <rPh sb="24" eb="28">
      <t>セツビトウシ</t>
    </rPh>
    <rPh sb="29" eb="30">
      <t>カン</t>
    </rPh>
    <rPh sb="32" eb="35">
      <t>ダイヒョウテキ</t>
    </rPh>
    <phoneticPr fontId="1"/>
  </si>
  <si>
    <t>※　無償で土地や建物を使用する「使用貸借」契約は設置場所として認められません。
※　決算書等で自社所有及び賃貸借の状態が確認できない場合、別途契約書の提出を依頼
　することがあります。</t>
    <rPh sb="24" eb="26">
      <t>セッチ</t>
    </rPh>
    <rPh sb="26" eb="28">
      <t>バショ</t>
    </rPh>
    <rPh sb="57" eb="59">
      <t>ジョウタイ</t>
    </rPh>
    <phoneticPr fontId="1"/>
  </si>
  <si>
    <t>「助成金交付申請額」とは、助成金の交付を希望する額で「助成対象経費」に助成率を乗じた金額（千円未満切り捨て、助成限度額以内・助成下限額以上）となります（自動計算）。</t>
    <rPh sb="76" eb="78">
      <t>ジドウ</t>
    </rPh>
    <rPh sb="78" eb="80">
      <t>ケイサン</t>
    </rPh>
    <phoneticPr fontId="18"/>
  </si>
  <si>
    <t>試みの使用期間中の者で、14日を超えて勤務している者</t>
    <phoneticPr fontId="1"/>
  </si>
  <si>
    <t>中小企業者ｾﾞﾛｴﾐ【省ｴﾈ】</t>
    <phoneticPr fontId="1"/>
  </si>
  <si>
    <t>中小企業者ｾﾞﾛｴﾐ【再ｴﾈ】</t>
    <rPh sb="11" eb="12">
      <t>サイ</t>
    </rPh>
    <phoneticPr fontId="1"/>
  </si>
  <si>
    <t>小規模企業者ｾﾞﾛｴﾐ【省ｴﾈ】</t>
    <rPh sb="0" eb="3">
      <t>ショウキボ</t>
    </rPh>
    <phoneticPr fontId="1"/>
  </si>
  <si>
    <t>小規模企業者ｾﾞﾛｴﾐ【再ｴﾈ】</t>
    <rPh sb="0" eb="3">
      <t>ショウキボ</t>
    </rPh>
    <phoneticPr fontId="1"/>
  </si>
  <si>
    <t>A3:</t>
  </si>
  <si>
    <t>B4:</t>
  </si>
  <si>
    <t>Ⅰ．A4 中小賃上</t>
    <phoneticPr fontId="1"/>
  </si>
  <si>
    <t>Ⅰ．B4 小規模賃上</t>
    <rPh sb="5" eb="8">
      <t>ショウキボ</t>
    </rPh>
    <phoneticPr fontId="1"/>
  </si>
  <si>
    <t>Ⅰ．A2 中小ｾﾞﾛｴﾐ【省ｴﾈ】</t>
    <rPh sb="5" eb="7">
      <t>チュウショウ</t>
    </rPh>
    <phoneticPr fontId="1"/>
  </si>
  <si>
    <t>Ⅰ．A3 中小ｾﾞﾛｴﾐ【再ｴﾈ】</t>
    <rPh sb="13" eb="15">
      <t>エネ</t>
    </rPh>
    <phoneticPr fontId="1"/>
  </si>
  <si>
    <t>Ⅰ．B2 小規模ｾﾞﾛｴﾐ【省ｴﾈ】</t>
    <rPh sb="5" eb="8">
      <t>ショウキボ</t>
    </rPh>
    <phoneticPr fontId="1"/>
  </si>
  <si>
    <t>Ⅰ．B3 小規模ｾﾞﾛｴﾐ【再ｴﾈ】</t>
    <rPh sb="5" eb="8">
      <t>ショウキボ</t>
    </rPh>
    <rPh sb="14" eb="16">
      <t>エネ</t>
    </rPh>
    <phoneticPr fontId="1"/>
  </si>
  <si>
    <t>Ⅱ．C1 ＤＸ</t>
    <phoneticPr fontId="1"/>
  </si>
  <si>
    <t>Ⅱ．C1 ＤＸｾﾞﾛｴﾐ</t>
    <phoneticPr fontId="1"/>
  </si>
  <si>
    <t>Ⅱ．C1 ＤＸ賃上</t>
    <rPh sb="7" eb="9">
      <t>チンア</t>
    </rPh>
    <phoneticPr fontId="1"/>
  </si>
  <si>
    <t>Ⅲ．D2 イノベｾﾞﾛｴﾐ</t>
    <phoneticPr fontId="1"/>
  </si>
  <si>
    <t>Ⅲ．D3 イノベ賃上</t>
    <rPh sb="8" eb="10">
      <t>チンア</t>
    </rPh>
    <phoneticPr fontId="1"/>
  </si>
  <si>
    <t>Ⅳ．E3 後継者賃上</t>
    <rPh sb="5" eb="8">
      <t>コウケイシャ</t>
    </rPh>
    <rPh sb="8" eb="10">
      <t>チンア</t>
    </rPh>
    <phoneticPr fontId="1"/>
  </si>
  <si>
    <t>Ⅳ．E2 後継者ｾﾞﾛｴﾐ</t>
    <rPh sb="5" eb="8">
      <t>コウケイシャ</t>
    </rPh>
    <phoneticPr fontId="1"/>
  </si>
  <si>
    <t>Ⅲ．D1 イノベ</t>
    <phoneticPr fontId="1"/>
  </si>
  <si>
    <t>Ⅳ．E1 後継者</t>
    <rPh sb="5" eb="8">
      <t>コウケイシャ</t>
    </rPh>
    <phoneticPr fontId="1"/>
  </si>
  <si>
    <t>Ⅰ．B4</t>
    <phoneticPr fontId="1"/>
  </si>
  <si>
    <t>Ⅰ．A4</t>
    <phoneticPr fontId="1"/>
  </si>
  <si>
    <t>Ⅰ．B3</t>
    <phoneticPr fontId="1"/>
  </si>
  <si>
    <t>Ⅰ．A3</t>
    <phoneticPr fontId="1"/>
  </si>
  <si>
    <t>B4小規模賃上</t>
    <rPh sb="2" eb="5">
      <t>ショウキボ</t>
    </rPh>
    <rPh sb="5" eb="7">
      <t>チンア</t>
    </rPh>
    <phoneticPr fontId="1"/>
  </si>
  <si>
    <t>A4中小賃上</t>
    <rPh sb="2" eb="4">
      <t>チュウショウ</t>
    </rPh>
    <rPh sb="4" eb="6">
      <t>チンア</t>
    </rPh>
    <phoneticPr fontId="1"/>
  </si>
  <si>
    <t>B3小規模ｾﾞﾛｴﾐ</t>
    <rPh sb="2" eb="5">
      <t>ショウキボ</t>
    </rPh>
    <phoneticPr fontId="1"/>
  </si>
  <si>
    <t>A3中小ｾﾞﾛｴﾐ</t>
    <rPh sb="2" eb="4">
      <t>チュウショウ</t>
    </rPh>
    <phoneticPr fontId="1"/>
  </si>
  <si>
    <t>A4:</t>
    <phoneticPr fontId="1"/>
  </si>
  <si>
    <t>max(申請額②)</t>
    <phoneticPr fontId="1"/>
  </si>
  <si>
    <t>min(申請額①)</t>
    <phoneticPr fontId="1"/>
  </si>
  <si>
    <t>-</t>
    <phoneticPr fontId="1"/>
  </si>
  <si>
    <t>令和８年３月</t>
    <rPh sb="0" eb="2">
      <t>レイワ</t>
    </rPh>
    <rPh sb="3" eb="4">
      <t>ネン</t>
    </rPh>
    <rPh sb="5" eb="6">
      <t>ガツ</t>
    </rPh>
    <phoneticPr fontId="1"/>
  </si>
  <si>
    <t xml:space="preserve">実施回
</t>
    <rPh sb="0" eb="3">
      <t>ジッシカイ</t>
    </rPh>
    <phoneticPr fontId="1"/>
  </si>
  <si>
    <r>
      <t>11　株主名簿（基準日現在）</t>
    </r>
    <r>
      <rPr>
        <sz val="10"/>
        <color theme="1"/>
        <rFont val="ＭＳ ゴシック"/>
        <family val="3"/>
        <charset val="128"/>
      </rPr>
      <t>必要に応じて行を追加してください。</t>
    </r>
    <rPh sb="3" eb="5">
      <t>カブヌシ</t>
    </rPh>
    <rPh sb="5" eb="7">
      <t>メイボ</t>
    </rPh>
    <rPh sb="8" eb="11">
      <t>キジュンビ</t>
    </rPh>
    <rPh sb="11" eb="13">
      <t>ゲンザイ</t>
    </rPh>
    <phoneticPr fontId="1"/>
  </si>
  <si>
    <r>
      <t>上記「株主名簿」で、</t>
    </r>
    <r>
      <rPr>
        <b/>
        <sz val="9"/>
        <color theme="1"/>
        <rFont val="ＭＳ 明朝"/>
        <family val="1"/>
        <charset val="128"/>
      </rPr>
      <t>大企業に該当する株主</t>
    </r>
    <r>
      <rPr>
        <sz val="9"/>
        <color theme="1"/>
        <rFont val="ＭＳ 明朝"/>
        <family val="1"/>
        <charset val="128"/>
      </rPr>
      <t xml:space="preserve">がいる場合はその企業情報を記載してください。
</t>
    </r>
    <r>
      <rPr>
        <b/>
        <sz val="9"/>
        <color theme="1"/>
        <rFont val="ＭＳ 明朝"/>
        <family val="1"/>
        <charset val="128"/>
      </rPr>
      <t>自社の役員が大企業の役員又は従業員</t>
    </r>
    <r>
      <rPr>
        <sz val="9"/>
        <color theme="1"/>
        <rFont val="ＭＳ 明朝"/>
        <family val="1"/>
        <charset val="128"/>
      </rPr>
      <t>を兼ねている場合は企業名欄に企業名及び氏名を記載してください。</t>
    </r>
    <phoneticPr fontId="1"/>
  </si>
  <si>
    <t>企業名（または氏名）</t>
    <rPh sb="0" eb="3">
      <t>キギョウメイ</t>
    </rPh>
    <rPh sb="7" eb="9">
      <t>シメイ</t>
    </rPh>
    <phoneticPr fontId="1"/>
  </si>
  <si>
    <t>業種</t>
    <rPh sb="0" eb="2">
      <t>ギョウシュ</t>
    </rPh>
    <phoneticPr fontId="1"/>
  </si>
  <si>
    <t>資本金額</t>
    <rPh sb="0" eb="4">
      <t>シホンキンガク</t>
    </rPh>
    <phoneticPr fontId="1"/>
  </si>
  <si>
    <t>従業員数</t>
    <rPh sb="0" eb="4">
      <t>ジュウギョウインスウ</t>
    </rPh>
    <phoneticPr fontId="1"/>
  </si>
  <si>
    <t>名</t>
    <rPh sb="0" eb="1">
      <t>メイ</t>
    </rPh>
    <phoneticPr fontId="1"/>
  </si>
  <si>
    <t>令和８年４月</t>
    <rPh sb="0" eb="2">
      <t>レイワ</t>
    </rPh>
    <rPh sb="3" eb="4">
      <t>ネン</t>
    </rPh>
    <rPh sb="5" eb="6">
      <t>ガツ</t>
    </rPh>
    <phoneticPr fontId="1"/>
  </si>
  <si>
    <t>令和８年５月</t>
    <rPh sb="0" eb="2">
      <t>レイワ</t>
    </rPh>
    <rPh sb="3" eb="4">
      <t>ネン</t>
    </rPh>
    <rPh sb="5" eb="6">
      <t>ガツ</t>
    </rPh>
    <phoneticPr fontId="1"/>
  </si>
  <si>
    <t>令和８年６月</t>
    <rPh sb="0" eb="2">
      <t>レイワ</t>
    </rPh>
    <rPh sb="3" eb="4">
      <t>ネン</t>
    </rPh>
    <rPh sb="5" eb="6">
      <t>ガツ</t>
    </rPh>
    <phoneticPr fontId="1"/>
  </si>
  <si>
    <t>令和８年７月</t>
    <rPh sb="0" eb="2">
      <t>レイワ</t>
    </rPh>
    <rPh sb="3" eb="4">
      <t>ネン</t>
    </rPh>
    <rPh sb="5" eb="6">
      <t>ガツ</t>
    </rPh>
    <phoneticPr fontId="1"/>
  </si>
  <si>
    <t>令和８年８月</t>
    <rPh sb="0" eb="2">
      <t>レイワ</t>
    </rPh>
    <rPh sb="3" eb="4">
      <t>ネン</t>
    </rPh>
    <rPh sb="5" eb="6">
      <t>ガツ</t>
    </rPh>
    <phoneticPr fontId="1"/>
  </si>
  <si>
    <t>令和８年９月</t>
    <rPh sb="0" eb="2">
      <t>レイワ</t>
    </rPh>
    <rPh sb="3" eb="4">
      <t>ネン</t>
    </rPh>
    <rPh sb="5" eb="6">
      <t>ガツ</t>
    </rPh>
    <phoneticPr fontId="1"/>
  </si>
  <si>
    <t>助成率４/５以内・助成限度額１億円</t>
    <phoneticPr fontId="1"/>
  </si>
  <si>
    <t>アップグレード促進</t>
    <phoneticPr fontId="1"/>
  </si>
  <si>
    <t>1億円</t>
    <rPh sb="1" eb="3">
      <t>オクエン</t>
    </rPh>
    <phoneticPr fontId="1"/>
  </si>
  <si>
    <t>助成率３/４以内・助成限度額２億円</t>
    <phoneticPr fontId="1"/>
  </si>
  <si>
    <t>　申請額</t>
    <rPh sb="1" eb="4">
      <t>シンセイガク</t>
    </rPh>
    <phoneticPr fontId="1"/>
  </si>
  <si>
    <t>※事業区分</t>
    <phoneticPr fontId="1"/>
  </si>
  <si>
    <t>経費区分別内訳</t>
    <phoneticPr fontId="1"/>
  </si>
  <si>
    <t>助成率４/５以内・助成限度額１億円</t>
    <rPh sb="6" eb="8">
      <t>イナイ</t>
    </rPh>
    <phoneticPr fontId="1"/>
  </si>
  <si>
    <t>上限金額</t>
    <rPh sb="0" eb="4">
      <t>ジョウゲンキンガク</t>
    </rPh>
    <phoneticPr fontId="1"/>
  </si>
  <si>
    <t>下限金額</t>
    <rPh sb="0" eb="2">
      <t>カゲン</t>
    </rPh>
    <rPh sb="2" eb="4">
      <t>キンガク</t>
    </rPh>
    <phoneticPr fontId="1"/>
  </si>
  <si>
    <t>申請者区分</t>
    <rPh sb="0" eb="3">
      <t>シンセイシャ</t>
    </rPh>
    <rPh sb="3" eb="5">
      <t>クブン</t>
    </rPh>
    <phoneticPr fontId="1"/>
  </si>
  <si>
    <t>助成対象経費　（税抜）</t>
    <rPh sb="0" eb="4">
      <t>ジョセイタイショウ</t>
    </rPh>
    <rPh sb="4" eb="6">
      <t>ケイヒ</t>
    </rPh>
    <rPh sb="8" eb="10">
      <t>ゼイヌ</t>
    </rPh>
    <phoneticPr fontId="1"/>
  </si>
  <si>
    <t>○</t>
  </si>
  <si>
    <t>申請金額</t>
    <rPh sb="0" eb="2">
      <t>シンセイ</t>
    </rPh>
    <rPh sb="2" eb="4">
      <t>キンガク</t>
    </rPh>
    <phoneticPr fontId="1"/>
  </si>
  <si>
    <t>上限ジャッジ後金額</t>
    <rPh sb="0" eb="2">
      <t>ジョウゲン</t>
    </rPh>
    <rPh sb="6" eb="7">
      <t>ゴ</t>
    </rPh>
    <rPh sb="7" eb="9">
      <t>キンガク</t>
    </rPh>
    <phoneticPr fontId="1"/>
  </si>
  <si>
    <t>D1:</t>
    <phoneticPr fontId="1"/>
  </si>
  <si>
    <t>賃上げ</t>
    <phoneticPr fontId="1"/>
  </si>
  <si>
    <t>後継者ﾁｬﾚﾝｼﾞ</t>
    <phoneticPr fontId="1"/>
  </si>
  <si>
    <t>ゼロエミ</t>
    <phoneticPr fontId="1"/>
  </si>
  <si>
    <t>アップグレード促進
※「賃上げ」かつ「ゼロエミ」</t>
    <phoneticPr fontId="1"/>
  </si>
  <si>
    <t>B4:</t>
    <phoneticPr fontId="1"/>
  </si>
  <si>
    <t>×</t>
  </si>
  <si>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</si>
  <si>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</si>
  <si>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</si>
  <si>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t>03</t>
  </si>
  <si>
    <t>鉱業、採石業、砂利採取業</t>
  </si>
  <si>
    <t>職別工事業（設備工事業を除く）</t>
  </si>
  <si>
    <t>管理、補助的経済活動を行う事業所（41映像・音声・文字情報制作業）</t>
  </si>
  <si>
    <t>建築材料、鉱物・金属材料等卸売業</t>
  </si>
  <si>
    <t>貸金業、クレジットカード業等非預金信用機関</t>
  </si>
  <si>
    <t>金融商品取引業、商品先物取引業</t>
  </si>
  <si>
    <t>保険業（保険媒介代理業、保険サービス業を含む）</t>
  </si>
  <si>
    <t>管理・補助的経済活動を行う事業所（69不動産賃貸業・管理業）</t>
  </si>
  <si>
    <t>その他の教育、学習支援業</t>
  </si>
  <si>
    <t>業種コード</t>
    <rPh sb="0" eb="2">
      <t>ギョウシュ</t>
    </rPh>
    <phoneticPr fontId="1"/>
  </si>
  <si>
    <t>中分類</t>
    <rPh sb="0" eb="3">
      <t>チュウブンルイ</t>
    </rPh>
    <phoneticPr fontId="1"/>
  </si>
  <si>
    <t>大/中資本金</t>
    <rPh sb="0" eb="1">
      <t>ダイ</t>
    </rPh>
    <rPh sb="2" eb="3">
      <t>ナカ</t>
    </rPh>
    <rPh sb="3" eb="6">
      <t>シホンキン</t>
    </rPh>
    <phoneticPr fontId="1"/>
  </si>
  <si>
    <t>大企業/中小企業/小規模企業者
判定</t>
    <rPh sb="0" eb="3">
      <t>ダイキギョウ</t>
    </rPh>
    <rPh sb="4" eb="8">
      <t>チュウショウキギョウ</t>
    </rPh>
    <rPh sb="9" eb="15">
      <t>ショウキボキギョウシャ</t>
    </rPh>
    <rPh sb="16" eb="18">
      <t>ハンテイ</t>
    </rPh>
    <phoneticPr fontId="1"/>
  </si>
  <si>
    <t>大/中従業員</t>
    <rPh sb="0" eb="1">
      <t>ダイ</t>
    </rPh>
    <rPh sb="2" eb="3">
      <t>ナカ</t>
    </rPh>
    <rPh sb="3" eb="6">
      <t>ジュウギョウイン</t>
    </rPh>
    <phoneticPr fontId="1"/>
  </si>
  <si>
    <t>中/小資本金</t>
    <rPh sb="0" eb="1">
      <t>ナカ</t>
    </rPh>
    <rPh sb="2" eb="3">
      <t>ショウ</t>
    </rPh>
    <rPh sb="3" eb="6">
      <t>シホンキン</t>
    </rPh>
    <phoneticPr fontId="1"/>
  </si>
  <si>
    <t>中/小従業員</t>
    <rPh sb="0" eb="1">
      <t>ナカ</t>
    </rPh>
    <rPh sb="2" eb="3">
      <t>ショウ</t>
    </rPh>
    <rPh sb="3" eb="6">
      <t>ジュウギョウイン</t>
    </rPh>
    <phoneticPr fontId="1"/>
  </si>
  <si>
    <t>令和９年８月</t>
    <rPh sb="0" eb="2">
      <t>レイワ</t>
    </rPh>
    <rPh sb="3" eb="4">
      <t>ネン</t>
    </rPh>
    <rPh sb="5" eb="6">
      <t>ガツ</t>
    </rPh>
    <phoneticPr fontId="1"/>
  </si>
  <si>
    <t>令和９年４月</t>
    <rPh sb="0" eb="2">
      <t>レイワ</t>
    </rPh>
    <rPh sb="3" eb="4">
      <t>ネン</t>
    </rPh>
    <rPh sb="5" eb="6">
      <t>ガツ</t>
    </rPh>
    <phoneticPr fontId="1"/>
  </si>
  <si>
    <t>令和９年５月</t>
    <rPh sb="0" eb="2">
      <t>レイワ</t>
    </rPh>
    <rPh sb="3" eb="4">
      <t>ネン</t>
    </rPh>
    <rPh sb="5" eb="6">
      <t>ガツ</t>
    </rPh>
    <phoneticPr fontId="1"/>
  </si>
  <si>
    <t>令和９年６月</t>
    <rPh sb="0" eb="2">
      <t>レイワ</t>
    </rPh>
    <rPh sb="3" eb="4">
      <t>ネン</t>
    </rPh>
    <rPh sb="5" eb="6">
      <t>ガツ</t>
    </rPh>
    <phoneticPr fontId="1"/>
  </si>
  <si>
    <t>令和９年７月</t>
    <rPh sb="0" eb="2">
      <t>レイワ</t>
    </rPh>
    <rPh sb="3" eb="4">
      <t>ネン</t>
    </rPh>
    <rPh sb="5" eb="6">
      <t>ガツ</t>
    </rPh>
    <phoneticPr fontId="1"/>
  </si>
  <si>
    <t>令和８年11月</t>
    <rPh sb="0" eb="2">
      <t>レイワ</t>
    </rPh>
    <rPh sb="3" eb="4">
      <t>ネン</t>
    </rPh>
    <rPh sb="6" eb="7">
      <t>ガツ</t>
    </rPh>
    <phoneticPr fontId="1"/>
  </si>
  <si>
    <t>令和８年10月</t>
    <rPh sb="0" eb="2">
      <t>レイワ</t>
    </rPh>
    <rPh sb="3" eb="4">
      <t>ネン</t>
    </rPh>
    <rPh sb="6" eb="7">
      <t>ガツ</t>
    </rPh>
    <phoneticPr fontId="1"/>
  </si>
  <si>
    <t>令和８年12月</t>
    <rPh sb="0" eb="2">
      <t>レイワ</t>
    </rPh>
    <rPh sb="3" eb="4">
      <t>ネン</t>
    </rPh>
    <rPh sb="6" eb="7">
      <t>ガツ</t>
    </rPh>
    <phoneticPr fontId="1"/>
  </si>
  <si>
    <t>令和９年９月</t>
    <rPh sb="0" eb="2">
      <t>レイワ</t>
    </rPh>
    <rPh sb="3" eb="4">
      <t>ネン</t>
    </rPh>
    <rPh sb="5" eb="6">
      <t>ガツ</t>
    </rPh>
    <phoneticPr fontId="1"/>
  </si>
  <si>
    <t>令和９年10月</t>
    <rPh sb="0" eb="2">
      <t>レイワ</t>
    </rPh>
    <rPh sb="3" eb="4">
      <t>ネン</t>
    </rPh>
    <rPh sb="6" eb="7">
      <t>ガツ</t>
    </rPh>
    <phoneticPr fontId="1"/>
  </si>
  <si>
    <t>令和９年11月</t>
    <rPh sb="0" eb="2">
      <t>レイワ</t>
    </rPh>
    <rPh sb="3" eb="4">
      <t>ネン</t>
    </rPh>
    <rPh sb="6" eb="7">
      <t>ガツ</t>
    </rPh>
    <phoneticPr fontId="1"/>
  </si>
  <si>
    <t>令和９年12月</t>
    <rPh sb="0" eb="2">
      <t>レイワ</t>
    </rPh>
    <rPh sb="3" eb="4">
      <t>ネン</t>
    </rPh>
    <rPh sb="6" eb="7">
      <t>ガツ</t>
    </rPh>
    <phoneticPr fontId="1"/>
  </si>
  <si>
    <t>令和10年１月</t>
    <rPh sb="0" eb="2">
      <t>レイワ</t>
    </rPh>
    <rPh sb="4" eb="5">
      <t>ネン</t>
    </rPh>
    <rPh sb="6" eb="7">
      <t>ガツ</t>
    </rPh>
    <phoneticPr fontId="1"/>
  </si>
  <si>
    <t>令和10年２月</t>
    <rPh sb="0" eb="2">
      <t>レイワ</t>
    </rPh>
    <rPh sb="4" eb="5">
      <t>ネン</t>
    </rPh>
    <rPh sb="6" eb="7">
      <t>ガツ</t>
    </rPh>
    <phoneticPr fontId="1"/>
  </si>
  <si>
    <t>第12回（令和８年度 第１回） 躍進的な事業推進のための設備投資支援事業　申請書</t>
    <phoneticPr fontId="1"/>
  </si>
  <si>
    <t>#12</t>
    <phoneticPr fontId="1"/>
  </si>
  <si>
    <r>
      <t>すべての申請事業区分において、都に「地球温暖化対策報告書」、「地球温暖化対策計画書」、「特定テナント等地球温暖化対策計画書」のいずれか（</t>
    </r>
    <r>
      <rPr>
        <sz val="9"/>
        <color rgb="FFFF0000"/>
        <rFont val="ＭＳ 明朝"/>
        <family val="1"/>
        <charset val="128"/>
      </rPr>
      <t>令和６年度又は令和７年度実績</t>
    </r>
    <r>
      <rPr>
        <sz val="9"/>
        <rFont val="ＭＳ 明朝"/>
        <family val="1"/>
        <charset val="128"/>
      </rPr>
      <t>）を提出している申請者</t>
    </r>
    <rPh sb="4" eb="6">
      <t>シンセイ</t>
    </rPh>
    <rPh sb="6" eb="8">
      <t>ジギョウ</t>
    </rPh>
    <rPh sb="8" eb="10">
      <t>クブン</t>
    </rPh>
    <rPh sb="15" eb="16">
      <t>ト</t>
    </rPh>
    <rPh sb="18" eb="20">
      <t>チキュウ</t>
    </rPh>
    <rPh sb="20" eb="23">
      <t>オンダンカ</t>
    </rPh>
    <rPh sb="23" eb="25">
      <t>タイサク</t>
    </rPh>
    <rPh sb="25" eb="28">
      <t>ホウコクショ</t>
    </rPh>
    <rPh sb="31" eb="33">
      <t>チキュウ</t>
    </rPh>
    <rPh sb="33" eb="36">
      <t>オンダンカ</t>
    </rPh>
    <rPh sb="36" eb="38">
      <t>タイサク</t>
    </rPh>
    <rPh sb="38" eb="40">
      <t>ケイカク</t>
    </rPh>
    <rPh sb="40" eb="41">
      <t>ショ</t>
    </rPh>
    <rPh sb="44" eb="46">
      <t>トクテイ</t>
    </rPh>
    <rPh sb="50" eb="51">
      <t>ナド</t>
    </rPh>
    <rPh sb="68" eb="70">
      <t>レイワ</t>
    </rPh>
    <rPh sb="71" eb="73">
      <t>ネンド</t>
    </rPh>
    <rPh sb="73" eb="74">
      <t>マタ</t>
    </rPh>
    <rPh sb="75" eb="77">
      <t>レイワ</t>
    </rPh>
    <rPh sb="78" eb="80">
      <t>ネンド</t>
    </rPh>
    <rPh sb="80" eb="82">
      <t>ジッセキ</t>
    </rPh>
    <rPh sb="84" eb="86">
      <t>テイシュツ</t>
    </rPh>
    <rPh sb="90" eb="92">
      <t>シンセイ</t>
    </rPh>
    <rPh sb="92" eb="93">
      <t>シャ</t>
    </rPh>
    <phoneticPr fontId="1"/>
  </si>
  <si>
    <t>決算月</t>
    <rPh sb="0" eb="3">
      <t>ケッサンツキ</t>
    </rPh>
    <phoneticPr fontId="1"/>
  </si>
  <si>
    <t>全区分申請用の収支計画表</t>
    <rPh sb="0" eb="3">
      <t>ゼンクブン</t>
    </rPh>
    <phoneticPr fontId="1"/>
  </si>
  <si>
    <t xml:space="preserve"> (貸主の名称：</t>
    <rPh sb="2" eb="4">
      <t>カシヌシ</t>
    </rPh>
    <rPh sb="5" eb="7">
      <t>メイショウ</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</si>
  <si>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</si>
  <si>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</si>
  <si>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</si>
  <si>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</si>
  <si>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</si>
  <si>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導入年</t>
    <rPh sb="0" eb="3">
      <t>ドウニュウネン</t>
    </rPh>
    <phoneticPr fontId="1"/>
  </si>
  <si>
    <t>ソフトウェア</t>
    <phoneticPr fontId="1"/>
  </si>
  <si>
    <t>ソフトウェア
下限判定</t>
    <rPh sb="7" eb="9">
      <t>カゲン</t>
    </rPh>
    <rPh sb="9" eb="11">
      <t>ハンテイ</t>
    </rPh>
    <phoneticPr fontId="1"/>
  </si>
  <si>
    <t>申請書5　ソフトウェア(個)</t>
    <rPh sb="11" eb="12">
      <t>ビヒン</t>
    </rPh>
    <rPh sb="12" eb="13">
      <t>コ</t>
    </rPh>
    <phoneticPr fontId="1"/>
  </si>
  <si>
    <t>申請書13　(1)/助成対象経費/ソフトウェア(税抜･円)
/合計</t>
    <rPh sb="0" eb="3">
      <t>シンセイショ</t>
    </rPh>
    <rPh sb="10" eb="12">
      <t>ジョセイ</t>
    </rPh>
    <rPh sb="12" eb="14">
      <t>タイショウ</t>
    </rPh>
    <rPh sb="14" eb="16">
      <t>ケイヒ</t>
    </rPh>
    <rPh sb="24" eb="26">
      <t>ゼイヌキ</t>
    </rPh>
    <rPh sb="27" eb="28">
      <t>エン</t>
    </rPh>
    <rPh sb="31" eb="33">
      <t>ゴウケイ</t>
    </rPh>
    <phoneticPr fontId="1"/>
  </si>
  <si>
    <t xml:space="preserve">申請書13　(1)税法上の資産の種類/ソフトウェア(個数)
</t>
    <rPh sb="0" eb="3">
      <t>シンセイショ</t>
    </rPh>
    <rPh sb="9" eb="12">
      <t>ゼイホウジョウ</t>
    </rPh>
    <rPh sb="13" eb="15">
      <t>シサン</t>
    </rPh>
    <rPh sb="16" eb="18">
      <t>シュルイ</t>
    </rPh>
    <rPh sb="26" eb="28">
      <t>コスウ</t>
    </rPh>
    <phoneticPr fontId="1"/>
  </si>
  <si>
    <t>C1:後継者ﾁｬﾚﾝｼﾞ</t>
    <rPh sb="3" eb="6">
      <t>コウケイシャ</t>
    </rPh>
    <phoneticPr fontId="1"/>
  </si>
  <si>
    <t>C2:ゼロエミ</t>
    <phoneticPr fontId="1"/>
  </si>
  <si>
    <t>C3:賃上げ</t>
    <rPh sb="3" eb="5">
      <t>チンア</t>
    </rPh>
    <phoneticPr fontId="1"/>
  </si>
  <si>
    <t>D1:アップグレード促進
※「賃上げ」かつ「ゼロエミ」</t>
    <rPh sb="15" eb="17">
      <t>チンア</t>
    </rPh>
    <phoneticPr fontId="1"/>
  </si>
  <si>
    <t>C2:</t>
    <phoneticPr fontId="1"/>
  </si>
  <si>
    <t>C3:</t>
    <phoneticPr fontId="1"/>
  </si>
  <si>
    <t>申請区分 D1以外　100,000,000円</t>
    <rPh sb="0" eb="2">
      <t>シンセイ</t>
    </rPh>
    <rPh sb="2" eb="4">
      <t>クブン</t>
    </rPh>
    <rPh sb="7" eb="9">
      <t>イガイ</t>
    </rPh>
    <phoneticPr fontId="1"/>
  </si>
  <si>
    <t>※1 助成金交付申請額は、申請者区分および2-1の「事業区分／申請者補足」選択との組合せに従い助成率に応じ①～②の１～２種表示。</t>
    <phoneticPr fontId="1"/>
  </si>
  <si>
    <t>申請区分 D1 200,000,000円</t>
    <phoneticPr fontId="1"/>
  </si>
  <si>
    <t>上限2億</t>
    <rPh sb="0" eb="2">
      <t>ジョウゲン</t>
    </rPh>
    <rPh sb="3" eb="4">
      <t>オク</t>
    </rPh>
    <phoneticPr fontId="1"/>
  </si>
  <si>
    <t>上限1億</t>
    <rPh sb="0" eb="2">
      <t>ジョウゲン</t>
    </rPh>
    <rPh sb="3" eb="4">
      <t>オク</t>
    </rPh>
    <phoneticPr fontId="1"/>
  </si>
  <si>
    <t>助成率２/３以内・助成限度額１億円</t>
    <rPh sb="15" eb="16">
      <t>オク</t>
    </rPh>
    <phoneticPr fontId="1"/>
  </si>
  <si>
    <t>①は助成率標準(自己負担最大となる助成率適用)、②は助成率max(ｾﾞﾛｴﾐ ・賃上げ適用)の金額表記。</t>
    <phoneticPr fontId="1"/>
  </si>
  <si>
    <r>
      <rPr>
        <sz val="7"/>
        <color theme="0" tint="-0.34998626667073579"/>
        <rFont val="ＭＳ ゴシック"/>
        <family val="3"/>
        <charset val="128"/>
      </rPr>
      <t>ソフトウェア</t>
    </r>
    <r>
      <rPr>
        <sz val="8"/>
        <color theme="0" tint="-0.34998626667073579"/>
        <rFont val="ＭＳ ゴシック"/>
        <family val="3"/>
        <charset val="128"/>
      </rPr>
      <t xml:space="preserve">
基数</t>
    </r>
    <rPh sb="7" eb="9">
      <t>キスウ</t>
    </rPh>
    <phoneticPr fontId="1"/>
  </si>
  <si>
    <t>申請に係る誓約事項</t>
    <rPh sb="0" eb="1">
      <t>サル</t>
    </rPh>
    <rPh sb="1" eb="2">
      <t>ショウ</t>
    </rPh>
    <rPh sb="3" eb="4">
      <t>カカ</t>
    </rPh>
    <rPh sb="5" eb="7">
      <t>セイヤク</t>
    </rPh>
    <rPh sb="7" eb="9">
      <t>ジコウ</t>
    </rPh>
    <phoneticPr fontId="1"/>
  </si>
  <si>
    <t>　当社（私）は、「第12回（令和８年度第１回） 躍進的な事業推進のための設備投資支援事業」の申請にあたり、基準日（令和８年４月１日）現在で下記のすべてを満たしていることを誓約します。
　該当しないことが判明した場合は、助成金交付決定の取り消し、返還の対象となること及びその他貴公社が行う一切の措置について異議を申し立てません。</t>
    <rPh sb="85" eb="87">
      <t>セイヤク</t>
    </rPh>
    <phoneticPr fontId="1"/>
  </si>
  <si>
    <t xml:space="preserve">
１　　募集要項の記載内容をすべて確認した。
2  　申請書に虚偽記載がない。
３　次の(1)～(7)のいずれかに該当する法人、個人事業者、又は中小企業団体等である。
　(1) 製造業・その他業種：資本金３億円以下又は従業員300人以下
　(2) 卸売業：資本金１億円以下又は従業員100人以下
　(3) サービス業：資本金5,000万円以下又は従業員100人以下
　(4) 小売業：資本金5,000万円以下又は従業員50人以下
　(5) ゴム製品製造業の一部：資本金３億円以下又は従業員900人以下
　(6) ソフトウェア業・情報処理サービス業：資本金３億円以下又は従業員300人以下
　(7) 旅館業：資本金5,000万円以下又は従業員200人以下
４　次の(1)～(4)をすべて満たしている。
　(1) 大企業が単独で発行済株式総数又は出資総額の２分の１以上を所有又は出資していない
　(2) 大企業が複数で発行済株式総数又は出資総額の３分の２以上を所有又は出資していない
　(3) 役員総数の２分の１以上を大企業の役員又は従業員が兼務していない
　(4) 大企業が実質的な経営に参画していない　
６　基準日現在で東京都内に登記簿上の本店または支店がある。ただし、都外に設置の場合は、
　　都内に本店がある。個人事業者においては基準日現在で、東京都内に開業届出がある。
７　都内事業所における常用の事業活動拠点としての事業継続が、基準日現在で２年以上である。
８　税金等を滞納していない。また、東京都及び公社に対する賃料・使用料等の支払いに滞りがない。
９　躍進的な事業推進のための設備投資支援事業の採択事業者は、基準日現在で確定している。
10　同一機械設備で公社が実施する他の助成事業に併願申請していない。
11　同一機械設備で公社･国・都道府県・区市町村等から助成を受けていない。また、交付決定された
　　　後においても受けない。
12　申請日までの過去５年間に、公社・国・都道府県・区市町村等が実施する助成事業等に関して、
　　不正等の事故を起こしていない。
13　過去に公社から助成金の交付を受けている者は、本助成事業への申請時点までの、当該の助成
　　事業で定める報告期間の全てにおける「事業化状況報告書」等を提出していること。未提出がある
　　場合は、当該の助成事業で定める報告期間満了の翌年度の３月31日まで、本助成事業への申請
　　はできないものとする。
14　民事再生法、会社更生法、破産法に基づく申立・手続中（再生計画等認可決定確定後は除く）
　　または私的整理手続中ではない。
15　助成事業の実施に当たって必要な許認可を取得し、関係法令を遵守する。
16　助成対象経費は親会社、子会社、グループ企業等関連会社（自社と資本関係のある会社、役員等
　　（これに準ずる者含む）または社員を兼任している会社、代表者の三親等以内の親族が経営する会社、
　　自社またはその役員・従業員が顧問・コンサルタント・技術指導等の契約を締結している会社等）との取
　　引に係る経費ではない。※「会社等」には、個人事業者、法人および団体等を含む。
17　自社および設備購入先等の役職員及び関係者に、東京都暴力団排除条例に規定する暴力団関係
　　者はいない。
18　公社指定「反社会的勢力排除に関する誓約事項」の誓約遵守に反していない。
19　自社および設備購入先等が、風俗営業等の規制及び業務の適正化等に関する法律第２条に規定
　　する風俗関連業、ギャンブル業、賭博等、その他支援の対象として社会通念上適切でないと判断さ
　　れる業態を営むものではなく、関係もしていない。
20　自社および設備購入先等が、連鎖販売取引、ネガティブ・オプション（送り付け商法）、催眠商法、
　　霊感商法など公的資金の助成先として適切でないと判断される業態を営むものではなく、関係も
　　していない。
21　助成対象期間が終了するとき（それより前に助成事業が完了する場合はその完了時）まで、必要な
　　要件を引き続き満たす。
22　賃金引上げ計画を掲げ採択された助成事業者は、募集要項内「３　申請資格の要件（３）」 の規定を
    満たす。
２3　募集要項記載の「助成金交付決定の取消しおよび助成金の返還」に基づき、交付決定の取消し又
　　　は助成金の返還請求がなされる場合があることを理解した。　
　　　  　　　　　　　　　　　　　　　　　　　　　　　　　　　　　　　　　　　　　　　　　　　　　　　　　　　以上
　　　　　　　　　　　　　　　　　　　　　　　　　　　　　　　　　　　　　　　　　　　　　　　　　　　　　　　</t>
    <rPh sb="799" eb="801">
      <t>コウフ</t>
    </rPh>
    <rPh sb="1386" eb="1388">
      <t>コウシャ</t>
    </rPh>
    <rPh sb="1388" eb="1390">
      <t>シテイ</t>
    </rPh>
    <rPh sb="1391" eb="1395">
      <t>ハンシャカイテキ</t>
    </rPh>
    <rPh sb="1395" eb="1399">
      <t>セイリョクハイジョ</t>
    </rPh>
    <rPh sb="1400" eb="1401">
      <t>カン</t>
    </rPh>
    <rPh sb="1403" eb="1407">
      <t>セイヤクジコウ</t>
    </rPh>
    <rPh sb="1414" eb="1415">
      <t>ハン</t>
    </rPh>
    <rPh sb="1648" eb="1654">
      <t>ジョセイタイショウキカン</t>
    </rPh>
    <rPh sb="1655" eb="1657">
      <t>シュウリョウ</t>
    </rPh>
    <rPh sb="1666" eb="1667">
      <t>マエ</t>
    </rPh>
    <rPh sb="1668" eb="1672">
      <t>ジョセイジギョウ</t>
    </rPh>
    <rPh sb="1673" eb="1675">
      <t>カンリョウ</t>
    </rPh>
    <rPh sb="1677" eb="1679">
      <t>バアイ</t>
    </rPh>
    <rPh sb="1682" eb="1685">
      <t>カンリョウジ</t>
    </rPh>
    <rPh sb="1689" eb="1691">
      <t>ヒツヨウ</t>
    </rPh>
    <rPh sb="1695" eb="1697">
      <t>ヨウケン</t>
    </rPh>
    <rPh sb="1698" eb="1699">
      <t>ヒ</t>
    </rPh>
    <rPh sb="1700" eb="1701">
      <t>ツヅ</t>
    </rPh>
    <rPh sb="1702" eb="1703">
      <t>ミ</t>
    </rPh>
    <rPh sb="1769" eb="1775">
      <t>ボシュウヨウコウキサイ</t>
    </rPh>
    <rPh sb="1777" eb="1780">
      <t>ジョセイキン</t>
    </rPh>
    <rPh sb="1780" eb="1782">
      <t>コウフ</t>
    </rPh>
    <rPh sb="1782" eb="1784">
      <t>ケッテイ</t>
    </rPh>
    <phoneticPr fontId="1"/>
  </si>
  <si>
    <t>反社会的勢力排除に関する誓約事項</t>
    <rPh sb="0" eb="2">
      <t>ハンシャ</t>
    </rPh>
    <rPh sb="2" eb="3">
      <t>カイ</t>
    </rPh>
    <rPh sb="3" eb="4">
      <t>テキ</t>
    </rPh>
    <rPh sb="4" eb="6">
      <t>セイリョク</t>
    </rPh>
    <rPh sb="6" eb="8">
      <t>ハイジョ</t>
    </rPh>
    <rPh sb="9" eb="10">
      <t>カン</t>
    </rPh>
    <rPh sb="12" eb="16">
      <t>セイヤクジコウ</t>
    </rPh>
    <phoneticPr fontId="1"/>
  </si>
  <si>
    <t>　「第12回（令和８年度第1回）躍進的な事業推進のための設備投資支援事業」に申請するにあたり、下記について誓約します。</t>
    <rPh sb="2" eb="3">
      <t>ダイ</t>
    </rPh>
    <rPh sb="5" eb="6">
      <t>カイ</t>
    </rPh>
    <rPh sb="7" eb="9">
      <t>レイワ</t>
    </rPh>
    <rPh sb="10" eb="12">
      <t>ネンド</t>
    </rPh>
    <rPh sb="12" eb="13">
      <t>ダイ</t>
    </rPh>
    <rPh sb="14" eb="15">
      <t>カイ</t>
    </rPh>
    <rPh sb="16" eb="19">
      <t>ヤクシンテキ</t>
    </rPh>
    <rPh sb="20" eb="24">
      <t>ジギョウスイシン</t>
    </rPh>
    <rPh sb="28" eb="32">
      <t>セツビトウシ</t>
    </rPh>
    <rPh sb="32" eb="36">
      <t>シエンジギョウ</t>
    </rPh>
    <phoneticPr fontId="1"/>
  </si>
  <si>
    <t>１　私（法人の場合、当該法人及びその代表者以下各役員をいう。以下同じ。）は、助成金の交付の
    申請をするにあたって、また、助成事業の実施期間内および完了後においては、次のいずれにも該当
   しないことを誓約いたします。</t>
    <phoneticPr fontId="1"/>
  </si>
  <si>
    <t>(１) 暴力団（暴力団員による不当な行為の防止等に関する法律（平成３年法律第77号。以下「暴力団
     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
    的不法行為等を行うおそれがあるもの、または暴力団もしくは暴力団員に対し資金、武器等の供給
    を行うなど暴力団の維持もしくは運営に協力し、もしくは関与するものをいう。以下同じ。）
(４) 暴力団関係企業（暴力団員が実質的にその経営に関与している企業、暴力団準構成員もしくは元
    暴力団員が経営する企業で暴力団に資金提供を行う等暴力団の維持もしくは運営に積極的に協
    力しもしくは関与するもの、または業務の遂行等において積極的に暴力団を利用し、暴力団の維持
    もしくは運営に協力している企業をいう。） 
(５) 総会屋等（総会屋その他企業を対象に不正な利益を求めて暴力的不法行為等を行うおそれがあり、
　市民生活の安全に脅威を与える者をいう。）
(６) 社会運動等標ぼうゴロ（社会運動もしくは政治活動を仮装し、または標ぼうして、不正な利益を求
    めて暴力的不法行為等を行うおそれがあり、市民生活の安全に脅威を与える者をいう。）
(７) 特殊知能暴力集団等（暴力団との関係を背景に、その威力を用い、または暴力団と資金的な繋がり
    を有し、構造的な不正の中核となっている集団または個人をいう。）
(８) 準暴力団等（暴力団と同程度の明確な組織性は有しないものの、暴力団等の犯罪組織との密接な
     関係がうかがわれる者）
(９) 匿名・流動型犯罪グループ（SNSや求人サイト等を利用して実行犯を募集する手口により特殊詐欺
     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
       各号に掲げる者を利用したと認められること 
   ニ 前各号に掲げる者に資金等を提供し、または便宜を供与するなどの関与をしていると認められる
       こと 
   ホ 前各号に掲げる者と役員または経営に実質的に関与している者が、社会的に非難されるべき関係
       にあると認められること
(11) その他前各号に準ずる者</t>
    <phoneticPr fontId="1"/>
  </si>
  <si>
    <t>２　私は、自らまたは第三者を利用して次の各号の一にでも該当する行為を行わないことを誓約いたし
    ます。
(１) 暴力的な要求行為 
(２) 助成金事業において募集要項・交付決定通知書・事務の手引きに定めるところを超えた不当な要
     求行為 
(３) 公社に関して、脅迫的な言動をし、または暴力を用いる行為 
(４) 風説を流布し、偽計を用いまたは威力を用いて公社の信用を毀損し、または公社の業務を妨害する
     行為
　</t>
    <phoneticPr fontId="1"/>
  </si>
  <si>
    <t>３　私が第１項及び第２項の誓約に反したとき、公社の実施する一切の事業等から排除され、これに
　よって不利益を被ることとなっても一切異議を申し立てず、公社になんらの請求もしません。　　　　　　　　　</t>
    <phoneticPr fontId="1"/>
  </si>
  <si>
    <t>以上</t>
    <rPh sb="0" eb="2">
      <t>イジョウ</t>
    </rPh>
    <phoneticPr fontId="1"/>
  </si>
  <si>
    <t>誓約日</t>
    <rPh sb="0" eb="3">
      <t>セイヤクビ</t>
    </rPh>
    <phoneticPr fontId="1"/>
  </si>
  <si>
    <t>月</t>
    <rPh sb="0" eb="1">
      <t>ガツ</t>
    </rPh>
    <phoneticPr fontId="1"/>
  </si>
  <si>
    <t>日</t>
    <rPh sb="0" eb="1">
      <t>ヒ</t>
    </rPh>
    <phoneticPr fontId="1"/>
  </si>
  <si>
    <t>事業者名</t>
    <rPh sb="0" eb="4">
      <t>ジギョウシャメイ</t>
    </rPh>
    <phoneticPr fontId="1"/>
  </si>
  <si>
    <t>代表者名</t>
    <rPh sb="0" eb="4">
      <t>ダイヒョウシャメイ</t>
    </rPh>
    <phoneticPr fontId="1"/>
  </si>
  <si>
    <t>5000万円以上</t>
    <rPh sb="4" eb="6">
      <t>マンエン</t>
    </rPh>
    <rPh sb="6" eb="8">
      <t>イジョウ</t>
    </rPh>
    <phoneticPr fontId="1"/>
  </si>
  <si>
    <t>申請事業区分［競争力強化］において、令和２年度までに公社が実施した「IoT、AI」又は「ロボット」導入前適正化診断を終了し、その診断結果に基づく申請者</t>
    <rPh sb="7" eb="10">
      <t>キョウソウリョク</t>
    </rPh>
    <rPh sb="10" eb="12">
      <t>キョウカ</t>
    </rPh>
    <rPh sb="18" eb="20">
      <t>レイワ</t>
    </rPh>
    <rPh sb="21" eb="23">
      <t>ネンド</t>
    </rPh>
    <rPh sb="26" eb="28">
      <t>コウシャ</t>
    </rPh>
    <rPh sb="29" eb="31">
      <t>ジッシ</t>
    </rPh>
    <rPh sb="41" eb="42">
      <t>マタ</t>
    </rPh>
    <rPh sb="49" eb="51">
      <t>ドウニュウ</t>
    </rPh>
    <rPh sb="51" eb="52">
      <t>マエ</t>
    </rPh>
    <rPh sb="52" eb="55">
      <t>テキセイカ</t>
    </rPh>
    <rPh sb="55" eb="57">
      <t>シンダン</t>
    </rPh>
    <rPh sb="58" eb="60">
      <t>シュウリョウ</t>
    </rPh>
    <rPh sb="64" eb="66">
      <t>シンダン</t>
    </rPh>
    <rPh sb="66" eb="68">
      <t>ケッカ</t>
    </rPh>
    <rPh sb="69" eb="70">
      <t>モト</t>
    </rPh>
    <rPh sb="72" eb="74">
      <t>シンセイ</t>
    </rPh>
    <rPh sb="74" eb="75">
      <t>シャ</t>
    </rPh>
    <phoneticPr fontId="1"/>
  </si>
  <si>
    <t>申請事業区分［競争力強化］において、公社が実施している「DX推進支援事業（（旧デジタル技術活用推進事業と旧企業変革DX事業）」の支援を受け、その支援内容に基づく申請者</t>
    <rPh sb="18" eb="20">
      <t>コウシャ</t>
    </rPh>
    <rPh sb="21" eb="23">
      <t>ジッシ</t>
    </rPh>
    <rPh sb="30" eb="32">
      <t>スイシン</t>
    </rPh>
    <rPh sb="32" eb="34">
      <t>シエン</t>
    </rPh>
    <rPh sb="34" eb="36">
      <t>ジギョウ</t>
    </rPh>
    <rPh sb="64" eb="66">
      <t>シエン</t>
    </rPh>
    <rPh sb="67" eb="68">
      <t>ウ</t>
    </rPh>
    <rPh sb="72" eb="74">
      <t>シエン</t>
    </rPh>
    <rPh sb="74" eb="76">
      <t>ナイヨウ</t>
    </rPh>
    <rPh sb="77" eb="78">
      <t>モト</t>
    </rPh>
    <rPh sb="80" eb="82">
      <t>シンセイ</t>
    </rPh>
    <rPh sb="82" eb="83">
      <t>シャ</t>
    </rPh>
    <phoneticPr fontId="1"/>
  </si>
  <si>
    <t>申請事業区分［競争力強化］において、公社が実施している「デジタル技術活用推進緊急支援事業」の支援を受け、その支援内容に基づく申請者</t>
    <rPh sb="18" eb="20">
      <t>コウシャ</t>
    </rPh>
    <rPh sb="21" eb="23">
      <t>ジッシ</t>
    </rPh>
    <rPh sb="46" eb="48">
      <t>シエン</t>
    </rPh>
    <rPh sb="49" eb="50">
      <t>ウ</t>
    </rPh>
    <rPh sb="54" eb="56">
      <t>シエン</t>
    </rPh>
    <rPh sb="56" eb="58">
      <t>ナイヨウ</t>
    </rPh>
    <rPh sb="59" eb="60">
      <t>モト</t>
    </rPh>
    <rPh sb="62" eb="65">
      <t>シンセイシャ</t>
    </rPh>
    <phoneticPr fontId="1"/>
  </si>
  <si>
    <r>
      <t>事業区分／申請者区分補足</t>
    </r>
    <r>
      <rPr>
        <b/>
        <sz val="9"/>
        <color theme="1"/>
        <rFont val="ＭＳ ゴシック"/>
        <family val="3"/>
        <charset val="128"/>
      </rPr>
      <t>（「ｾﾞﾛｴﾐ」、「賃上げ」コースを選択するときのみ必須項目）</t>
    </r>
    <rPh sb="10" eb="12">
      <t>ホソク</t>
    </rPh>
    <rPh sb="21" eb="24">
      <t>チンアゲ</t>
    </rPh>
    <rPh sb="29" eb="31">
      <t>センタク</t>
    </rPh>
    <rPh sb="31" eb="33">
      <t>スル</t>
    </rPh>
    <rPh sb="38" eb="40">
      <t>ヒッス</t>
    </rPh>
    <rPh sb="40" eb="42">
      <t>コウモク</t>
    </rPh>
    <phoneticPr fontId="1"/>
  </si>
  <si>
    <t>各区分の「ｾﾞﾛｴﾐ」・「賃上げ」コースを希望したが、審査の結果「ｾﾞﾛｴﾐ」・「賃上げ」不適となった場合、助成率が低い「Ａ1」「Ｂ1」「Ｃ1」区分へ変更して審査継続を希望する場合は「α」、継続を希望しない場合は「β」を選択（採択を保証するものではありません）</t>
    <rPh sb="0" eb="1">
      <t>カク</t>
    </rPh>
    <rPh sb="13" eb="15">
      <t>チンア</t>
    </rPh>
    <phoneticPr fontId="1"/>
  </si>
  <si>
    <t>申請者区分のｾﾞﾛｴﾐ及び賃上げコースを選択した申請者は、条件に応じて想定可能な最低の助成率、助成金下限額で資金計画を作成してください</t>
    <rPh sb="11" eb="12">
      <t>オヨ</t>
    </rPh>
    <rPh sb="13" eb="15">
      <t>チンア</t>
    </rPh>
    <rPh sb="19" eb="21">
      <t>センタク</t>
    </rPh>
    <rPh sb="29" eb="31">
      <t>ジョウケン</t>
    </rPh>
    <rPh sb="32" eb="33">
      <t>オウ</t>
    </rPh>
    <rPh sb="35" eb="39">
      <t>ソウテイカノウ</t>
    </rPh>
    <rPh sb="50" eb="52">
      <t>カゲン</t>
    </rPh>
    <phoneticPr fontId="1"/>
  </si>
  <si>
    <t>申請者区分のｾﾞﾛｴﾐ及び賃上げコースを選択した申請者は、条件に応じて想定可能な最低の助成率、助成金下限予定額で算出。</t>
    <rPh sb="50" eb="51">
      <t>シタ</t>
    </rPh>
    <rPh sb="52" eb="54">
      <t>ヨテイ</t>
    </rPh>
    <rPh sb="56" eb="58">
      <t>サンシュツ</t>
    </rPh>
    <phoneticPr fontId="1"/>
  </si>
  <si>
    <t>様式第２</t>
    <rPh sb="0" eb="2">
      <t>ヨウシキ</t>
    </rPh>
    <rPh sb="2" eb="3">
      <t>ダイ</t>
    </rPh>
    <phoneticPr fontId="1"/>
  </si>
  <si>
    <t>様式第１</t>
    <rPh sb="0" eb="2">
      <t>ヨウシキ</t>
    </rPh>
    <rPh sb="2" eb="3">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</si>
</sst>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
    <numFmt numFmtId="178" formatCode="0_ "/>
    <numFmt numFmtId="179" formatCode="0;\-0;;@"/>
    <numFmt numFmtId="180" formatCode="#,##0_);[Red]\(#,##0\)"/>
    <numFmt numFmtId="181" formatCode="0_);[Red]\(0\)"/>
    <numFmt numFmtId="182" formatCode="yyyy&quot;年度&quot;"/>
    <numFmt numFmtId="183" formatCode="#"/>
    <numFmt numFmtId="184" formatCode="0;\-0;0"/>
    <numFmt numFmtId="185" formatCode="00"/>
    <numFmt numFmtId="186" formatCode="0.0"/>
    <numFmt numFmtId="187" formatCode="0.0_ "/>
  </numFmts>
  <fonts count="182">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1"/>
      <color theme="1"/>
      <name val="ＭＳ Ｐゴシック"/>
      <family val="3"/>
      <charset val="128"/>
    </font>
    <font>
      <b/>
      <sz val="11"/>
      <color theme="1"/>
      <name val="ＭＳ ゴシック"/>
      <family val="3"/>
      <charset val="128"/>
    </font>
    <font>
      <b/>
      <sz val="11"/>
      <color theme="1"/>
      <name val="ＭＳ 明朝"/>
      <family val="1"/>
      <charset val="128"/>
    </font>
    <font>
      <b/>
      <sz val="11"/>
      <color theme="1"/>
      <name val="ＭＳ Ｐゴシック"/>
      <family val="3"/>
      <charset val="128"/>
    </font>
    <font>
      <sz val="9"/>
      <color theme="1"/>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7"/>
      <color theme="1"/>
      <name val="ＭＳ 明朝"/>
      <family val="1"/>
      <charset val="128"/>
    </font>
    <font>
      <sz val="11"/>
      <name val="ＭＳ 明朝"/>
      <family val="2"/>
      <charset val="128"/>
    </font>
    <font>
      <sz val="11"/>
      <color theme="1"/>
      <name val="ＭＳ 明朝"/>
      <family val="2"/>
      <charset val="128"/>
    </font>
    <font>
      <sz val="6"/>
      <name val="ＭＳ 明朝"/>
      <family val="2"/>
      <charset val="128"/>
    </font>
    <font>
      <sz val="10.5"/>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0"/>
      <name val="ＭＳ 明朝"/>
      <family val="2"/>
      <charset val="128"/>
    </font>
    <font>
      <sz val="6"/>
      <name val="ＭＳ Ｐゴシック"/>
      <family val="3"/>
      <charset val="128"/>
    </font>
    <font>
      <sz val="9"/>
      <name val="ＭＳ 明朝"/>
      <family val="1"/>
      <charset val="128"/>
    </font>
    <font>
      <sz val="9"/>
      <name val="ＭＳ 明朝"/>
      <family val="2"/>
      <charset val="128"/>
    </font>
    <font>
      <sz val="9"/>
      <color rgb="FFFF0000"/>
      <name val="ＭＳ 明朝"/>
      <family val="2"/>
      <charset val="128"/>
    </font>
    <font>
      <sz val="8"/>
      <name val="ＭＳ 明朝"/>
      <family val="2"/>
      <charset val="128"/>
    </font>
    <font>
      <sz val="11"/>
      <color rgb="FFFF0000"/>
      <name val="ＭＳ 明朝"/>
      <family val="2"/>
      <charset val="128"/>
    </font>
    <font>
      <sz val="9"/>
      <color rgb="FFFF0000"/>
      <name val="ＭＳ 明朝"/>
      <family val="1"/>
      <charset val="128"/>
    </font>
    <font>
      <sz val="11"/>
      <name val="ＭＳ ゴシック"/>
      <family val="3"/>
      <charset val="128"/>
    </font>
    <font>
      <sz val="11"/>
      <name val="游ゴシック"/>
      <family val="3"/>
      <charset val="128"/>
      <scheme val="minor"/>
    </font>
    <font>
      <sz val="8"/>
      <color rgb="FFFF0000"/>
      <name val="ＭＳ 明朝"/>
      <family val="1"/>
      <charset val="128"/>
    </font>
    <font>
      <b/>
      <u/>
      <sz val="9"/>
      <name val="ＭＳ 明朝"/>
      <family val="1"/>
      <charset val="128"/>
    </font>
    <font>
      <sz val="11"/>
      <color theme="1"/>
      <name val="游ゴシック"/>
      <family val="2"/>
      <scheme val="minor"/>
    </font>
    <font>
      <sz val="12"/>
      <color rgb="FF000000"/>
      <name val="ＭＳ ゴシック"/>
      <family val="3"/>
      <charset val="128"/>
    </font>
    <font>
      <b/>
      <sz val="12"/>
      <color rgb="FF000000"/>
      <name val="ＭＳ 明朝"/>
      <family val="1"/>
      <charset val="128"/>
    </font>
    <font>
      <sz val="11"/>
      <color rgb="FF000000"/>
      <name val="ＭＳ ゴシック"/>
      <family val="3"/>
      <charset val="128"/>
    </font>
    <font>
      <sz val="11"/>
      <color rgb="FF000000"/>
      <name val="游ゴシック"/>
      <family val="2"/>
      <scheme val="minor"/>
    </font>
    <font>
      <sz val="10"/>
      <color rgb="FF000000"/>
      <name val="ＭＳ ゴシック"/>
      <family val="3"/>
      <charset val="128"/>
    </font>
    <font>
      <b/>
      <sz val="8"/>
      <color rgb="FFFF0000"/>
      <name val="ＭＳ ゴシック"/>
      <family val="3"/>
      <charset val="128"/>
    </font>
    <font>
      <sz val="11"/>
      <color rgb="FFFF0000"/>
      <name val="ＭＳ ゴシック"/>
      <family val="3"/>
      <charset val="128"/>
    </font>
    <font>
      <b/>
      <sz val="11"/>
      <color theme="1"/>
      <name val="游ゴシック"/>
      <family val="3"/>
      <charset val="128"/>
      <scheme val="minor"/>
    </font>
    <font>
      <b/>
      <sz val="12"/>
      <color rgb="FF000000"/>
      <name val="ＭＳ ゴシック"/>
      <family val="3"/>
      <charset val="128"/>
    </font>
    <font>
      <sz val="10"/>
      <color rgb="FFFF0000"/>
      <name val="ＭＳ 明朝"/>
      <family val="1"/>
      <charset val="128"/>
    </font>
    <font>
      <b/>
      <sz val="9"/>
      <color theme="1"/>
      <name val="ＭＳ ゴシック"/>
      <family val="3"/>
      <charset val="128"/>
    </font>
    <font>
      <u/>
      <sz val="6"/>
      <color rgb="FFFF0000"/>
      <name val="ＭＳ 明朝"/>
      <family val="1"/>
      <charset val="128"/>
    </font>
    <font>
      <sz val="8"/>
      <color rgb="FF0000FF"/>
      <name val="游ゴシック"/>
      <family val="2"/>
      <charset val="128"/>
      <scheme val="minor"/>
    </font>
    <font>
      <sz val="11"/>
      <color rgb="FFFF0000"/>
      <name val="游ゴシック"/>
      <family val="2"/>
      <charset val="128"/>
      <scheme val="minor"/>
    </font>
    <font>
      <u val="double"/>
      <sz val="11"/>
      <color theme="1"/>
      <name val="ＭＳ 明朝"/>
      <family val="1"/>
      <charset val="128"/>
    </font>
    <font>
      <u/>
      <sz val="11"/>
      <color theme="1"/>
      <name val="ＭＳ 明朝"/>
      <family val="1"/>
      <charset val="128"/>
    </font>
    <font>
      <sz val="6"/>
      <color rgb="FF0000FF"/>
      <name val="ＭＳ 明朝"/>
      <family val="1"/>
      <charset val="128"/>
    </font>
    <font>
      <sz val="6"/>
      <color rgb="FFFF0000"/>
      <name val="ＭＳ 明朝"/>
      <family val="1"/>
      <charset val="128"/>
    </font>
    <font>
      <b/>
      <sz val="14"/>
      <color rgb="FFFF0000"/>
      <name val="ＭＳ 明朝"/>
      <family val="1"/>
      <charset val="128"/>
    </font>
    <font>
      <sz val="8"/>
      <name val="ＭＳ 明朝"/>
      <family val="1"/>
      <charset val="128"/>
    </font>
    <font>
      <sz val="8"/>
      <name val="游ゴシック"/>
      <family val="2"/>
      <charset val="128"/>
      <scheme val="minor"/>
    </font>
    <font>
      <sz val="9"/>
      <color rgb="FFFF0000"/>
      <name val="ＭＳ ゴシック"/>
      <family val="3"/>
      <charset val="128"/>
    </font>
    <font>
      <sz val="10"/>
      <color rgb="FFFFFF00"/>
      <name val="ＭＳ 明朝"/>
      <family val="1"/>
      <charset val="128"/>
    </font>
    <font>
      <sz val="9"/>
      <color rgb="FFFFFF00"/>
      <name val="ＭＳ 明朝"/>
      <family val="1"/>
      <charset val="128"/>
    </font>
    <font>
      <sz val="10"/>
      <color rgb="FFFFC000"/>
      <name val="ＭＳ 明朝"/>
      <family val="1"/>
      <charset val="128"/>
    </font>
    <font>
      <sz val="9"/>
      <color rgb="FFFFC000"/>
      <name val="ＭＳ 明朝"/>
      <family val="1"/>
      <charset val="128"/>
    </font>
    <font>
      <u/>
      <sz val="9"/>
      <color theme="1"/>
      <name val="ＭＳ 明朝"/>
      <family val="1"/>
      <charset val="128"/>
    </font>
    <font>
      <sz val="8"/>
      <color rgb="FF000000"/>
      <name val="ＭＳ ゴシック"/>
      <family val="3"/>
      <charset val="128"/>
    </font>
    <font>
      <sz val="8"/>
      <color rgb="FFFF0000"/>
      <name val="ＭＳ ゴシック"/>
      <family val="3"/>
      <charset val="128"/>
    </font>
    <font>
      <sz val="11"/>
      <color theme="1"/>
      <name val="ＭＳ ゴシック"/>
      <family val="3"/>
      <charset val="128"/>
    </font>
    <font>
      <b/>
      <sz val="10"/>
      <color theme="1"/>
      <name val="ＭＳ 明朝"/>
      <family val="1"/>
      <charset val="128"/>
    </font>
    <font>
      <sz val="8"/>
      <color theme="1"/>
      <name val="游ゴシック"/>
      <family val="3"/>
      <charset val="128"/>
      <scheme val="minor"/>
    </font>
    <font>
      <sz val="6"/>
      <color theme="1"/>
      <name val="游ゴシック"/>
      <family val="2"/>
      <charset val="128"/>
      <scheme val="minor"/>
    </font>
    <font>
      <sz val="10"/>
      <name val="ＭＳ ゴシック"/>
      <family val="3"/>
      <charset val="128"/>
    </font>
    <font>
      <sz val="11"/>
      <name val="游ゴシック"/>
      <family val="2"/>
      <charset val="128"/>
      <scheme val="minor"/>
    </font>
    <font>
      <sz val="10"/>
      <color theme="1"/>
      <name val="ＭＳ ゴシック"/>
      <family val="3"/>
      <charset val="128"/>
    </font>
    <font>
      <sz val="9"/>
      <color theme="1"/>
      <name val="ＭＳ ゴシック"/>
      <family val="3"/>
      <charset val="128"/>
    </font>
    <font>
      <b/>
      <sz val="10"/>
      <color theme="1"/>
      <name val="ＭＳ ゴシック"/>
      <family val="3"/>
      <charset val="128"/>
    </font>
    <font>
      <b/>
      <sz val="11"/>
      <name val="ＭＳ ゴシック"/>
      <family val="3"/>
      <charset val="128"/>
    </font>
    <font>
      <sz val="11"/>
      <color theme="0"/>
      <name val="ＭＳ ゴシック"/>
      <family val="3"/>
      <charset val="128"/>
    </font>
    <font>
      <sz val="6"/>
      <name val="ＭＳ 明朝"/>
      <family val="1"/>
      <charset val="128"/>
    </font>
    <font>
      <sz val="9"/>
      <color rgb="FF0000FF"/>
      <name val="ＭＳ ゴシック"/>
      <family val="3"/>
      <charset val="128"/>
    </font>
    <font>
      <sz val="11"/>
      <color rgb="FF0000FF"/>
      <name val="ＭＳ ゴシック"/>
      <family val="3"/>
      <charset val="128"/>
    </font>
    <font>
      <sz val="11"/>
      <color theme="1"/>
      <name val="游ゴシック"/>
      <family val="2"/>
      <charset val="128"/>
      <scheme val="minor"/>
    </font>
    <font>
      <sz val="9"/>
      <color theme="1"/>
      <name val="ＭＳ Ｐ明朝"/>
      <family val="1"/>
      <charset val="128"/>
    </font>
    <font>
      <sz val="10.5"/>
      <name val="ＭＳ ゴシック"/>
      <family val="3"/>
      <charset val="128"/>
    </font>
    <font>
      <sz val="10.5"/>
      <name val="ＭＳ 明朝"/>
      <family val="2"/>
      <charset val="128"/>
    </font>
    <font>
      <sz val="7"/>
      <color theme="1"/>
      <name val="游ゴシック"/>
      <family val="3"/>
      <charset val="128"/>
      <scheme val="minor"/>
    </font>
    <font>
      <b/>
      <sz val="10"/>
      <color rgb="FFFF0000"/>
      <name val="ＭＳ 明朝"/>
      <family val="1"/>
      <charset val="128"/>
    </font>
    <font>
      <b/>
      <sz val="9"/>
      <color theme="1"/>
      <name val="ＭＳ 明朝"/>
      <family val="1"/>
      <charset val="128"/>
    </font>
    <font>
      <sz val="8"/>
      <color theme="1"/>
      <name val="ＭＳ Ｐ明朝"/>
      <family val="1"/>
      <charset val="128"/>
    </font>
    <font>
      <b/>
      <sz val="9"/>
      <color theme="1"/>
      <name val="游ゴシック"/>
      <family val="2"/>
      <charset val="128"/>
      <scheme val="minor"/>
    </font>
    <font>
      <b/>
      <sz val="11"/>
      <color rgb="FF000000"/>
      <name val="ＭＳ ゴシック"/>
      <family val="3"/>
      <charset val="128"/>
    </font>
    <font>
      <b/>
      <sz val="9"/>
      <color rgb="FF000000"/>
      <name val="ＭＳ ゴシック"/>
      <family val="3"/>
      <charset val="128"/>
    </font>
    <font>
      <b/>
      <sz val="24"/>
      <color rgb="FFFF0000"/>
      <name val="ＭＳ ゴシック"/>
      <family val="3"/>
      <charset val="128"/>
    </font>
    <font>
      <b/>
      <sz val="12"/>
      <color rgb="FF0000FF"/>
      <name val="ＭＳ ゴシック"/>
      <family val="3"/>
      <charset val="128"/>
    </font>
    <font>
      <u/>
      <sz val="8"/>
      <color theme="1"/>
      <name val="ＭＳ Ｐ明朝"/>
      <family val="1"/>
      <charset val="128"/>
    </font>
    <font>
      <sz val="11"/>
      <color theme="1"/>
      <name val="ＭＳ Ｐ明朝"/>
      <family val="1"/>
      <charset val="128"/>
    </font>
    <font>
      <sz val="8"/>
      <color theme="0"/>
      <name val="ＭＳ 明朝"/>
      <family val="1"/>
      <charset val="128"/>
    </font>
    <font>
      <sz val="6"/>
      <color theme="0" tint="-0.34998626667073579"/>
      <name val="ＭＳ 明朝"/>
      <family val="1"/>
      <charset val="128"/>
    </font>
    <font>
      <sz val="10"/>
      <color theme="0" tint="-0.34998626667073579"/>
      <name val="ＭＳ 明朝"/>
      <family val="1"/>
      <charset val="128"/>
    </font>
    <font>
      <sz val="8"/>
      <color theme="0" tint="-0.34998626667073579"/>
      <name val="ＭＳ 明朝"/>
      <family val="1"/>
      <charset val="128"/>
    </font>
    <font>
      <sz val="11"/>
      <color theme="0" tint="-0.34998626667073579"/>
      <name val="ＭＳ 明朝"/>
      <family val="1"/>
      <charset val="128"/>
    </font>
    <font>
      <sz val="9"/>
      <color theme="0" tint="-0.34998626667073579"/>
      <name val="ＭＳ 明朝"/>
      <family val="1"/>
      <charset val="128"/>
    </font>
    <font>
      <b/>
      <sz val="14"/>
      <color theme="0" tint="-0.34998626667073579"/>
      <name val="ＭＳ 明朝"/>
      <family val="1"/>
      <charset val="128"/>
    </font>
    <font>
      <b/>
      <sz val="11"/>
      <color rgb="FFFF0000"/>
      <name val="ＭＳ 明朝"/>
      <family val="1"/>
      <charset val="128"/>
    </font>
    <font>
      <b/>
      <sz val="11"/>
      <color theme="0" tint="-0.34998626667073579"/>
      <name val="ＭＳ 明朝"/>
      <family val="1"/>
      <charset val="128"/>
    </font>
    <font>
      <sz val="9"/>
      <color theme="0" tint="-0.34998626667073579"/>
      <name val="ＭＳ 明朝"/>
      <family val="2"/>
      <charset val="128"/>
    </font>
    <font>
      <sz val="8"/>
      <color theme="0"/>
      <name val="游ゴシック"/>
      <family val="2"/>
      <charset val="128"/>
      <scheme val="minor"/>
    </font>
    <font>
      <sz val="8"/>
      <color theme="0" tint="-0.499984740745262"/>
      <name val="ＭＳ 明朝"/>
      <family val="1"/>
      <charset val="128"/>
    </font>
    <font>
      <sz val="4"/>
      <color theme="1"/>
      <name val="ＭＳ 明朝"/>
      <family val="1"/>
      <charset val="128"/>
    </font>
    <font>
      <sz val="4"/>
      <name val="ＭＳ 明朝"/>
      <family val="2"/>
      <charset val="128"/>
    </font>
    <font>
      <sz val="4"/>
      <color theme="1"/>
      <name val="游ゴシック"/>
      <family val="2"/>
      <charset val="128"/>
      <scheme val="minor"/>
    </font>
    <font>
      <sz val="8"/>
      <color rgb="FF0000FF"/>
      <name val="ＭＳ 明朝"/>
      <family val="1"/>
      <charset val="128"/>
    </font>
    <font>
      <sz val="10"/>
      <color rgb="FF000099"/>
      <name val="ＭＳ 明朝"/>
      <family val="1"/>
      <charset val="128"/>
    </font>
    <font>
      <sz val="10.5"/>
      <color theme="1"/>
      <name val="ＭＳ 明朝"/>
      <family val="1"/>
      <charset val="128"/>
    </font>
    <font>
      <sz val="10"/>
      <color rgb="FFFF0000"/>
      <name val="ＭＳ ゴシック"/>
      <family val="3"/>
      <charset val="128"/>
    </font>
    <font>
      <b/>
      <sz val="8"/>
      <color theme="1"/>
      <name val="ＭＳ 明朝"/>
      <family val="1"/>
      <charset val="128"/>
    </font>
    <font>
      <b/>
      <sz val="8"/>
      <color theme="1"/>
      <name val="游ゴシック"/>
      <family val="2"/>
      <charset val="128"/>
      <scheme val="minor"/>
    </font>
    <font>
      <sz val="8"/>
      <color rgb="FF99FF99"/>
      <name val="ＭＳ 明朝"/>
      <family val="1"/>
      <charset val="128"/>
    </font>
    <font>
      <sz val="10.5"/>
      <color theme="1"/>
      <name val="游ゴシック"/>
      <family val="2"/>
      <charset val="128"/>
      <scheme val="minor"/>
    </font>
    <font>
      <sz val="9"/>
      <color rgb="FF0000FF"/>
      <name val="ＭＳ 明朝"/>
      <family val="1"/>
      <charset val="128"/>
    </font>
    <font>
      <sz val="10"/>
      <color rgb="FF0000FF"/>
      <name val="ＭＳ 明朝"/>
      <family val="1"/>
      <charset val="128"/>
    </font>
    <font>
      <sz val="9"/>
      <color rgb="FF0000FF"/>
      <name val="游ゴシック"/>
      <family val="2"/>
      <charset val="128"/>
      <scheme val="minor"/>
    </font>
    <font>
      <sz val="11"/>
      <color theme="0"/>
      <name val="ＭＳ 明朝"/>
      <family val="2"/>
      <charset val="128"/>
    </font>
    <font>
      <sz val="7"/>
      <color rgb="FFFF0000"/>
      <name val="ＭＳ 明朝"/>
      <family val="1"/>
      <charset val="128"/>
    </font>
    <font>
      <sz val="11"/>
      <color rgb="FFFF0000"/>
      <name val="HG丸ｺﾞｼｯｸM-PRO"/>
      <family val="3"/>
      <charset val="128"/>
    </font>
    <font>
      <b/>
      <sz val="12"/>
      <color rgb="FFFF0000"/>
      <name val="游ゴシック"/>
      <family val="3"/>
      <charset val="128"/>
      <scheme val="minor"/>
    </font>
    <font>
      <b/>
      <sz val="16"/>
      <color rgb="FFFF0000"/>
      <name val="ＭＳ 明朝"/>
      <family val="1"/>
      <charset val="128"/>
    </font>
    <font>
      <sz val="16"/>
      <color theme="1"/>
      <name val="ＭＳ 明朝"/>
      <family val="1"/>
      <charset val="128"/>
    </font>
    <font>
      <sz val="7"/>
      <color rgb="FF0000FF"/>
      <name val="ＭＳ 明朝"/>
      <family val="1"/>
      <charset val="128"/>
    </font>
    <font>
      <sz val="7"/>
      <color rgb="FF0000FF"/>
      <name val="ＭＳ Ｐ明朝"/>
      <family val="1"/>
      <charset val="128"/>
    </font>
    <font>
      <b/>
      <sz val="8"/>
      <color rgb="FFFF0000"/>
      <name val="ＭＳ 明朝"/>
      <family val="1"/>
      <charset val="128"/>
    </font>
    <font>
      <b/>
      <sz val="7"/>
      <color rgb="FF0000FF"/>
      <name val="ＭＳ Ｐ明朝"/>
      <family val="1"/>
      <charset val="128"/>
    </font>
    <font>
      <sz val="7"/>
      <color theme="1"/>
      <name val="游ゴシック"/>
      <family val="2"/>
      <charset val="128"/>
      <scheme val="minor"/>
    </font>
    <font>
      <sz val="6"/>
      <name val="游ゴシック"/>
      <family val="3"/>
      <charset val="128"/>
      <scheme val="minor"/>
    </font>
    <font>
      <b/>
      <sz val="9"/>
      <color rgb="FFFF0000"/>
      <name val="游ゴシック"/>
      <family val="3"/>
      <charset val="128"/>
      <scheme val="minor"/>
    </font>
    <font>
      <b/>
      <sz val="10"/>
      <color rgb="FFFF0000"/>
      <name val="ＭＳ ゴシック"/>
      <family val="3"/>
      <charset val="128"/>
    </font>
    <font>
      <sz val="2"/>
      <color theme="1"/>
      <name val="ＭＳ 明朝"/>
      <family val="1"/>
      <charset val="128"/>
    </font>
    <font>
      <b/>
      <u/>
      <sz val="16"/>
      <color rgb="FFFF0000"/>
      <name val="ＭＳ 明朝"/>
      <family val="1"/>
      <charset val="128"/>
    </font>
    <font>
      <u/>
      <sz val="11"/>
      <color theme="1"/>
      <name val="游ゴシック"/>
      <family val="2"/>
      <charset val="128"/>
      <scheme val="minor"/>
    </font>
    <font>
      <u/>
      <sz val="11"/>
      <color theme="1"/>
      <name val="游ゴシック"/>
      <family val="3"/>
      <charset val="128"/>
      <scheme val="minor"/>
    </font>
    <font>
      <u/>
      <sz val="11"/>
      <color rgb="FFFF0000"/>
      <name val="游ゴシック"/>
      <family val="3"/>
      <charset val="128"/>
      <scheme val="minor"/>
    </font>
    <font>
      <sz val="9"/>
      <color theme="0"/>
      <name val="ＭＳ ゴシック"/>
      <family val="3"/>
      <charset val="128"/>
    </font>
    <font>
      <sz val="10"/>
      <color rgb="FFFF0000"/>
      <name val="ＭＳ Ｐゴシック"/>
      <family val="3"/>
      <charset val="128"/>
    </font>
    <font>
      <b/>
      <sz val="6"/>
      <color theme="1"/>
      <name val="ＭＳ ゴシック"/>
      <family val="3"/>
      <charset val="128"/>
    </font>
    <font>
      <b/>
      <sz val="9"/>
      <color rgb="FFFF0000"/>
      <name val="ＭＳ 明朝"/>
      <family val="1"/>
      <charset val="128"/>
    </font>
    <font>
      <sz val="11"/>
      <color theme="0" tint="-0.34998626667073579"/>
      <name val="游ゴシック"/>
      <family val="2"/>
      <charset val="128"/>
      <scheme val="minor"/>
    </font>
    <font>
      <sz val="11"/>
      <color theme="0" tint="-0.34998626667073579"/>
      <name val="游ゴシック"/>
      <family val="3"/>
      <charset val="128"/>
      <scheme val="minor"/>
    </font>
    <font>
      <b/>
      <sz val="11"/>
      <color theme="0" tint="-0.34998626667073579"/>
      <name val="游ゴシック"/>
      <family val="3"/>
      <charset val="128"/>
      <scheme val="minor"/>
    </font>
    <font>
      <b/>
      <sz val="8"/>
      <color theme="0" tint="-0.34998626667073579"/>
      <name val="游ゴシック"/>
      <family val="3"/>
      <charset val="128"/>
      <scheme val="minor"/>
    </font>
    <font>
      <sz val="9"/>
      <color theme="0" tint="-0.34998626667073579"/>
      <name val="游ゴシック"/>
      <family val="3"/>
      <charset val="128"/>
      <scheme val="minor"/>
    </font>
    <font>
      <b/>
      <sz val="10"/>
      <color rgb="FF0000FF"/>
      <name val="ＭＳ 明朝"/>
      <family val="1"/>
      <charset val="128"/>
    </font>
    <font>
      <sz val="11"/>
      <color theme="0" tint="-0.34998626667073579"/>
      <name val="ＭＳ 明朝"/>
      <family val="2"/>
      <charset val="128"/>
    </font>
    <font>
      <sz val="11"/>
      <color theme="1"/>
      <name val="Meiryo UI"/>
      <family val="2"/>
      <charset val="128"/>
    </font>
    <font>
      <b/>
      <sz val="9"/>
      <color rgb="FFFF0000"/>
      <name val="ＭＳ ゴシック"/>
      <family val="3"/>
      <charset val="128"/>
    </font>
    <font>
      <sz val="9"/>
      <color theme="0"/>
      <name val="ＭＳ 明朝"/>
      <family val="2"/>
      <charset val="128"/>
    </font>
    <font>
      <sz val="9"/>
      <color theme="0"/>
      <name val="ＭＳ 明朝"/>
      <family val="1"/>
      <charset val="128"/>
    </font>
    <font>
      <b/>
      <sz val="14"/>
      <color theme="0"/>
      <name val="ＭＳ 明朝"/>
      <family val="1"/>
      <charset val="128"/>
    </font>
    <font>
      <sz val="10"/>
      <color theme="0" tint="-0.34998626667073579"/>
      <name val="ＭＳ 明朝"/>
      <family val="2"/>
      <charset val="128"/>
    </font>
    <font>
      <b/>
      <sz val="9"/>
      <color theme="0" tint="-0.34998626667073579"/>
      <name val="ＭＳ 明朝"/>
      <family val="1"/>
      <charset val="128"/>
    </font>
    <font>
      <sz val="9"/>
      <color theme="1"/>
      <name val="游ゴシック"/>
      <family val="3"/>
      <charset val="128"/>
      <scheme val="minor"/>
    </font>
    <font>
      <sz val="9"/>
      <color rgb="FFFF0000"/>
      <name val="游ゴシック"/>
      <family val="2"/>
      <charset val="128"/>
      <scheme val="minor"/>
    </font>
    <font>
      <sz val="11"/>
      <color rgb="FFFF0000"/>
      <name val="MS UI Gothic"/>
      <family val="3"/>
      <charset val="128"/>
    </font>
    <font>
      <b/>
      <sz val="7"/>
      <color rgb="FF0000FF"/>
      <name val="ＭＳ Ｐゴシック"/>
      <family val="3"/>
      <charset val="128"/>
    </font>
    <font>
      <sz val="10"/>
      <name val="游ゴシック"/>
      <family val="2"/>
      <charset val="128"/>
      <scheme val="minor"/>
    </font>
    <font>
      <sz val="12"/>
      <name val="ＭＳ 明朝"/>
      <family val="1"/>
      <charset val="128"/>
    </font>
    <font>
      <sz val="14"/>
      <color rgb="FFFF0000"/>
      <name val="ＭＳ 明朝"/>
      <family val="1"/>
      <charset val="128"/>
    </font>
    <font>
      <b/>
      <sz val="9"/>
      <color indexed="81"/>
      <name val="MS P ゴシック"/>
      <family val="3"/>
      <charset val="128"/>
    </font>
    <font>
      <sz val="9"/>
      <color indexed="81"/>
      <name val="MS P ゴシック"/>
      <family val="3"/>
      <charset val="128"/>
    </font>
    <font>
      <sz val="10"/>
      <color theme="0" tint="-0.249977111117893"/>
      <name val="ＭＳ 明朝"/>
      <family val="1"/>
      <charset val="128"/>
    </font>
    <font>
      <sz val="7.5"/>
      <color theme="1"/>
      <name val="ＭＳ 明朝"/>
      <family val="1"/>
      <charset val="128"/>
    </font>
    <font>
      <sz val="7"/>
      <name val="ＭＳ ゴシック"/>
      <family val="3"/>
      <charset val="128"/>
    </font>
    <font>
      <sz val="9"/>
      <name val="游ゴシック"/>
      <family val="2"/>
      <charset val="128"/>
      <scheme val="minor"/>
    </font>
    <font>
      <b/>
      <sz val="11"/>
      <name val="ＭＳ 明朝"/>
      <family val="1"/>
      <charset val="128"/>
    </font>
    <font>
      <b/>
      <sz val="9"/>
      <name val="ＭＳ 明朝"/>
      <family val="1"/>
      <charset val="128"/>
    </font>
    <font>
      <sz val="8"/>
      <color theme="0" tint="-0.34998626667073579"/>
      <name val="ＭＳ ゴシック"/>
      <family val="3"/>
      <charset val="128"/>
    </font>
    <font>
      <sz val="7"/>
      <color theme="0" tint="-0.34998626667073579"/>
      <name val="ＭＳ ゴシック"/>
      <family val="3"/>
      <charset val="128"/>
    </font>
    <font>
      <sz val="9"/>
      <color theme="0" tint="-0.34998626667073579"/>
      <name val="ＭＳ ゴシック"/>
      <family val="3"/>
      <charset val="128"/>
    </font>
    <font>
      <sz val="11"/>
      <color theme="0" tint="-0.34998626667073579"/>
      <name val="ＭＳ ゴシック"/>
      <family val="3"/>
      <charset val="128"/>
    </font>
    <font>
      <b/>
      <sz val="12"/>
      <color theme="0" tint="-0.34998626667073579"/>
      <name val="游ゴシック"/>
      <family val="3"/>
      <charset val="128"/>
      <scheme val="minor"/>
    </font>
    <font>
      <b/>
      <sz val="8"/>
      <color theme="0" tint="-0.34998626667073579"/>
      <name val="ＭＳ 明朝"/>
      <family val="1"/>
      <charset val="128"/>
    </font>
    <font>
      <b/>
      <sz val="11"/>
      <color theme="1"/>
      <name val="游明朝 Demibold"/>
      <family val="1"/>
      <charset val="128"/>
    </font>
    <font>
      <sz val="11"/>
      <color theme="1"/>
      <name val="游明朝 Demibold"/>
      <family val="1"/>
      <charset val="128"/>
    </font>
    <font>
      <sz val="11"/>
      <color theme="1"/>
      <name val="游明朝"/>
      <family val="1"/>
      <charset val="128"/>
    </font>
    <font>
      <sz val="11"/>
      <color theme="1"/>
      <name val="游明朝 Light"/>
      <family val="1"/>
      <charset val="128"/>
    </font>
  </fonts>
  <fills count="28">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rgb="FF808080"/>
        <bgColor rgb="FF000000"/>
      </patternFill>
    </fill>
    <fill>
      <patternFill patternType="solid">
        <fgColor rgb="FFFFCCFF"/>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CC"/>
        <bgColor rgb="FF000000"/>
      </patternFill>
    </fill>
    <fill>
      <patternFill patternType="solid">
        <fgColor rgb="FF92D050"/>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59999389629810485"/>
        <bgColor indexed="64"/>
      </patternFill>
    </fill>
  </fills>
  <borders count="90">
    <border>
      <left/>
      <right/>
      <top/>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diagonalUp="1">
      <left style="thin">
        <color indexed="64"/>
      </left>
      <right style="thin">
        <color indexed="64"/>
      </right>
      <top/>
      <bottom style="thin">
        <color indexed="64"/>
      </bottom>
      <diagonal style="hair">
        <color indexed="64"/>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ashed">
        <color indexed="64"/>
      </top>
      <bottom/>
      <diagonal/>
    </border>
    <border>
      <left style="thin">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dashed">
        <color indexed="64"/>
      </right>
      <top style="dashed">
        <color indexed="64"/>
      </top>
      <bottom style="dashed">
        <color indexed="64"/>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hair">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ck">
        <color indexed="64"/>
      </bottom>
      <diagonal style="hair">
        <color indexed="64"/>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3">
    <xf numFmtId="0" fontId="0" fillId="0" borderId="0">
      <alignment vertical="center"/>
    </xf>
    <xf numFmtId="0" fontId="35" fillId="0" borderId="0"/>
    <xf numFmtId="38" fontId="39" fillId="0" borderId="0" applyFont="0" applyFill="0" applyBorder="0" applyAlignment="0" applyProtection="0">
      <alignment vertical="center"/>
    </xf>
    <xf numFmtId="38" fontId="79" fillId="0" borderId="0" applyFont="0" applyFill="0" applyBorder="0" applyAlignment="0" applyProtection="0">
      <alignment vertical="center"/>
    </xf>
    <xf numFmtId="0" fontId="79" fillId="0" borderId="0">
      <alignment vertical="center"/>
    </xf>
    <xf numFmtId="0" fontId="79" fillId="0" borderId="0">
      <alignment vertical="center"/>
    </xf>
    <xf numFmtId="9" fontId="79" fillId="0" borderId="0" applyFont="0" applyFill="0" applyBorder="0" applyAlignment="0" applyProtection="0">
      <alignment vertical="center"/>
    </xf>
    <xf numFmtId="38" fontId="150" fillId="0" borderId="0" applyFont="0" applyFill="0" applyBorder="0" applyAlignment="0" applyProtection="0">
      <alignment vertical="center"/>
    </xf>
    <xf numFmtId="38" fontId="79" fillId="0" borderId="0" applyFont="0" applyFill="0" applyBorder="0" applyAlignment="0" applyProtection="0">
      <alignment vertical="center"/>
    </xf>
    <xf numFmtId="0" fontId="150" fillId="0" borderId="0">
      <alignment vertical="center"/>
    </xf>
    <xf numFmtId="0" fontId="35" fillId="0" borderId="0"/>
    <xf numFmtId="0" fontId="79" fillId="0" borderId="0">
      <alignment vertical="center"/>
    </xf>
    <xf numFmtId="38" fontId="39" fillId="0" borderId="0" applyFont="0" applyFill="0" applyBorder="0" applyAlignment="0" applyProtection="0">
      <alignment vertical="center"/>
    </xf>
  </cellStyleXfs>
  <cellXfs count="13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quotePrefix="1" applyFont="1">
      <alignment vertical="center"/>
    </xf>
    <xf numFmtId="0" fontId="9" fillId="0" borderId="0" xfId="0" applyFont="1">
      <alignment vertical="center"/>
    </xf>
    <xf numFmtId="0" fontId="10" fillId="0" borderId="0" xfId="0" quotePrefix="1" applyFont="1">
      <alignment vertical="center"/>
    </xf>
    <xf numFmtId="0" fontId="10" fillId="0" borderId="0" xfId="0" applyFont="1">
      <alignment vertical="center"/>
    </xf>
    <xf numFmtId="0" fontId="11"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6" xfId="0" applyFont="1" applyBorder="1">
      <alignment vertical="center"/>
    </xf>
    <xf numFmtId="0" fontId="2" fillId="0" borderId="2" xfId="0" applyFont="1" applyBorder="1">
      <alignment vertical="center"/>
    </xf>
    <xf numFmtId="0" fontId="2" fillId="2" borderId="11" xfId="0" applyFont="1" applyFill="1" applyBorder="1">
      <alignment vertical="center"/>
    </xf>
    <xf numFmtId="0" fontId="5" fillId="2" borderId="10" xfId="0" applyFont="1" applyFill="1" applyBorder="1">
      <alignment vertical="center"/>
    </xf>
    <xf numFmtId="0" fontId="2" fillId="0" borderId="14" xfId="0" applyFont="1" applyBorder="1">
      <alignment vertical="center"/>
    </xf>
    <xf numFmtId="0" fontId="15" fillId="0" borderId="9" xfId="0" applyFont="1" applyBorder="1">
      <alignment vertical="center"/>
    </xf>
    <xf numFmtId="0" fontId="6" fillId="0" borderId="10" xfId="0" applyFont="1" applyBorder="1">
      <alignment vertical="center"/>
    </xf>
    <xf numFmtId="0" fontId="6" fillId="0" borderId="16" xfId="0" applyFont="1" applyBorder="1">
      <alignment vertical="center"/>
    </xf>
    <xf numFmtId="0" fontId="6" fillId="0" borderId="11" xfId="0" applyFont="1" applyBorder="1">
      <alignment vertical="center"/>
    </xf>
    <xf numFmtId="0" fontId="15" fillId="0" borderId="1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vertical="center"/>
    </xf>
    <xf numFmtId="0" fontId="2" fillId="0" borderId="18" xfId="0" applyFont="1" applyBorder="1">
      <alignment vertical="center"/>
    </xf>
    <xf numFmtId="0" fontId="2" fillId="0" borderId="18" xfId="0" applyFont="1" applyBorder="1" applyAlignment="1">
      <alignment horizontal="right" vertical="center"/>
    </xf>
    <xf numFmtId="0" fontId="2" fillId="0" borderId="19" xfId="0" applyFont="1" applyBorder="1">
      <alignment vertical="center"/>
    </xf>
    <xf numFmtId="0" fontId="5" fillId="0" borderId="11" xfId="0" applyFont="1" applyBorder="1">
      <alignment vertical="center"/>
    </xf>
    <xf numFmtId="0" fontId="3" fillId="0" borderId="0" xfId="0" applyFont="1">
      <alignment vertical="center"/>
    </xf>
    <xf numFmtId="0" fontId="5" fillId="0" borderId="6" xfId="0" applyFont="1" applyBorder="1">
      <alignment vertical="center"/>
    </xf>
    <xf numFmtId="0" fontId="5" fillId="0" borderId="7"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quotePrefix="1" applyFont="1">
      <alignment vertical="center"/>
    </xf>
    <xf numFmtId="0" fontId="30" fillId="0" borderId="0" xfId="0" applyFont="1">
      <alignment vertical="center"/>
    </xf>
    <xf numFmtId="176" fontId="16" fillId="0" borderId="0" xfId="0" applyNumberFormat="1" applyFont="1" applyAlignment="1">
      <alignment horizontal="right" vertical="center"/>
    </xf>
    <xf numFmtId="0" fontId="43" fillId="0" borderId="0" xfId="0" applyFont="1">
      <alignment vertical="center"/>
    </xf>
    <xf numFmtId="0" fontId="2" fillId="0" borderId="0" xfId="0" applyFont="1" applyAlignment="1">
      <alignment horizontal="center" vertical="center" wrapText="1"/>
    </xf>
    <xf numFmtId="0" fontId="30" fillId="0" borderId="0" xfId="0" applyFont="1" applyAlignment="1">
      <alignment vertical="top"/>
    </xf>
    <xf numFmtId="0" fontId="33" fillId="0" borderId="0" xfId="0" applyFont="1" applyAlignment="1"/>
    <xf numFmtId="0" fontId="2"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xf numFmtId="0" fontId="2" fillId="0" borderId="0" xfId="0" applyFont="1" applyAlignment="1">
      <alignment horizontal="left" vertical="center"/>
    </xf>
    <xf numFmtId="0" fontId="3" fillId="0" borderId="16" xfId="0" applyFont="1" applyBorder="1">
      <alignment vertical="center"/>
    </xf>
    <xf numFmtId="179" fontId="2" fillId="0" borderId="0" xfId="0" applyNumberFormat="1" applyFont="1">
      <alignment vertical="center"/>
    </xf>
    <xf numFmtId="179" fontId="6" fillId="0" borderId="0" xfId="0" applyNumberFormat="1" applyFont="1" applyAlignment="1">
      <alignment horizontal="left" vertical="center"/>
    </xf>
    <xf numFmtId="0" fontId="7" fillId="0" borderId="0" xfId="0" applyFont="1">
      <alignment vertical="center"/>
    </xf>
    <xf numFmtId="0" fontId="45" fillId="0" borderId="0" xfId="0" applyFont="1">
      <alignment vertical="center"/>
    </xf>
    <xf numFmtId="0" fontId="47" fillId="0" borderId="0" xfId="0" applyFont="1">
      <alignment vertical="center"/>
    </xf>
    <xf numFmtId="0" fontId="48" fillId="0" borderId="0" xfId="0" applyFont="1">
      <alignment vertical="center"/>
    </xf>
    <xf numFmtId="49" fontId="45" fillId="0" borderId="0" xfId="0" applyNumberFormat="1" applyFont="1">
      <alignment vertical="center"/>
    </xf>
    <xf numFmtId="0" fontId="0" fillId="2" borderId="4" xfId="0" applyFill="1" applyBorder="1" applyAlignment="1">
      <alignment horizontal="right" vertical="center"/>
    </xf>
    <xf numFmtId="0" fontId="2" fillId="2" borderId="4" xfId="0" applyFont="1" applyFill="1" applyBorder="1" applyAlignment="1">
      <alignment horizontal="left" vertical="center"/>
    </xf>
    <xf numFmtId="0" fontId="50" fillId="0" borderId="0" xfId="0" applyFont="1">
      <alignment vertical="center"/>
    </xf>
    <xf numFmtId="0" fontId="51" fillId="0" borderId="0" xfId="0" applyFont="1">
      <alignment vertical="center"/>
    </xf>
    <xf numFmtId="0" fontId="49" fillId="0" borderId="0" xfId="0" applyFont="1">
      <alignment vertical="center"/>
    </xf>
    <xf numFmtId="0" fontId="52" fillId="0" borderId="0" xfId="0" applyFont="1">
      <alignment vertical="center"/>
    </xf>
    <xf numFmtId="0" fontId="6" fillId="0" borderId="0" xfId="0" applyFont="1" applyAlignment="1">
      <alignment horizontal="center" vertical="center"/>
    </xf>
    <xf numFmtId="49" fontId="30" fillId="0" borderId="0" xfId="0" applyNumberFormat="1" applyFont="1">
      <alignment vertical="center"/>
    </xf>
    <xf numFmtId="38" fontId="40" fillId="6" borderId="4" xfId="2" applyFont="1" applyFill="1" applyBorder="1" applyAlignment="1" applyProtection="1">
      <alignment vertical="center" wrapText="1" shrinkToFit="1"/>
    </xf>
    <xf numFmtId="49" fontId="45" fillId="4" borderId="0" xfId="0" applyNumberFormat="1" applyFont="1" applyFill="1">
      <alignment vertical="center"/>
    </xf>
    <xf numFmtId="0" fontId="45" fillId="4" borderId="0" xfId="0" applyFont="1" applyFill="1">
      <alignment vertical="center"/>
    </xf>
    <xf numFmtId="49" fontId="54" fillId="4" borderId="0" xfId="0" applyNumberFormat="1" applyFont="1" applyFill="1">
      <alignment vertical="center"/>
    </xf>
    <xf numFmtId="49" fontId="30" fillId="4" borderId="0" xfId="0" applyNumberFormat="1" applyFont="1" applyFill="1">
      <alignment vertical="center"/>
    </xf>
    <xf numFmtId="0" fontId="52" fillId="0" borderId="7" xfId="0" applyFont="1" applyBorder="1">
      <alignment vertical="center"/>
    </xf>
    <xf numFmtId="49" fontId="58" fillId="4" borderId="4" xfId="0" applyNumberFormat="1" applyFont="1" applyFill="1" applyBorder="1">
      <alignment vertical="center"/>
    </xf>
    <xf numFmtId="0" fontId="58" fillId="0" borderId="4" xfId="0" applyFont="1" applyBorder="1">
      <alignment vertical="center"/>
    </xf>
    <xf numFmtId="49" fontId="59" fillId="4" borderId="4" xfId="0" applyNumberFormat="1" applyFont="1" applyFill="1" applyBorder="1">
      <alignment vertical="center"/>
    </xf>
    <xf numFmtId="49" fontId="59" fillId="0" borderId="4" xfId="0" applyNumberFormat="1" applyFont="1" applyBorder="1">
      <alignment vertical="center"/>
    </xf>
    <xf numFmtId="49" fontId="58" fillId="0" borderId="4" xfId="0" applyNumberFormat="1" applyFont="1" applyBorder="1">
      <alignment vertical="center"/>
    </xf>
    <xf numFmtId="49" fontId="58" fillId="4" borderId="13" xfId="0" applyNumberFormat="1" applyFont="1" applyFill="1" applyBorder="1">
      <alignment vertical="center"/>
    </xf>
    <xf numFmtId="0" fontId="58" fillId="0" borderId="13" xfId="0" applyFont="1" applyBorder="1">
      <alignment vertical="center"/>
    </xf>
    <xf numFmtId="0" fontId="60" fillId="7" borderId="30" xfId="0" applyFont="1" applyFill="1" applyBorder="1">
      <alignment vertical="center"/>
    </xf>
    <xf numFmtId="0" fontId="45" fillId="0" borderId="32" xfId="0" applyFont="1" applyBorder="1">
      <alignment vertical="center"/>
    </xf>
    <xf numFmtId="0" fontId="61" fillId="0" borderId="54" xfId="0" applyFont="1" applyBorder="1">
      <alignment vertical="center"/>
    </xf>
    <xf numFmtId="0" fontId="62" fillId="0" borderId="0" xfId="0" applyFont="1">
      <alignment vertical="center"/>
    </xf>
    <xf numFmtId="0" fontId="20" fillId="0" borderId="16"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0" xfId="0" applyFont="1" applyProtection="1">
      <alignment vertical="center"/>
      <protection locked="0"/>
    </xf>
    <xf numFmtId="0" fontId="44" fillId="0" borderId="0" xfId="1" quotePrefix="1" applyFont="1" applyAlignment="1">
      <alignment horizontal="left" vertical="center"/>
    </xf>
    <xf numFmtId="0" fontId="38" fillId="0" borderId="0" xfId="1" applyFont="1" applyAlignment="1">
      <alignment vertical="center"/>
    </xf>
    <xf numFmtId="0" fontId="38" fillId="0" borderId="4" xfId="1" applyFont="1" applyBorder="1" applyAlignment="1">
      <alignment horizontal="center" vertical="center"/>
    </xf>
    <xf numFmtId="0" fontId="38" fillId="0" borderId="9" xfId="1" applyFont="1" applyBorder="1" applyAlignment="1">
      <alignment horizontal="left" vertical="center"/>
    </xf>
    <xf numFmtId="0" fontId="38" fillId="0" borderId="11" xfId="1" applyFont="1" applyBorder="1" applyAlignment="1">
      <alignment horizontal="left" vertical="center"/>
    </xf>
    <xf numFmtId="38" fontId="36" fillId="0" borderId="0" xfId="2" applyFont="1" applyFill="1" applyBorder="1" applyAlignment="1" applyProtection="1">
      <alignment vertical="center"/>
    </xf>
    <xf numFmtId="38" fontId="38" fillId="0" borderId="0" xfId="2" applyFont="1" applyFill="1" applyBorder="1" applyAlignment="1" applyProtection="1">
      <alignment vertical="center"/>
    </xf>
    <xf numFmtId="38" fontId="38" fillId="0" borderId="4" xfId="2" applyFont="1" applyFill="1" applyBorder="1" applyAlignment="1" applyProtection="1">
      <alignment horizontal="center" vertical="center"/>
    </xf>
    <xf numFmtId="38" fontId="42" fillId="0" borderId="40" xfId="2" applyFont="1" applyFill="1" applyBorder="1" applyAlignment="1" applyProtection="1">
      <alignment horizontal="center" vertical="center" wrapText="1"/>
    </xf>
    <xf numFmtId="38" fontId="41" fillId="0" borderId="14" xfId="2" applyFont="1" applyFill="1" applyBorder="1" applyAlignment="1" applyProtection="1">
      <alignment horizontal="center" vertical="center"/>
    </xf>
    <xf numFmtId="38" fontId="40" fillId="0" borderId="0" xfId="2" applyFont="1" applyFill="1" applyBorder="1" applyAlignment="1" applyProtection="1">
      <alignment vertical="center"/>
    </xf>
    <xf numFmtId="0" fontId="2" fillId="0" borderId="0" xfId="0" applyFont="1" applyAlignment="1">
      <alignment horizontal="center" vertical="center"/>
    </xf>
    <xf numFmtId="0" fontId="0" fillId="0" borderId="16" xfId="0" applyBorder="1">
      <alignment vertical="center"/>
    </xf>
    <xf numFmtId="0" fontId="0" fillId="0" borderId="11" xfId="0" applyBorder="1">
      <alignment vertical="center"/>
    </xf>
    <xf numFmtId="0" fontId="33" fillId="0" borderId="0" xfId="0" applyFont="1">
      <alignment vertical="center"/>
    </xf>
    <xf numFmtId="0" fontId="33" fillId="0" borderId="0" xfId="0" applyFont="1" applyAlignment="1">
      <alignment horizontal="left" vertical="center"/>
    </xf>
    <xf numFmtId="0" fontId="5" fillId="0" borderId="14" xfId="0" applyFont="1" applyBorder="1" applyAlignment="1">
      <alignment vertical="center" shrinkToFit="1"/>
    </xf>
    <xf numFmtId="0" fontId="5" fillId="0" borderId="3" xfId="0" applyFont="1" applyBorder="1" applyAlignment="1">
      <alignment vertical="center" shrinkToFit="1"/>
    </xf>
    <xf numFmtId="0" fontId="5" fillId="0" borderId="0" xfId="0" applyFont="1" applyAlignment="1">
      <alignment vertical="center" shrinkToFit="1"/>
    </xf>
    <xf numFmtId="0" fontId="5" fillId="0" borderId="7" xfId="0" applyFont="1" applyBorder="1" applyAlignment="1">
      <alignment vertical="center" shrinkToFit="1"/>
    </xf>
    <xf numFmtId="38" fontId="42" fillId="0" borderId="0" xfId="2" applyFont="1" applyFill="1" applyBorder="1" applyAlignment="1" applyProtection="1">
      <alignment vertical="center"/>
    </xf>
    <xf numFmtId="0" fontId="2" fillId="0" borderId="10" xfId="0" quotePrefix="1" applyFont="1" applyBorder="1">
      <alignment vertical="center"/>
    </xf>
    <xf numFmtId="0" fontId="5" fillId="0" borderId="10" xfId="0" quotePrefix="1" applyFont="1" applyBorder="1">
      <alignment vertical="center"/>
    </xf>
    <xf numFmtId="0" fontId="10" fillId="0" borderId="0" xfId="0" quotePrefix="1" applyFont="1" applyAlignment="1"/>
    <xf numFmtId="0" fontId="2" fillId="0" borderId="0" xfId="0" applyFont="1" applyAlignment="1"/>
    <xf numFmtId="0" fontId="3" fillId="0" borderId="5" xfId="0" applyFont="1" applyBorder="1">
      <alignment vertical="center"/>
    </xf>
    <xf numFmtId="0" fontId="3" fillId="0" borderId="14" xfId="0" applyFont="1" applyBorder="1">
      <alignment vertical="center"/>
    </xf>
    <xf numFmtId="0" fontId="3" fillId="0" borderId="3" xfId="0" applyFont="1" applyBorder="1">
      <alignment vertical="center"/>
    </xf>
    <xf numFmtId="0" fontId="3" fillId="0" borderId="11" xfId="0" applyFont="1" applyBorder="1">
      <alignment vertical="center"/>
    </xf>
    <xf numFmtId="0" fontId="66" fillId="0" borderId="3" xfId="0" applyFont="1" applyBorder="1">
      <alignment vertical="center"/>
    </xf>
    <xf numFmtId="0" fontId="66" fillId="0" borderId="14" xfId="0" applyFont="1" applyBorder="1">
      <alignment vertical="center"/>
    </xf>
    <xf numFmtId="0" fontId="66" fillId="0" borderId="16" xfId="0" applyFont="1" applyBorder="1">
      <alignment vertical="center"/>
    </xf>
    <xf numFmtId="0" fontId="53" fillId="0" borderId="0" xfId="0" applyFont="1" applyAlignment="1">
      <alignment horizontal="left" vertical="center"/>
    </xf>
    <xf numFmtId="0" fontId="2" fillId="0" borderId="66" xfId="0" applyFont="1" applyBorder="1">
      <alignment vertical="center"/>
    </xf>
    <xf numFmtId="0" fontId="2" fillId="0" borderId="67" xfId="0" applyFont="1" applyBorder="1">
      <alignment vertical="center"/>
    </xf>
    <xf numFmtId="0" fontId="5" fillId="0" borderId="68" xfId="0" applyFont="1" applyBorder="1">
      <alignment vertical="center"/>
    </xf>
    <xf numFmtId="0" fontId="5" fillId="0" borderId="62" xfId="0" applyFont="1" applyBorder="1">
      <alignment vertical="center"/>
    </xf>
    <xf numFmtId="0" fontId="2" fillId="0" borderId="62" xfId="0" applyFont="1" applyBorder="1">
      <alignment vertical="center"/>
    </xf>
    <xf numFmtId="0" fontId="5" fillId="0" borderId="65" xfId="0" quotePrefix="1" applyFont="1" applyBorder="1">
      <alignment vertical="center"/>
    </xf>
    <xf numFmtId="0" fontId="71" fillId="0" borderId="0" xfId="0" applyFont="1">
      <alignment vertical="center"/>
    </xf>
    <xf numFmtId="0" fontId="65" fillId="0" borderId="0" xfId="0" applyFont="1">
      <alignment vertical="center"/>
    </xf>
    <xf numFmtId="0" fontId="72" fillId="0" borderId="0" xfId="0" applyFont="1" applyAlignment="1">
      <alignment horizontal="center" vertical="center"/>
    </xf>
    <xf numFmtId="0" fontId="65" fillId="0" borderId="0" xfId="0" applyFont="1" applyAlignment="1">
      <alignment horizontal="center" vertical="center" wrapText="1"/>
    </xf>
    <xf numFmtId="0" fontId="9" fillId="0" borderId="0" xfId="0" applyFont="1" applyAlignment="1"/>
    <xf numFmtId="0" fontId="38" fillId="8" borderId="8" xfId="1" applyFont="1" applyFill="1" applyBorder="1" applyAlignment="1">
      <alignment horizontal="right" vertical="center"/>
    </xf>
    <xf numFmtId="0" fontId="38" fillId="8" borderId="10" xfId="1" applyFont="1" applyFill="1" applyBorder="1" applyAlignment="1">
      <alignment horizontal="right" vertical="center"/>
    </xf>
    <xf numFmtId="38" fontId="38" fillId="12" borderId="4" xfId="2" applyFont="1" applyFill="1" applyBorder="1" applyAlignment="1" applyProtection="1">
      <alignment vertical="center" shrinkToFit="1"/>
    </xf>
    <xf numFmtId="38" fontId="31" fillId="10" borderId="4" xfId="2" applyFont="1" applyFill="1" applyBorder="1" applyAlignment="1" applyProtection="1">
      <alignment horizontal="center" vertical="center"/>
      <protection locked="0"/>
    </xf>
    <xf numFmtId="38" fontId="65" fillId="8" borderId="4" xfId="2" applyFont="1" applyFill="1" applyBorder="1" applyAlignment="1" applyProtection="1">
      <alignment horizontal="right" vertical="center" shrinkToFit="1"/>
    </xf>
    <xf numFmtId="177" fontId="42" fillId="12" borderId="42" xfId="2" applyNumberFormat="1" applyFont="1" applyFill="1" applyBorder="1" applyAlignment="1" applyProtection="1">
      <alignment vertical="center" shrinkToFit="1"/>
    </xf>
    <xf numFmtId="177" fontId="42" fillId="12" borderId="43" xfId="2" applyNumberFormat="1" applyFont="1" applyFill="1" applyBorder="1" applyAlignment="1" applyProtection="1">
      <alignment vertical="center" shrinkToFit="1"/>
    </xf>
    <xf numFmtId="177" fontId="42" fillId="12" borderId="45" xfId="2" applyNumberFormat="1" applyFont="1" applyFill="1" applyBorder="1" applyAlignment="1" applyProtection="1">
      <alignment horizontal="center" vertical="center" shrinkToFit="1"/>
    </xf>
    <xf numFmtId="177" fontId="42" fillId="12" borderId="46" xfId="2" applyNumberFormat="1" applyFont="1" applyFill="1" applyBorder="1" applyAlignment="1" applyProtection="1">
      <alignment horizontal="center" vertical="center" shrinkToFit="1"/>
    </xf>
    <xf numFmtId="38" fontId="38" fillId="12" borderId="4" xfId="2" applyFont="1" applyFill="1" applyBorder="1" applyAlignment="1" applyProtection="1">
      <alignment vertical="center" wrapText="1" shrinkToFit="1"/>
    </xf>
    <xf numFmtId="0" fontId="20" fillId="0" borderId="0" xfId="0" applyFont="1">
      <alignment vertical="center"/>
    </xf>
    <xf numFmtId="0" fontId="38" fillId="8" borderId="14" xfId="1" applyFont="1" applyFill="1" applyBorder="1" applyAlignment="1">
      <alignment vertical="center" wrapText="1"/>
    </xf>
    <xf numFmtId="38" fontId="31" fillId="8" borderId="0" xfId="2" applyFont="1" applyFill="1" applyBorder="1" applyAlignment="1" applyProtection="1">
      <alignment horizontal="right" vertical="center" shrinkToFit="1"/>
    </xf>
    <xf numFmtId="0" fontId="38" fillId="8" borderId="12" xfId="1" applyFont="1" applyFill="1" applyBorder="1" applyAlignment="1">
      <alignment vertical="center" wrapText="1"/>
    </xf>
    <xf numFmtId="181" fontId="31" fillId="8" borderId="15" xfId="2" applyNumberFormat="1" applyFont="1" applyFill="1" applyBorder="1" applyAlignment="1" applyProtection="1">
      <alignment horizontal="right" vertical="center" shrinkToFit="1"/>
    </xf>
    <xf numFmtId="182" fontId="31" fillId="8" borderId="15" xfId="2" applyNumberFormat="1" applyFont="1" applyFill="1" applyBorder="1" applyAlignment="1" applyProtection="1">
      <alignment horizontal="right" vertical="center" shrinkToFit="1"/>
    </xf>
    <xf numFmtId="38" fontId="31" fillId="8" borderId="15" xfId="2" applyFont="1" applyFill="1" applyBorder="1" applyAlignment="1" applyProtection="1">
      <alignment horizontal="right" vertical="center" shrinkToFit="1"/>
    </xf>
    <xf numFmtId="0" fontId="2" fillId="0" borderId="0" xfId="0" applyFont="1" applyProtection="1">
      <alignment vertical="center"/>
      <protection locked="0"/>
    </xf>
    <xf numFmtId="49" fontId="2" fillId="0" borderId="2" xfId="0" applyNumberFormat="1" applyFont="1" applyBorder="1" applyProtection="1">
      <alignment vertical="center"/>
      <protection locked="0"/>
    </xf>
    <xf numFmtId="0" fontId="13" fillId="0" borderId="16" xfId="0" applyFont="1" applyBorder="1" applyProtection="1">
      <alignment vertical="center"/>
      <protection locked="0"/>
    </xf>
    <xf numFmtId="0" fontId="4" fillId="0" borderId="4" xfId="0" applyFont="1" applyBorder="1" applyAlignment="1" applyProtection="1">
      <alignment horizontal="center" vertical="center"/>
      <protection locked="0"/>
    </xf>
    <xf numFmtId="0" fontId="5" fillId="0" borderId="16" xfId="0" applyFont="1" applyBorder="1">
      <alignment vertical="center"/>
    </xf>
    <xf numFmtId="0" fontId="5" fillId="0" borderId="16" xfId="0" applyFont="1" applyBorder="1" applyProtection="1">
      <alignment vertical="center"/>
      <protection locked="0"/>
    </xf>
    <xf numFmtId="0" fontId="80" fillId="0" borderId="0" xfId="0" applyFont="1">
      <alignment vertical="center"/>
    </xf>
    <xf numFmtId="0" fontId="6" fillId="0" borderId="66" xfId="0" applyFont="1" applyBorder="1" applyAlignment="1">
      <alignment horizontal="right" vertical="center"/>
    </xf>
    <xf numFmtId="0" fontId="21" fillId="0" borderId="0" xfId="0" applyFont="1" applyAlignment="1">
      <alignment horizontal="center" vertical="center"/>
    </xf>
    <xf numFmtId="0" fontId="2" fillId="0" borderId="4" xfId="0" quotePrefix="1" applyFont="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15" fillId="2" borderId="4" xfId="0" quotePrefix="1" applyFont="1" applyFill="1" applyBorder="1" applyAlignment="1">
      <alignment horizontal="center" vertical="center" wrapText="1"/>
    </xf>
    <xf numFmtId="0" fontId="10" fillId="9" borderId="10" xfId="0" applyFont="1" applyFill="1" applyBorder="1" applyAlignment="1" applyProtection="1">
      <alignment horizontal="center" vertical="center"/>
      <protection locked="0"/>
    </xf>
    <xf numFmtId="0" fontId="21" fillId="0" borderId="16" xfId="0" applyFont="1" applyBorder="1">
      <alignment vertical="center"/>
    </xf>
    <xf numFmtId="38" fontId="42" fillId="0" borderId="39" xfId="2" applyFont="1" applyFill="1" applyBorder="1" applyAlignment="1" applyProtection="1">
      <alignment horizontal="center" vertical="center" wrapText="1"/>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179" fontId="40" fillId="8" borderId="13" xfId="1" applyNumberFormat="1" applyFont="1" applyFill="1" applyBorder="1" applyAlignment="1">
      <alignment horizontal="right" vertical="center" wrapText="1"/>
    </xf>
    <xf numFmtId="179" fontId="40" fillId="8" borderId="2" xfId="1" applyNumberFormat="1" applyFont="1" applyFill="1" applyBorder="1" applyAlignment="1">
      <alignment horizontal="right" vertical="center" wrapText="1"/>
    </xf>
    <xf numFmtId="38" fontId="89" fillId="12" borderId="36" xfId="2" applyFont="1" applyFill="1" applyBorder="1" applyAlignment="1" applyProtection="1">
      <alignment horizontal="center" vertical="center" shrinkToFit="1"/>
    </xf>
    <xf numFmtId="38" fontId="88" fillId="12" borderId="36" xfId="2" applyFont="1" applyFill="1" applyBorder="1" applyAlignment="1" applyProtection="1">
      <alignment horizontal="center" vertical="center" shrinkToFit="1"/>
    </xf>
    <xf numFmtId="38" fontId="88" fillId="8" borderId="13" xfId="2" applyFont="1" applyFill="1" applyBorder="1" applyAlignment="1" applyProtection="1">
      <alignment horizontal="center" vertical="center" shrinkToFit="1"/>
      <protection locked="0"/>
    </xf>
    <xf numFmtId="0" fontId="38" fillId="8" borderId="10" xfId="1" applyFont="1" applyFill="1" applyBorder="1" applyAlignment="1">
      <alignment horizontal="right" vertical="center" shrinkToFit="1"/>
    </xf>
    <xf numFmtId="38" fontId="41" fillId="0" borderId="0" xfId="2" applyFont="1" applyFill="1" applyBorder="1" applyAlignment="1" applyProtection="1">
      <alignment horizontal="center" vertical="center"/>
    </xf>
    <xf numFmtId="0" fontId="2" fillId="0" borderId="14" xfId="0" applyFont="1" applyBorder="1" applyProtection="1">
      <alignment vertical="center"/>
      <protection locked="0"/>
    </xf>
    <xf numFmtId="0" fontId="2" fillId="0" borderId="3" xfId="0" applyFont="1" applyBorder="1" applyProtection="1">
      <alignment vertical="center"/>
      <protection locked="0"/>
    </xf>
    <xf numFmtId="38" fontId="91" fillId="0" borderId="0" xfId="2" applyFont="1" applyFill="1" applyBorder="1" applyAlignment="1" applyProtection="1">
      <alignment vertical="center"/>
    </xf>
    <xf numFmtId="0" fontId="6" fillId="0" borderId="5" xfId="0" applyFont="1" applyBorder="1">
      <alignment vertical="center"/>
    </xf>
    <xf numFmtId="0" fontId="6" fillId="0" borderId="14" xfId="0" applyFont="1" applyBorder="1">
      <alignment vertical="center"/>
    </xf>
    <xf numFmtId="0" fontId="3" fillId="0" borderId="6" xfId="0" applyFont="1" applyBorder="1">
      <alignment vertical="center"/>
    </xf>
    <xf numFmtId="0" fontId="6" fillId="0" borderId="5" xfId="0" applyFont="1" applyBorder="1" applyAlignment="1">
      <alignment horizontal="left" vertical="center"/>
    </xf>
    <xf numFmtId="0" fontId="14" fillId="0" borderId="0" xfId="0" applyFont="1">
      <alignment vertical="center"/>
    </xf>
    <xf numFmtId="0" fontId="14" fillId="0" borderId="7" xfId="0" applyFont="1" applyBorder="1">
      <alignment vertical="center"/>
    </xf>
    <xf numFmtId="0" fontId="3"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6" fillId="0" borderId="10" xfId="0" applyFont="1" applyBorder="1" applyAlignment="1">
      <alignment horizontal="left" vertical="center"/>
    </xf>
    <xf numFmtId="0" fontId="16" fillId="0" borderId="16" xfId="0" applyFont="1" applyBorder="1" applyAlignment="1">
      <alignment horizontal="left" vertical="center"/>
    </xf>
    <xf numFmtId="0" fontId="26" fillId="0" borderId="11" xfId="0" applyFont="1" applyBorder="1" applyAlignment="1">
      <alignment horizontal="right" vertical="center"/>
    </xf>
    <xf numFmtId="0" fontId="17" fillId="0" borderId="0" xfId="0" applyFont="1">
      <alignment vertical="center"/>
    </xf>
    <xf numFmtId="0" fontId="16" fillId="0" borderId="0" xfId="0" applyFont="1">
      <alignment vertical="center"/>
    </xf>
    <xf numFmtId="0" fontId="29" fillId="0" borderId="0" xfId="0" applyFont="1">
      <alignment vertical="center"/>
    </xf>
    <xf numFmtId="0" fontId="74" fillId="0" borderId="0" xfId="0" quotePrefix="1" applyFont="1" applyAlignment="1">
      <alignment horizontal="center" vertical="center"/>
    </xf>
    <xf numFmtId="0" fontId="74" fillId="0" borderId="0" xfId="0" applyFont="1">
      <alignment vertical="center"/>
    </xf>
    <xf numFmtId="0" fontId="31" fillId="0" borderId="0" xfId="0" applyFont="1">
      <alignment vertical="center"/>
    </xf>
    <xf numFmtId="0" fontId="31" fillId="0" borderId="0" xfId="0" quotePrefix="1" applyFont="1" applyAlignment="1">
      <alignment horizontal="center" vertical="center"/>
    </xf>
    <xf numFmtId="0" fontId="81" fillId="0" borderId="0" xfId="0" applyFont="1">
      <alignment vertical="center"/>
    </xf>
    <xf numFmtId="0" fontId="19" fillId="0" borderId="0" xfId="0" applyFont="1">
      <alignment vertical="center"/>
    </xf>
    <xf numFmtId="0" fontId="20" fillId="0" borderId="0" xfId="0" applyFont="1" applyAlignment="1">
      <alignment horizontal="right" vertical="center"/>
    </xf>
    <xf numFmtId="0" fontId="20" fillId="0" borderId="0" xfId="0" quotePrefix="1" applyFont="1" applyAlignment="1">
      <alignment horizontal="center" vertical="center"/>
    </xf>
    <xf numFmtId="0" fontId="30" fillId="0" borderId="0" xfId="0" applyFont="1" applyAlignment="1">
      <alignment horizontal="left" vertical="center"/>
    </xf>
    <xf numFmtId="0" fontId="20" fillId="0" borderId="0" xfId="0" applyFont="1" applyAlignment="1">
      <alignment horizontal="left" vertical="center" shrinkToFit="1"/>
    </xf>
    <xf numFmtId="0" fontId="65" fillId="0" borderId="0" xfId="0" quotePrefix="1"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left" vertical="center" shrinkToFit="1"/>
    </xf>
    <xf numFmtId="0" fontId="21" fillId="4" borderId="0" xfId="0" applyFont="1" applyFill="1">
      <alignment vertical="center"/>
    </xf>
    <xf numFmtId="0" fontId="21" fillId="0" borderId="0" xfId="0" applyFont="1" applyAlignment="1">
      <alignment horizontal="left"/>
    </xf>
    <xf numFmtId="0" fontId="32" fillId="0" borderId="0" xfId="0" applyFont="1">
      <alignment vertical="center"/>
    </xf>
    <xf numFmtId="0" fontId="26" fillId="0" borderId="0" xfId="0" applyFont="1" applyAlignment="1">
      <alignment horizontal="right" vertical="center"/>
    </xf>
    <xf numFmtId="0" fontId="23" fillId="0" borderId="0" xfId="0" applyFont="1" applyAlignment="1">
      <alignment horizontal="righ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25" fillId="0" borderId="9" xfId="0" applyFont="1" applyBorder="1" applyAlignment="1">
      <alignment horizontal="right" vertical="center" wrapText="1"/>
    </xf>
    <xf numFmtId="0" fontId="25" fillId="0" borderId="0" xfId="0" applyFont="1" applyAlignment="1">
      <alignment horizontal="right" vertical="center" wrapText="1"/>
    </xf>
    <xf numFmtId="0" fontId="26" fillId="0" borderId="9" xfId="0" applyFont="1" applyBorder="1" applyAlignment="1">
      <alignment horizontal="right" vertical="center"/>
    </xf>
    <xf numFmtId="0" fontId="26" fillId="0" borderId="0" xfId="0" applyFont="1">
      <alignment vertical="center"/>
    </xf>
    <xf numFmtId="0" fontId="27" fillId="0" borderId="0" xfId="0" applyFont="1">
      <alignment vertical="center"/>
    </xf>
    <xf numFmtId="0" fontId="26" fillId="0" borderId="14" xfId="0" applyFont="1" applyBorder="1" applyAlignment="1"/>
    <xf numFmtId="0" fontId="26" fillId="0" borderId="14" xfId="0" applyFont="1" applyBorder="1" applyAlignment="1">
      <alignment horizontal="right"/>
    </xf>
    <xf numFmtId="0" fontId="25" fillId="0" borderId="0" xfId="0" applyFont="1" applyAlignment="1"/>
    <xf numFmtId="0" fontId="25" fillId="0" borderId="0" xfId="0" applyFont="1">
      <alignment vertical="center"/>
    </xf>
    <xf numFmtId="0" fontId="26" fillId="0" borderId="0" xfId="0" applyFont="1" applyAlignment="1">
      <alignment vertical="top" shrinkToFit="1"/>
    </xf>
    <xf numFmtId="0" fontId="23" fillId="0" borderId="0" xfId="0" applyFont="1" applyAlignment="1">
      <alignment horizontal="left" vertical="top" wrapText="1"/>
    </xf>
    <xf numFmtId="0" fontId="65" fillId="0" borderId="0" xfId="0" quotePrefix="1" applyFont="1">
      <alignment vertical="center"/>
    </xf>
    <xf numFmtId="0" fontId="22" fillId="0" borderId="0" xfId="0" applyFont="1">
      <alignment vertical="center"/>
    </xf>
    <xf numFmtId="0" fontId="82" fillId="0" borderId="10" xfId="0" applyFont="1" applyBorder="1">
      <alignment vertical="center"/>
    </xf>
    <xf numFmtId="0" fontId="19" fillId="0" borderId="16" xfId="0" applyFont="1" applyBorder="1">
      <alignment vertical="center"/>
    </xf>
    <xf numFmtId="0" fontId="23" fillId="0" borderId="16" xfId="0" applyFont="1" applyBorder="1">
      <alignment vertical="center"/>
    </xf>
    <xf numFmtId="176" fontId="28" fillId="0" borderId="0" xfId="0" applyNumberFormat="1" applyFont="1">
      <alignment vertical="center"/>
    </xf>
    <xf numFmtId="0" fontId="16" fillId="0" borderId="0" xfId="0" applyFont="1" applyAlignment="1">
      <alignment vertical="top" shrinkToFit="1"/>
    </xf>
    <xf numFmtId="0" fontId="81" fillId="0" borderId="0" xfId="0" applyFont="1" applyAlignment="1">
      <alignment horizontal="left" vertical="center"/>
    </xf>
    <xf numFmtId="0" fontId="19" fillId="0" borderId="0" xfId="0" applyFont="1" applyAlignment="1">
      <alignment horizontal="left"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xf>
    <xf numFmtId="0" fontId="55" fillId="0" borderId="0" xfId="0" applyFont="1">
      <alignment vertical="center"/>
    </xf>
    <xf numFmtId="0" fontId="19" fillId="0" borderId="2" xfId="0" applyFont="1" applyBorder="1" applyAlignment="1">
      <alignment horizontal="right" vertical="center"/>
    </xf>
    <xf numFmtId="0" fontId="16" fillId="0" borderId="0" xfId="0" applyFont="1" applyAlignment="1">
      <alignment horizontal="left" vertical="center"/>
    </xf>
    <xf numFmtId="176" fontId="25" fillId="0" borderId="0" xfId="0" quotePrefix="1" applyNumberFormat="1" applyFont="1">
      <alignment vertical="center"/>
    </xf>
    <xf numFmtId="176" fontId="25" fillId="0" borderId="0" xfId="0" applyNumberFormat="1" applyFont="1">
      <alignment vertical="center"/>
    </xf>
    <xf numFmtId="176" fontId="16" fillId="0" borderId="0" xfId="0" applyNumberFormat="1" applyFont="1" applyAlignment="1">
      <alignment horizontal="left" vertical="center"/>
    </xf>
    <xf numFmtId="176" fontId="26" fillId="0" borderId="0" xfId="0" applyNumberFormat="1" applyFont="1" applyAlignment="1">
      <alignment horizontal="center" vertical="center"/>
    </xf>
    <xf numFmtId="176" fontId="16" fillId="0" borderId="0" xfId="0" applyNumberFormat="1" applyFont="1">
      <alignment vertical="center"/>
    </xf>
    <xf numFmtId="0" fontId="57" fillId="0" borderId="0" xfId="1" applyFont="1" applyAlignment="1">
      <alignment vertical="center"/>
    </xf>
    <xf numFmtId="0" fontId="42" fillId="0" borderId="0" xfId="1" applyFont="1" applyAlignment="1">
      <alignment vertical="center"/>
    </xf>
    <xf numFmtId="38" fontId="38" fillId="12" borderId="63" xfId="2" applyFont="1" applyFill="1" applyBorder="1" applyAlignment="1" applyProtection="1">
      <alignment horizontal="center" vertical="center" shrinkToFit="1"/>
    </xf>
    <xf numFmtId="0" fontId="57" fillId="0" borderId="0" xfId="1" applyFont="1" applyAlignment="1">
      <alignment horizontal="center" vertical="center"/>
    </xf>
    <xf numFmtId="0" fontId="78" fillId="0" borderId="0" xfId="1" applyFont="1" applyAlignment="1">
      <alignment vertical="center"/>
    </xf>
    <xf numFmtId="0" fontId="77" fillId="0" borderId="0" xfId="1" applyFont="1" applyAlignment="1">
      <alignment vertical="center"/>
    </xf>
    <xf numFmtId="0" fontId="40" fillId="8" borderId="2" xfId="1" applyFont="1" applyFill="1" applyBorder="1" applyAlignment="1" applyProtection="1">
      <alignment horizontal="right" vertical="center" wrapText="1"/>
      <protection locked="0"/>
    </xf>
    <xf numFmtId="0" fontId="84" fillId="0" borderId="0" xfId="0" applyFont="1" applyAlignment="1">
      <alignment horizontal="center" vertical="center"/>
    </xf>
    <xf numFmtId="38" fontId="38" fillId="8" borderId="37" xfId="2" applyFont="1" applyFill="1" applyBorder="1" applyAlignment="1" applyProtection="1">
      <alignment vertical="center" shrinkToFit="1"/>
    </xf>
    <xf numFmtId="0" fontId="75" fillId="8" borderId="37" xfId="1" applyFont="1" applyFill="1" applyBorder="1" applyAlignment="1">
      <alignment vertical="center"/>
    </xf>
    <xf numFmtId="38" fontId="38" fillId="8" borderId="47" xfId="2" applyFont="1" applyFill="1" applyBorder="1" applyAlignment="1" applyProtection="1">
      <alignment vertical="center"/>
    </xf>
    <xf numFmtId="0" fontId="3" fillId="0" borderId="1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8" xfId="0" applyFont="1" applyBorder="1">
      <alignment vertical="center"/>
    </xf>
    <xf numFmtId="0" fontId="3" fillId="0" borderId="51" xfId="0" applyFont="1" applyBorder="1">
      <alignment vertical="center"/>
    </xf>
    <xf numFmtId="0" fontId="3" fillId="0" borderId="52" xfId="0" applyFont="1" applyBorder="1">
      <alignment vertical="center"/>
    </xf>
    <xf numFmtId="0" fontId="2" fillId="2" borderId="10" xfId="0" applyFont="1" applyFill="1" applyBorder="1">
      <alignment vertical="center"/>
    </xf>
    <xf numFmtId="0" fontId="2" fillId="2" borderId="16" xfId="0" applyFont="1" applyFill="1" applyBorder="1">
      <alignment vertical="center"/>
    </xf>
    <xf numFmtId="0" fontId="2" fillId="2" borderId="0" xfId="0" applyFont="1" applyFill="1">
      <alignment vertical="center"/>
    </xf>
    <xf numFmtId="0" fontId="86" fillId="0" borderId="10" xfId="0" applyFont="1" applyBorder="1">
      <alignment vertical="center"/>
    </xf>
    <xf numFmtId="0" fontId="86" fillId="0" borderId="16" xfId="0" applyFont="1" applyBorder="1">
      <alignment vertical="center"/>
    </xf>
    <xf numFmtId="0" fontId="86" fillId="0" borderId="11" xfId="0" applyFont="1" applyBorder="1">
      <alignment vertical="center"/>
    </xf>
    <xf numFmtId="0" fontId="25" fillId="0" borderId="16" xfId="0" applyFont="1" applyBorder="1">
      <alignment vertical="center"/>
    </xf>
    <xf numFmtId="0" fontId="55" fillId="0" borderId="0" xfId="0" applyFont="1" applyAlignment="1">
      <alignment horizontal="right" vertical="center"/>
    </xf>
    <xf numFmtId="0" fontId="55" fillId="0" borderId="0" xfId="0" applyFont="1" applyAlignment="1">
      <alignment horizontal="center" vertical="center"/>
    </xf>
    <xf numFmtId="0" fontId="7" fillId="0" borderId="31" xfId="0" applyFont="1" applyBorder="1">
      <alignment vertical="center"/>
    </xf>
    <xf numFmtId="0" fontId="54" fillId="0" borderId="0" xfId="0" applyFont="1">
      <alignment vertical="center"/>
    </xf>
    <xf numFmtId="0" fontId="95" fillId="0" borderId="0" xfId="0" applyFont="1">
      <alignment vertical="center"/>
    </xf>
    <xf numFmtId="49" fontId="96" fillId="0" borderId="0" xfId="0" applyNumberFormat="1" applyFont="1">
      <alignment vertical="center"/>
    </xf>
    <xf numFmtId="0" fontId="96" fillId="0" borderId="0" xfId="0" applyFont="1">
      <alignment vertical="center"/>
    </xf>
    <xf numFmtId="49" fontId="96" fillId="4" borderId="0" xfId="0" applyNumberFormat="1" applyFont="1" applyFill="1">
      <alignment vertical="center"/>
    </xf>
    <xf numFmtId="0" fontId="96" fillId="4" borderId="0" xfId="0" applyFont="1" applyFill="1">
      <alignment vertical="center"/>
    </xf>
    <xf numFmtId="0" fontId="95" fillId="0" borderId="0" xfId="0" applyFont="1" applyAlignment="1"/>
    <xf numFmtId="49" fontId="96" fillId="0" borderId="0" xfId="0" applyNumberFormat="1" applyFont="1" applyAlignment="1"/>
    <xf numFmtId="0" fontId="96" fillId="0" borderId="0" xfId="0" applyFont="1" applyAlignment="1"/>
    <xf numFmtId="0" fontId="96" fillId="4" borderId="0" xfId="0" applyFont="1" applyFill="1" applyAlignment="1"/>
    <xf numFmtId="0" fontId="98" fillId="0" borderId="0" xfId="0" applyFont="1">
      <alignment vertical="center"/>
    </xf>
    <xf numFmtId="0" fontId="96" fillId="0" borderId="0" xfId="0" applyFont="1" applyAlignment="1">
      <alignment horizontal="left" vertical="center"/>
    </xf>
    <xf numFmtId="0" fontId="99" fillId="0" borderId="0" xfId="0" applyFont="1">
      <alignment vertical="center"/>
    </xf>
    <xf numFmtId="0" fontId="100" fillId="0" borderId="0" xfId="0" applyFont="1">
      <alignment vertical="center"/>
    </xf>
    <xf numFmtId="49" fontId="100" fillId="0" borderId="0" xfId="0" applyNumberFormat="1" applyFont="1">
      <alignment vertical="center"/>
    </xf>
    <xf numFmtId="0" fontId="101" fillId="0" borderId="0" xfId="0" applyFont="1">
      <alignment vertical="center"/>
    </xf>
    <xf numFmtId="0" fontId="102" fillId="0" borderId="0" xfId="0" applyFont="1">
      <alignment vertical="center"/>
    </xf>
    <xf numFmtId="49" fontId="102" fillId="0" borderId="0" xfId="0" applyNumberFormat="1" applyFont="1">
      <alignment vertical="center"/>
    </xf>
    <xf numFmtId="0" fontId="103" fillId="0" borderId="0" xfId="0" applyFont="1">
      <alignment vertical="center"/>
    </xf>
    <xf numFmtId="0" fontId="94" fillId="0" borderId="0" xfId="0" applyFont="1" applyAlignment="1" applyProtection="1">
      <alignment horizontal="right" vertical="center"/>
      <protection locked="0"/>
    </xf>
    <xf numFmtId="0" fontId="13" fillId="0" borderId="0" xfId="0" applyFont="1">
      <alignment vertical="center"/>
    </xf>
    <xf numFmtId="0" fontId="104" fillId="0" borderId="0" xfId="0" applyFont="1">
      <alignment vertical="center"/>
    </xf>
    <xf numFmtId="0" fontId="2" fillId="0" borderId="65" xfId="0" applyFont="1" applyBorder="1" applyAlignment="1" applyProtection="1">
      <alignment horizontal="center" vertical="center"/>
      <protection locked="0"/>
    </xf>
    <xf numFmtId="0" fontId="53" fillId="0" borderId="0" xfId="0" applyFont="1">
      <alignment vertical="center"/>
    </xf>
    <xf numFmtId="0" fontId="2" fillId="0" borderId="70"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3" fillId="0" borderId="16" xfId="0" applyFont="1" applyBorder="1" applyProtection="1">
      <alignment vertical="center"/>
      <protection locked="0"/>
    </xf>
    <xf numFmtId="0" fontId="31" fillId="8" borderId="0" xfId="2" applyNumberFormat="1" applyFont="1" applyFill="1" applyBorder="1" applyAlignment="1" applyProtection="1">
      <alignment horizontal="right" vertical="center" shrinkToFit="1"/>
      <protection locked="0"/>
    </xf>
    <xf numFmtId="0" fontId="53" fillId="0" borderId="66" xfId="0" applyFont="1" applyBorder="1">
      <alignment vertical="center"/>
    </xf>
    <xf numFmtId="0" fontId="45" fillId="0" borderId="30" xfId="0" applyFont="1" applyBorder="1">
      <alignment vertical="center"/>
    </xf>
    <xf numFmtId="0" fontId="45" fillId="0" borderId="31" xfId="0" applyFont="1" applyBorder="1">
      <alignment vertical="center"/>
    </xf>
    <xf numFmtId="0" fontId="7" fillId="0" borderId="32" xfId="0" applyFont="1" applyBorder="1">
      <alignment vertical="center"/>
    </xf>
    <xf numFmtId="0" fontId="109" fillId="0" borderId="79" xfId="0" applyFont="1" applyBorder="1" applyAlignment="1">
      <alignment horizontal="center" vertical="center"/>
    </xf>
    <xf numFmtId="0" fontId="110" fillId="0" borderId="0" xfId="0" applyFont="1">
      <alignment vertical="center"/>
    </xf>
    <xf numFmtId="0" fontId="111" fillId="0" borderId="0" xfId="0" applyFont="1">
      <alignment vertical="center"/>
    </xf>
    <xf numFmtId="0" fontId="5" fillId="0" borderId="0" xfId="0" quotePrefix="1" applyFont="1">
      <alignment vertical="center"/>
    </xf>
    <xf numFmtId="0" fontId="5" fillId="0" borderId="0" xfId="0" applyFont="1" applyAlignment="1">
      <alignment horizontal="right" vertical="center"/>
    </xf>
    <xf numFmtId="0" fontId="86" fillId="0" borderId="0" xfId="0" applyFont="1" applyAlignment="1">
      <alignment horizontal="left" vertical="center"/>
    </xf>
    <xf numFmtId="0" fontId="2" fillId="0" borderId="0" xfId="0" applyFont="1" applyAlignment="1">
      <alignment vertical="top"/>
    </xf>
    <xf numFmtId="0" fontId="97" fillId="0" borderId="0" xfId="0" applyFont="1">
      <alignment vertical="center"/>
    </xf>
    <xf numFmtId="49" fontId="97" fillId="0" borderId="0" xfId="0" applyNumberFormat="1" applyFont="1">
      <alignment vertical="center"/>
    </xf>
    <xf numFmtId="0" fontId="115" fillId="0" borderId="0" xfId="0" applyFont="1">
      <alignment vertical="center"/>
    </xf>
    <xf numFmtId="0" fontId="55" fillId="0" borderId="0" xfId="0" applyFont="1" applyAlignment="1">
      <alignment horizontal="left" vertical="center"/>
    </xf>
    <xf numFmtId="0" fontId="118" fillId="0" borderId="0" xfId="0" applyFont="1" applyAlignment="1">
      <alignment horizontal="left" vertical="center" shrinkToFit="1"/>
    </xf>
    <xf numFmtId="0" fontId="2" fillId="0" borderId="14" xfId="0" applyFont="1" applyBorder="1" applyAlignment="1">
      <alignment horizontal="right" vertical="top"/>
    </xf>
    <xf numFmtId="176" fontId="18" fillId="0" borderId="0" xfId="0" applyNumberFormat="1" applyFont="1" applyAlignment="1">
      <alignment horizontal="right" vertical="center"/>
    </xf>
    <xf numFmtId="181" fontId="53" fillId="0" borderId="0" xfId="0" applyNumberFormat="1" applyFont="1" applyAlignment="1">
      <alignment horizontal="right" vertical="center"/>
    </xf>
    <xf numFmtId="0" fontId="3" fillId="0" borderId="0" xfId="0" applyFont="1" applyAlignment="1">
      <alignment vertical="center" shrinkToFit="1"/>
    </xf>
    <xf numFmtId="0" fontId="21" fillId="0" borderId="0" xfId="0" applyFont="1" applyAlignment="1">
      <alignment vertical="center" shrinkToFit="1"/>
    </xf>
    <xf numFmtId="0" fontId="21" fillId="0" borderId="0" xfId="0" applyFont="1" applyAlignment="1">
      <alignment horizontal="right" vertical="center" shrinkToFit="1"/>
    </xf>
    <xf numFmtId="0" fontId="76" fillId="0" borderId="0" xfId="0" applyFont="1" applyAlignment="1">
      <alignment horizontal="right" vertical="center"/>
    </xf>
    <xf numFmtId="0" fontId="95" fillId="0" borderId="0" xfId="0" applyFont="1" applyAlignment="1">
      <alignment horizontal="left" vertical="center" shrinkToFit="1"/>
    </xf>
    <xf numFmtId="0" fontId="26" fillId="0" borderId="13" xfId="0" applyFont="1" applyBorder="1" applyAlignment="1">
      <alignment horizontal="center" vertical="center"/>
    </xf>
    <xf numFmtId="0" fontId="76" fillId="0" borderId="0" xfId="0" applyFont="1">
      <alignment vertical="center"/>
    </xf>
    <xf numFmtId="0" fontId="12" fillId="0" borderId="9" xfId="0" applyFont="1" applyBorder="1">
      <alignment vertical="center"/>
    </xf>
    <xf numFmtId="0" fontId="5" fillId="0" borderId="0" xfId="0" applyFont="1" applyAlignment="1">
      <alignment horizontal="center" vertical="center" shrinkToFit="1"/>
    </xf>
    <xf numFmtId="0" fontId="12" fillId="0" borderId="0" xfId="0" applyFont="1" applyAlignment="1">
      <alignment horizontal="center" vertical="center" shrinkToFit="1"/>
    </xf>
    <xf numFmtId="0" fontId="0" fillId="0" borderId="0" xfId="0" applyAlignment="1">
      <alignment vertical="center" shrinkToFit="1"/>
    </xf>
    <xf numFmtId="0" fontId="12" fillId="0" borderId="0" xfId="0" applyFont="1">
      <alignment vertical="center"/>
    </xf>
    <xf numFmtId="0" fontId="124" fillId="0" borderId="0" xfId="0" applyFont="1">
      <alignment vertical="center"/>
    </xf>
    <xf numFmtId="0" fontId="125" fillId="0" borderId="0" xfId="0" applyFont="1">
      <alignment vertical="center"/>
    </xf>
    <xf numFmtId="0" fontId="2" fillId="0" borderId="0" xfId="1" applyFont="1" applyAlignment="1">
      <alignment vertical="center" wrapText="1"/>
    </xf>
    <xf numFmtId="0" fontId="2" fillId="15" borderId="84" xfId="1" applyFont="1" applyFill="1" applyBorder="1" applyAlignment="1">
      <alignment horizontal="center" vertical="center" wrapText="1"/>
    </xf>
    <xf numFmtId="0" fontId="2" fillId="15" borderId="85" xfId="1" applyFont="1" applyFill="1" applyBorder="1" applyAlignment="1">
      <alignment horizontal="center" vertical="center" wrapText="1"/>
    </xf>
    <xf numFmtId="0" fontId="2" fillId="16" borderId="85" xfId="1" applyFont="1" applyFill="1" applyBorder="1" applyAlignment="1">
      <alignment horizontal="center" vertical="center" wrapText="1"/>
    </xf>
    <xf numFmtId="0" fontId="2" fillId="16" borderId="85" xfId="1" applyFont="1" applyFill="1" applyBorder="1" applyAlignment="1">
      <alignment vertical="center" wrapText="1"/>
    </xf>
    <xf numFmtId="0" fontId="2" fillId="17" borderId="85" xfId="1" applyFont="1" applyFill="1" applyBorder="1" applyAlignment="1">
      <alignment vertical="center" wrapText="1"/>
    </xf>
    <xf numFmtId="0" fontId="2" fillId="18" borderId="85" xfId="1" applyFont="1" applyFill="1" applyBorder="1" applyAlignment="1">
      <alignment vertical="center" shrinkToFit="1"/>
    </xf>
    <xf numFmtId="0" fontId="2" fillId="18" borderId="85" xfId="1" applyFont="1" applyFill="1" applyBorder="1" applyAlignment="1">
      <alignment horizontal="center" vertical="center" wrapText="1"/>
    </xf>
    <xf numFmtId="38" fontId="3" fillId="19" borderId="85" xfId="3" applyFont="1" applyFill="1" applyBorder="1" applyAlignment="1">
      <alignment vertical="center" wrapText="1"/>
    </xf>
    <xf numFmtId="38" fontId="3" fillId="20" borderId="85" xfId="3" applyFont="1" applyFill="1" applyBorder="1" applyAlignment="1">
      <alignment vertical="center" wrapText="1"/>
    </xf>
    <xf numFmtId="0" fontId="2" fillId="19" borderId="85" xfId="1" applyFont="1" applyFill="1" applyBorder="1" applyAlignment="1">
      <alignment vertical="center" wrapText="1"/>
    </xf>
    <xf numFmtId="0" fontId="2" fillId="18" borderId="85" xfId="1" applyFont="1" applyFill="1" applyBorder="1" applyAlignment="1">
      <alignment vertical="center" wrapText="1"/>
    </xf>
    <xf numFmtId="0" fontId="2" fillId="20" borderId="85" xfId="1" applyFont="1" applyFill="1" applyBorder="1" applyAlignment="1">
      <alignment vertical="center" wrapText="1"/>
    </xf>
    <xf numFmtId="38" fontId="2" fillId="19" borderId="85" xfId="1" applyNumberFormat="1" applyFont="1" applyFill="1" applyBorder="1" applyAlignment="1">
      <alignment vertical="center" wrapText="1"/>
    </xf>
    <xf numFmtId="3" fontId="2" fillId="19" borderId="85" xfId="1" applyNumberFormat="1" applyFont="1" applyFill="1" applyBorder="1" applyAlignment="1">
      <alignment vertical="center" wrapText="1"/>
    </xf>
    <xf numFmtId="180" fontId="3" fillId="19" borderId="85" xfId="3" applyNumberFormat="1" applyFont="1" applyFill="1" applyBorder="1" applyAlignment="1">
      <alignment vertical="center" wrapText="1"/>
    </xf>
    <xf numFmtId="0" fontId="126" fillId="0" borderId="0" xfId="0" applyFont="1" applyAlignment="1">
      <alignment horizontal="left" vertical="center"/>
    </xf>
    <xf numFmtId="0" fontId="121" fillId="0" borderId="0" xfId="0" applyFont="1">
      <alignment vertical="center"/>
    </xf>
    <xf numFmtId="0" fontId="0" fillId="9" borderId="0" xfId="0" applyFill="1">
      <alignment vertical="center"/>
    </xf>
    <xf numFmtId="0" fontId="122" fillId="9" borderId="0" xfId="0" applyFont="1" applyFill="1">
      <alignment vertical="center"/>
    </xf>
    <xf numFmtId="0" fontId="106" fillId="9" borderId="0" xfId="0" applyFont="1" applyFill="1" applyAlignment="1">
      <alignment horizontal="right" vertical="center"/>
    </xf>
    <xf numFmtId="0" fontId="112" fillId="16" borderId="85" xfId="1" applyFont="1" applyFill="1" applyBorder="1" applyAlignment="1">
      <alignment horizontal="center" vertical="center" wrapText="1"/>
    </xf>
    <xf numFmtId="0" fontId="112" fillId="16" borderId="85" xfId="1" applyFont="1" applyFill="1" applyBorder="1" applyAlignment="1">
      <alignment vertical="center" wrapText="1"/>
    </xf>
    <xf numFmtId="0" fontId="112" fillId="17" borderId="85" xfId="1" applyFont="1" applyFill="1" applyBorder="1" applyAlignment="1">
      <alignment vertical="center" wrapText="1"/>
    </xf>
    <xf numFmtId="0" fontId="35" fillId="18" borderId="85" xfId="1" applyFill="1" applyBorder="1" applyAlignment="1">
      <alignment horizontal="center" vertical="center" wrapText="1"/>
    </xf>
    <xf numFmtId="0" fontId="35" fillId="15" borderId="85" xfId="1" applyFill="1" applyBorder="1" applyAlignment="1">
      <alignment horizontal="center" vertical="center" wrapText="1"/>
    </xf>
    <xf numFmtId="38" fontId="38" fillId="8" borderId="86" xfId="2" applyFont="1" applyFill="1" applyBorder="1" applyAlignment="1" applyProtection="1">
      <alignment vertical="center" shrinkToFit="1"/>
    </xf>
    <xf numFmtId="0" fontId="6" fillId="0" borderId="0" xfId="0" applyFont="1" applyAlignment="1">
      <alignment horizontal="left" vertical="center" wrapText="1"/>
    </xf>
    <xf numFmtId="0" fontId="35" fillId="13" borderId="4" xfId="1" applyFill="1" applyBorder="1" applyAlignment="1">
      <alignment vertical="center" wrapText="1"/>
    </xf>
    <xf numFmtId="0" fontId="0" fillId="0" borderId="4" xfId="0" applyBorder="1">
      <alignment vertical="center"/>
    </xf>
    <xf numFmtId="0" fontId="35" fillId="21" borderId="4" xfId="1" applyFill="1" applyBorder="1" applyAlignment="1">
      <alignment vertical="center" wrapText="1"/>
    </xf>
    <xf numFmtId="0" fontId="0" fillId="22" borderId="4" xfId="0" applyFill="1" applyBorder="1">
      <alignment vertical="center"/>
    </xf>
    <xf numFmtId="0" fontId="0" fillId="22" borderId="4" xfId="0" applyFill="1" applyBorder="1" applyAlignment="1">
      <alignment vertical="center" wrapText="1"/>
    </xf>
    <xf numFmtId="0" fontId="0" fillId="0" borderId="4" xfId="0" applyBorder="1" applyAlignment="1"/>
    <xf numFmtId="0" fontId="0" fillId="3" borderId="4" xfId="0" applyFill="1" applyBorder="1" applyAlignment="1"/>
    <xf numFmtId="0" fontId="0" fillId="3" borderId="4" xfId="0" applyFill="1" applyBorder="1">
      <alignment vertical="center"/>
    </xf>
    <xf numFmtId="185" fontId="124" fillId="0" borderId="0" xfId="0" applyNumberFormat="1" applyFont="1">
      <alignment vertical="center"/>
    </xf>
    <xf numFmtId="185" fontId="35" fillId="13" borderId="4" xfId="1" applyNumberFormat="1" applyFill="1" applyBorder="1" applyAlignment="1">
      <alignment vertical="center" wrapText="1"/>
    </xf>
    <xf numFmtId="185" fontId="0" fillId="0" borderId="4" xfId="0" applyNumberFormat="1" applyBorder="1">
      <alignment vertical="center"/>
    </xf>
    <xf numFmtId="185" fontId="0" fillId="0" borderId="0" xfId="0" applyNumberFormat="1">
      <alignment vertical="center"/>
    </xf>
    <xf numFmtId="185" fontId="35" fillId="21" borderId="4" xfId="1" applyNumberFormat="1" applyFill="1" applyBorder="1" applyAlignment="1">
      <alignment vertical="center" wrapText="1"/>
    </xf>
    <xf numFmtId="185" fontId="0" fillId="22" borderId="4" xfId="0" applyNumberFormat="1" applyFill="1" applyBorder="1">
      <alignment vertical="center"/>
    </xf>
    <xf numFmtId="185" fontId="0" fillId="0" borderId="4" xfId="0" applyNumberFormat="1" applyBorder="1" applyAlignment="1"/>
    <xf numFmtId="49" fontId="0" fillId="0" borderId="4" xfId="0" applyNumberFormat="1" applyBorder="1" applyAlignment="1"/>
    <xf numFmtId="178" fontId="2" fillId="0" borderId="0" xfId="0" applyNumberFormat="1" applyFont="1">
      <alignment vertical="center"/>
    </xf>
    <xf numFmtId="3" fontId="2" fillId="0" borderId="0" xfId="0" applyNumberFormat="1" applyFont="1">
      <alignment vertical="center"/>
    </xf>
    <xf numFmtId="49" fontId="3" fillId="0" borderId="0" xfId="0" applyNumberFormat="1" applyFont="1">
      <alignment vertical="center"/>
    </xf>
    <xf numFmtId="0" fontId="35" fillId="18" borderId="85" xfId="1" applyFill="1" applyBorder="1" applyAlignment="1">
      <alignment vertical="center" wrapText="1"/>
    </xf>
    <xf numFmtId="38" fontId="6" fillId="11" borderId="85" xfId="3" applyFont="1" applyFill="1" applyBorder="1" applyAlignment="1">
      <alignment horizontal="left" vertical="center" wrapText="1"/>
    </xf>
    <xf numFmtId="0" fontId="55" fillId="0" borderId="0" xfId="1" applyFont="1" applyAlignment="1">
      <alignment horizontal="center" vertical="center" wrapText="1"/>
    </xf>
    <xf numFmtId="1" fontId="6" fillId="0" borderId="0" xfId="2" applyNumberFormat="1" applyFont="1" applyFill="1" applyBorder="1" applyAlignment="1">
      <alignment vertical="center" wrapText="1"/>
    </xf>
    <xf numFmtId="186" fontId="6" fillId="0" borderId="0" xfId="2" applyNumberFormat="1" applyFont="1" applyFill="1" applyBorder="1" applyAlignment="1">
      <alignment vertical="center" wrapText="1"/>
    </xf>
    <xf numFmtId="187" fontId="55" fillId="0" borderId="0" xfId="1" applyNumberFormat="1" applyFont="1" applyAlignment="1">
      <alignment vertical="center" wrapText="1"/>
    </xf>
    <xf numFmtId="0" fontId="55" fillId="0" borderId="0" xfId="1" applyFont="1" applyAlignment="1">
      <alignment vertical="center" wrapText="1"/>
    </xf>
    <xf numFmtId="38" fontId="55" fillId="0" borderId="0" xfId="3" applyFont="1" applyFill="1" applyBorder="1" applyAlignment="1">
      <alignment vertical="center" wrapText="1"/>
    </xf>
    <xf numFmtId="0" fontId="30" fillId="0" borderId="12" xfId="0" applyFont="1" applyBorder="1" applyProtection="1">
      <alignment vertical="center"/>
      <protection locked="0"/>
    </xf>
    <xf numFmtId="0" fontId="135" fillId="0" borderId="2" xfId="0" applyFont="1" applyBorder="1">
      <alignment vertical="center"/>
    </xf>
    <xf numFmtId="0" fontId="136" fillId="0" borderId="0" xfId="0" applyFont="1">
      <alignment vertical="center"/>
    </xf>
    <xf numFmtId="0" fontId="135" fillId="0" borderId="0" xfId="0" applyFont="1">
      <alignment vertical="center"/>
    </xf>
    <xf numFmtId="0" fontId="137" fillId="9" borderId="0" xfId="0" applyFont="1" applyFill="1">
      <alignment vertical="center"/>
    </xf>
    <xf numFmtId="0" fontId="138" fillId="9" borderId="0" xfId="0" applyFont="1" applyFill="1">
      <alignment vertical="center"/>
    </xf>
    <xf numFmtId="0" fontId="14" fillId="0" borderId="16" xfId="0" applyFont="1" applyBorder="1">
      <alignment vertical="center"/>
    </xf>
    <xf numFmtId="0" fontId="14" fillId="0" borderId="11" xfId="0" applyFont="1" applyBorder="1">
      <alignment vertical="center"/>
    </xf>
    <xf numFmtId="0" fontId="33" fillId="0" borderId="0" xfId="0" applyFont="1" applyAlignment="1">
      <alignment horizontal="center" vertical="center"/>
    </xf>
    <xf numFmtId="0" fontId="53" fillId="0" borderId="0" xfId="0" applyFont="1" applyAlignment="1"/>
    <xf numFmtId="49" fontId="45" fillId="11" borderId="4" xfId="0" quotePrefix="1" applyNumberFormat="1" applyFont="1" applyFill="1" applyBorder="1" applyAlignment="1">
      <alignment horizontal="right" vertical="center"/>
    </xf>
    <xf numFmtId="49" fontId="45" fillId="11" borderId="4" xfId="0" applyNumberFormat="1" applyFont="1" applyFill="1" applyBorder="1" applyAlignment="1">
      <alignment horizontal="right" vertical="center"/>
    </xf>
    <xf numFmtId="0" fontId="53" fillId="0" borderId="0" xfId="0" applyFont="1" applyAlignment="1">
      <alignment horizontal="center" vertical="center"/>
    </xf>
    <xf numFmtId="0" fontId="139" fillId="7" borderId="0" xfId="1" applyFont="1" applyFill="1" applyAlignment="1">
      <alignment vertical="center" wrapText="1"/>
    </xf>
    <xf numFmtId="0" fontId="46" fillId="0" borderId="0" xfId="0" applyFont="1">
      <alignment vertical="center"/>
    </xf>
    <xf numFmtId="176" fontId="0" fillId="0" borderId="0" xfId="0" applyNumberFormat="1">
      <alignment vertical="center"/>
    </xf>
    <xf numFmtId="176" fontId="2" fillId="0" borderId="0" xfId="0" applyNumberFormat="1" applyFont="1" applyAlignment="1">
      <alignment vertical="center" wrapText="1"/>
    </xf>
    <xf numFmtId="0" fontId="6" fillId="0" borderId="3" xfId="0" applyFont="1" applyBorder="1">
      <alignment vertical="center"/>
    </xf>
    <xf numFmtId="0" fontId="19" fillId="0" borderId="0" xfId="0" applyFont="1" applyAlignment="1"/>
    <xf numFmtId="0" fontId="20" fillId="0" borderId="0" xfId="0" applyFont="1" applyAlignment="1">
      <alignment horizontal="left" shrinkToFit="1"/>
    </xf>
    <xf numFmtId="0" fontId="142" fillId="0" borderId="0" xfId="0" applyFont="1" applyAlignment="1">
      <alignment horizontal="center" vertical="center"/>
    </xf>
    <xf numFmtId="0" fontId="33" fillId="0" borderId="0" xfId="0" applyFont="1" applyAlignment="1">
      <alignment vertical="top"/>
    </xf>
    <xf numFmtId="0" fontId="109" fillId="0" borderId="0" xfId="0" applyFont="1">
      <alignment vertical="center"/>
    </xf>
    <xf numFmtId="38" fontId="84" fillId="25" borderId="85" xfId="3" applyFont="1" applyFill="1" applyBorder="1" applyAlignment="1">
      <alignment horizontal="center" vertical="center" wrapText="1"/>
    </xf>
    <xf numFmtId="0" fontId="6" fillId="25" borderId="0" xfId="0" applyFont="1" applyFill="1" applyAlignment="1">
      <alignment horizontal="left" vertical="center" wrapText="1"/>
    </xf>
    <xf numFmtId="0" fontId="143" fillId="0" borderId="0" xfId="0" applyFont="1">
      <alignment vertical="center"/>
    </xf>
    <xf numFmtId="0" fontId="144" fillId="0" borderId="0" xfId="0" applyFont="1">
      <alignment vertical="center"/>
    </xf>
    <xf numFmtId="0" fontId="143" fillId="3" borderId="0" xfId="0" applyFont="1" applyFill="1">
      <alignment vertical="center"/>
    </xf>
    <xf numFmtId="0" fontId="145" fillId="0" borderId="0" xfId="0" applyFont="1">
      <alignment vertical="center"/>
    </xf>
    <xf numFmtId="0" fontId="144" fillId="0" borderId="0" xfId="0" applyFont="1" applyAlignment="1">
      <alignment horizontal="center" vertical="center"/>
    </xf>
    <xf numFmtId="0" fontId="143" fillId="0" borderId="0" xfId="0" applyFont="1" applyAlignment="1">
      <alignment horizontal="center" vertical="center"/>
    </xf>
    <xf numFmtId="0" fontId="147" fillId="0" borderId="0" xfId="0" applyFont="1">
      <alignment vertical="center"/>
    </xf>
    <xf numFmtId="0" fontId="146" fillId="0" borderId="0" xfId="0" applyFont="1">
      <alignment vertical="center"/>
    </xf>
    <xf numFmtId="0" fontId="148" fillId="2" borderId="4" xfId="0" applyFont="1" applyFill="1" applyBorder="1" applyAlignment="1" applyProtection="1">
      <alignment horizontal="center" vertical="center"/>
      <protection locked="0"/>
    </xf>
    <xf numFmtId="0" fontId="149" fillId="0" borderId="0" xfId="0" applyFont="1">
      <alignment vertical="center"/>
    </xf>
    <xf numFmtId="0" fontId="99" fillId="0" borderId="0" xfId="0" applyFont="1" applyAlignment="1"/>
    <xf numFmtId="0" fontId="98" fillId="0" borderId="0" xfId="0" applyFont="1" applyAlignment="1"/>
    <xf numFmtId="38" fontId="88" fillId="0" borderId="0" xfId="2" applyFont="1" applyFill="1" applyBorder="1" applyAlignment="1" applyProtection="1">
      <alignment vertical="center"/>
      <protection locked="0"/>
    </xf>
    <xf numFmtId="0" fontId="45" fillId="11" borderId="4" xfId="0" applyFont="1" applyFill="1" applyBorder="1">
      <alignment vertical="center"/>
    </xf>
    <xf numFmtId="0" fontId="53" fillId="11" borderId="0" xfId="0" applyFont="1" applyFill="1">
      <alignment vertical="center"/>
    </xf>
    <xf numFmtId="0" fontId="55" fillId="0" borderId="16" xfId="0" applyFont="1" applyBorder="1">
      <alignment vertical="center"/>
    </xf>
    <xf numFmtId="0" fontId="2" fillId="20" borderId="85" xfId="1" applyFont="1" applyFill="1" applyBorder="1" applyAlignment="1">
      <alignment horizontal="center" vertical="center" wrapText="1"/>
    </xf>
    <xf numFmtId="0" fontId="152" fillId="0" borderId="0" xfId="0" applyFont="1">
      <alignment vertical="center"/>
    </xf>
    <xf numFmtId="0" fontId="120" fillId="0" borderId="0" xfId="0" applyFont="1">
      <alignment vertical="center"/>
    </xf>
    <xf numFmtId="0" fontId="153" fillId="0" borderId="0" xfId="0" applyFont="1" applyAlignment="1"/>
    <xf numFmtId="176" fontId="153" fillId="0" borderId="0" xfId="0" applyNumberFormat="1" applyFont="1" applyAlignment="1">
      <alignment horizontal="right"/>
    </xf>
    <xf numFmtId="0" fontId="154" fillId="0" borderId="0" xfId="0" applyFont="1">
      <alignment vertical="center"/>
    </xf>
    <xf numFmtId="176" fontId="155" fillId="0" borderId="0" xfId="0" applyNumberFormat="1" applyFont="1" applyAlignment="1">
      <alignment horizontal="right"/>
    </xf>
    <xf numFmtId="176" fontId="99" fillId="0" borderId="0" xfId="0" applyNumberFormat="1" applyFont="1" applyAlignment="1">
      <alignment horizontal="right"/>
    </xf>
    <xf numFmtId="0" fontId="156" fillId="0" borderId="0" xfId="0" applyFont="1">
      <alignment vertical="center"/>
    </xf>
    <xf numFmtId="0" fontId="97" fillId="0" borderId="0" xfId="0" applyFont="1" applyAlignment="1"/>
    <xf numFmtId="176" fontId="98" fillId="0" borderId="0" xfId="0" applyNumberFormat="1" applyFont="1" applyAlignment="1">
      <alignment horizontal="right"/>
    </xf>
    <xf numFmtId="0" fontId="2" fillId="0" borderId="0" xfId="0" applyFont="1">
      <alignment vertical="center"/>
    </xf>
    <xf numFmtId="0" fontId="9" fillId="0" borderId="0" xfId="0" quotePrefix="1" applyFont="1">
      <alignment vertical="center"/>
    </xf>
    <xf numFmtId="0" fontId="0" fillId="0" borderId="2" xfId="0" applyBorder="1" applyAlignment="1">
      <alignment vertical="center" wrapText="1"/>
    </xf>
    <xf numFmtId="0" fontId="0" fillId="0" borderId="9" xfId="0" applyBorder="1" applyAlignment="1">
      <alignment vertical="center" wrapText="1"/>
    </xf>
    <xf numFmtId="0" fontId="5" fillId="0" borderId="2" xfId="0" applyFont="1" applyBorder="1" applyAlignment="1" applyProtection="1">
      <alignment vertical="center" wrapText="1"/>
      <protection locked="0"/>
    </xf>
    <xf numFmtId="0" fontId="2" fillId="0" borderId="8" xfId="0" applyFont="1" applyBorder="1" applyAlignment="1">
      <alignment vertical="center" wrapText="1"/>
    </xf>
    <xf numFmtId="0" fontId="12" fillId="0" borderId="3"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2" fillId="0" borderId="2" xfId="0" applyFont="1" applyBorder="1">
      <alignment vertical="center"/>
    </xf>
    <xf numFmtId="0" fontId="0" fillId="0" borderId="2" xfId="0" applyBorder="1">
      <alignment vertical="center"/>
    </xf>
    <xf numFmtId="0" fontId="2" fillId="0" borderId="5" xfId="0" applyFont="1" applyBorder="1" applyAlignment="1">
      <alignment vertical="center" wrapText="1"/>
    </xf>
    <xf numFmtId="0" fontId="2" fillId="0" borderId="14" xfId="0" applyFont="1" applyBorder="1" applyAlignment="1">
      <alignment horizontal="right" vertical="center"/>
    </xf>
    <xf numFmtId="0" fontId="5" fillId="0" borderId="14" xfId="0" applyFont="1" applyBorder="1" applyAlignment="1" applyProtection="1">
      <alignment vertical="center" wrapText="1"/>
      <protection locked="0"/>
    </xf>
    <xf numFmtId="0" fontId="0" fillId="0" borderId="14" xfId="0" applyBorder="1">
      <alignment vertical="center"/>
    </xf>
    <xf numFmtId="0" fontId="9" fillId="0" borderId="0" xfId="0" applyFont="1" applyAlignment="1">
      <alignment vertical="center"/>
    </xf>
    <xf numFmtId="0" fontId="2" fillId="0" borderId="0" xfId="0" applyFont="1">
      <alignment vertical="center"/>
    </xf>
    <xf numFmtId="0" fontId="12" fillId="0" borderId="11" xfId="0" applyFont="1" applyBorder="1" applyAlignment="1">
      <alignment horizontal="center" vertical="center"/>
    </xf>
    <xf numFmtId="0" fontId="6" fillId="2" borderId="4" xfId="0" applyFont="1" applyFill="1" applyBorder="1" applyAlignment="1">
      <alignment horizontal="center" vertical="center" wrapText="1"/>
    </xf>
    <xf numFmtId="0" fontId="2" fillId="0" borderId="0" xfId="0" applyFont="1" applyBorder="1">
      <alignment vertical="center"/>
    </xf>
    <xf numFmtId="0" fontId="12" fillId="0" borderId="7" xfId="0" applyFont="1" applyBorder="1">
      <alignment vertical="center"/>
    </xf>
    <xf numFmtId="0" fontId="3" fillId="0" borderId="0" xfId="0" applyFont="1" applyAlignment="1"/>
    <xf numFmtId="0" fontId="5" fillId="0" borderId="0" xfId="0" applyFont="1" applyBorder="1">
      <alignment vertical="center"/>
    </xf>
    <xf numFmtId="0" fontId="5" fillId="0" borderId="0" xfId="0" applyFont="1" applyBorder="1" applyProtection="1">
      <alignment vertical="center"/>
      <protection locked="0"/>
    </xf>
    <xf numFmtId="0" fontId="2" fillId="0" borderId="0" xfId="0" applyFont="1" applyBorder="1" applyAlignment="1">
      <alignment horizontal="right" vertical="center"/>
    </xf>
    <xf numFmtId="0" fontId="53" fillId="0" borderId="0" xfId="0" applyFont="1" applyBorder="1">
      <alignment vertical="center"/>
    </xf>
    <xf numFmtId="0" fontId="3" fillId="0" borderId="0" xfId="0" applyFont="1" applyBorder="1">
      <alignment vertical="center"/>
    </xf>
    <xf numFmtId="0" fontId="7" fillId="0" borderId="0" xfId="0" applyFont="1" applyBorder="1">
      <alignment vertical="center"/>
    </xf>
    <xf numFmtId="0" fontId="2" fillId="0" borderId="11" xfId="0" applyFont="1" applyBorder="1" applyProtection="1">
      <alignment vertical="center"/>
      <protection locked="0"/>
    </xf>
    <xf numFmtId="0" fontId="10" fillId="9" borderId="4" xfId="0" applyFont="1" applyFill="1" applyBorder="1" applyAlignment="1" applyProtection="1">
      <alignment horizontal="center" vertical="center"/>
      <protection locked="0"/>
    </xf>
    <xf numFmtId="0" fontId="2" fillId="0" borderId="0" xfId="0" applyFont="1">
      <alignment vertical="center"/>
    </xf>
    <xf numFmtId="0" fontId="0" fillId="0" borderId="16" xfId="0" applyBorder="1">
      <alignment vertical="center"/>
    </xf>
    <xf numFmtId="0" fontId="0" fillId="0" borderId="11" xfId="0" applyBorder="1">
      <alignment vertical="center"/>
    </xf>
    <xf numFmtId="0" fontId="5" fillId="0" borderId="16" xfId="0" applyFont="1" applyBorder="1" applyAlignment="1">
      <alignment vertical="center"/>
    </xf>
    <xf numFmtId="0" fontId="0" fillId="0" borderId="0" xfId="0">
      <alignment vertical="center"/>
    </xf>
    <xf numFmtId="185" fontId="12" fillId="0" borderId="4" xfId="0" applyNumberFormat="1" applyFont="1" applyBorder="1">
      <alignment vertical="center"/>
    </xf>
    <xf numFmtId="185" fontId="157" fillId="0" borderId="4" xfId="0" applyNumberFormat="1" applyFont="1" applyBorder="1">
      <alignment vertical="center"/>
    </xf>
    <xf numFmtId="178" fontId="55" fillId="0" borderId="0" xfId="1" applyNumberFormat="1" applyFont="1" applyAlignment="1">
      <alignment vertical="center"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2" fillId="0" borderId="0" xfId="0" applyFont="1" applyBorder="1" applyProtection="1">
      <alignment vertical="center"/>
      <protection locked="0"/>
    </xf>
    <xf numFmtId="0" fontId="2" fillId="0" borderId="0" xfId="0" applyFont="1" applyFill="1" applyBorder="1">
      <alignment vertical="center"/>
    </xf>
    <xf numFmtId="0" fontId="158" fillId="0" borderId="14" xfId="0" applyFont="1" applyBorder="1" applyAlignment="1" applyProtection="1">
      <alignment vertical="center" wrapText="1"/>
      <protection locked="0"/>
    </xf>
    <xf numFmtId="0" fontId="158" fillId="0" borderId="2" xfId="0" applyFont="1" applyBorder="1" applyAlignment="1" applyProtection="1">
      <alignment vertical="center" wrapText="1"/>
      <protection locked="0"/>
    </xf>
    <xf numFmtId="0" fontId="2" fillId="0" borderId="0" xfId="0" applyFont="1">
      <alignment vertical="center"/>
    </xf>
    <xf numFmtId="0" fontId="5" fillId="0" borderId="11" xfId="0" applyFont="1" applyBorder="1" applyAlignment="1">
      <alignment vertical="center" wrapText="1"/>
    </xf>
    <xf numFmtId="0" fontId="7" fillId="0" borderId="11" xfId="0" applyFont="1" applyBorder="1" applyAlignment="1">
      <alignment vertical="center"/>
    </xf>
    <xf numFmtId="0" fontId="12" fillId="0" borderId="11" xfId="0" applyFont="1" applyBorder="1" applyAlignment="1">
      <alignment horizontal="center" vertical="center"/>
    </xf>
    <xf numFmtId="38" fontId="160" fillId="0" borderId="0" xfId="2" applyFont="1" applyFill="1" applyBorder="1" applyAlignment="1" applyProtection="1">
      <alignment vertical="center"/>
    </xf>
    <xf numFmtId="0" fontId="25" fillId="0" borderId="16" xfId="0" applyFont="1" applyBorder="1" applyAlignment="1">
      <alignment vertical="center" wrapText="1"/>
    </xf>
    <xf numFmtId="176" fontId="25" fillId="0" borderId="0" xfId="0" applyNumberFormat="1" applyFont="1" applyAlignment="1">
      <alignment vertical="center"/>
    </xf>
    <xf numFmtId="0" fontId="27" fillId="0" borderId="0" xfId="0" applyFont="1" applyAlignment="1">
      <alignment horizontal="left" vertical="center"/>
    </xf>
    <xf numFmtId="0" fontId="2" fillId="0" borderId="0" xfId="0" applyFont="1">
      <alignment vertical="center"/>
    </xf>
    <xf numFmtId="0" fontId="0" fillId="0" borderId="16" xfId="0" applyBorder="1">
      <alignment vertical="center"/>
    </xf>
    <xf numFmtId="0" fontId="0" fillId="0" borderId="11" xfId="0" applyBorder="1">
      <alignment vertical="center"/>
    </xf>
    <xf numFmtId="0" fontId="25" fillId="0" borderId="16" xfId="0" applyFont="1" applyBorder="1" applyAlignment="1">
      <alignment vertical="center" wrapText="1"/>
    </xf>
    <xf numFmtId="0" fontId="12" fillId="0" borderId="11" xfId="0" applyFont="1" applyBorder="1" applyAlignment="1">
      <alignment horizontal="center" vertical="center"/>
    </xf>
    <xf numFmtId="0" fontId="20" fillId="0" borderId="4" xfId="0" applyFont="1" applyBorder="1" applyAlignment="1">
      <alignment horizontal="center" vertical="center"/>
    </xf>
    <xf numFmtId="0" fontId="21" fillId="0" borderId="4" xfId="0" applyFont="1" applyBorder="1" applyAlignment="1">
      <alignment horizontal="center" vertical="center"/>
    </xf>
    <xf numFmtId="0" fontId="20" fillId="0" borderId="10" xfId="0" applyFont="1" applyBorder="1" applyAlignment="1">
      <alignment vertical="center"/>
    </xf>
    <xf numFmtId="0" fontId="20" fillId="0" borderId="16" xfId="0" applyFont="1" applyBorder="1" applyAlignment="1">
      <alignment vertical="center"/>
    </xf>
    <xf numFmtId="0" fontId="161" fillId="0" borderId="2" xfId="0" applyFont="1" applyBorder="1">
      <alignment vertical="center"/>
    </xf>
    <xf numFmtId="0" fontId="161" fillId="0" borderId="9" xfId="0" applyFont="1" applyBorder="1">
      <alignment vertical="center"/>
    </xf>
    <xf numFmtId="0" fontId="161" fillId="0" borderId="16" xfId="0" applyFont="1" applyBorder="1">
      <alignment vertical="center"/>
    </xf>
    <xf numFmtId="0" fontId="161" fillId="0" borderId="11" xfId="0" applyFont="1" applyBorder="1">
      <alignment vertical="center"/>
    </xf>
    <xf numFmtId="0" fontId="162" fillId="0" borderId="0" xfId="0" applyFont="1">
      <alignment vertical="center"/>
    </xf>
    <xf numFmtId="0" fontId="2" fillId="0" borderId="0" xfId="0" applyFont="1">
      <alignment vertical="center"/>
    </xf>
    <xf numFmtId="38" fontId="162" fillId="0" borderId="0" xfId="3" applyFont="1">
      <alignment vertical="center"/>
    </xf>
    <xf numFmtId="0" fontId="163"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0" borderId="0"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45" fillId="0" borderId="0" xfId="0" applyFont="1" applyAlignment="1">
      <alignment horizontal="center" vertical="center"/>
    </xf>
    <xf numFmtId="38" fontId="162" fillId="0" borderId="4" xfId="3" applyFont="1" applyBorder="1">
      <alignment vertical="center"/>
    </xf>
    <xf numFmtId="0" fontId="98" fillId="0" borderId="0" xfId="0" applyFont="1" applyProtection="1">
      <alignment vertical="center"/>
      <protection locked="0"/>
    </xf>
    <xf numFmtId="0" fontId="97" fillId="0" borderId="0" xfId="0" applyFont="1" applyProtection="1">
      <alignment vertical="center"/>
      <protection locked="0"/>
    </xf>
    <xf numFmtId="0" fontId="25" fillId="0" borderId="16" xfId="0" applyFont="1" applyBorder="1" applyAlignment="1">
      <alignment vertical="center" wrapText="1"/>
    </xf>
    <xf numFmtId="38" fontId="90" fillId="27" borderId="2" xfId="2" applyFont="1" applyFill="1" applyBorder="1" applyAlignment="1" applyProtection="1">
      <alignment horizontal="center" vertical="center"/>
      <protection locked="0"/>
    </xf>
    <xf numFmtId="38" fontId="31" fillId="0" borderId="13" xfId="2" applyNumberFormat="1" applyFont="1" applyFill="1" applyBorder="1" applyAlignment="1" applyProtection="1">
      <alignment vertical="center" shrinkToFit="1"/>
      <protection locked="0"/>
    </xf>
    <xf numFmtId="38" fontId="31" fillId="0" borderId="13" xfId="2" applyFont="1" applyFill="1" applyBorder="1" applyAlignment="1" applyProtection="1">
      <alignment vertical="center" shrinkToFit="1"/>
      <protection locked="0"/>
    </xf>
    <xf numFmtId="38" fontId="31" fillId="0" borderId="36" xfId="2" applyFont="1" applyFill="1" applyBorder="1" applyAlignment="1" applyProtection="1">
      <alignment vertical="center" shrinkToFit="1"/>
      <protection locked="0"/>
    </xf>
    <xf numFmtId="38" fontId="31" fillId="0" borderId="4" xfId="2" applyFont="1" applyFill="1" applyBorder="1" applyAlignment="1" applyProtection="1">
      <alignment vertical="center" shrinkToFit="1"/>
      <protection locked="0"/>
    </xf>
    <xf numFmtId="0" fontId="6" fillId="13" borderId="0" xfId="0" applyFont="1" applyFill="1" applyAlignment="1">
      <alignment horizontal="left" vertical="center" wrapText="1"/>
    </xf>
    <xf numFmtId="3" fontId="6" fillId="13" borderId="0" xfId="0" applyNumberFormat="1" applyFont="1" applyFill="1" applyAlignment="1">
      <alignment horizontal="left" vertical="center" wrapText="1"/>
    </xf>
    <xf numFmtId="49" fontId="6" fillId="13" borderId="0" xfId="0" applyNumberFormat="1" applyFont="1" applyFill="1" applyAlignment="1">
      <alignment horizontal="left" vertical="center" wrapText="1"/>
    </xf>
    <xf numFmtId="10" fontId="6" fillId="13" borderId="0" xfId="0" applyNumberFormat="1" applyFont="1" applyFill="1" applyAlignment="1">
      <alignment horizontal="left" vertical="center" wrapText="1"/>
    </xf>
    <xf numFmtId="0" fontId="6" fillId="13" borderId="0" xfId="0" applyNumberFormat="1" applyFont="1" applyFill="1" applyAlignment="1">
      <alignment horizontal="left" vertical="center" wrapText="1"/>
    </xf>
    <xf numFmtId="0" fontId="2" fillId="13" borderId="0" xfId="0" applyFont="1" applyFill="1" applyAlignment="1">
      <alignment horizontal="left" vertical="center" wrapText="1"/>
    </xf>
    <xf numFmtId="176" fontId="6" fillId="13" borderId="0" xfId="0" applyNumberFormat="1" applyFont="1" applyFill="1" applyAlignment="1">
      <alignment horizontal="left" vertical="center" wrapText="1"/>
    </xf>
    <xf numFmtId="0" fontId="55" fillId="13" borderId="0" xfId="0" applyFont="1" applyFill="1" applyAlignment="1">
      <alignment vertical="center" wrapText="1"/>
    </xf>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2" fillId="0" borderId="0" xfId="0" applyFont="1">
      <alignment vertical="center"/>
    </xf>
    <xf numFmtId="0" fontId="0" fillId="0" borderId="0" xfId="0">
      <alignment vertical="center"/>
    </xf>
    <xf numFmtId="0" fontId="9" fillId="0" borderId="0" xfId="0" quotePrefix="1" applyFont="1">
      <alignmen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11" xfId="0" applyFont="1" applyBorder="1" applyAlignment="1">
      <alignment horizontal="center" vertical="center"/>
    </xf>
    <xf numFmtId="0" fontId="166" fillId="0" borderId="0" xfId="0" applyFont="1">
      <alignment vertical="center"/>
    </xf>
    <xf numFmtId="0" fontId="3" fillId="0" borderId="16" xfId="0" applyFont="1" applyBorder="1" applyAlignment="1" applyProtection="1">
      <alignment horizontal="right" vertical="center" shrinkToFit="1"/>
      <protection locked="0"/>
    </xf>
    <xf numFmtId="176" fontId="25" fillId="0" borderId="0" xfId="0" applyNumberFormat="1" applyFont="1" applyAlignment="1">
      <alignment horizontal="right"/>
    </xf>
    <xf numFmtId="0" fontId="167" fillId="0" borderId="10" xfId="0" applyFont="1" applyBorder="1" applyAlignment="1" applyProtection="1">
      <alignment horizontal="left" vertical="center" wrapText="1"/>
      <protection locked="0"/>
    </xf>
    <xf numFmtId="176" fontId="23" fillId="0" borderId="0" xfId="0" applyNumberFormat="1" applyFont="1" applyAlignment="1">
      <alignment horizontal="right"/>
    </xf>
    <xf numFmtId="0" fontId="2" fillId="0" borderId="2" xfId="0" applyFont="1" applyBorder="1">
      <alignment vertical="center"/>
    </xf>
    <xf numFmtId="0" fontId="70" fillId="0" borderId="0" xfId="0" applyFont="1">
      <alignment vertical="center"/>
    </xf>
    <xf numFmtId="0" fontId="169" fillId="0" borderId="0" xfId="0" applyFont="1">
      <alignment vertical="center"/>
    </xf>
    <xf numFmtId="0" fontId="170" fillId="0" borderId="0" xfId="0" applyFont="1" applyAlignment="1"/>
    <xf numFmtId="38" fontId="21" fillId="0" borderId="0" xfId="3" applyFont="1" applyFill="1" applyBorder="1" applyProtection="1">
      <alignment vertical="center"/>
    </xf>
    <xf numFmtId="38" fontId="20" fillId="0" borderId="0" xfId="3" applyFont="1" applyFill="1" applyProtection="1">
      <alignment vertical="center"/>
    </xf>
    <xf numFmtId="0" fontId="171" fillId="0" borderId="0" xfId="0" applyFont="1" applyBorder="1">
      <alignment vertical="center"/>
    </xf>
    <xf numFmtId="176" fontId="171" fillId="0" borderId="0" xfId="0" applyNumberFormat="1" applyFont="1" applyBorder="1">
      <alignment vertical="center"/>
    </xf>
    <xf numFmtId="176" fontId="25" fillId="0" borderId="0" xfId="0" applyNumberFormat="1" applyFont="1" applyBorder="1" applyAlignment="1">
      <alignment horizontal="right"/>
    </xf>
    <xf numFmtId="180" fontId="168" fillId="0" borderId="14" xfId="0" applyNumberFormat="1" applyFont="1" applyBorder="1">
      <alignment vertical="center"/>
    </xf>
    <xf numFmtId="180" fontId="168" fillId="0" borderId="0" xfId="0" applyNumberFormat="1" applyFont="1" applyBorder="1" applyAlignment="1">
      <alignment horizontal="right" vertical="center"/>
    </xf>
    <xf numFmtId="184" fontId="21" fillId="0" borderId="14" xfId="0" applyNumberFormat="1" applyFont="1" applyBorder="1" applyAlignment="1">
      <alignment horizontal="center" vertical="center"/>
    </xf>
    <xf numFmtId="0" fontId="172" fillId="0" borderId="4" xfId="0" applyFont="1" applyBorder="1" applyAlignment="1">
      <alignment horizontal="center" vertical="center" wrapText="1"/>
    </xf>
    <xf numFmtId="0" fontId="172" fillId="13" borderId="4" xfId="0" applyFont="1" applyFill="1" applyBorder="1" applyAlignment="1">
      <alignment horizontal="center" vertical="center" wrapText="1" shrinkToFit="1"/>
    </xf>
    <xf numFmtId="0" fontId="172" fillId="13" borderId="0" xfId="0" applyFont="1" applyFill="1" applyAlignment="1">
      <alignment horizontal="center" vertical="center" wrapText="1" shrinkToFit="1"/>
    </xf>
    <xf numFmtId="0" fontId="146" fillId="0" borderId="4" xfId="0" applyFont="1" applyBorder="1" applyAlignment="1">
      <alignment horizontal="center" vertical="center" wrapText="1"/>
    </xf>
    <xf numFmtId="0" fontId="173" fillId="13" borderId="4" xfId="0" applyFont="1" applyFill="1" applyBorder="1" applyAlignment="1">
      <alignment horizontal="center" vertical="center" wrapText="1" shrinkToFit="1"/>
    </xf>
    <xf numFmtId="0" fontId="174" fillId="0" borderId="4" xfId="0" applyFont="1" applyBorder="1">
      <alignment vertical="center"/>
    </xf>
    <xf numFmtId="0" fontId="175" fillId="0" borderId="4" xfId="0" applyFont="1" applyBorder="1" applyAlignment="1">
      <alignment horizontal="center" vertical="center"/>
    </xf>
    <xf numFmtId="0" fontId="175" fillId="0" borderId="0" xfId="0" applyFont="1" applyAlignment="1">
      <alignment horizontal="center" vertical="center"/>
    </xf>
    <xf numFmtId="0" fontId="176" fillId="0" borderId="4" xfId="0" applyFont="1" applyBorder="1">
      <alignment vertical="center"/>
    </xf>
    <xf numFmtId="180" fontId="173" fillId="0" borderId="4" xfId="0" applyNumberFormat="1" applyFont="1" applyBorder="1" applyAlignment="1">
      <alignment horizontal="right" vertical="center"/>
    </xf>
    <xf numFmtId="3" fontId="173" fillId="0" borderId="4" xfId="0" applyNumberFormat="1" applyFont="1" applyBorder="1" applyAlignment="1" applyProtection="1">
      <alignment horizontal="right" vertical="center"/>
      <protection locked="0"/>
    </xf>
    <xf numFmtId="3" fontId="173" fillId="0" borderId="4" xfId="0" applyNumberFormat="1" applyFont="1" applyBorder="1">
      <alignment vertical="center"/>
    </xf>
    <xf numFmtId="0" fontId="175" fillId="0" borderId="4" xfId="0" applyFont="1" applyBorder="1">
      <alignment vertical="center"/>
    </xf>
    <xf numFmtId="184" fontId="175" fillId="0" borderId="0" xfId="0" applyNumberFormat="1" applyFont="1" applyAlignment="1">
      <alignment horizontal="center" vertical="center" wrapText="1"/>
    </xf>
    <xf numFmtId="0" fontId="173" fillId="0" borderId="2" xfId="0" applyFont="1" applyBorder="1">
      <alignment vertical="center"/>
    </xf>
    <xf numFmtId="0" fontId="173" fillId="0" borderId="4" xfId="0" applyFont="1" applyBorder="1">
      <alignment vertical="center"/>
    </xf>
    <xf numFmtId="0" fontId="173" fillId="0" borderId="14" xfId="0" applyFont="1" applyBorder="1">
      <alignment vertical="center"/>
    </xf>
    <xf numFmtId="0" fontId="99" fillId="0" borderId="0" xfId="0" applyFont="1" applyAlignment="1">
      <alignment horizontal="center" vertical="center"/>
    </xf>
    <xf numFmtId="0" fontId="99" fillId="0" borderId="4" xfId="0" applyFont="1" applyBorder="1" applyAlignment="1">
      <alignment horizontal="center" vertical="center"/>
    </xf>
    <xf numFmtId="0" fontId="99" fillId="0" borderId="0" xfId="0" applyFont="1" applyAlignment="1">
      <alignment horizontal="left" vertical="center"/>
    </xf>
    <xf numFmtId="176" fontId="99" fillId="0" borderId="4" xfId="0" applyNumberFormat="1" applyFont="1" applyBorder="1" applyAlignment="1">
      <alignment horizontal="right" vertical="center"/>
    </xf>
    <xf numFmtId="176" fontId="99" fillId="0" borderId="4" xfId="0" applyNumberFormat="1" applyFont="1" applyBorder="1">
      <alignment vertical="center"/>
    </xf>
    <xf numFmtId="176" fontId="99" fillId="0" borderId="0" xfId="0" applyNumberFormat="1" applyFont="1">
      <alignment vertical="center"/>
    </xf>
    <xf numFmtId="0" fontId="99" fillId="0" borderId="4" xfId="0" applyFont="1" applyBorder="1">
      <alignment vertical="center"/>
    </xf>
    <xf numFmtId="0" fontId="156" fillId="0" borderId="4" xfId="0" applyFont="1" applyBorder="1" applyAlignment="1">
      <alignment horizontal="center" vertical="center"/>
    </xf>
    <xf numFmtId="0" fontId="99" fillId="0" borderId="4" xfId="0" applyFont="1" applyFill="1" applyBorder="1">
      <alignment vertical="center"/>
    </xf>
    <xf numFmtId="0" fontId="177" fillId="0" borderId="14" xfId="0" applyFont="1" applyBorder="1" applyAlignment="1">
      <alignment horizontal="center" vertical="center"/>
    </xf>
    <xf numFmtId="176" fontId="96" fillId="0" borderId="14" xfId="0" applyNumberFormat="1" applyFont="1" applyBorder="1" applyAlignment="1">
      <alignment horizontal="right" vertical="center"/>
    </xf>
    <xf numFmtId="0" fontId="20" fillId="0" borderId="9" xfId="0" applyFont="1" applyBorder="1">
      <alignment vertical="center"/>
    </xf>
    <xf numFmtId="0" fontId="25" fillId="0" borderId="10" xfId="0" applyFont="1" applyBorder="1" applyAlignment="1">
      <alignment vertical="center" wrapText="1"/>
    </xf>
    <xf numFmtId="178" fontId="35" fillId="15" borderId="85" xfId="1" applyNumberFormat="1" applyFill="1" applyBorder="1" applyAlignment="1">
      <alignment horizontal="center" vertical="center" wrapText="1"/>
    </xf>
    <xf numFmtId="178" fontId="35" fillId="23" borderId="85" xfId="1" applyNumberFormat="1" applyFill="1" applyBorder="1" applyAlignment="1">
      <alignment horizontal="center" vertical="center" wrapText="1"/>
    </xf>
    <xf numFmtId="178" fontId="35" fillId="24" borderId="85" xfId="1" applyNumberFormat="1" applyFill="1" applyBorder="1" applyAlignment="1">
      <alignment horizontal="center" vertical="center" wrapText="1"/>
    </xf>
    <xf numFmtId="178" fontId="35" fillId="2" borderId="85" xfId="1" applyNumberFormat="1" applyFill="1" applyBorder="1" applyAlignment="1">
      <alignment horizontal="center" vertical="center" wrapText="1"/>
    </xf>
    <xf numFmtId="0" fontId="35" fillId="23" borderId="85" xfId="1" applyFill="1" applyBorder="1" applyAlignment="1">
      <alignment horizontal="center" vertical="center" wrapText="1"/>
    </xf>
    <xf numFmtId="0" fontId="35" fillId="0" borderId="85" xfId="1" applyBorder="1" applyAlignment="1">
      <alignment horizontal="center" vertical="center" wrapText="1"/>
    </xf>
    <xf numFmtId="0" fontId="71" fillId="25" borderId="85" xfId="1" applyFont="1" applyFill="1" applyBorder="1" applyAlignment="1">
      <alignment horizontal="center" vertical="center" wrapText="1"/>
    </xf>
    <xf numFmtId="0" fontId="71" fillId="16" borderId="85" xfId="1" applyFont="1" applyFill="1" applyBorder="1" applyAlignment="1">
      <alignment horizontal="center" vertical="center" wrapText="1"/>
    </xf>
    <xf numFmtId="0" fontId="71" fillId="16" borderId="85" xfId="1" applyFont="1" applyFill="1" applyBorder="1" applyAlignment="1">
      <alignment vertical="center" wrapText="1"/>
    </xf>
    <xf numFmtId="0" fontId="71" fillId="16" borderId="88" xfId="1" applyFont="1" applyFill="1" applyBorder="1" applyAlignment="1">
      <alignment vertical="center" wrapText="1"/>
    </xf>
    <xf numFmtId="0" fontId="6" fillId="25" borderId="85" xfId="1" applyFont="1" applyFill="1" applyBorder="1" applyAlignment="1">
      <alignment horizontal="center" vertical="center" wrapText="1"/>
    </xf>
    <xf numFmtId="0" fontId="6" fillId="26" borderId="85" xfId="1" applyFont="1" applyFill="1" applyBorder="1" applyAlignment="1">
      <alignment vertical="center" wrapText="1"/>
    </xf>
    <xf numFmtId="0" fontId="6" fillId="25" borderId="85" xfId="1" applyFont="1" applyFill="1" applyBorder="1" applyAlignment="1">
      <alignment vertical="center" wrapText="1"/>
    </xf>
    <xf numFmtId="38" fontId="6" fillId="11" borderId="87" xfId="3" applyFont="1" applyFill="1" applyBorder="1" applyAlignment="1">
      <alignment horizontal="left" vertical="center" wrapText="1"/>
    </xf>
    <xf numFmtId="0" fontId="140" fillId="19" borderId="89" xfId="1" applyFont="1" applyFill="1" applyBorder="1" applyAlignment="1">
      <alignment horizontal="center" vertical="center" wrapText="1"/>
    </xf>
    <xf numFmtId="0" fontId="2" fillId="0" borderId="0" xfId="0" applyFont="1">
      <alignment vertical="center"/>
    </xf>
    <xf numFmtId="0" fontId="0" fillId="0" borderId="0" xfId="0">
      <alignment vertical="center"/>
    </xf>
    <xf numFmtId="0" fontId="0" fillId="0" borderId="0" xfId="0" applyAlignment="1">
      <alignment horizontal="right" vertical="center"/>
    </xf>
    <xf numFmtId="0" fontId="181" fillId="0" borderId="0" xfId="0" applyFont="1" applyAlignment="1">
      <alignment horizontal="right" vertical="center"/>
    </xf>
    <xf numFmtId="0" fontId="0" fillId="0" borderId="0" xfId="0" applyAlignment="1">
      <alignment horizontal="distributed" vertical="center"/>
    </xf>
    <xf numFmtId="183" fontId="0" fillId="9" borderId="0" xfId="0" applyNumberFormat="1" applyFill="1" applyAlignment="1">
      <alignment horizontal="right" vertical="center"/>
    </xf>
    <xf numFmtId="183" fontId="0" fillId="9" borderId="0" xfId="0" applyNumberFormat="1" applyFill="1">
      <alignment vertical="center"/>
    </xf>
    <xf numFmtId="0" fontId="10" fillId="0" borderId="0" xfId="0" applyFont="1" applyAlignment="1">
      <alignment horizontal="left" vertical="distributed" indent="6"/>
    </xf>
    <xf numFmtId="0" fontId="2" fillId="0" borderId="0" xfId="0" applyFont="1" applyAlignment="1">
      <alignment horizontal="left" vertical="center" wrapText="1"/>
    </xf>
    <xf numFmtId="0" fontId="93" fillId="0" borderId="0" xfId="0" applyFont="1" applyAlignment="1">
      <alignment vertical="top" wrapText="1"/>
    </xf>
    <xf numFmtId="0" fontId="180" fillId="0" borderId="0" xfId="0" applyFont="1" applyAlignment="1">
      <alignment horizontal="left" vertical="top" wrapText="1"/>
    </xf>
    <xf numFmtId="183" fontId="0" fillId="9" borderId="0" xfId="0" applyNumberFormat="1" applyFill="1" applyBorder="1" applyAlignment="1">
      <alignment horizontal="center" vertical="center" shrinkToFit="1"/>
    </xf>
    <xf numFmtId="0" fontId="178" fillId="0" borderId="0" xfId="0" applyFont="1" applyAlignment="1">
      <alignment horizontal="center" vertical="top"/>
    </xf>
    <xf numFmtId="0" fontId="179" fillId="0" borderId="0" xfId="0" applyFont="1" applyAlignment="1">
      <alignment vertical="center" wrapText="1"/>
    </xf>
    <xf numFmtId="0" fontId="180" fillId="0" borderId="0" xfId="0" applyFont="1" applyAlignment="1">
      <alignment horizontal="left" vertical="center" wrapText="1"/>
    </xf>
    <xf numFmtId="0" fontId="180" fillId="0" borderId="0" xfId="0" applyFont="1" applyAlignment="1">
      <alignment horizontal="left" vertical="center"/>
    </xf>
    <xf numFmtId="0" fontId="180" fillId="0" borderId="0" xfId="0" applyFont="1" applyAlignment="1">
      <alignment horizontal="center" vertical="center" wrapText="1"/>
    </xf>
    <xf numFmtId="0" fontId="180" fillId="0" borderId="0" xfId="0" applyFont="1" applyAlignment="1">
      <alignment horizontal="justify" vertical="top" wrapText="1"/>
    </xf>
    <xf numFmtId="0" fontId="2" fillId="2" borderId="10"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1" xfId="0"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3" xfId="0" applyFill="1" applyBorder="1" applyAlignment="1">
      <alignment horizontal="center" vertical="center" wrapText="1"/>
    </xf>
    <xf numFmtId="0" fontId="2" fillId="2" borderId="6"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3" fillId="0" borderId="6"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7" xfId="0" applyFont="1" applyBorder="1" applyAlignment="1" applyProtection="1">
      <alignment vertical="center" wrapText="1"/>
      <protection locked="0"/>
    </xf>
    <xf numFmtId="0" fontId="6" fillId="0" borderId="10"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13" fillId="0" borderId="11"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6" fillId="0" borderId="10" xfId="0" applyFont="1" applyBorder="1" applyProtection="1">
      <alignment vertical="center"/>
      <protection locked="0"/>
    </xf>
    <xf numFmtId="0" fontId="13" fillId="0" borderId="16" xfId="0" applyFont="1" applyBorder="1" applyProtection="1">
      <alignment vertical="center"/>
      <protection locked="0"/>
    </xf>
    <xf numFmtId="0" fontId="3" fillId="0" borderId="52" xfId="0" applyFont="1" applyBorder="1" applyAlignment="1" applyProtection="1">
      <alignment vertical="center" shrinkToFit="1"/>
      <protection locked="0"/>
    </xf>
    <xf numFmtId="0" fontId="14" fillId="0" borderId="52" xfId="0" applyFont="1" applyBorder="1" applyAlignment="1" applyProtection="1">
      <alignment vertical="center" shrinkToFit="1"/>
      <protection locked="0"/>
    </xf>
    <xf numFmtId="0" fontId="14" fillId="0" borderId="53" xfId="0" applyFont="1" applyBorder="1" applyAlignment="1" applyProtection="1">
      <alignment vertical="center" shrinkToFit="1"/>
      <protection locked="0"/>
    </xf>
    <xf numFmtId="0" fontId="6" fillId="0" borderId="49" xfId="0" applyFont="1" applyBorder="1" applyAlignment="1" applyProtection="1">
      <alignment vertical="center" shrinkToFit="1"/>
      <protection locked="0"/>
    </xf>
    <xf numFmtId="0" fontId="13" fillId="0" borderId="49" xfId="0" applyFont="1" applyBorder="1" applyAlignment="1" applyProtection="1">
      <alignment vertical="center" shrinkToFit="1"/>
      <protection locked="0"/>
    </xf>
    <xf numFmtId="0" fontId="13" fillId="0" borderId="50" xfId="0" applyFont="1" applyBorder="1" applyAlignment="1" applyProtection="1">
      <alignment vertical="center" shrinkToFit="1"/>
      <protection locked="0"/>
    </xf>
    <xf numFmtId="0" fontId="2"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0" xfId="0" applyFont="1" applyBorder="1" applyAlignment="1" applyProtection="1">
      <alignment horizontal="center" vertical="center" wrapText="1"/>
      <protection locked="0"/>
    </xf>
    <xf numFmtId="0" fontId="2" fillId="0" borderId="16"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14" fillId="0" borderId="16" xfId="0" applyFont="1" applyBorder="1" applyAlignment="1" applyProtection="1">
      <alignment horizontal="right" vertical="center" shrinkToFit="1"/>
      <protection locked="0"/>
    </xf>
    <xf numFmtId="0" fontId="0" fillId="0" borderId="16" xfId="0" applyBorder="1" applyAlignment="1" applyProtection="1">
      <alignment horizontal="right" vertical="center" shrinkToFit="1"/>
      <protection locked="0"/>
    </xf>
    <xf numFmtId="0" fontId="6" fillId="0" borderId="10"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3" fillId="0" borderId="10" xfId="0" applyFont="1" applyBorder="1" applyProtection="1">
      <alignment vertical="center"/>
      <protection locked="0"/>
    </xf>
    <xf numFmtId="0" fontId="14" fillId="0" borderId="16" xfId="0" applyFont="1" applyBorder="1" applyProtection="1">
      <alignment vertical="center"/>
      <protection locked="0"/>
    </xf>
    <xf numFmtId="181" fontId="3" fillId="0" borderId="16" xfId="0" applyNumberFormat="1" applyFont="1" applyBorder="1" applyAlignment="1">
      <alignment horizontal="right" vertical="center" shrinkToFit="1"/>
    </xf>
    <xf numFmtId="181" fontId="14" fillId="0" borderId="16" xfId="0" applyNumberFormat="1" applyFont="1" applyBorder="1" applyAlignment="1">
      <alignment horizontal="right" vertical="center" shrinkToFit="1"/>
    </xf>
    <xf numFmtId="178" fontId="3" fillId="0" borderId="10" xfId="0" applyNumberFormat="1" applyFont="1" applyBorder="1">
      <alignment vertical="center"/>
    </xf>
    <xf numFmtId="178" fontId="14" fillId="0" borderId="16" xfId="0" applyNumberFormat="1" applyFont="1" applyBorder="1">
      <alignment vertical="center"/>
    </xf>
    <xf numFmtId="0" fontId="6" fillId="0" borderId="5"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5" fillId="0" borderId="10" xfId="0" applyFont="1" applyBorder="1" applyAlignment="1">
      <alignment horizontal="left" vertical="center" wrapText="1" shrinkToFit="1"/>
    </xf>
    <xf numFmtId="0" fontId="12" fillId="0" borderId="16" xfId="0" applyFont="1" applyBorder="1" applyAlignment="1">
      <alignment horizontal="left" vertical="center" shrinkToFit="1"/>
    </xf>
    <xf numFmtId="0" fontId="12" fillId="0" borderId="16" xfId="0" applyFont="1" applyBorder="1" applyAlignment="1">
      <alignment vertical="center" shrinkToFit="1"/>
    </xf>
    <xf numFmtId="0" fontId="12" fillId="0" borderId="11" xfId="0" applyFont="1" applyBorder="1" applyAlignment="1">
      <alignment vertical="center" shrinkToFit="1"/>
    </xf>
    <xf numFmtId="0" fontId="2" fillId="2"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vertical="center" shrinkToFit="1"/>
    </xf>
    <xf numFmtId="0" fontId="6" fillId="0" borderId="16" xfId="0" applyFont="1" applyBorder="1" applyProtection="1">
      <alignment vertical="center"/>
      <protection locked="0"/>
    </xf>
    <xf numFmtId="0" fontId="5"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2" borderId="14"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3" fillId="2" borderId="1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5" fillId="0" borderId="16"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1" xfId="0" applyBorder="1" applyAlignment="1" applyProtection="1">
      <alignment vertical="center" wrapText="1"/>
      <protection locked="0"/>
    </xf>
    <xf numFmtId="0" fontId="5" fillId="0" borderId="16" xfId="0"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0" borderId="10"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shrinkToFit="1"/>
      <protection locked="0"/>
    </xf>
    <xf numFmtId="0" fontId="12" fillId="0" borderId="4" xfId="0" applyFont="1" applyBorder="1" applyAlignment="1" applyProtection="1">
      <alignment horizontal="left" vertical="center" wrapText="1" shrinkToFit="1"/>
      <protection locked="0"/>
    </xf>
    <xf numFmtId="0" fontId="55" fillId="2" borderId="5" xfId="0" applyFont="1" applyFill="1" applyBorder="1" applyAlignment="1">
      <alignment horizontal="center" vertical="center" wrapText="1" shrinkToFit="1"/>
    </xf>
    <xf numFmtId="0" fontId="56" fillId="2" borderId="14" xfId="0" applyFont="1" applyFill="1" applyBorder="1" applyAlignment="1">
      <alignment horizontal="center" vertical="center" wrapText="1" shrinkToFit="1"/>
    </xf>
    <xf numFmtId="0" fontId="56" fillId="2" borderId="3" xfId="0" applyFont="1" applyFill="1" applyBorder="1" applyAlignment="1">
      <alignment horizontal="center" vertical="center" wrapText="1" shrinkToFit="1"/>
    </xf>
    <xf numFmtId="183" fontId="106" fillId="0" borderId="0" xfId="0" applyNumberFormat="1" applyFont="1" applyAlignment="1">
      <alignment horizontal="right" vertical="center"/>
    </xf>
    <xf numFmtId="0" fontId="0" fillId="0" borderId="0" xfId="0" applyAlignment="1">
      <alignment horizontal="right" vertical="center"/>
    </xf>
    <xf numFmtId="0" fontId="105" fillId="0" borderId="0" xfId="0" applyFont="1" applyAlignment="1">
      <alignment horizontal="right" vertical="center" wrapText="1"/>
    </xf>
    <xf numFmtId="0" fontId="0" fillId="0" borderId="0" xfId="0" applyAlignment="1">
      <alignment horizontal="right" vertical="center" wrapText="1"/>
    </xf>
    <xf numFmtId="183" fontId="2" fillId="0" borderId="2" xfId="0" applyNumberFormat="1" applyFont="1" applyBorder="1" applyAlignment="1">
      <alignment vertical="center" shrinkToFit="1"/>
    </xf>
    <xf numFmtId="183" fontId="0" fillId="0" borderId="2" xfId="0" applyNumberFormat="1" applyBorder="1" applyAlignment="1">
      <alignment vertical="center" shrinkToFit="1"/>
    </xf>
    <xf numFmtId="176" fontId="2" fillId="0" borderId="2" xfId="0" applyNumberFormat="1" applyFont="1" applyBorder="1">
      <alignment vertical="center"/>
    </xf>
    <xf numFmtId="176" fontId="0" fillId="0" borderId="2" xfId="0" applyNumberFormat="1" applyBorder="1">
      <alignment vertical="center"/>
    </xf>
    <xf numFmtId="176" fontId="2" fillId="0" borderId="2" xfId="0" applyNumberFormat="1" applyFont="1" applyBorder="1" applyAlignment="1">
      <alignment horizontal="right" vertical="center" wrapText="1"/>
    </xf>
    <xf numFmtId="176" fontId="0" fillId="0" borderId="2" xfId="0" applyNumberFormat="1" applyBorder="1" applyAlignment="1">
      <alignment horizontal="right" vertical="center"/>
    </xf>
    <xf numFmtId="0" fontId="85" fillId="0" borderId="14" xfId="0" applyFont="1" applyBorder="1" applyAlignment="1">
      <alignment horizontal="left" vertical="center" wrapText="1"/>
    </xf>
    <xf numFmtId="0" fontId="87" fillId="0" borderId="14" xfId="0" applyFont="1" applyBorder="1" applyAlignment="1">
      <alignment horizontal="left" vertical="center" wrapText="1"/>
    </xf>
    <xf numFmtId="0" fontId="87" fillId="0" borderId="0" xfId="0" applyFont="1" applyAlignment="1">
      <alignment horizontal="left" vertical="center" wrapText="1"/>
    </xf>
    <xf numFmtId="0" fontId="3"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0" borderId="14" xfId="0" applyFont="1" applyBorder="1" applyAlignment="1" applyProtection="1">
      <alignment horizontal="left" vertical="center" shrinkToFit="1"/>
      <protection locked="0"/>
    </xf>
    <xf numFmtId="0" fontId="13" fillId="0" borderId="14" xfId="0" applyFont="1" applyBorder="1" applyAlignment="1" applyProtection="1">
      <alignment horizontal="left" vertical="center" shrinkToFit="1"/>
      <protection locked="0"/>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Alignment="1">
      <alignment vertical="center" wrapText="1"/>
    </xf>
    <xf numFmtId="0" fontId="12" fillId="0" borderId="0" xfId="0" applyFont="1" applyAlignment="1">
      <alignment vertical="center" wrapText="1"/>
    </xf>
    <xf numFmtId="0" fontId="141" fillId="0" borderId="0" xfId="0" quotePrefix="1" applyFont="1">
      <alignment vertical="center"/>
    </xf>
    <xf numFmtId="0" fontId="68" fillId="0" borderId="0" xfId="0" applyFont="1">
      <alignment vertical="center"/>
    </xf>
    <xf numFmtId="0" fontId="25" fillId="2" borderId="8"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9" xfId="0" applyFont="1" applyFill="1" applyBorder="1" applyAlignment="1">
      <alignment horizontal="center" vertical="center"/>
    </xf>
    <xf numFmtId="0" fontId="6" fillId="0" borderId="16"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 fillId="2" borderId="13"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3" xfId="0" applyBorder="1" applyAlignment="1">
      <alignment vertical="center" shrinkToFit="1"/>
    </xf>
    <xf numFmtId="0" fontId="2" fillId="2" borderId="12"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183" fontId="3" fillId="0" borderId="0" xfId="0" applyNumberFormat="1" applyFont="1" applyAlignment="1">
      <alignment vertical="top" wrapText="1" shrinkToFit="1"/>
    </xf>
    <xf numFmtId="183" fontId="0" fillId="0" borderId="0" xfId="0" applyNumberFormat="1" applyAlignment="1">
      <alignment vertical="center" wrapText="1"/>
    </xf>
    <xf numFmtId="183" fontId="3" fillId="0" borderId="0" xfId="0" applyNumberFormat="1" applyFont="1" applyAlignment="1">
      <alignment horizontal="left" vertical="center" wrapText="1"/>
    </xf>
    <xf numFmtId="0" fontId="6" fillId="0" borderId="5" xfId="0" applyFont="1" applyBorder="1" applyAlignment="1">
      <alignment vertical="center" shrinkToFit="1"/>
    </xf>
    <xf numFmtId="0" fontId="13" fillId="0" borderId="14" xfId="0" applyFont="1" applyBorder="1" applyAlignment="1">
      <alignment vertical="center" shrinkToFit="1"/>
    </xf>
    <xf numFmtId="0" fontId="0" fillId="0" borderId="14" xfId="0" applyBorder="1" applyAlignment="1">
      <alignment vertical="center" shrinkToFit="1"/>
    </xf>
    <xf numFmtId="0" fontId="6" fillId="0" borderId="4" xfId="0" applyFont="1" applyBorder="1" applyAlignment="1" applyProtection="1">
      <alignment horizontal="left" vertical="center" wrapText="1"/>
      <protection locked="0"/>
    </xf>
    <xf numFmtId="0" fontId="6"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59" xfId="0" applyFont="1" applyBorder="1" applyAlignment="1">
      <alignment horizontal="center" vertical="center" wrapText="1"/>
    </xf>
    <xf numFmtId="0" fontId="68" fillId="0" borderId="60" xfId="0" applyFont="1" applyBorder="1" applyAlignment="1">
      <alignment horizontal="center" vertical="center" wrapText="1"/>
    </xf>
    <xf numFmtId="0" fontId="68" fillId="0" borderId="64" xfId="0" applyFont="1" applyBorder="1" applyAlignment="1">
      <alignment horizontal="center" vertical="center" wrapText="1"/>
    </xf>
    <xf numFmtId="176" fontId="6" fillId="0" borderId="10" xfId="0" applyNumberFormat="1" applyFont="1" applyBorder="1" applyAlignment="1" applyProtection="1">
      <alignment vertical="center" wrapText="1"/>
      <protection locked="0"/>
    </xf>
    <xf numFmtId="176" fontId="6" fillId="0" borderId="16" xfId="0" applyNumberFormat="1"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2" fillId="0" borderId="16" xfId="0" applyFont="1" applyBorder="1" applyAlignment="1" applyProtection="1">
      <alignment horizontal="right" vertical="center" wrapText="1"/>
      <protection locked="0"/>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5"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5" fillId="0" borderId="8" xfId="0" applyFont="1" applyBorder="1" applyAlignment="1">
      <alignment horizontal="center" vertical="center" shrinkToFit="1"/>
    </xf>
    <xf numFmtId="0" fontId="5" fillId="0" borderId="2" xfId="0" applyFont="1" applyBorder="1" applyAlignment="1">
      <alignment vertical="center" shrinkToFit="1"/>
    </xf>
    <xf numFmtId="0" fontId="5" fillId="0" borderId="14" xfId="0" applyFont="1" applyBorder="1" applyAlignment="1" applyProtection="1">
      <alignment horizontal="right" vertical="center" shrinkToFit="1"/>
      <protection locked="0"/>
    </xf>
    <xf numFmtId="0" fontId="5" fillId="0" borderId="5" xfId="0" applyFont="1" applyBorder="1" applyAlignment="1" applyProtection="1">
      <alignment horizontal="righ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6" xfId="0" applyFont="1" applyBorder="1" applyAlignment="1" applyProtection="1">
      <alignment horizontal="right" vertical="center" shrinkToFit="1"/>
      <protection locked="0"/>
    </xf>
    <xf numFmtId="0" fontId="5" fillId="0" borderId="0" xfId="0" applyFont="1" applyAlignment="1" applyProtection="1">
      <alignment horizontal="right" vertical="center" shrinkToFit="1"/>
      <protection locked="0"/>
    </xf>
    <xf numFmtId="0" fontId="25" fillId="0" borderId="16" xfId="0" applyFont="1" applyBorder="1" applyAlignment="1">
      <alignment vertical="center" wrapText="1"/>
    </xf>
    <xf numFmtId="0" fontId="70" fillId="0" borderId="16" xfId="0" applyFont="1" applyBorder="1" applyAlignment="1">
      <alignment vertical="center" wrapText="1"/>
    </xf>
    <xf numFmtId="0" fontId="70" fillId="0" borderId="11" xfId="0" applyFont="1" applyBorder="1" applyAlignment="1">
      <alignment vertical="center" wrapText="1"/>
    </xf>
    <xf numFmtId="0" fontId="5" fillId="0" borderId="16" xfId="0" applyFont="1" applyBorder="1" applyAlignment="1">
      <alignment vertical="center" wrapText="1"/>
    </xf>
    <xf numFmtId="0" fontId="0" fillId="0" borderId="16" xfId="0" applyBorder="1" applyAlignment="1">
      <alignment vertical="center" wrapText="1"/>
    </xf>
    <xf numFmtId="0" fontId="0" fillId="0" borderId="11" xfId="0" applyBorder="1" applyAlignment="1">
      <alignmen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Border="1" applyAlignment="1" applyProtection="1">
      <alignment vertical="center" shrinkToFit="1"/>
      <protection locked="0"/>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177" fontId="5" fillId="0" borderId="10" xfId="0" applyNumberFormat="1" applyFont="1" applyBorder="1" applyAlignment="1">
      <alignment horizontal="right" vertical="center" wrapText="1"/>
    </xf>
    <xf numFmtId="177" fontId="5" fillId="0" borderId="16" xfId="0" applyNumberFormat="1" applyFont="1" applyBorder="1" applyAlignment="1">
      <alignment horizontal="right" vertical="center" wrapText="1"/>
    </xf>
    <xf numFmtId="0" fontId="5" fillId="0" borderId="11" xfId="0" applyFont="1" applyBorder="1" applyAlignment="1" applyProtection="1">
      <alignment horizontal="center" vertical="center" wrapText="1"/>
      <protection locked="0"/>
    </xf>
    <xf numFmtId="0" fontId="6" fillId="0" borderId="16"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180" fontId="5" fillId="0" borderId="10" xfId="0" applyNumberFormat="1" applyFont="1" applyBorder="1" applyAlignment="1">
      <alignment horizontal="right" vertical="center" shrinkToFit="1"/>
    </xf>
    <xf numFmtId="180" fontId="5" fillId="0" borderId="16" xfId="0" applyNumberFormat="1" applyFont="1" applyBorder="1" applyAlignment="1">
      <alignment horizontal="right" vertical="center" shrinkToFit="1"/>
    </xf>
    <xf numFmtId="180" fontId="12" fillId="0" borderId="16" xfId="0" applyNumberFormat="1" applyFont="1" applyBorder="1" applyAlignment="1">
      <alignment horizontal="right" vertical="center" shrinkToFit="1"/>
    </xf>
    <xf numFmtId="0" fontId="5"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2" borderId="4" xfId="0" applyFont="1" applyFill="1" applyBorder="1" applyAlignment="1">
      <alignment horizontal="left" vertical="center" wrapText="1"/>
    </xf>
    <xf numFmtId="0" fontId="0" fillId="0" borderId="4" xfId="0" applyBorder="1" applyAlignment="1">
      <alignment horizontal="left" vertical="center" wrapText="1"/>
    </xf>
    <xf numFmtId="0" fontId="6" fillId="0" borderId="16"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6"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5" fillId="2" borderId="10" xfId="0" applyFont="1" applyFill="1" applyBorder="1" applyAlignment="1">
      <alignment horizontal="center" vertical="center" wrapText="1"/>
    </xf>
    <xf numFmtId="0" fontId="12" fillId="0" borderId="11" xfId="0" applyFont="1" applyBorder="1" applyAlignment="1">
      <alignment horizontal="center" vertical="center" wrapText="1"/>
    </xf>
    <xf numFmtId="0" fontId="3" fillId="2" borderId="10"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33" xfId="0" applyFont="1" applyBorder="1" applyAlignment="1">
      <alignment horizontal="center" vertical="center"/>
    </xf>
    <xf numFmtId="0" fontId="12" fillId="0" borderId="35"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0" fillId="0" borderId="2" xfId="0" applyBorder="1" applyAlignment="1">
      <alignment vertical="center" wrapText="1"/>
    </xf>
    <xf numFmtId="0" fontId="0" fillId="0" borderId="9" xfId="0" applyBorder="1" applyAlignment="1">
      <alignment vertical="center" wrapText="1"/>
    </xf>
    <xf numFmtId="0" fontId="5" fillId="0" borderId="4" xfId="0" applyFont="1" applyBorder="1" applyAlignment="1" applyProtection="1">
      <alignment horizontal="left" vertical="center" shrinkToFit="1"/>
      <protection locked="0"/>
    </xf>
    <xf numFmtId="0" fontId="12" fillId="0" borderId="4" xfId="0" applyFont="1" applyBorder="1" applyAlignment="1" applyProtection="1">
      <alignment horizontal="left" vertical="center" shrinkToFit="1"/>
      <protection locked="0"/>
    </xf>
    <xf numFmtId="180" fontId="5" fillId="0" borderId="10" xfId="0" applyNumberFormat="1" applyFont="1" applyBorder="1" applyAlignment="1" applyProtection="1">
      <alignment horizontal="right" vertical="center" shrinkToFit="1"/>
      <protection locked="0"/>
    </xf>
    <xf numFmtId="180" fontId="5" fillId="0" borderId="16" xfId="0" applyNumberFormat="1" applyFont="1" applyBorder="1" applyAlignment="1" applyProtection="1">
      <alignment horizontal="right" vertical="center" shrinkToFit="1"/>
      <protection locked="0"/>
    </xf>
    <xf numFmtId="180" fontId="12" fillId="0" borderId="16" xfId="0" applyNumberFormat="1" applyFont="1" applyBorder="1" applyAlignment="1" applyProtection="1">
      <alignment horizontal="right" vertical="center" shrinkToFit="1"/>
      <protection locked="0"/>
    </xf>
    <xf numFmtId="183" fontId="14" fillId="0" borderId="0" xfId="0" applyNumberFormat="1" applyFont="1" applyAlignment="1">
      <alignment vertical="center" wrapText="1"/>
    </xf>
    <xf numFmtId="183" fontId="2" fillId="0" borderId="0" xfId="0" applyNumberFormat="1" applyFont="1" applyAlignment="1">
      <alignment vertical="center" shrinkToFit="1"/>
    </xf>
    <xf numFmtId="0" fontId="0" fillId="0" borderId="0" xfId="0" applyAlignment="1">
      <alignment vertical="center" shrinkToFit="1"/>
    </xf>
    <xf numFmtId="0" fontId="20" fillId="0" borderId="30" xfId="0" applyFont="1" applyBorder="1" applyAlignment="1" applyProtection="1">
      <alignment horizontal="center" vertical="center" shrinkToFit="1"/>
      <protection locked="0"/>
    </xf>
    <xf numFmtId="0" fontId="70" fillId="0" borderId="31" xfId="0" applyFont="1" applyBorder="1" applyAlignment="1" applyProtection="1">
      <alignment horizontal="center" vertical="center" shrinkToFit="1"/>
      <protection locked="0"/>
    </xf>
    <xf numFmtId="0" fontId="70" fillId="0" borderId="32" xfId="0" applyFont="1" applyBorder="1" applyAlignment="1" applyProtection="1">
      <alignment horizontal="center" vertical="center" shrinkToFit="1"/>
      <protection locked="0"/>
    </xf>
    <xf numFmtId="0" fontId="0" fillId="2" borderId="58" xfId="0" applyFill="1" applyBorder="1" applyAlignment="1">
      <alignment vertical="center" wrapText="1"/>
    </xf>
    <xf numFmtId="0" fontId="9" fillId="0" borderId="0" xfId="0" applyFont="1" applyAlignment="1">
      <alignment horizontal="left" vertical="center"/>
    </xf>
    <xf numFmtId="0" fontId="46" fillId="0" borderId="0" xfId="0" applyFont="1" applyAlignment="1">
      <alignment vertical="center" wrapText="1"/>
    </xf>
    <xf numFmtId="0" fontId="0" fillId="0" borderId="0" xfId="0" applyAlignment="1">
      <alignment vertical="center" wrapText="1"/>
    </xf>
    <xf numFmtId="0" fontId="25" fillId="0" borderId="10" xfId="0" applyFont="1" applyBorder="1" applyAlignment="1">
      <alignment horizontal="left" vertical="center" wrapText="1"/>
    </xf>
    <xf numFmtId="0" fontId="25" fillId="0" borderId="16" xfId="0" applyFont="1" applyBorder="1" applyAlignment="1">
      <alignment horizontal="left" vertical="center"/>
    </xf>
    <xf numFmtId="0" fontId="25" fillId="0" borderId="11" xfId="0" applyFont="1" applyBorder="1" applyAlignment="1">
      <alignment horizontal="lef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0" borderId="4" xfId="0" applyFont="1" applyBorder="1" applyAlignment="1">
      <alignment horizontal="center" vertical="center" wrapText="1"/>
    </xf>
    <xf numFmtId="0" fontId="3" fillId="0" borderId="12" xfId="0" applyFont="1" applyBorder="1">
      <alignment vertical="center"/>
    </xf>
    <xf numFmtId="0" fontId="3" fillId="0" borderId="15" xfId="0" applyFont="1" applyBorder="1">
      <alignment vertical="center"/>
    </xf>
    <xf numFmtId="0" fontId="0" fillId="0" borderId="13" xfId="0" applyBorder="1">
      <alignment vertical="center"/>
    </xf>
    <xf numFmtId="0" fontId="21" fillId="0" borderId="12" xfId="0" applyFont="1" applyBorder="1">
      <alignment vertical="center"/>
    </xf>
    <xf numFmtId="0" fontId="21" fillId="0" borderId="15" xfId="0" applyFont="1" applyBorder="1">
      <alignment vertical="center"/>
    </xf>
    <xf numFmtId="0" fontId="70" fillId="0" borderId="13" xfId="0" applyFont="1" applyBorder="1">
      <alignment vertical="center"/>
    </xf>
    <xf numFmtId="0" fontId="20" fillId="0" borderId="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1" fillId="0" borderId="10"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3" fillId="0" borderId="76" xfId="0" applyFont="1"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12" fillId="0" borderId="78" xfId="0" applyFont="1" applyBorder="1" applyAlignment="1" applyProtection="1">
      <alignment vertical="center" shrinkToFit="1"/>
      <protection locked="0"/>
    </xf>
    <xf numFmtId="0" fontId="12" fillId="0" borderId="51" xfId="0" applyFont="1" applyBorder="1" applyAlignment="1" applyProtection="1">
      <alignment vertical="center" shrinkToFit="1"/>
      <protection locked="0"/>
    </xf>
    <xf numFmtId="176" fontId="5" fillId="0" borderId="10" xfId="0" applyNumberFormat="1" applyFont="1" applyBorder="1" applyAlignment="1" applyProtection="1">
      <alignment horizontal="right" vertical="center" shrinkToFit="1"/>
      <protection locked="0"/>
    </xf>
    <xf numFmtId="176" fontId="12" fillId="0" borderId="16" xfId="0" applyNumberFormat="1" applyFont="1" applyBorder="1" applyAlignment="1" applyProtection="1">
      <alignment horizontal="right" vertical="center" shrinkToFit="1"/>
      <protection locked="0"/>
    </xf>
    <xf numFmtId="0" fontId="6" fillId="0" borderId="10" xfId="0" applyFont="1" applyBorder="1" applyAlignment="1" applyProtection="1">
      <alignment horizontal="left" vertical="center" wrapText="1" shrinkToFit="1"/>
      <protection locked="0"/>
    </xf>
    <xf numFmtId="0" fontId="13" fillId="0" borderId="16" xfId="0" applyFont="1" applyBorder="1" applyAlignment="1" applyProtection="1">
      <alignment horizontal="left" vertical="center" wrapText="1" shrinkToFit="1"/>
      <protection locked="0"/>
    </xf>
    <xf numFmtId="0" fontId="13" fillId="0" borderId="11" xfId="0" applyFont="1" applyBorder="1" applyAlignment="1" applyProtection="1">
      <alignment horizontal="left" vertical="center" wrapText="1" shrinkToFit="1"/>
      <protection locked="0"/>
    </xf>
    <xf numFmtId="179" fontId="3" fillId="0" borderId="0" xfId="0" applyNumberFormat="1" applyFont="1">
      <alignment vertical="center"/>
    </xf>
    <xf numFmtId="179" fontId="14" fillId="0" borderId="0" xfId="0" applyNumberFormat="1" applyFont="1">
      <alignment vertical="center"/>
    </xf>
    <xf numFmtId="0" fontId="15"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176" fontId="3" fillId="0" borderId="5" xfId="0" applyNumberFormat="1" applyFont="1" applyBorder="1" applyAlignment="1" applyProtection="1">
      <alignment vertical="center" shrinkToFit="1"/>
      <protection locked="0"/>
    </xf>
    <xf numFmtId="176" fontId="14" fillId="0" borderId="14" xfId="0" applyNumberFormat="1" applyFont="1" applyBorder="1" applyAlignment="1" applyProtection="1">
      <alignment vertical="center" shrinkToFit="1"/>
      <protection locked="0"/>
    </xf>
    <xf numFmtId="0" fontId="6" fillId="0" borderId="8" xfId="0" applyFont="1" applyBorder="1" applyAlignment="1">
      <alignment horizontal="center" vertical="center" wrapText="1"/>
    </xf>
    <xf numFmtId="0" fontId="0" fillId="0" borderId="14" xfId="0" applyBorder="1" applyAlignment="1" applyProtection="1">
      <alignment horizontal="right" vertical="center" shrinkToFit="1"/>
      <protection locked="0"/>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5" fillId="0" borderId="18"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5" fillId="2" borderId="10" xfId="0" applyFont="1" applyFill="1" applyBorder="1" applyAlignment="1">
      <alignment vertical="center" wrapText="1"/>
    </xf>
    <xf numFmtId="0" fontId="3" fillId="0" borderId="5"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2" fillId="0" borderId="8" xfId="0" applyFont="1" applyBorder="1" applyAlignment="1">
      <alignment vertical="center" wrapText="1"/>
    </xf>
    <xf numFmtId="0" fontId="5" fillId="0" borderId="5"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0" fillId="0" borderId="0" xfId="0" applyAlignment="1" applyProtection="1">
      <alignment horizontal="right" vertical="center" shrinkToFit="1"/>
      <protection locked="0"/>
    </xf>
    <xf numFmtId="0" fontId="5" fillId="0" borderId="0"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5"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3" fillId="0" borderId="6" xfId="0" applyFont="1" applyBorder="1" applyAlignment="1" applyProtection="1">
      <alignment horizontal="right" vertical="center" shrinkToFit="1"/>
      <protection locked="0"/>
    </xf>
    <xf numFmtId="0" fontId="3" fillId="0" borderId="0" xfId="0" applyFont="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4" xfId="0" applyFont="1" applyBorder="1" applyProtection="1">
      <alignment vertical="center"/>
      <protection locked="0"/>
    </xf>
    <xf numFmtId="0" fontId="14" fillId="0" borderId="14" xfId="0" applyFont="1" applyBorder="1" applyProtection="1">
      <alignment vertical="center"/>
      <protection locked="0"/>
    </xf>
    <xf numFmtId="0" fontId="5" fillId="0" borderId="16" xfId="0" applyFont="1" applyBorder="1" applyAlignment="1" applyProtection="1">
      <alignment horizontal="center"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5" fillId="2" borderId="5" xfId="0" applyFont="1" applyFill="1" applyBorder="1" applyAlignment="1">
      <alignment vertical="center" wrapText="1"/>
    </xf>
    <xf numFmtId="0" fontId="12" fillId="2" borderId="14" xfId="0" applyFont="1" applyFill="1" applyBorder="1" applyAlignment="1">
      <alignment vertical="center" wrapText="1"/>
    </xf>
    <xf numFmtId="0" fontId="0" fillId="0" borderId="3" xfId="0" applyBorder="1" applyAlignment="1">
      <alignment vertical="center" wrapText="1"/>
    </xf>
    <xf numFmtId="0" fontId="12" fillId="2" borderId="8" xfId="0" applyFont="1" applyFill="1" applyBorder="1" applyAlignment="1">
      <alignment vertical="center" wrapText="1"/>
    </xf>
    <xf numFmtId="0" fontId="12" fillId="2" borderId="2" xfId="0" applyFont="1" applyFill="1" applyBorder="1" applyAlignment="1">
      <alignment vertical="center" wrapText="1"/>
    </xf>
    <xf numFmtId="0" fontId="5"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3" fillId="2" borderId="10"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3" fillId="2" borderId="4" xfId="0" applyFont="1" applyFill="1" applyBorder="1" applyAlignment="1">
      <alignment horizontal="left" vertical="center"/>
    </xf>
    <xf numFmtId="0" fontId="0" fillId="2" borderId="4" xfId="0" applyFill="1" applyBorder="1" applyAlignment="1">
      <alignment horizontal="left" vertical="center"/>
    </xf>
    <xf numFmtId="0" fontId="2" fillId="0" borderId="17" xfId="0" applyFont="1" applyBorder="1" applyAlignment="1">
      <alignment vertical="center" wrapText="1"/>
    </xf>
    <xf numFmtId="0" fontId="0" fillId="0" borderId="18" xfId="0" applyBorder="1" applyAlignment="1">
      <alignment vertical="center" wrapText="1"/>
    </xf>
    <xf numFmtId="0" fontId="2" fillId="0" borderId="14" xfId="0" applyFont="1" applyBorder="1">
      <alignment vertical="center"/>
    </xf>
    <xf numFmtId="0" fontId="0" fillId="0" borderId="14" xfId="0" applyBorder="1">
      <alignment vertical="center"/>
    </xf>
    <xf numFmtId="0" fontId="86" fillId="0" borderId="2" xfId="0" applyFont="1" applyBorder="1" applyAlignment="1">
      <alignment horizontal="right" vertical="top" shrinkToFit="1"/>
    </xf>
    <xf numFmtId="176" fontId="2" fillId="0" borderId="14" xfId="0" applyNumberFormat="1" applyFont="1" applyBorder="1" applyAlignment="1">
      <alignment horizontal="right" vertical="center" wrapText="1"/>
    </xf>
    <xf numFmtId="176" fontId="0" fillId="0" borderId="14" xfId="0" applyNumberFormat="1" applyBorder="1" applyAlignment="1">
      <alignment horizontal="right" vertical="center"/>
    </xf>
    <xf numFmtId="0" fontId="3" fillId="0" borderId="10" xfId="0" applyFont="1" applyBorder="1" applyAlignment="1" applyProtection="1">
      <alignment vertical="center" wrapText="1" shrinkToFit="1"/>
      <protection locked="0"/>
    </xf>
    <xf numFmtId="0" fontId="14" fillId="0" borderId="16" xfId="0" applyFont="1" applyBorder="1" applyAlignment="1" applyProtection="1">
      <alignment vertical="center" wrapText="1" shrinkToFit="1"/>
      <protection locked="0"/>
    </xf>
    <xf numFmtId="0" fontId="14" fillId="0" borderId="11" xfId="0" applyFont="1" applyBorder="1" applyAlignment="1" applyProtection="1">
      <alignment vertical="center" wrapText="1"/>
      <protection locked="0"/>
    </xf>
    <xf numFmtId="0" fontId="2" fillId="2" borderId="10" xfId="0" applyFont="1" applyFill="1" applyBorder="1" applyAlignment="1">
      <alignment horizontal="center" vertical="center" shrinkToFit="1"/>
    </xf>
    <xf numFmtId="0" fontId="0" fillId="2" borderId="16" xfId="0" applyFill="1" applyBorder="1" applyAlignment="1">
      <alignment horizontal="center" vertical="center" shrinkToFit="1"/>
    </xf>
    <xf numFmtId="0" fontId="0" fillId="0" borderId="11" xfId="0" applyBorder="1" applyAlignment="1">
      <alignment vertical="center" shrinkToFit="1"/>
    </xf>
    <xf numFmtId="0" fontId="2" fillId="2" borderId="10" xfId="0" applyFont="1" applyFill="1" applyBorder="1" applyAlignment="1">
      <alignment horizontal="center" vertical="center"/>
    </xf>
    <xf numFmtId="0" fontId="0" fillId="0" borderId="16" xfId="0" applyBorder="1">
      <alignment vertical="center"/>
    </xf>
    <xf numFmtId="0" fontId="0" fillId="0" borderId="11" xfId="0" applyBorder="1">
      <alignment vertical="center"/>
    </xf>
    <xf numFmtId="0" fontId="5" fillId="0" borderId="10" xfId="0" applyFont="1" applyBorder="1" applyAlignment="1" applyProtection="1">
      <alignment horizontal="right" vertical="center" shrinkToFit="1"/>
      <protection locked="0"/>
    </xf>
    <xf numFmtId="0" fontId="12" fillId="0" borderId="16" xfId="0" applyFont="1" applyBorder="1" applyAlignment="1" applyProtection="1">
      <alignment horizontal="right" vertical="center" shrinkToFit="1"/>
      <protection locked="0"/>
    </xf>
    <xf numFmtId="0" fontId="3" fillId="0" borderId="8"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9" xfId="0" applyBorder="1" applyAlignment="1" applyProtection="1">
      <alignment vertical="center" wrapText="1"/>
      <protection locked="0"/>
    </xf>
    <xf numFmtId="0" fontId="5"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6" fillId="0" borderId="10" xfId="0" applyFont="1" applyBorder="1" applyAlignment="1" applyProtection="1">
      <alignment vertical="center" wrapText="1" shrinkToFit="1"/>
      <protection locked="0"/>
    </xf>
    <xf numFmtId="0" fontId="13" fillId="0" borderId="16" xfId="0" applyFont="1" applyBorder="1" applyAlignment="1" applyProtection="1">
      <alignment vertical="center" wrapText="1" shrinkToFit="1"/>
      <protection locked="0"/>
    </xf>
    <xf numFmtId="0" fontId="13" fillId="0" borderId="11" xfId="0" applyFont="1" applyBorder="1" applyAlignment="1" applyProtection="1">
      <alignment vertical="center" wrapText="1" shrinkToFit="1"/>
      <protection locked="0"/>
    </xf>
    <xf numFmtId="0" fontId="5" fillId="0" borderId="14"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2" fillId="2" borderId="10" xfId="0" applyFont="1" applyFill="1" applyBorder="1" applyAlignment="1">
      <alignment horizontal="center" vertical="center" wrapText="1" shrinkToFit="1"/>
    </xf>
    <xf numFmtId="0" fontId="0" fillId="0" borderId="11" xfId="0" applyBorder="1" applyAlignment="1">
      <alignment horizontal="center" vertical="center" wrapText="1" shrinkToFit="1"/>
    </xf>
    <xf numFmtId="0" fontId="2" fillId="0" borderId="10"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2" fillId="0" borderId="0" xfId="0" applyFont="1" applyAlignment="1">
      <alignment vertical="center" wrapText="1"/>
    </xf>
    <xf numFmtId="0" fontId="6" fillId="0" borderId="0" xfId="0" applyFont="1" applyAlignment="1">
      <alignment vertical="center" shrinkToFit="1"/>
    </xf>
    <xf numFmtId="0" fontId="13" fillId="0" borderId="0" xfId="0" applyFont="1" applyAlignment="1">
      <alignment vertical="center" shrinkToFit="1"/>
    </xf>
    <xf numFmtId="0" fontId="2" fillId="0" borderId="2" xfId="0" applyFont="1" applyBorder="1">
      <alignment vertical="center"/>
    </xf>
    <xf numFmtId="0" fontId="0" fillId="0" borderId="2" xfId="0" applyBorder="1">
      <alignment vertical="center"/>
    </xf>
    <xf numFmtId="0" fontId="3" fillId="0" borderId="4" xfId="0" applyFont="1" applyBorder="1" applyAlignment="1">
      <alignment horizontal="center" vertical="center"/>
    </xf>
    <xf numFmtId="0" fontId="109" fillId="0" borderId="0" xfId="0" applyFont="1" applyAlignment="1">
      <alignment vertical="center" wrapText="1"/>
    </xf>
    <xf numFmtId="0" fontId="109" fillId="0" borderId="0" xfId="0" applyFont="1" applyAlignment="1">
      <alignment vertical="center"/>
    </xf>
    <xf numFmtId="0" fontId="5" fillId="0" borderId="0" xfId="0" applyFont="1" applyAlignment="1">
      <alignment vertical="center" shrinkToFit="1"/>
    </xf>
    <xf numFmtId="0" fontId="12" fillId="0" borderId="0" xfId="0" applyFont="1" applyAlignment="1">
      <alignment vertical="center" shrinkToFit="1"/>
    </xf>
    <xf numFmtId="0" fontId="113" fillId="0" borderId="0" xfId="0" applyFont="1" applyAlignment="1">
      <alignment horizontal="left" vertical="center" shrinkToFit="1"/>
    </xf>
    <xf numFmtId="0" fontId="114" fillId="0" borderId="0" xfId="0" applyFont="1" applyAlignment="1">
      <alignment horizontal="left" vertical="center" shrinkToFit="1"/>
    </xf>
    <xf numFmtId="0" fontId="109" fillId="0" borderId="0" xfId="0" applyFont="1" applyAlignment="1">
      <alignment horizontal="left" vertical="center" wrapText="1"/>
    </xf>
    <xf numFmtId="0" fontId="9" fillId="0" borderId="0" xfId="0" quotePrefix="1" applyFont="1">
      <alignment vertical="center"/>
    </xf>
    <xf numFmtId="0" fontId="0" fillId="0" borderId="0" xfId="0">
      <alignment vertical="center"/>
    </xf>
    <xf numFmtId="0" fontId="151" fillId="0" borderId="0" xfId="0" applyFont="1" applyAlignment="1">
      <alignment horizontal="left" vertical="top" wrapText="1"/>
    </xf>
    <xf numFmtId="0" fontId="2" fillId="0" borderId="2"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 xfId="0" applyFont="1" applyBorder="1" applyAlignment="1">
      <alignment vertical="center" shrinkToFit="1"/>
    </xf>
    <xf numFmtId="0" fontId="0" fillId="0" borderId="2" xfId="0" applyBorder="1" applyAlignment="1">
      <alignment vertical="center" shrinkToFit="1"/>
    </xf>
    <xf numFmtId="0" fontId="0" fillId="0" borderId="9" xfId="0" applyBorder="1" applyAlignment="1">
      <alignment horizontal="center" vertical="center" wrapText="1"/>
    </xf>
    <xf numFmtId="0" fontId="5" fillId="0" borderId="0" xfId="0" applyFont="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5"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2" xfId="0" applyFont="1" applyBorder="1" applyAlignment="1">
      <alignment horizontal="center" vertical="center" shrinkToFit="1"/>
    </xf>
    <xf numFmtId="0" fontId="12" fillId="0" borderId="2" xfId="0" applyFont="1" applyBorder="1" applyAlignment="1">
      <alignment horizontal="center" vertical="center" shrinkToFit="1"/>
    </xf>
    <xf numFmtId="0" fontId="3" fillId="0" borderId="14"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06" fillId="0" borderId="0" xfId="0" applyFont="1" applyAlignment="1">
      <alignment horizontal="right" vertical="center"/>
    </xf>
    <xf numFmtId="0" fontId="123" fillId="3" borderId="0" xfId="0" applyFont="1" applyFill="1" applyAlignment="1">
      <alignment vertical="center" wrapText="1"/>
    </xf>
    <xf numFmtId="38" fontId="2" fillId="0" borderId="4" xfId="3" applyFont="1" applyBorder="1" applyAlignment="1">
      <alignment horizontal="center" vertical="center"/>
    </xf>
    <xf numFmtId="38" fontId="2" fillId="0" borderId="10" xfId="3" applyFont="1" applyBorder="1" applyAlignment="1">
      <alignment horizontal="center" vertical="center"/>
    </xf>
    <xf numFmtId="0" fontId="5" fillId="2" borderId="1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2" fillId="2" borderId="4" xfId="0" applyFont="1" applyFill="1" applyBorder="1" applyAlignment="1">
      <alignment horizontal="center" vertical="center"/>
    </xf>
    <xf numFmtId="0" fontId="25" fillId="0" borderId="4" xfId="0" applyFont="1" applyBorder="1" applyAlignment="1" applyProtection="1">
      <alignment vertical="center" shrinkToFit="1"/>
      <protection locked="0"/>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180" fontId="5" fillId="0" borderId="4" xfId="0" applyNumberFormat="1" applyFont="1" applyBorder="1" applyAlignment="1" applyProtection="1">
      <alignment horizontal="right" vertical="center" shrinkToFit="1"/>
      <protection locked="0"/>
    </xf>
    <xf numFmtId="180" fontId="12" fillId="0" borderId="4" xfId="0" applyNumberFormat="1" applyFont="1" applyBorder="1" applyAlignment="1" applyProtection="1">
      <alignment horizontal="right" vertical="center" shrinkToFit="1"/>
      <protection locked="0"/>
    </xf>
    <xf numFmtId="177" fontId="5" fillId="0" borderId="4" xfId="0" applyNumberFormat="1" applyFont="1" applyBorder="1" applyAlignment="1">
      <alignment horizontal="right" vertical="center" wrapText="1"/>
    </xf>
    <xf numFmtId="0" fontId="5" fillId="0" borderId="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9" fillId="0" borderId="2" xfId="0" applyFont="1" applyBorder="1" applyAlignment="1">
      <alignment horizontal="left" vertical="center"/>
    </xf>
    <xf numFmtId="0" fontId="30" fillId="0" borderId="5"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2" xfId="0" applyFont="1" applyBorder="1" applyAlignment="1">
      <alignment horizontal="center" vertical="center"/>
    </xf>
    <xf numFmtId="180" fontId="5" fillId="0" borderId="16" xfId="0" applyNumberFormat="1" applyFont="1" applyBorder="1" applyAlignment="1">
      <alignment horizontal="center" vertical="center" shrinkToFit="1"/>
    </xf>
    <xf numFmtId="0" fontId="2" fillId="2" borderId="16" xfId="0" applyFont="1" applyFill="1" applyBorder="1" applyAlignment="1">
      <alignment horizontal="center" vertical="center" wrapText="1"/>
    </xf>
    <xf numFmtId="0" fontId="159"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21" fillId="0" borderId="4" xfId="0" applyFont="1" applyBorder="1" applyAlignment="1" applyProtection="1">
      <alignment horizontal="center" vertical="center" wrapText="1"/>
      <protection locked="0"/>
    </xf>
    <xf numFmtId="0" fontId="6" fillId="0" borderId="1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1" xfId="0" applyFont="1" applyBorder="1" applyAlignment="1">
      <alignment horizontal="center" vertical="center" shrinkToFit="1"/>
    </xf>
    <xf numFmtId="184" fontId="6" fillId="0" borderId="10" xfId="0" applyNumberFormat="1" applyFont="1" applyBorder="1" applyAlignment="1">
      <alignment horizontal="center" vertical="center" shrinkToFit="1"/>
    </xf>
    <xf numFmtId="184" fontId="6" fillId="0" borderId="16" xfId="0" applyNumberFormat="1" applyFont="1" applyBorder="1" applyAlignment="1">
      <alignment horizontal="center" vertical="center" shrinkToFit="1"/>
    </xf>
    <xf numFmtId="184" fontId="6" fillId="0" borderId="11" xfId="0" applyNumberFormat="1" applyFont="1" applyBorder="1" applyAlignment="1">
      <alignment horizontal="center" vertical="center" shrinkToFit="1"/>
    </xf>
    <xf numFmtId="0" fontId="3" fillId="0" borderId="4" xfId="0" applyFont="1" applyBorder="1" applyAlignment="1" applyProtection="1">
      <alignment horizontal="left" vertical="center" wrapText="1"/>
      <protection locked="0"/>
    </xf>
    <xf numFmtId="3" fontId="3" fillId="0" borderId="4" xfId="0" applyNumberFormat="1" applyFont="1" applyBorder="1" applyAlignment="1" applyProtection="1">
      <alignment horizontal="right" vertical="center" wrapText="1"/>
      <protection locked="0"/>
    </xf>
    <xf numFmtId="56" fontId="3" fillId="0" borderId="4" xfId="0" applyNumberFormat="1" applyFont="1" applyBorder="1" applyAlignment="1" applyProtection="1">
      <alignment horizontal="left" vertical="center" wrapText="1"/>
      <protection locked="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178" fontId="3" fillId="0" borderId="4" xfId="0" applyNumberFormat="1" applyFont="1" applyBorder="1" applyAlignment="1" applyProtection="1">
      <alignment horizontal="center" vertical="center" wrapText="1"/>
      <protection locked="0"/>
    </xf>
    <xf numFmtId="3" fontId="3" fillId="0" borderId="4" xfId="0" applyNumberFormat="1" applyFont="1" applyBorder="1" applyAlignment="1">
      <alignment horizontal="right" vertical="center" wrapText="1"/>
    </xf>
    <xf numFmtId="0" fontId="3" fillId="0" borderId="4"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5" fillId="0" borderId="10" xfId="0" applyFont="1" applyBorder="1" applyAlignment="1">
      <alignment vertical="center" shrinkToFit="1"/>
    </xf>
    <xf numFmtId="0" fontId="5" fillId="2" borderId="10" xfId="0" applyFont="1" applyFill="1" applyBorder="1" applyAlignment="1">
      <alignment horizontal="center" vertical="center"/>
    </xf>
    <xf numFmtId="0" fontId="0" fillId="2" borderId="16" xfId="0" applyFill="1" applyBorder="1" applyAlignment="1">
      <alignment horizontal="center" vertical="center"/>
    </xf>
    <xf numFmtId="0" fontId="0" fillId="2" borderId="11" xfId="0" applyFill="1" applyBorder="1" applyAlignment="1">
      <alignment horizontal="center" vertical="center"/>
    </xf>
    <xf numFmtId="0" fontId="117" fillId="0" borderId="14" xfId="0" applyFont="1" applyBorder="1" applyAlignment="1">
      <alignment horizontal="right" vertical="top"/>
    </xf>
    <xf numFmtId="0" fontId="119" fillId="0" borderId="14" xfId="0" applyFont="1" applyBorder="1" applyAlignment="1">
      <alignment horizontal="right" vertical="top"/>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184" fontId="6" fillId="0" borderId="33" xfId="0" applyNumberFormat="1" applyFont="1" applyBorder="1" applyAlignment="1">
      <alignment horizontal="center" vertical="center" shrinkToFit="1"/>
    </xf>
    <xf numFmtId="184" fontId="6" fillId="0" borderId="34" xfId="0" applyNumberFormat="1" applyFont="1" applyBorder="1" applyAlignment="1">
      <alignment horizontal="center" vertical="center" shrinkToFit="1"/>
    </xf>
    <xf numFmtId="184" fontId="6" fillId="0" borderId="35" xfId="0" applyNumberFormat="1" applyFont="1" applyBorder="1" applyAlignment="1">
      <alignment horizontal="center" vertical="center" shrinkToFit="1"/>
    </xf>
    <xf numFmtId="0" fontId="33"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55" xfId="0" applyFont="1" applyFill="1" applyBorder="1" applyAlignment="1">
      <alignment vertical="center" wrapText="1"/>
    </xf>
    <xf numFmtId="0" fontId="2" fillId="2" borderId="56" xfId="0" applyFont="1" applyFill="1" applyBorder="1" applyAlignment="1">
      <alignment vertical="center" wrapText="1"/>
    </xf>
    <xf numFmtId="0" fontId="2" fillId="2" borderId="57"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25" xfId="0" applyFont="1" applyFill="1" applyBorder="1" applyAlignment="1">
      <alignment vertical="center" wrapText="1"/>
    </xf>
    <xf numFmtId="3" fontId="5" fillId="0" borderId="5" xfId="0" applyNumberFormat="1" applyFont="1" applyBorder="1" applyAlignment="1">
      <alignment horizontal="right" vertical="center" wrapText="1"/>
    </xf>
    <xf numFmtId="0" fontId="12" fillId="0" borderId="14" xfId="0" applyFont="1" applyBorder="1" applyAlignment="1">
      <alignment horizontal="right" vertical="center" wrapText="1"/>
    </xf>
    <xf numFmtId="0" fontId="12" fillId="0" borderId="8" xfId="0" applyFont="1" applyBorder="1" applyAlignment="1">
      <alignment horizontal="right" vertical="center" wrapText="1"/>
    </xf>
    <xf numFmtId="0" fontId="12" fillId="0" borderId="2" xfId="0" applyFont="1" applyBorder="1" applyAlignment="1">
      <alignment horizontal="right" vertical="center" wrapText="1"/>
    </xf>
    <xf numFmtId="3" fontId="5" fillId="0" borderId="5"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2" fillId="0" borderId="10" xfId="0" applyFont="1" applyBorder="1" applyAlignment="1">
      <alignment horizontal="center" vertical="center" wrapText="1"/>
    </xf>
    <xf numFmtId="180" fontId="3" fillId="0" borderId="4" xfId="0" applyNumberFormat="1" applyFont="1" applyBorder="1" applyAlignment="1">
      <alignment horizontal="right" vertical="center" wrapText="1"/>
    </xf>
    <xf numFmtId="0" fontId="83" fillId="3" borderId="12" xfId="0" applyFont="1" applyFill="1" applyBorder="1" applyAlignment="1">
      <alignment vertical="center" wrapText="1"/>
    </xf>
    <xf numFmtId="0" fontId="83" fillId="3" borderId="13" xfId="0" applyFont="1" applyFill="1" applyBorder="1" applyAlignment="1">
      <alignment vertical="center" wrapText="1"/>
    </xf>
    <xf numFmtId="57" fontId="3" fillId="0" borderId="10"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5" fillId="0" borderId="5" xfId="0" applyFont="1" applyBorder="1" applyAlignment="1">
      <alignment vertical="center" shrinkToFit="1"/>
    </xf>
    <xf numFmtId="0" fontId="5" fillId="0" borderId="14" xfId="0" applyFont="1" applyBorder="1" applyAlignment="1">
      <alignment vertical="center" shrinkToFit="1"/>
    </xf>
    <xf numFmtId="0" fontId="5" fillId="0" borderId="3" xfId="0" applyFont="1"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left" vertical="center" wrapText="1"/>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3" fillId="0" borderId="71" xfId="0" applyFont="1" applyBorder="1" applyAlignment="1" applyProtection="1">
      <alignment vertical="center" wrapText="1"/>
      <protection locked="0"/>
    </xf>
    <xf numFmtId="0" fontId="2" fillId="0" borderId="74" xfId="0" applyFont="1" applyBorder="1" applyAlignment="1">
      <alignment horizontal="center" vertical="center" wrapText="1"/>
    </xf>
    <xf numFmtId="0" fontId="0" fillId="0" borderId="1" xfId="0" applyBorder="1" applyAlignment="1">
      <alignment horizontal="center" vertical="center" wrapText="1"/>
    </xf>
    <xf numFmtId="0" fontId="0" fillId="0" borderId="72" xfId="0"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176" fontId="3" fillId="0" borderId="10" xfId="0" applyNumberFormat="1" applyFont="1" applyBorder="1" applyAlignment="1" applyProtection="1">
      <alignment horizontal="right" vertical="center" wrapText="1"/>
      <protection locked="0"/>
    </xf>
    <xf numFmtId="0" fontId="0" fillId="0" borderId="16" xfId="0" applyBorder="1" applyAlignment="1">
      <alignment horizontal="right" vertical="center" wrapText="1"/>
    </xf>
    <xf numFmtId="0" fontId="0" fillId="0" borderId="11" xfId="0" applyBorder="1" applyAlignment="1">
      <alignment horizontal="right" vertical="center" wrapText="1"/>
    </xf>
    <xf numFmtId="0" fontId="15" fillId="0" borderId="1" xfId="0" applyFont="1" applyBorder="1" applyAlignment="1">
      <alignment vertical="top" wrapText="1"/>
    </xf>
    <xf numFmtId="0" fontId="130" fillId="0" borderId="1" xfId="0" applyFont="1" applyBorder="1" applyAlignment="1">
      <alignment vertical="top" wrapText="1"/>
    </xf>
    <xf numFmtId="0" fontId="130" fillId="0" borderId="0" xfId="0" applyFont="1" applyAlignment="1">
      <alignment vertical="top" wrapText="1"/>
    </xf>
    <xf numFmtId="0" fontId="3" fillId="0" borderId="10" xfId="0" applyFont="1" applyBorder="1" applyAlignment="1" applyProtection="1">
      <alignment horizontal="left" vertical="center" wrapText="1"/>
      <protection locked="0"/>
    </xf>
    <xf numFmtId="0" fontId="14" fillId="0" borderId="16" xfId="0" applyFont="1" applyBorder="1" applyAlignment="1">
      <alignment horizontal="left" vertical="center" wrapText="1"/>
    </xf>
    <xf numFmtId="0" fontId="14" fillId="0" borderId="11" xfId="0" applyFont="1" applyBorder="1" applyAlignment="1">
      <alignment horizontal="left" vertical="center" wrapText="1"/>
    </xf>
    <xf numFmtId="3" fontId="173" fillId="0" borderId="12" xfId="0" applyNumberFormat="1" applyFont="1" applyBorder="1" applyAlignment="1" applyProtection="1">
      <alignment vertical="center" wrapText="1"/>
      <protection locked="0"/>
    </xf>
    <xf numFmtId="3" fontId="173" fillId="0" borderId="15" xfId="0" applyNumberFormat="1" applyFont="1" applyBorder="1" applyAlignment="1" applyProtection="1">
      <alignment vertical="center" wrapText="1"/>
      <protection locked="0"/>
    </xf>
    <xf numFmtId="3" fontId="173" fillId="0" borderId="13" xfId="0" applyNumberFormat="1"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74" fillId="0" borderId="12" xfId="0" applyFont="1" applyBorder="1" applyAlignment="1">
      <alignment horizontal="center" vertical="center" wrapText="1"/>
    </xf>
    <xf numFmtId="0" fontId="174" fillId="0" borderId="15" xfId="0" applyFont="1" applyBorder="1" applyAlignment="1">
      <alignment horizontal="center" vertical="center" wrapText="1"/>
    </xf>
    <xf numFmtId="0" fontId="174" fillId="0" borderId="13" xfId="0" applyFont="1" applyBorder="1" applyAlignment="1">
      <alignment horizontal="center" vertical="center" wrapText="1"/>
    </xf>
    <xf numFmtId="184" fontId="175" fillId="0" borderId="12" xfId="0" applyNumberFormat="1" applyFont="1" applyBorder="1" applyAlignment="1">
      <alignment horizontal="center" vertical="center" wrapText="1"/>
    </xf>
    <xf numFmtId="184" fontId="175" fillId="0" borderId="15" xfId="0" applyNumberFormat="1" applyFont="1" applyBorder="1" applyAlignment="1">
      <alignment horizontal="center" vertical="center" wrapText="1"/>
    </xf>
    <xf numFmtId="184" fontId="175" fillId="0" borderId="13" xfId="0" applyNumberFormat="1" applyFont="1" applyBorder="1" applyAlignment="1">
      <alignment horizontal="center" vertical="center" wrapText="1"/>
    </xf>
    <xf numFmtId="0" fontId="3" fillId="2" borderId="58" xfId="0" applyFont="1" applyFill="1" applyBorder="1" applyAlignment="1">
      <alignment horizontal="center" vertical="center"/>
    </xf>
    <xf numFmtId="0" fontId="0" fillId="0" borderId="58" xfId="0" applyBorder="1">
      <alignment vertical="center"/>
    </xf>
    <xf numFmtId="180" fontId="173" fillId="0" borderId="12" xfId="0" applyNumberFormat="1" applyFont="1" applyBorder="1" applyAlignment="1">
      <alignment horizontal="right" vertical="center" wrapText="1"/>
    </xf>
    <xf numFmtId="180" fontId="173" fillId="0" borderId="15" xfId="0" applyNumberFormat="1" applyFont="1" applyBorder="1" applyAlignment="1">
      <alignment horizontal="right" vertical="center" wrapText="1"/>
    </xf>
    <xf numFmtId="180" fontId="173" fillId="0" borderId="13" xfId="0" applyNumberFormat="1" applyFont="1" applyBorder="1" applyAlignment="1">
      <alignment horizontal="right" vertical="center" wrapText="1"/>
    </xf>
    <xf numFmtId="3" fontId="5" fillId="0" borderId="5" xfId="0" applyNumberFormat="1" applyFont="1" applyBorder="1" applyAlignment="1">
      <alignment horizontal="right" vertical="center"/>
    </xf>
    <xf numFmtId="0" fontId="12" fillId="0" borderId="14" xfId="0" applyFont="1" applyBorder="1" applyAlignment="1">
      <alignment horizontal="right" vertical="center"/>
    </xf>
    <xf numFmtId="0" fontId="12" fillId="0" borderId="3" xfId="0" applyFont="1" applyBorder="1" applyAlignment="1">
      <alignment horizontal="right" vertical="center"/>
    </xf>
    <xf numFmtId="0" fontId="0" fillId="0" borderId="8" xfId="0" applyBorder="1" applyAlignment="1">
      <alignment vertical="center"/>
    </xf>
    <xf numFmtId="0" fontId="0" fillId="0" borderId="2" xfId="0" applyBorder="1" applyAlignment="1">
      <alignment vertical="center"/>
    </xf>
    <xf numFmtId="0" fontId="0" fillId="0" borderId="9" xfId="0" applyBorder="1" applyAlignment="1">
      <alignment vertical="center"/>
    </xf>
    <xf numFmtId="176" fontId="16" fillId="0" borderId="16" xfId="0" applyNumberFormat="1" applyFont="1" applyBorder="1" applyProtection="1">
      <alignment vertical="center"/>
      <protection locked="0"/>
    </xf>
    <xf numFmtId="0" fontId="0" fillId="0" borderId="16" xfId="0" applyBorder="1" applyProtection="1">
      <alignment vertical="center"/>
      <protection locked="0"/>
    </xf>
    <xf numFmtId="0" fontId="0" fillId="0" borderId="11" xfId="0" applyBorder="1" applyProtection="1">
      <alignment vertical="center"/>
      <protection locked="0"/>
    </xf>
    <xf numFmtId="0" fontId="82" fillId="0" borderId="10" xfId="0" applyFont="1" applyBorder="1" applyAlignment="1">
      <alignment horizontal="left" vertical="center"/>
    </xf>
    <xf numFmtId="0" fontId="116" fillId="0" borderId="16" xfId="0" applyFont="1" applyBorder="1" applyAlignment="1">
      <alignment horizontal="left" vertical="center"/>
    </xf>
    <xf numFmtId="0" fontId="116" fillId="0" borderId="11" xfId="0" applyFont="1" applyBorder="1" applyAlignment="1">
      <alignment horizontal="left" vertical="center"/>
    </xf>
    <xf numFmtId="0" fontId="107" fillId="0" borderId="0" xfId="0" applyFont="1" applyAlignment="1">
      <alignment horizontal="right" vertical="center"/>
    </xf>
    <xf numFmtId="0" fontId="108" fillId="0" borderId="0" xfId="0" applyFont="1" applyAlignment="1">
      <alignment horizontal="right" vertical="center"/>
    </xf>
    <xf numFmtId="0" fontId="117" fillId="0" borderId="2" xfId="0" applyFont="1" applyBorder="1" applyAlignment="1">
      <alignment vertical="center" wrapText="1"/>
    </xf>
    <xf numFmtId="176" fontId="16" fillId="0" borderId="16" xfId="0" applyNumberFormat="1" applyFont="1" applyBorder="1">
      <alignment vertical="center"/>
    </xf>
    <xf numFmtId="176" fontId="16" fillId="0" borderId="11" xfId="0" applyNumberFormat="1" applyFont="1" applyBorder="1">
      <alignment vertical="center"/>
    </xf>
    <xf numFmtId="0" fontId="20" fillId="0" borderId="27" xfId="0" applyFont="1" applyBorder="1" applyAlignment="1">
      <alignment horizontal="left" vertical="center" shrinkToFit="1"/>
    </xf>
    <xf numFmtId="0" fontId="20" fillId="0" borderId="28" xfId="0" applyFont="1" applyBorder="1" applyAlignment="1">
      <alignment horizontal="left" vertical="center" shrinkToFit="1"/>
    </xf>
    <xf numFmtId="0" fontId="20" fillId="0" borderId="29" xfId="0" applyFont="1" applyBorder="1" applyAlignment="1">
      <alignment horizontal="left" vertical="center" shrinkToFit="1"/>
    </xf>
    <xf numFmtId="176" fontId="16" fillId="0" borderId="10" xfId="0" applyNumberFormat="1" applyFont="1" applyBorder="1" applyAlignment="1">
      <alignment horizontal="right" vertical="center"/>
    </xf>
    <xf numFmtId="176" fontId="16" fillId="0" borderId="16" xfId="0" applyNumberFormat="1" applyFont="1" applyBorder="1" applyAlignment="1">
      <alignment horizontal="right" vertical="center"/>
    </xf>
    <xf numFmtId="176" fontId="16" fillId="0" borderId="11" xfId="0" applyNumberFormat="1" applyFont="1" applyBorder="1" applyAlignment="1">
      <alignment horizontal="right" vertical="center"/>
    </xf>
    <xf numFmtId="176" fontId="17" fillId="0" borderId="10" xfId="0" applyNumberFormat="1" applyFont="1" applyBorder="1" applyAlignment="1">
      <alignment horizontal="right" vertical="center"/>
    </xf>
    <xf numFmtId="176" fontId="17" fillId="0" borderId="16" xfId="0" applyNumberFormat="1" applyFont="1" applyBorder="1" applyAlignment="1">
      <alignment horizontal="right" vertical="center"/>
    </xf>
    <xf numFmtId="176" fontId="17" fillId="0" borderId="11" xfId="0" applyNumberFormat="1" applyFont="1"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25" fillId="0" borderId="0" xfId="0" applyFont="1" applyAlignment="1">
      <alignment horizontal="left"/>
    </xf>
    <xf numFmtId="0" fontId="12" fillId="0" borderId="0" xfId="0" applyFont="1" applyAlignment="1">
      <alignment horizontal="left"/>
    </xf>
    <xf numFmtId="0" fontId="117" fillId="0" borderId="83" xfId="0" applyFont="1" applyBorder="1" applyAlignment="1">
      <alignment horizontal="center" vertical="top" shrinkToFit="1"/>
    </xf>
    <xf numFmtId="0" fontId="119" fillId="0" borderId="83" xfId="0" applyFont="1" applyBorder="1" applyAlignment="1">
      <alignment horizontal="center" vertical="top" shrinkToFit="1"/>
    </xf>
    <xf numFmtId="0" fontId="119" fillId="0" borderId="0" xfId="0" applyFont="1" applyAlignment="1">
      <alignment horizontal="center" vertical="top" shrinkToFit="1"/>
    </xf>
    <xf numFmtId="0" fontId="121" fillId="0" borderId="0" xfId="0" applyFont="1" applyAlignment="1">
      <alignment horizontal="left" vertical="center" wrapText="1"/>
    </xf>
    <xf numFmtId="176" fontId="16" fillId="0" borderId="5" xfId="0" applyNumberFormat="1" applyFont="1" applyBorder="1" applyAlignment="1">
      <alignment horizontal="right" vertical="center"/>
    </xf>
    <xf numFmtId="0" fontId="0" fillId="0" borderId="14" xfId="0" applyBorder="1" applyAlignment="1">
      <alignment horizontal="right" vertical="center"/>
    </xf>
    <xf numFmtId="0" fontId="0" fillId="0" borderId="3" xfId="0" applyBorder="1" applyAlignment="1">
      <alignment horizontal="right" vertical="center"/>
    </xf>
    <xf numFmtId="0" fontId="25" fillId="0" borderId="0" xfId="0" applyFont="1" applyAlignment="1">
      <alignment horizontal="left" vertical="top" wrapText="1"/>
    </xf>
    <xf numFmtId="0" fontId="82" fillId="0" borderId="8" xfId="0" applyFont="1" applyBorder="1" applyAlignment="1">
      <alignment horizontal="left" vertical="center"/>
    </xf>
    <xf numFmtId="0" fontId="82" fillId="0" borderId="2" xfId="0" applyFont="1" applyBorder="1" applyAlignment="1">
      <alignment horizontal="left" vertical="center"/>
    </xf>
    <xf numFmtId="176" fontId="16" fillId="0" borderId="10" xfId="0" applyNumberFormat="1" applyFont="1" applyBorder="1">
      <alignment vertical="center"/>
    </xf>
    <xf numFmtId="176" fontId="16" fillId="0" borderId="30" xfId="0" applyNumberFormat="1" applyFont="1" applyBorder="1" applyAlignment="1">
      <alignment horizontal="right" vertical="center"/>
    </xf>
    <xf numFmtId="176" fontId="16" fillId="0" borderId="31" xfId="0" applyNumberFormat="1" applyFont="1" applyBorder="1" applyAlignment="1">
      <alignment horizontal="right" vertical="center"/>
    </xf>
    <xf numFmtId="176" fontId="16" fillId="0" borderId="32" xfId="0" applyNumberFormat="1" applyFont="1" applyBorder="1" applyAlignment="1">
      <alignment horizontal="right" vertical="center"/>
    </xf>
    <xf numFmtId="0" fontId="25" fillId="0" borderId="10" xfId="0" applyFont="1" applyBorder="1" applyAlignment="1" applyProtection="1">
      <alignment horizontal="left" vertical="center" shrinkToFit="1"/>
      <protection locked="0"/>
    </xf>
    <xf numFmtId="0" fontId="25" fillId="0" borderId="16"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176" fontId="25" fillId="0" borderId="10" xfId="0" applyNumberFormat="1" applyFont="1" applyBorder="1" applyAlignment="1" applyProtection="1">
      <alignment horizontal="right" vertical="center"/>
      <protection locked="0"/>
    </xf>
    <xf numFmtId="176" fontId="25" fillId="0" borderId="16" xfId="0" applyNumberFormat="1" applyFont="1" applyBorder="1" applyAlignment="1" applyProtection="1">
      <alignment horizontal="right" vertical="center"/>
      <protection locked="0"/>
    </xf>
    <xf numFmtId="176" fontId="25" fillId="0" borderId="10" xfId="0" quotePrefix="1" applyNumberFormat="1" applyFont="1" applyBorder="1" applyAlignment="1" applyProtection="1">
      <alignment vertical="center" shrinkToFit="1"/>
      <protection locked="0"/>
    </xf>
    <xf numFmtId="176" fontId="25" fillId="0" borderId="16" xfId="0" applyNumberFormat="1" applyFont="1" applyBorder="1" applyAlignment="1" applyProtection="1">
      <alignment vertical="center" shrinkToFit="1"/>
      <protection locked="0"/>
    </xf>
    <xf numFmtId="176" fontId="25" fillId="0" borderId="11" xfId="0" applyNumberFormat="1" applyFont="1" applyBorder="1" applyAlignment="1" applyProtection="1">
      <alignment vertical="center" shrinkToFit="1"/>
      <protection locked="0"/>
    </xf>
    <xf numFmtId="176" fontId="25" fillId="0" borderId="4" xfId="0" quotePrefix="1" applyNumberFormat="1" applyFont="1" applyBorder="1" applyAlignment="1" applyProtection="1">
      <alignment horizontal="left" vertical="center" shrinkToFit="1"/>
      <protection locked="0"/>
    </xf>
    <xf numFmtId="176" fontId="25" fillId="0" borderId="4" xfId="0" applyNumberFormat="1" applyFont="1" applyBorder="1" applyAlignment="1" applyProtection="1">
      <alignment horizontal="left" vertical="center" shrinkToFit="1"/>
      <protection locked="0"/>
    </xf>
    <xf numFmtId="176" fontId="25" fillId="0" borderId="33" xfId="0" quotePrefix="1" applyNumberFormat="1" applyFont="1" applyBorder="1">
      <alignment vertical="center"/>
    </xf>
    <xf numFmtId="176" fontId="25" fillId="0" borderId="34" xfId="0" applyNumberFormat="1" applyFont="1" applyBorder="1">
      <alignment vertical="center"/>
    </xf>
    <xf numFmtId="176" fontId="25" fillId="0" borderId="35" xfId="0" applyNumberFormat="1" applyFont="1" applyBorder="1">
      <alignment vertical="center"/>
    </xf>
    <xf numFmtId="176" fontId="16" fillId="0" borderId="58" xfId="0" applyNumberFormat="1" applyFont="1" applyBorder="1" applyAlignment="1">
      <alignment horizontal="left"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4" xfId="0" applyFont="1" applyBorder="1" applyAlignment="1">
      <alignment horizontal="center" vertical="center"/>
    </xf>
    <xf numFmtId="0" fontId="25" fillId="0" borderId="2" xfId="0" applyFont="1" applyBorder="1" applyAlignment="1">
      <alignment horizontal="center" vertical="center"/>
    </xf>
    <xf numFmtId="176" fontId="26" fillId="0" borderId="10" xfId="0" applyNumberFormat="1" applyFont="1" applyBorder="1" applyAlignment="1">
      <alignment horizontal="left" vertical="center" shrinkToFit="1"/>
    </xf>
    <xf numFmtId="0" fontId="0" fillId="0" borderId="16" xfId="0" applyBorder="1" applyAlignment="1">
      <alignment vertical="center" shrinkToFit="1"/>
    </xf>
    <xf numFmtId="0" fontId="19" fillId="0" borderId="10" xfId="0" applyFont="1" applyBorder="1" applyAlignment="1">
      <alignment horizontal="left" vertical="center"/>
    </xf>
    <xf numFmtId="0" fontId="19" fillId="0" borderId="16" xfId="0" applyFont="1" applyBorder="1" applyAlignment="1">
      <alignment horizontal="left" vertical="center"/>
    </xf>
    <xf numFmtId="0" fontId="19" fillId="0" borderId="11" xfId="0" applyFont="1" applyBorder="1" applyAlignment="1">
      <alignment horizontal="left" vertical="center"/>
    </xf>
    <xf numFmtId="176" fontId="16" fillId="0" borderId="10" xfId="0" applyNumberFormat="1" applyFont="1" applyBorder="1" applyAlignment="1" applyProtection="1">
      <alignment horizontal="right" vertical="center"/>
      <protection locked="0"/>
    </xf>
    <xf numFmtId="176" fontId="16" fillId="0" borderId="16" xfId="0" applyNumberFormat="1" applyFont="1" applyBorder="1" applyAlignment="1" applyProtection="1">
      <alignment horizontal="right" vertical="center"/>
      <protection locked="0"/>
    </xf>
    <xf numFmtId="176" fontId="16" fillId="0" borderId="11" xfId="0" applyNumberFormat="1" applyFont="1" applyBorder="1" applyAlignment="1" applyProtection="1">
      <alignment horizontal="right" vertical="center"/>
      <protection locked="0"/>
    </xf>
    <xf numFmtId="49" fontId="23" fillId="0" borderId="33" xfId="0" applyNumberFormat="1" applyFont="1" applyBorder="1" applyAlignment="1">
      <alignment horizontal="left" vertical="center" shrinkToFit="1"/>
    </xf>
    <xf numFmtId="49" fontId="23" fillId="0" borderId="34" xfId="0" applyNumberFormat="1" applyFont="1" applyBorder="1" applyAlignment="1">
      <alignment horizontal="left" vertical="center" shrinkToFit="1"/>
    </xf>
    <xf numFmtId="49" fontId="23" fillId="0" borderId="35" xfId="0" applyNumberFormat="1" applyFont="1" applyBorder="1" applyAlignment="1">
      <alignment horizontal="left" vertical="center" shrinkToFit="1"/>
    </xf>
    <xf numFmtId="49" fontId="23" fillId="0" borderId="10" xfId="0" applyNumberFormat="1" applyFont="1" applyBorder="1" applyAlignment="1" applyProtection="1">
      <alignment horizontal="left" vertical="center" shrinkToFit="1"/>
      <protection locked="0"/>
    </xf>
    <xf numFmtId="49" fontId="21" fillId="0" borderId="16" xfId="0" applyNumberFormat="1" applyFont="1" applyBorder="1" applyAlignment="1" applyProtection="1">
      <alignment horizontal="left" vertical="center" shrinkToFit="1"/>
      <protection locked="0"/>
    </xf>
    <xf numFmtId="49" fontId="21" fillId="0" borderId="11" xfId="0" applyNumberFormat="1" applyFont="1" applyBorder="1" applyAlignment="1" applyProtection="1">
      <alignment horizontal="left" vertical="center" shrinkToFit="1"/>
      <protection locked="0"/>
    </xf>
    <xf numFmtId="49" fontId="23" fillId="0" borderId="16" xfId="0" applyNumberFormat="1" applyFont="1" applyBorder="1" applyAlignment="1" applyProtection="1">
      <alignment horizontal="left" vertical="center" shrinkToFit="1"/>
      <protection locked="0"/>
    </xf>
    <xf numFmtId="49" fontId="23" fillId="0" borderId="11" xfId="0" applyNumberFormat="1" applyFont="1" applyBorder="1" applyAlignment="1" applyProtection="1">
      <alignment horizontal="left" vertical="center" shrinkToFit="1"/>
      <protection locked="0"/>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xf>
    <xf numFmtId="0" fontId="26" fillId="0" borderId="0" xfId="0" applyFont="1" applyAlignment="1">
      <alignment horizontal="left" vertical="top" wrapText="1"/>
    </xf>
    <xf numFmtId="0" fontId="12" fillId="0" borderId="0" xfId="0" applyFont="1" applyAlignment="1">
      <alignment horizontal="left" vertical="top" wrapText="1"/>
    </xf>
    <xf numFmtId="176" fontId="99" fillId="0" borderId="0" xfId="0" applyNumberFormat="1" applyFont="1" applyAlignment="1">
      <alignment horizontal="right"/>
    </xf>
    <xf numFmtId="0" fontId="30" fillId="0" borderId="0" xfId="0" applyFont="1" applyAlignment="1">
      <alignment horizontal="left" vertical="center" wrapText="1"/>
    </xf>
    <xf numFmtId="0" fontId="82" fillId="0" borderId="16" xfId="0" applyFont="1" applyBorder="1" applyAlignment="1">
      <alignment horizontal="left" vertical="center"/>
    </xf>
    <xf numFmtId="176" fontId="16" fillId="0" borderId="33" xfId="0" applyNumberFormat="1" applyFont="1" applyBorder="1" applyAlignment="1">
      <alignment horizontal="right" vertical="center"/>
    </xf>
    <xf numFmtId="176" fontId="16" fillId="0" borderId="34" xfId="0" applyNumberFormat="1" applyFont="1" applyBorder="1" applyAlignment="1">
      <alignment horizontal="right" vertical="center"/>
    </xf>
    <xf numFmtId="176" fontId="16" fillId="0" borderId="35" xfId="0" applyNumberFormat="1" applyFont="1" applyBorder="1" applyAlignment="1">
      <alignment horizontal="right" vertical="center"/>
    </xf>
    <xf numFmtId="176" fontId="120" fillId="0" borderId="80" xfId="0" applyNumberFormat="1" applyFont="1" applyBorder="1" applyAlignment="1">
      <alignment horizontal="right" vertical="center"/>
    </xf>
    <xf numFmtId="176" fontId="120" fillId="0" borderId="81" xfId="0" applyNumberFormat="1" applyFont="1" applyBorder="1" applyAlignment="1">
      <alignment horizontal="right" vertical="center"/>
    </xf>
    <xf numFmtId="176" fontId="120" fillId="0" borderId="82" xfId="0" applyNumberFormat="1" applyFont="1" applyBorder="1" applyAlignment="1">
      <alignment horizontal="right" vertical="center"/>
    </xf>
    <xf numFmtId="0" fontId="19" fillId="14" borderId="27" xfId="0" applyFont="1" applyFill="1" applyBorder="1" applyAlignment="1" applyProtection="1">
      <alignment horizontal="center" vertical="center"/>
      <protection locked="0"/>
    </xf>
    <xf numFmtId="0" fontId="19" fillId="14" borderId="29" xfId="0"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21" fillId="0" borderId="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8" xfId="0" applyFont="1" applyBorder="1" applyAlignment="1">
      <alignment horizontal="right" vertical="center" shrinkToFit="1"/>
    </xf>
    <xf numFmtId="0" fontId="25" fillId="0" borderId="2" xfId="0" applyFont="1" applyBorder="1" applyAlignment="1">
      <alignment horizontal="right" vertical="center" shrinkToFit="1"/>
    </xf>
    <xf numFmtId="0" fontId="111" fillId="0" borderId="10" xfId="0" applyFont="1" applyBorder="1" applyAlignment="1">
      <alignment horizontal="left" vertical="center"/>
    </xf>
    <xf numFmtId="0" fontId="111" fillId="0" borderId="16" xfId="0" applyFont="1" applyBorder="1" applyAlignment="1">
      <alignment horizontal="left" vertical="center"/>
    </xf>
    <xf numFmtId="0" fontId="111" fillId="0" borderId="11" xfId="0" applyFont="1" applyBorder="1" applyAlignment="1">
      <alignment horizontal="left" vertical="center"/>
    </xf>
    <xf numFmtId="0" fontId="0" fillId="0" borderId="16" xfId="0" applyFont="1" applyBorder="1" applyAlignment="1">
      <alignment horizontal="right" vertical="center"/>
    </xf>
    <xf numFmtId="0" fontId="0" fillId="0" borderId="11" xfId="0" applyFont="1" applyBorder="1" applyAlignment="1">
      <alignment horizontal="right" vertical="center"/>
    </xf>
    <xf numFmtId="0" fontId="38" fillId="0" borderId="36" xfId="1" applyFont="1" applyBorder="1" applyAlignment="1">
      <alignment horizontal="left" vertical="center"/>
    </xf>
    <xf numFmtId="183" fontId="106" fillId="0" borderId="0" xfId="1" applyNumberFormat="1" applyFont="1" applyAlignment="1">
      <alignment horizontal="left" vertical="center"/>
    </xf>
    <xf numFmtId="183" fontId="106" fillId="0" borderId="0" xfId="0" applyNumberFormat="1" applyFont="1" applyAlignment="1">
      <alignment horizontal="left" vertical="center"/>
    </xf>
    <xf numFmtId="0" fontId="64" fillId="0" borderId="0" xfId="1" applyFont="1" applyAlignment="1">
      <alignment vertical="center" wrapText="1"/>
    </xf>
    <xf numFmtId="0" fontId="49" fillId="0" borderId="0" xfId="0" applyFont="1" applyAlignment="1">
      <alignment vertical="center" wrapText="1"/>
    </xf>
    <xf numFmtId="0" fontId="49" fillId="0" borderId="2" xfId="0" applyFont="1" applyBorder="1" applyAlignment="1">
      <alignment vertical="center" wrapText="1"/>
    </xf>
    <xf numFmtId="38" fontId="69" fillId="0" borderId="0" xfId="2" applyFont="1" applyFill="1" applyBorder="1" applyAlignment="1" applyProtection="1">
      <alignment vertical="center" shrinkToFit="1"/>
    </xf>
    <xf numFmtId="0" fontId="70" fillId="0" borderId="0" xfId="0" applyFont="1" applyAlignment="1">
      <alignment vertical="center" shrinkToFit="1"/>
    </xf>
    <xf numFmtId="0" fontId="38" fillId="0" borderId="5" xfId="1" applyFont="1" applyBorder="1" applyAlignment="1">
      <alignment horizontal="center"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8" fillId="0" borderId="13" xfId="1" applyFont="1" applyBorder="1" applyAlignment="1">
      <alignment horizontal="left" vertical="center"/>
    </xf>
    <xf numFmtId="38" fontId="38" fillId="0" borderId="8" xfId="2" applyFont="1" applyFill="1" applyBorder="1" applyAlignment="1" applyProtection="1">
      <alignment horizontal="left" vertical="center"/>
    </xf>
    <xf numFmtId="38" fontId="38" fillId="0" borderId="9" xfId="2" applyFont="1" applyFill="1" applyBorder="1" applyAlignment="1" applyProtection="1">
      <alignment horizontal="left" vertical="center"/>
    </xf>
    <xf numFmtId="0" fontId="38" fillId="0" borderId="4" xfId="1" applyFont="1" applyBorder="1" applyAlignment="1">
      <alignment horizontal="center" vertical="center" wrapText="1"/>
    </xf>
    <xf numFmtId="0" fontId="38" fillId="0" borderId="4" xfId="1" applyFont="1" applyBorder="1" applyAlignment="1">
      <alignment horizontal="left" vertical="center"/>
    </xf>
    <xf numFmtId="0" fontId="38" fillId="0" borderId="10" xfId="1" applyFont="1" applyBorder="1" applyAlignment="1">
      <alignment horizontal="left" vertical="center" indent="1"/>
    </xf>
    <xf numFmtId="0" fontId="38" fillId="0" borderId="11" xfId="1" applyFont="1" applyBorder="1" applyAlignment="1">
      <alignment horizontal="left" vertical="center" indent="1"/>
    </xf>
    <xf numFmtId="0" fontId="38" fillId="0" borderId="5" xfId="1" applyFont="1" applyBorder="1" applyAlignment="1">
      <alignment horizontal="left" vertical="center" indent="1"/>
    </xf>
    <xf numFmtId="0" fontId="38" fillId="0" borderId="3" xfId="1" applyFont="1" applyBorder="1" applyAlignment="1">
      <alignment horizontal="left" vertical="center" indent="1"/>
    </xf>
    <xf numFmtId="38" fontId="38" fillId="0" borderId="5" xfId="2" applyFont="1" applyFill="1" applyBorder="1" applyAlignment="1" applyProtection="1">
      <alignment horizontal="left" vertical="center"/>
    </xf>
    <xf numFmtId="38" fontId="38" fillId="0" borderId="3" xfId="2" applyFont="1" applyFill="1" applyBorder="1" applyAlignment="1" applyProtection="1">
      <alignment horizontal="left" vertical="center"/>
    </xf>
    <xf numFmtId="38" fontId="38" fillId="0" borderId="10" xfId="2" applyFont="1" applyFill="1" applyBorder="1" applyAlignment="1" applyProtection="1">
      <alignment horizontal="left" vertical="center" wrapText="1"/>
    </xf>
    <xf numFmtId="38" fontId="38" fillId="0" borderId="11" xfId="2" applyFont="1" applyFill="1" applyBorder="1" applyAlignment="1" applyProtection="1">
      <alignment horizontal="left" vertical="center" wrapText="1"/>
    </xf>
    <xf numFmtId="38" fontId="38" fillId="5" borderId="5"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shrinkToFit="1"/>
    </xf>
    <xf numFmtId="38" fontId="38" fillId="5" borderId="3" xfId="2" applyFont="1" applyFill="1" applyBorder="1" applyAlignment="1" applyProtection="1">
      <alignment horizontal="center" vertical="center" shrinkToFit="1"/>
    </xf>
    <xf numFmtId="38" fontId="38" fillId="5" borderId="0" xfId="2" applyFont="1" applyFill="1" applyBorder="1" applyAlignment="1" applyProtection="1">
      <alignment horizontal="center" vertical="center" shrinkToFit="1"/>
    </xf>
    <xf numFmtId="38" fontId="38" fillId="5" borderId="7" xfId="2" applyFont="1" applyFill="1" applyBorder="1" applyAlignment="1" applyProtection="1">
      <alignment horizontal="center" vertical="center" shrinkToFit="1"/>
    </xf>
    <xf numFmtId="38" fontId="42" fillId="0" borderId="38" xfId="2" applyFont="1" applyFill="1" applyBorder="1" applyAlignment="1" applyProtection="1">
      <alignment horizontal="center" vertical="center" wrapText="1"/>
    </xf>
    <xf numFmtId="38" fontId="42" fillId="0" borderId="39" xfId="2" applyFont="1" applyFill="1" applyBorder="1" applyAlignment="1" applyProtection="1">
      <alignment horizontal="center" vertical="center" wrapText="1"/>
    </xf>
    <xf numFmtId="38" fontId="112" fillId="0" borderId="41" xfId="2" applyFont="1" applyFill="1" applyBorder="1" applyAlignment="1" applyProtection="1">
      <alignment horizontal="center" vertical="center" wrapText="1"/>
    </xf>
    <xf numFmtId="38" fontId="112" fillId="0" borderId="42" xfId="2" applyFont="1" applyFill="1" applyBorder="1" applyAlignment="1" applyProtection="1">
      <alignment horizontal="center" vertical="center" wrapText="1"/>
    </xf>
    <xf numFmtId="38" fontId="42" fillId="0" borderId="44" xfId="2" applyFont="1" applyFill="1" applyBorder="1" applyAlignment="1" applyProtection="1">
      <alignment horizontal="center" vertical="center" wrapText="1"/>
    </xf>
    <xf numFmtId="38" fontId="42" fillId="0" borderId="45" xfId="2" applyFont="1" applyFill="1" applyBorder="1" applyAlignment="1" applyProtection="1">
      <alignment horizontal="center" vertical="center" wrapText="1"/>
    </xf>
    <xf numFmtId="38" fontId="38" fillId="5" borderId="6" xfId="2" applyFont="1" applyFill="1" applyBorder="1" applyAlignment="1" applyProtection="1">
      <alignment horizontal="center" vertical="center" wrapText="1"/>
    </xf>
    <xf numFmtId="38" fontId="38" fillId="5" borderId="0" xfId="2" applyFont="1" applyFill="1" applyBorder="1" applyAlignment="1" applyProtection="1">
      <alignment horizontal="center" vertical="center" wrapText="1"/>
    </xf>
    <xf numFmtId="38" fontId="38" fillId="0" borderId="10" xfId="2" applyFont="1" applyFill="1" applyBorder="1" applyAlignment="1" applyProtection="1">
      <alignment horizontal="left" vertical="center" shrinkToFit="1"/>
    </xf>
    <xf numFmtId="38" fontId="38" fillId="0" borderId="16" xfId="2" applyFont="1" applyFill="1" applyBorder="1" applyAlignment="1" applyProtection="1">
      <alignment horizontal="left" vertical="center" shrinkToFit="1"/>
    </xf>
    <xf numFmtId="38" fontId="38" fillId="0" borderId="11" xfId="2" applyFont="1" applyFill="1" applyBorder="1" applyAlignment="1" applyProtection="1">
      <alignment horizontal="left" vertical="center" shrinkToFit="1"/>
    </xf>
    <xf numFmtId="38" fontId="38" fillId="0" borderId="8" xfId="2" applyFont="1" applyFill="1" applyBorder="1" applyAlignment="1" applyProtection="1">
      <alignment horizontal="left" vertical="center" shrinkToFit="1"/>
    </xf>
    <xf numFmtId="38" fontId="38" fillId="0" borderId="2" xfId="2" applyFont="1" applyFill="1" applyBorder="1" applyAlignment="1" applyProtection="1">
      <alignment horizontal="left" vertical="center" shrinkToFit="1"/>
    </xf>
    <xf numFmtId="38" fontId="38" fillId="0" borderId="9" xfId="2" applyFont="1" applyFill="1" applyBorder="1" applyAlignment="1" applyProtection="1">
      <alignment horizontal="left" vertical="center" shrinkToFit="1"/>
    </xf>
    <xf numFmtId="0" fontId="63" fillId="0" borderId="6" xfId="1" applyFont="1" applyBorder="1" applyAlignment="1">
      <alignment vertical="center" shrinkToFit="1"/>
    </xf>
    <xf numFmtId="38" fontId="40" fillId="0" borderId="6" xfId="2" applyFont="1" applyFill="1" applyBorder="1" applyAlignment="1" applyProtection="1">
      <alignment horizontal="left" vertical="center" wrapText="1" shrinkToFit="1"/>
    </xf>
    <xf numFmtId="38" fontId="40" fillId="0" borderId="0" xfId="2" applyFont="1" applyFill="1" applyBorder="1" applyAlignment="1" applyProtection="1">
      <alignment horizontal="left" vertical="center" wrapText="1" shrinkToFit="1"/>
    </xf>
    <xf numFmtId="38" fontId="40" fillId="0" borderId="7" xfId="2" applyFont="1" applyFill="1" applyBorder="1" applyAlignment="1" applyProtection="1">
      <alignment horizontal="left" vertical="center" wrapText="1" shrinkToFit="1"/>
    </xf>
    <xf numFmtId="38" fontId="38" fillId="8" borderId="10" xfId="2" applyFont="1" applyFill="1" applyBorder="1" applyAlignment="1" applyProtection="1">
      <alignment horizontal="center" vertical="center" wrapText="1"/>
    </xf>
    <xf numFmtId="0" fontId="79" fillId="8" borderId="16" xfId="0" applyFont="1" applyFill="1" applyBorder="1" applyAlignment="1">
      <alignment horizontal="center" vertical="center"/>
    </xf>
    <xf numFmtId="0" fontId="79" fillId="8" borderId="11" xfId="0" applyFont="1" applyFill="1" applyBorder="1" applyAlignment="1">
      <alignment horizontal="center" vertical="center"/>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0" fontId="40" fillId="0" borderId="10" xfId="1" applyFont="1" applyBorder="1" applyAlignment="1">
      <alignment horizontal="left" vertical="center" shrinkToFit="1"/>
    </xf>
    <xf numFmtId="0" fontId="40" fillId="0" borderId="16" xfId="1" applyFont="1" applyBorder="1" applyAlignment="1">
      <alignment horizontal="left" vertical="center" shrinkToFit="1"/>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10"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1" xfId="0" applyFont="1" applyBorder="1" applyAlignment="1" applyProtection="1">
      <alignment vertical="center"/>
      <protection locked="0"/>
    </xf>
    <xf numFmtId="38" fontId="2" fillId="0" borderId="4" xfId="3"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5" fillId="0" borderId="11" xfId="0" applyFont="1" applyBorder="1" applyAlignment="1">
      <alignment vertical="center" wrapText="1"/>
    </xf>
  </cellXfs>
  <cellStyles count="13">
    <cellStyle name="パーセント 2" xfId="6" xr:uid="{00000000-0005-0000-0000-000000000000}"/>
    <cellStyle name="桁区切り" xfId="3" builtinId="6"/>
    <cellStyle name="桁区切り 2" xfId="2" xr:uid="{00000000-0005-0000-0000-000002000000}"/>
    <cellStyle name="桁区切り 2 2" xfId="8" xr:uid="{00000000-0005-0000-0000-000003000000}"/>
    <cellStyle name="桁区切り 2 2 2" xfId="12" xr:uid="{00000000-0005-0000-0000-000004000000}"/>
    <cellStyle name="桁区切り 3" xfId="7" xr:uid="{00000000-0005-0000-0000-000005000000}"/>
    <cellStyle name="標準" xfId="0" builtinId="0"/>
    <cellStyle name="標準 2" xfId="1" xr:uid="{00000000-0005-0000-0000-000007000000}"/>
    <cellStyle name="標準 2 2" xfId="10" xr:uid="{00000000-0005-0000-0000-000008000000}"/>
    <cellStyle name="標準 3" xfId="5" xr:uid="{00000000-0005-0000-0000-000009000000}"/>
    <cellStyle name="標準 4" xfId="9" xr:uid="{00000000-0005-0000-0000-00000A000000}"/>
    <cellStyle name="標準 6" xfId="11" xr:uid="{00000000-0005-0000-0000-00000B000000}"/>
    <cellStyle name="標準 8" xfId="4" xr:uid="{00000000-0005-0000-0000-00000C000000}"/>
  </cellStyles>
  <dxfs count="475">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theme="7" tint="0.59996337778862885"/>
        </patternFill>
      </fill>
    </dxf>
    <dxf>
      <fill>
        <patternFill>
          <bgColor rgb="FFFF66FF"/>
        </patternFill>
      </fill>
    </dxf>
    <dxf>
      <fill>
        <patternFill>
          <bgColor theme="7" tint="0.59996337778862885"/>
        </patternFill>
      </fill>
    </dxf>
    <dxf>
      <fill>
        <patternFill>
          <bgColor rgb="FFFF0000"/>
        </patternFill>
      </fill>
    </dxf>
    <dxf>
      <font>
        <color rgb="FF9C0006"/>
      </font>
      <fill>
        <patternFill>
          <bgColor rgb="FFFFC7CE"/>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4.9989318521683403E-2"/>
      </font>
    </dxf>
    <dxf>
      <font>
        <color rgb="FF9C0006"/>
      </font>
      <fill>
        <patternFill>
          <bgColor rgb="FFFFC7CE"/>
        </patternFill>
      </fill>
    </dxf>
    <dxf>
      <font>
        <color theme="0" tint="-4.9989318521683403E-2"/>
      </font>
    </dxf>
    <dxf>
      <fill>
        <patternFill>
          <bgColor theme="7" tint="0.59996337778862885"/>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fill>
        <patternFill>
          <bgColor rgb="FFFF0000"/>
        </patternFill>
      </fill>
    </dxf>
    <dxf>
      <font>
        <color theme="0" tint="-4.9989318521683403E-2"/>
      </font>
    </dxf>
    <dxf>
      <fill>
        <patternFill>
          <bgColor theme="7" tint="0.59996337778862885"/>
        </patternFill>
      </fill>
    </dxf>
    <dxf>
      <fill>
        <patternFill>
          <bgColor theme="7" tint="0.59996337778862885"/>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FF0000"/>
      </font>
      <fill>
        <patternFill>
          <bgColor rgb="FFFFC7CE"/>
        </patternFill>
      </fill>
    </dxf>
    <dxf>
      <fill>
        <patternFill>
          <bgColor theme="6" tint="0.59996337778862885"/>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rgb="FF9C0006"/>
      </font>
      <fill>
        <patternFill>
          <bgColor rgb="FFFFC7CE"/>
        </patternFill>
      </fill>
    </dxf>
    <dxf>
      <fill>
        <patternFill>
          <bgColor theme="6" tint="0.59996337778862885"/>
        </patternFill>
      </fill>
    </dxf>
    <dxf>
      <font>
        <strike val="0"/>
        <color rgb="FF9C0006"/>
      </font>
      <fill>
        <patternFill>
          <fgColor rgb="FFFFCCFF"/>
          <bgColor rgb="FFFFC7CE"/>
        </patternFill>
      </fill>
    </dxf>
    <dxf>
      <fill>
        <patternFill>
          <bgColor theme="6" tint="0.59996337778862885"/>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6" tint="0.59996337778862885"/>
        </patternFill>
      </fill>
    </dxf>
    <dxf>
      <font>
        <b/>
        <i val="0"/>
        <color rgb="FFFF0000"/>
      </font>
      <fill>
        <patternFill>
          <bgColor rgb="FFFFC7CE"/>
        </patternFill>
      </fill>
    </dxf>
    <dxf>
      <fill>
        <patternFill>
          <bgColor theme="7" tint="0.59996337778862885"/>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ont>
        <color theme="2" tint="-0.24994659260841701"/>
      </font>
    </dxf>
    <dxf>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rgb="FF9C0006"/>
      </font>
      <fill>
        <patternFill>
          <bgColor rgb="FFFFC7CE"/>
        </patternFill>
      </fill>
    </dxf>
    <dxf>
      <font>
        <b/>
        <i val="0"/>
        <color rgb="FFFF0000"/>
      </font>
      <fill>
        <patternFill>
          <bgColor theme="5" tint="0.39994506668294322"/>
        </patternFill>
      </fill>
    </dxf>
    <dxf>
      <fill>
        <patternFill>
          <bgColor theme="6" tint="0.59996337778862885"/>
        </patternFill>
      </fill>
    </dxf>
    <dxf>
      <font>
        <color theme="0" tint="-0.14996795556505021"/>
      </font>
    </dxf>
    <dxf>
      <font>
        <b/>
        <i val="0"/>
        <strike val="0"/>
        <color rgb="FFFF0000"/>
      </font>
      <fill>
        <patternFill patternType="solid">
          <bgColor theme="5" tint="0.39994506668294322"/>
        </patternFill>
      </fill>
    </dxf>
    <dxf>
      <fill>
        <patternFill>
          <bgColor theme="6" tint="0.59996337778862885"/>
        </patternFill>
      </fill>
    </dxf>
    <dxf>
      <fill>
        <patternFill>
          <bgColor theme="6"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rgb="FFFF0000"/>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ont>
        <color theme="0" tint="-0.14996795556505021"/>
      </font>
    </dxf>
    <dxf>
      <font>
        <b/>
        <i val="0"/>
        <color rgb="FFFF0000"/>
      </font>
    </dxf>
    <dxf>
      <fill>
        <patternFill>
          <bgColor theme="0" tint="-0.14996795556505021"/>
        </patternFill>
      </fill>
    </dxf>
    <dxf>
      <font>
        <color theme="0" tint="-0.14996795556505021"/>
      </font>
    </dxf>
    <dxf>
      <font>
        <b/>
        <i val="0"/>
        <color rgb="FFFF3300"/>
      </font>
    </dxf>
    <dxf>
      <fill>
        <patternFill>
          <bgColor theme="0" tint="-0.14996795556505021"/>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rgb="FFFF66FF"/>
        </patternFill>
      </fill>
    </dxf>
    <dxf>
      <fill>
        <patternFill>
          <bgColor rgb="FFFF66FF"/>
        </patternFill>
      </fill>
    </dxf>
    <dxf>
      <fill>
        <patternFill>
          <bgColor theme="7" tint="0.59996337778862885"/>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b/>
        <i val="0"/>
      </font>
      <fill>
        <patternFill>
          <bgColor rgb="FFFF3300"/>
        </patternFill>
      </fill>
    </dxf>
    <dxf>
      <font>
        <b/>
        <i val="0"/>
      </font>
      <fill>
        <patternFill>
          <bgColor rgb="FFFF3300"/>
        </patternFill>
      </fill>
    </dxf>
    <dxf>
      <fill>
        <patternFill>
          <bgColor theme="7" tint="0.59996337778862885"/>
        </patternFill>
      </fill>
    </dxf>
    <dxf>
      <fill>
        <patternFill>
          <bgColor theme="0" tint="-0.14996795556505021"/>
        </patternFill>
      </fill>
    </dxf>
    <dxf>
      <fill>
        <patternFill>
          <fgColor rgb="FFFF66CC"/>
          <bgColor rgb="FFFF99FF"/>
        </patternFill>
      </fill>
    </dxf>
    <dxf>
      <font>
        <b/>
        <i val="0"/>
        <color rgb="FFFF0000"/>
      </font>
      <fill>
        <patternFill>
          <fgColor rgb="FFFF66CC"/>
        </patternFill>
      </fill>
    </dxf>
    <dxf>
      <fill>
        <patternFill>
          <bgColor theme="7" tint="0.59996337778862885"/>
        </patternFill>
      </fill>
    </dxf>
    <dxf>
      <font>
        <b/>
        <i val="0"/>
        <color rgb="FFFF0000"/>
      </font>
    </dxf>
    <dxf>
      <fill>
        <patternFill>
          <bgColor rgb="FFFF99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rgb="FFFF99FF"/>
        </patternFill>
      </fill>
    </dxf>
    <dxf>
      <font>
        <b/>
        <i val="0"/>
        <color rgb="FFFF0000"/>
      </font>
    </dxf>
    <dxf>
      <fill>
        <patternFill>
          <bgColor theme="0" tint="-0.14996795556505021"/>
        </patternFill>
      </fill>
    </dxf>
    <dxf>
      <font>
        <strike val="0"/>
        <color auto="1"/>
      </font>
      <fill>
        <patternFill>
          <fgColor theme="0" tint="-0.14993743705557422"/>
          <bgColor theme="0" tint="-0.14996795556505021"/>
        </patternFill>
      </fill>
    </dxf>
    <dxf>
      <font>
        <b/>
        <i val="0"/>
        <color rgb="FFFF0000"/>
      </font>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66FF"/>
        </patternFill>
      </fill>
    </dxf>
    <dxf>
      <font>
        <b/>
        <i val="0"/>
        <color rgb="FFFF0000"/>
      </font>
      <fill>
        <patternFill>
          <bgColor rgb="FFFFCC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b/>
        <i val="0"/>
        <color rgb="FFFF0000"/>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ont>
        <color theme="0" tint="-0.499984740745262"/>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FF0000"/>
      </font>
      <fill>
        <patternFill>
          <bgColor rgb="FFFFC7CE"/>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b/>
        <i val="0"/>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99FF"/>
        </patternFill>
      </fill>
    </dxf>
    <dxf>
      <fill>
        <patternFill>
          <fgColor rgb="FFFF66FF"/>
          <bgColor rgb="FFFF66FF"/>
        </patternFill>
      </fill>
    </dxf>
    <dxf>
      <fill>
        <patternFill>
          <bgColor theme="7" tint="0.59996337778862885"/>
        </patternFill>
      </fill>
    </dxf>
    <dxf>
      <fill>
        <patternFill>
          <bgColor rgb="FFFFFFCC"/>
        </patternFill>
      </fill>
    </dxf>
    <dxf>
      <font>
        <color rgb="FFFF66CC"/>
      </font>
      <fill>
        <patternFill>
          <bgColor rgb="FFFFCCFF"/>
        </patternFill>
      </fill>
    </dxf>
    <dxf>
      <font>
        <b/>
        <i val="0"/>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3300"/>
      </font>
      <fill>
        <patternFill>
          <bgColor rgb="FFFF66FF"/>
        </patternFill>
      </fill>
    </dxf>
    <dxf>
      <fill>
        <patternFill>
          <bgColor theme="0"/>
        </patternFill>
      </fill>
    </dxf>
    <dxf>
      <fill>
        <patternFill>
          <bgColor rgb="FFFF99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rgb="FFFFFFCC"/>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rgb="FFFFCCFF"/>
        </patternFill>
      </fill>
    </dxf>
    <dxf>
      <fill>
        <patternFill>
          <bgColor theme="7" tint="0.59996337778862885"/>
        </patternFill>
      </fill>
    </dxf>
    <dxf>
      <font>
        <color rgb="FF9C0006"/>
      </font>
      <fill>
        <patternFill>
          <bgColor rgb="FFFFC7CE"/>
        </patternFill>
      </fill>
    </dxf>
    <dxf>
      <font>
        <color rgb="FFFF0000"/>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9C0006"/>
      <color rgb="FFFFC7CE"/>
      <color rgb="FFFFCCFF"/>
      <color rgb="FFF8CBAD"/>
      <color rgb="FFFFE699"/>
      <color rgb="FFCCECFF"/>
      <color rgb="FFFFFFDD"/>
      <color rgb="FFFFFFA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AK$186" lockText="1" noThreeD="1"/>
</file>

<file path=xl/ctrlProps/ctrlProp2.xml><?xml version="1.0" encoding="utf-8"?>
<formControlPr xmlns="http://schemas.microsoft.com/office/spreadsheetml/2009/9/main" objectType="CheckBox" fmlaLink="$AL$186" noThreeD="1"/>
</file>

<file path=xl/ctrlProps/ctrlProp3.xml><?xml version="1.0" encoding="utf-8"?>
<formControlPr xmlns="http://schemas.microsoft.com/office/spreadsheetml/2009/9/main" objectType="CheckBox" fmlaLink="$T$44" lockText="1" noThreeD="1"/>
</file>

<file path=xl/ctrlProps/ctrlProp4.xml><?xml version="1.0" encoding="utf-8"?>
<formControlPr xmlns="http://schemas.microsoft.com/office/spreadsheetml/2009/9/main" objectType="CheckBox" fmlaLink="$T$45"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noThreeD="1"/>
</file>

<file path=xl/drawings/drawing1.xml><?xml version="1.0" encoding="utf-8"?>
<xdr:wsDr xmlns:xdr="http://schemas.openxmlformats.org/drawingml/2006/spreadsheetDrawing" xmlns:a="http://schemas.openxmlformats.org/drawingml/2006/main">
  <xdr:twoCellAnchor>
    <xdr:from>
      <xdr:col>28</xdr:col>
      <xdr:colOff>41274</xdr:colOff>
      <xdr:row>1</xdr:row>
      <xdr:rowOff>0</xdr:rowOff>
    </xdr:from>
    <xdr:to>
      <xdr:col>29</xdr:col>
      <xdr:colOff>2698750</xdr:colOff>
      <xdr:row>5</xdr:row>
      <xdr:rowOff>6350</xdr:rowOff>
    </xdr:to>
    <xdr:sp macro="" textlink="">
      <xdr:nvSpPr>
        <xdr:cNvPr id="2" name="正方形/長方形 1">
          <a:extLst>
            <a:ext uri="{FF2B5EF4-FFF2-40B4-BE49-F238E27FC236}">
              <a16:creationId xmlns:a16="http://schemas.microsoft.com/office/drawing/2014/main" id="{8918A5EF-A49C-4A92-84AA-68B86B2B335A}"/>
            </a:ext>
          </a:extLst>
        </xdr:cNvPr>
        <xdr:cNvSpPr/>
      </xdr:nvSpPr>
      <xdr:spPr>
        <a:xfrm>
          <a:off x="6603999" y="95250"/>
          <a:ext cx="2714626" cy="6254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「申請に係る誓約事項」は記入個所はありません。</a:t>
          </a:r>
        </a:p>
      </xdr:txBody>
    </xdr:sp>
    <xdr:clientData/>
  </xdr:twoCellAnchor>
  <xdr:twoCellAnchor>
    <xdr:from>
      <xdr:col>28</xdr:col>
      <xdr:colOff>31750</xdr:colOff>
      <xdr:row>35</xdr:row>
      <xdr:rowOff>482600</xdr:rowOff>
    </xdr:from>
    <xdr:to>
      <xdr:col>29</xdr:col>
      <xdr:colOff>1443565</xdr:colOff>
      <xdr:row>36</xdr:row>
      <xdr:rowOff>2469</xdr:rowOff>
    </xdr:to>
    <xdr:sp macro="" textlink="">
      <xdr:nvSpPr>
        <xdr:cNvPr id="3" name="正方形/長方形 2">
          <a:extLst>
            <a:ext uri="{FF2B5EF4-FFF2-40B4-BE49-F238E27FC236}">
              <a16:creationId xmlns:a16="http://schemas.microsoft.com/office/drawing/2014/main" id="{48D2252E-47CB-4220-B44D-9CAAE4E8826F}"/>
            </a:ext>
          </a:extLst>
        </xdr:cNvPr>
        <xdr:cNvSpPr/>
      </xdr:nvSpPr>
      <xdr:spPr>
        <a:xfrm>
          <a:off x="6594475" y="9312275"/>
          <a:ext cx="1468965" cy="2346325"/>
        </a:xfrm>
        <a:prstGeom prst="rect">
          <a:avLst/>
        </a:prstGeom>
        <a:solidFill>
          <a:srgbClr val="FFFFCC"/>
        </a:solidFill>
        <a:ln w="19050">
          <a:solidFill>
            <a:srgbClr val="FF0000"/>
          </a:solidFill>
          <a:prstDash val="dash"/>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rgbClr val="FF0000"/>
              </a:solidFill>
              <a:effectLst/>
              <a:latin typeface="ＭＳ ゴシック" panose="020B0609070205080204" pitchFamily="49" charset="-128"/>
              <a:ea typeface="ＭＳ ゴシック" panose="020B0609070205080204" pitchFamily="49" charset="-128"/>
              <a:cs typeface="+mn-cs"/>
            </a:rPr>
            <a:t>頁末尾の「以上」まで表示されていることを必ず確認ください。</a:t>
          </a:r>
          <a:endParaRPr kumimoji="1" lang="en-US" altLang="ja-JP" sz="9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66676</xdr:colOff>
      <xdr:row>0</xdr:row>
      <xdr:rowOff>85725</xdr:rowOff>
    </xdr:from>
    <xdr:to>
      <xdr:col>14</xdr:col>
      <xdr:colOff>371476</xdr:colOff>
      <xdr:row>2</xdr:row>
      <xdr:rowOff>142875</xdr:rowOff>
    </xdr:to>
    <xdr:sp macro="" textlink="">
      <xdr:nvSpPr>
        <xdr:cNvPr id="2" name="正方形/長方形 1">
          <a:extLst>
            <a:ext uri="{FF2B5EF4-FFF2-40B4-BE49-F238E27FC236}">
              <a16:creationId xmlns:a16="http://schemas.microsoft.com/office/drawing/2014/main" id="{7FCBDBF9-0516-4CEC-B55E-F4C37EE9782D}"/>
            </a:ext>
          </a:extLst>
        </xdr:cNvPr>
        <xdr:cNvSpPr/>
      </xdr:nvSpPr>
      <xdr:spPr>
        <a:xfrm>
          <a:off x="6705601" y="85725"/>
          <a:ext cx="3048000" cy="628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「反社会的勢力排除に関する誓約事項」は記入個所はありません。</a:t>
          </a:r>
        </a:p>
      </xdr:txBody>
    </xdr:sp>
    <xdr:clientData/>
  </xdr:twoCellAnchor>
  <xdr:twoCellAnchor>
    <xdr:from>
      <xdr:col>10</xdr:col>
      <xdr:colOff>120650</xdr:colOff>
      <xdr:row>10</xdr:row>
      <xdr:rowOff>266700</xdr:rowOff>
    </xdr:from>
    <xdr:to>
      <xdr:col>12</xdr:col>
      <xdr:colOff>218015</xdr:colOff>
      <xdr:row>17</xdr:row>
      <xdr:rowOff>15875</xdr:rowOff>
    </xdr:to>
    <xdr:sp macro="" textlink="">
      <xdr:nvSpPr>
        <xdr:cNvPr id="3" name="正方形/長方形 2">
          <a:extLst>
            <a:ext uri="{FF2B5EF4-FFF2-40B4-BE49-F238E27FC236}">
              <a16:creationId xmlns:a16="http://schemas.microsoft.com/office/drawing/2014/main" id="{910CD6D6-171A-49F9-903C-C0EAB1FC95CA}"/>
            </a:ext>
          </a:extLst>
        </xdr:cNvPr>
        <xdr:cNvSpPr/>
      </xdr:nvSpPr>
      <xdr:spPr>
        <a:xfrm>
          <a:off x="6759575" y="9896475"/>
          <a:ext cx="1468965" cy="2339975"/>
        </a:xfrm>
        <a:prstGeom prst="rect">
          <a:avLst/>
        </a:prstGeom>
        <a:solidFill>
          <a:srgbClr val="FFFFCC"/>
        </a:solidFill>
        <a:ln w="19050">
          <a:solidFill>
            <a:srgbClr val="FF0000"/>
          </a:solidFill>
          <a:prstDash val="dash"/>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rgbClr val="FF0000"/>
              </a:solidFill>
              <a:effectLst/>
              <a:latin typeface="ＭＳ ゴシック" panose="020B0609070205080204" pitchFamily="49" charset="-128"/>
              <a:ea typeface="ＭＳ ゴシック" panose="020B0609070205080204" pitchFamily="49" charset="-128"/>
              <a:cs typeface="+mn-cs"/>
            </a:rPr>
            <a:t>頁末尾の「代表者名」まで表示されていることを必ず確認ください。</a:t>
          </a:r>
          <a:endParaRPr kumimoji="1" lang="en-US" altLang="ja-JP" sz="9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48358</xdr:colOff>
      <xdr:row>9</xdr:row>
      <xdr:rowOff>32971</xdr:rowOff>
    </xdr:from>
    <xdr:to>
      <xdr:col>29</xdr:col>
      <xdr:colOff>5861</xdr:colOff>
      <xdr:row>12</xdr:row>
      <xdr:rowOff>194896</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281127" y="1420202"/>
          <a:ext cx="323849" cy="130004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361949</xdr:colOff>
      <xdr:row>9</xdr:row>
      <xdr:rowOff>194078</xdr:rowOff>
    </xdr:from>
    <xdr:to>
      <xdr:col>36</xdr:col>
      <xdr:colOff>285750</xdr:colOff>
      <xdr:row>11</xdr:row>
      <xdr:rowOff>236220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41769" y="1588538"/>
          <a:ext cx="2484121" cy="72794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「６ 申請者の概要」欄から転記</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されます／　 入力不要</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56418</xdr:colOff>
      <xdr:row>22</xdr:row>
      <xdr:rowOff>4886</xdr:rowOff>
    </xdr:from>
    <xdr:to>
      <xdr:col>29</xdr:col>
      <xdr:colOff>13921</xdr:colOff>
      <xdr:row>23</xdr:row>
      <xdr:rowOff>4886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279418" y="4024436"/>
          <a:ext cx="325803" cy="304800"/>
        </a:xfrm>
        <a:prstGeom prst="rightBrace">
          <a:avLst>
            <a:gd name="adj1" fmla="val 8333"/>
            <a:gd name="adj2" fmla="val 47303"/>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4616</xdr:colOff>
      <xdr:row>21</xdr:row>
      <xdr:rowOff>85725</xdr:rowOff>
    </xdr:from>
    <xdr:to>
      <xdr:col>36</xdr:col>
      <xdr:colOff>374650</xdr:colOff>
      <xdr:row>25</xdr:row>
      <xdr:rowOff>224118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563792" y="3761254"/>
          <a:ext cx="2543976" cy="736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ＭＳ ゴシック" panose="020B0609070205080204" pitchFamily="49" charset="-128"/>
              <a:ea typeface="ＭＳ ゴシック" panose="020B0609070205080204" pitchFamily="49" charset="-128"/>
            </a:rPr>
            <a:t>40</a:t>
          </a:r>
          <a:r>
            <a:rPr kumimoji="1" lang="ja-JP" altLang="en-US" sz="1100" b="1">
              <a:solidFill>
                <a:schemeClr val="tx1"/>
              </a:solidFill>
              <a:latin typeface="ＭＳ ゴシック" panose="020B0609070205080204" pitchFamily="49" charset="-128"/>
              <a:ea typeface="ＭＳ ゴシック" panose="020B0609070205080204" pitchFamily="49" charset="-128"/>
            </a:rPr>
            <a:t>字以内で記入ください</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（半角も</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文字ｶｳﾝﾄ）</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採択時公表</a:t>
          </a:r>
        </a:p>
      </xdr:txBody>
    </xdr:sp>
    <xdr:clientData/>
  </xdr:twoCellAnchor>
  <xdr:twoCellAnchor>
    <xdr:from>
      <xdr:col>1</xdr:col>
      <xdr:colOff>76200</xdr:colOff>
      <xdr:row>132</xdr:row>
      <xdr:rowOff>209550</xdr:rowOff>
    </xdr:from>
    <xdr:to>
      <xdr:col>1</xdr:col>
      <xdr:colOff>247650</xdr:colOff>
      <xdr:row>133</xdr:row>
      <xdr:rowOff>228600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a:off x="142875" y="32908875"/>
          <a:ext cx="171450" cy="247650"/>
        </a:xfrm>
        <a:prstGeom prst="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tx1"/>
            </a:solidFill>
          </a:endParaRPr>
        </a:p>
      </xdr:txBody>
    </xdr:sp>
    <xdr:clientData/>
  </xdr:twoCellAnchor>
  <xdr:twoCellAnchor>
    <xdr:from>
      <xdr:col>28</xdr:col>
      <xdr:colOff>76777</xdr:colOff>
      <xdr:row>50</xdr:row>
      <xdr:rowOff>129611</xdr:rowOff>
    </xdr:from>
    <xdr:to>
      <xdr:col>29</xdr:col>
      <xdr:colOff>32615</xdr:colOff>
      <xdr:row>54</xdr:row>
      <xdr:rowOff>52295</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6680777" y="13322670"/>
          <a:ext cx="314426" cy="714566"/>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27707</xdr:colOff>
      <xdr:row>50</xdr:row>
      <xdr:rowOff>124758</xdr:rowOff>
    </xdr:from>
    <xdr:to>
      <xdr:col>37</xdr:col>
      <xdr:colOff>63500</xdr:colOff>
      <xdr:row>58</xdr:row>
      <xdr:rowOff>7470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990295" y="13317817"/>
          <a:ext cx="2725205" cy="144406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業種（大分類）は ドロップダウンリストから選択してください</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常用従業員数は入力不要（「６申請者の概要欄」の 常用従業員数がカウントされて自動転記（自動反映）されます）</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業種コードと中分類名の一覧は右欄</a:t>
          </a:r>
          <a:r>
            <a:rPr kumimoji="1" lang="ja-JP" altLang="en-US" sz="1050" b="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050" b="1">
              <a:solidFill>
                <a:schemeClr val="tx1"/>
              </a:solidFill>
              <a:latin typeface="ＭＳ ゴシック" panose="020B0609070205080204" pitchFamily="49" charset="-128"/>
              <a:ea typeface="ＭＳ ゴシック" panose="020B0609070205080204" pitchFamily="49" charset="-128"/>
            </a:rPr>
            <a:t>参照方／又は募集要項末尾参照方</a:t>
          </a:r>
        </a:p>
      </xdr:txBody>
    </xdr:sp>
    <xdr:clientData/>
  </xdr:twoCellAnchor>
  <xdr:twoCellAnchor>
    <xdr:from>
      <xdr:col>37</xdr:col>
      <xdr:colOff>150379</xdr:colOff>
      <xdr:row>36</xdr:row>
      <xdr:rowOff>22228</xdr:rowOff>
    </xdr:from>
    <xdr:to>
      <xdr:col>44</xdr:col>
      <xdr:colOff>501650</xdr:colOff>
      <xdr:row>129</xdr:row>
      <xdr:rowOff>44450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453129" y="9636128"/>
          <a:ext cx="4091421" cy="19542122"/>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rgbClr val="FF0000"/>
              </a:solidFill>
              <a:effectLst/>
              <a:latin typeface="HGS創英角ﾎﾟｯﾌﾟ体" panose="040B0A00000000000000" pitchFamily="50" charset="-128"/>
              <a:ea typeface="HGS創英角ﾎﾟｯﾌﾟ体" panose="040B0A00000000000000" pitchFamily="50" charset="-128"/>
            </a:rPr>
            <a:t>業種コード一覧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募集要項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50</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頁参照</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漁業（水産養殖業を除く）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水産養殖業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鉱業、採石業、砂利採取業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総合工事業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職別工事業（設備工事業を除く）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設備工事業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食料品製造業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飲料・たばこ・飼料製造業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木材・木製品製造業（家具を除く）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家具・装備品製造業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パルプ・紙・紙加工品製造業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印刷・同関連業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化学工業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石油製品・石炭製品製造業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プラスチック製品製造業（別掲を除く）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ゴム製品製造業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なめし革・同製品・毛皮製造業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窯業・土石製品製造業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鉄鋼業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非鉄金属製造業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金属製品製造業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はん用機械器具製造業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生産用機械器具製造業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業務用機械器具製造業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電子部品・デバイス・電子回路製造業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情報通信機械器具製造業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輸送用機械器具製造業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ガス業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熱供給業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通信業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放送業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インターネット附随サービス業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映像情報制作・配給業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音声情報制作業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新聞業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出版業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道路旅客運送業</a:t>
          </a:r>
          <a:endPar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道路貨物運送業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航空運輸業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倉庫業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運輸に附帯するサービス業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郵便業（信書便事業を含む）</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繊維・衣服等卸売業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建築材料、鉱物・金属材料等卸売業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織物・衣服・身の回り品小売業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無店舗小売業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銀行業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協同組織金融業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貸金業、クレジットカード業等非預金信用機関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金融商品取引業、商品先物取引業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補助的金融業等</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保険業（保険媒介代理業，保険サービス業を含む）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不動産賃貸業（貸家業、貸間業を除く）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貸家業、貸間業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駐車場業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物品賃貸業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学術・開発研究機関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専門サービス業（他に分類されないもの）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技術サービス業（他に分類されないもの）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宿泊業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飲食店</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持ち帰り・配達飲食サービス業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洗濯・理容・美容・浴場業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その他の生活関連サービス業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娯楽業</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学校教育</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その他の教育、学習支援業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医療業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保健衛生</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社会保険・社会福祉・介護事業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協同組合（他に分類されないもの）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廃棄物処理業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自動車整備業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機械等修理業（別掲を除く）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職業紹介・労働者派遣業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その他の事業サービス業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政治・経済・文化団体</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宗教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外国公務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国家公務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地方公務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分類不能の産</a:t>
          </a:r>
          <a:r>
            <a:rPr lang="ja-JP" altLang="en-US" sz="1100" b="0" i="0" u="none" strike="noStrike">
              <a:solidFill>
                <a:srgbClr val="FF0000"/>
              </a:solidFill>
              <a:effectLst/>
              <a:latin typeface="ＭＳ ゴシック" panose="020B0609070205080204" pitchFamily="49" charset="-128"/>
              <a:ea typeface="ＭＳ ゴシック" panose="020B0609070205080204" pitchFamily="49" charset="-128"/>
            </a:rPr>
            <a:t>業</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58127</xdr:colOff>
      <xdr:row>4</xdr:row>
      <xdr:rowOff>4885</xdr:rowOff>
    </xdr:from>
    <xdr:to>
      <xdr:col>29</xdr:col>
      <xdr:colOff>13676</xdr:colOff>
      <xdr:row>6</xdr:row>
      <xdr:rowOff>2487</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a:off x="6281127" y="677985"/>
          <a:ext cx="323849" cy="277002"/>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301915</xdr:colOff>
      <xdr:row>3</xdr:row>
      <xdr:rowOff>215322</xdr:rowOff>
    </xdr:from>
    <xdr:to>
      <xdr:col>36</xdr:col>
      <xdr:colOff>279400</xdr:colOff>
      <xdr:row>8</xdr:row>
      <xdr:rowOff>31750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6524915" y="653472"/>
          <a:ext cx="2536535" cy="724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提出日を選択してください</a:t>
          </a:r>
        </a:p>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a:t>
          </a:r>
        </a:p>
      </xdr:txBody>
    </xdr:sp>
    <xdr:clientData/>
  </xdr:twoCellAnchor>
  <xdr:twoCellAnchor>
    <xdr:from>
      <xdr:col>28</xdr:col>
      <xdr:colOff>47625</xdr:colOff>
      <xdr:row>25</xdr:row>
      <xdr:rowOff>101599</xdr:rowOff>
    </xdr:from>
    <xdr:to>
      <xdr:col>29</xdr:col>
      <xdr:colOff>104198</xdr:colOff>
      <xdr:row>39</xdr:row>
      <xdr:rowOff>409574</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6715125" y="3902074"/>
          <a:ext cx="418523" cy="3851275"/>
        </a:xfrm>
        <a:prstGeom prst="rightBrace">
          <a:avLst>
            <a:gd name="adj1" fmla="val 2407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92652</xdr:colOff>
      <xdr:row>30</xdr:row>
      <xdr:rowOff>92941</xdr:rowOff>
    </xdr:from>
    <xdr:to>
      <xdr:col>36</xdr:col>
      <xdr:colOff>457199</xdr:colOff>
      <xdr:row>33</xdr:row>
      <xdr:rowOff>168275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122102" y="5207866"/>
          <a:ext cx="2574347" cy="8182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事業区分／申請者区分に対して該当区分を１つ選択して左端欄に○印をつけてください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▼から選択可</a:t>
          </a:r>
        </a:p>
      </xdr:txBody>
    </xdr:sp>
    <xdr:clientData/>
  </xdr:twoCellAnchor>
  <xdr:twoCellAnchor>
    <xdr:from>
      <xdr:col>28</xdr:col>
      <xdr:colOff>67164</xdr:colOff>
      <xdr:row>79</xdr:row>
      <xdr:rowOff>80840</xdr:rowOff>
    </xdr:from>
    <xdr:to>
      <xdr:col>29</xdr:col>
      <xdr:colOff>51577</xdr:colOff>
      <xdr:row>92</xdr:row>
      <xdr:rowOff>223715</xdr:rowOff>
    </xdr:to>
    <xdr:sp macro="" textlink="">
      <xdr:nvSpPr>
        <xdr:cNvPr id="20" name="右中かっこ 19">
          <a:extLst>
            <a:ext uri="{FF2B5EF4-FFF2-40B4-BE49-F238E27FC236}">
              <a16:creationId xmlns:a16="http://schemas.microsoft.com/office/drawing/2014/main" id="{00000000-0008-0000-0100-000014000000}"/>
            </a:ext>
          </a:extLst>
        </xdr:cNvPr>
        <xdr:cNvSpPr/>
      </xdr:nvSpPr>
      <xdr:spPr>
        <a:xfrm>
          <a:off x="6290164" y="15898690"/>
          <a:ext cx="352713" cy="299402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63500</xdr:colOff>
      <xdr:row>96</xdr:row>
      <xdr:rowOff>9525</xdr:rowOff>
    </xdr:from>
    <xdr:to>
      <xdr:col>29</xdr:col>
      <xdr:colOff>22513</xdr:colOff>
      <xdr:row>100</xdr:row>
      <xdr:rowOff>0</xdr:rowOff>
    </xdr:to>
    <xdr:sp macro="" textlink="">
      <xdr:nvSpPr>
        <xdr:cNvPr id="22" name="右中かっこ 21">
          <a:extLst>
            <a:ext uri="{FF2B5EF4-FFF2-40B4-BE49-F238E27FC236}">
              <a16:creationId xmlns:a16="http://schemas.microsoft.com/office/drawing/2014/main" id="{00000000-0008-0000-0100-000016000000}"/>
            </a:ext>
          </a:extLst>
        </xdr:cNvPr>
        <xdr:cNvSpPr/>
      </xdr:nvSpPr>
      <xdr:spPr>
        <a:xfrm>
          <a:off x="6286500" y="19510375"/>
          <a:ext cx="327313" cy="955675"/>
        </a:xfrm>
        <a:prstGeom prst="rightBrace">
          <a:avLst>
            <a:gd name="adj1" fmla="val 1706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352425</xdr:colOff>
      <xdr:row>96</xdr:row>
      <xdr:rowOff>190499</xdr:rowOff>
    </xdr:from>
    <xdr:to>
      <xdr:col>36</xdr:col>
      <xdr:colOff>457200</xdr:colOff>
      <xdr:row>99</xdr:row>
      <xdr:rowOff>165100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6575425" y="20154899"/>
          <a:ext cx="2663825" cy="698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代表的な現有機械設備を記載してください。</a:t>
          </a: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60326</xdr:colOff>
      <xdr:row>130</xdr:row>
      <xdr:rowOff>28575</xdr:rowOff>
    </xdr:from>
    <xdr:to>
      <xdr:col>29</xdr:col>
      <xdr:colOff>44739</xdr:colOff>
      <xdr:row>138</xdr:row>
      <xdr:rowOff>295275</xdr:rowOff>
    </xdr:to>
    <xdr:sp macro="" textlink="">
      <xdr:nvSpPr>
        <xdr:cNvPr id="26" name="右中かっこ 25">
          <a:extLst>
            <a:ext uri="{FF2B5EF4-FFF2-40B4-BE49-F238E27FC236}">
              <a16:creationId xmlns:a16="http://schemas.microsoft.com/office/drawing/2014/main" id="{00000000-0008-0000-0100-00001A000000}"/>
            </a:ext>
          </a:extLst>
        </xdr:cNvPr>
        <xdr:cNvSpPr/>
      </xdr:nvSpPr>
      <xdr:spPr>
        <a:xfrm>
          <a:off x="6283326" y="28863925"/>
          <a:ext cx="352713" cy="2222500"/>
        </a:xfrm>
        <a:prstGeom prst="rightBrace">
          <a:avLst>
            <a:gd name="adj1" fmla="val 3777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6535</xdr:colOff>
      <xdr:row>129</xdr:row>
      <xdr:rowOff>193675</xdr:rowOff>
    </xdr:from>
    <xdr:to>
      <xdr:col>41</xdr:col>
      <xdr:colOff>241300</xdr:colOff>
      <xdr:row>137</xdr:row>
      <xdr:rowOff>59765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6565711" y="25212675"/>
          <a:ext cx="4605060" cy="178603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過去５年以内に他の助成金を申請している場合には、「申請有」欄に「○」印を付与し、</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申請中及び採択案件（</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代表的なもの；４件以内</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）を記入してください。</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不採択が決定している場合は記入不要（「申請無」と扱って可）。</a:t>
          </a:r>
          <a:endPar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同一機械設備で、公社が実施する他の助成事業に併願申請はできません。</a:t>
          </a: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同一機械設備で、公社・国・都道府県・区市町村など複数から助成は受けられません</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（併願申請は可能ですが、最終的にはどちらかを辞退する必要有）。</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28</xdr:col>
      <xdr:colOff>69850</xdr:colOff>
      <xdr:row>142</xdr:row>
      <xdr:rowOff>0</xdr:rowOff>
    </xdr:from>
    <xdr:to>
      <xdr:col>29</xdr:col>
      <xdr:colOff>73313</xdr:colOff>
      <xdr:row>163</xdr:row>
      <xdr:rowOff>9526</xdr:rowOff>
    </xdr:to>
    <xdr:sp macro="" textlink="">
      <xdr:nvSpPr>
        <xdr:cNvPr id="28" name="右中かっこ 27">
          <a:extLst>
            <a:ext uri="{FF2B5EF4-FFF2-40B4-BE49-F238E27FC236}">
              <a16:creationId xmlns:a16="http://schemas.microsoft.com/office/drawing/2014/main" id="{00000000-0008-0000-0100-00001C000000}"/>
            </a:ext>
          </a:extLst>
        </xdr:cNvPr>
        <xdr:cNvSpPr/>
      </xdr:nvSpPr>
      <xdr:spPr>
        <a:xfrm>
          <a:off x="6292850" y="31496000"/>
          <a:ext cx="371763" cy="460057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63988</xdr:colOff>
      <xdr:row>58</xdr:row>
      <xdr:rowOff>19294</xdr:rowOff>
    </xdr:from>
    <xdr:to>
      <xdr:col>29</xdr:col>
      <xdr:colOff>121138</xdr:colOff>
      <xdr:row>66</xdr:row>
      <xdr:rowOff>47869</xdr:rowOff>
    </xdr:to>
    <xdr:sp macro="" textlink="">
      <xdr:nvSpPr>
        <xdr:cNvPr id="31" name="右中かっこ 30">
          <a:extLst>
            <a:ext uri="{FF2B5EF4-FFF2-40B4-BE49-F238E27FC236}">
              <a16:creationId xmlns:a16="http://schemas.microsoft.com/office/drawing/2014/main" id="{00000000-0008-0000-0100-00001F000000}"/>
            </a:ext>
          </a:extLst>
        </xdr:cNvPr>
        <xdr:cNvSpPr/>
      </xdr:nvSpPr>
      <xdr:spPr>
        <a:xfrm>
          <a:off x="6286988" y="11303244"/>
          <a:ext cx="425450" cy="9302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71</xdr:row>
          <xdr:rowOff>603250</xdr:rowOff>
        </xdr:from>
        <xdr:to>
          <xdr:col>9</xdr:col>
          <xdr:colOff>38100</xdr:colOff>
          <xdr:row>73</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72</xdr:row>
          <xdr:rowOff>0</xdr:rowOff>
        </xdr:from>
        <xdr:to>
          <xdr:col>28</xdr:col>
          <xdr:colOff>57150</xdr:colOff>
          <xdr:row>72</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60325</xdr:colOff>
      <xdr:row>115</xdr:row>
      <xdr:rowOff>19050</xdr:rowOff>
    </xdr:from>
    <xdr:to>
      <xdr:col>29</xdr:col>
      <xdr:colOff>19338</xdr:colOff>
      <xdr:row>123</xdr:row>
      <xdr:rowOff>238125</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a:xfrm>
          <a:off x="6283325" y="25050750"/>
          <a:ext cx="327313" cy="227647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361950</xdr:colOff>
      <xdr:row>115</xdr:row>
      <xdr:rowOff>276225</xdr:rowOff>
    </xdr:from>
    <xdr:to>
      <xdr:col>36</xdr:col>
      <xdr:colOff>466725</xdr:colOff>
      <xdr:row>123</xdr:row>
      <xdr:rowOff>82550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6584950" y="25879425"/>
          <a:ext cx="2663825" cy="18637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役員の場合は役職を記入。役員以外の株主は、当社との関係や職業（個人の場合）を記入してください。</a:t>
          </a:r>
        </a:p>
        <a:p>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持ち株比率</a:t>
          </a:r>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70%</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以上となるまで株主名を列挙ください。</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株主欄が不足する場合は、最終行に「その他○名」として、別途株主名簿（全株主分）の写しを提出してください。</a:t>
          </a:r>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28</xdr:col>
      <xdr:colOff>60325</xdr:colOff>
      <xdr:row>110</xdr:row>
      <xdr:rowOff>9525</xdr:rowOff>
    </xdr:from>
    <xdr:to>
      <xdr:col>28</xdr:col>
      <xdr:colOff>359063</xdr:colOff>
      <xdr:row>111</xdr:row>
      <xdr:rowOff>200025</xdr:rowOff>
    </xdr:to>
    <xdr:sp macro="" textlink="">
      <xdr:nvSpPr>
        <xdr:cNvPr id="34" name="右中かっこ 33">
          <a:extLst>
            <a:ext uri="{FF2B5EF4-FFF2-40B4-BE49-F238E27FC236}">
              <a16:creationId xmlns:a16="http://schemas.microsoft.com/office/drawing/2014/main" id="{00000000-0008-0000-0100-000022000000}"/>
            </a:ext>
          </a:extLst>
        </xdr:cNvPr>
        <xdr:cNvSpPr/>
      </xdr:nvSpPr>
      <xdr:spPr>
        <a:xfrm>
          <a:off x="6283325" y="24177625"/>
          <a:ext cx="298738" cy="450850"/>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342899</xdr:colOff>
      <xdr:row>109</xdr:row>
      <xdr:rowOff>180973</xdr:rowOff>
    </xdr:from>
    <xdr:to>
      <xdr:col>36</xdr:col>
      <xdr:colOff>495299</xdr:colOff>
      <xdr:row>113</xdr:row>
      <xdr:rowOff>152400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565899" y="23860123"/>
          <a:ext cx="2711450" cy="7905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役員</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が８名を超える場合は、左の空欄へ記入するか別紙一覧を提出してください。</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29</xdr:col>
      <xdr:colOff>82736</xdr:colOff>
      <xdr:row>58</xdr:row>
      <xdr:rowOff>115047</xdr:rowOff>
    </xdr:from>
    <xdr:to>
      <xdr:col>37</xdr:col>
      <xdr:colOff>5415</xdr:colOff>
      <xdr:row>65</xdr:row>
      <xdr:rowOff>179294</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7045324" y="14869459"/>
          <a:ext cx="2612091" cy="133424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「助成対象経費」と「助成金交付申請額」は、「資金計画」</a:t>
          </a:r>
          <a:r>
            <a:rPr kumimoji="1" lang="en-US" altLang="ja-JP" sz="1050" b="1">
              <a:solidFill>
                <a:schemeClr val="tx1"/>
              </a:solidFill>
              <a:latin typeface="ＭＳ ゴシック" panose="020B0609070205080204" pitchFamily="49" charset="-128"/>
              <a:ea typeface="ＭＳ ゴシック" panose="020B0609070205080204" pitchFamily="49" charset="-128"/>
            </a:rPr>
            <a:t>sheet</a:t>
          </a:r>
          <a:r>
            <a:rPr kumimoji="1" lang="ja-JP" altLang="en-US" sz="1050" b="1">
              <a:solidFill>
                <a:schemeClr val="tx1"/>
              </a:solidFill>
              <a:latin typeface="ＭＳ ゴシック" panose="020B0609070205080204" pitchFamily="49" charset="-128"/>
              <a:ea typeface="ＭＳ ゴシック" panose="020B0609070205080204" pitchFamily="49" charset="-128"/>
            </a:rPr>
            <a:t>の入力結果が転記（自動反映）されるため入力不要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申請機種数」は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機械設備計画」</a:t>
          </a: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sheet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の入力結果が転記（自動反映）されるため入力不要</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69850</xdr:colOff>
      <xdr:row>169</xdr:row>
      <xdr:rowOff>104776</xdr:rowOff>
    </xdr:from>
    <xdr:to>
      <xdr:col>29</xdr:col>
      <xdr:colOff>38676</xdr:colOff>
      <xdr:row>175</xdr:row>
      <xdr:rowOff>164354</xdr:rowOff>
    </xdr:to>
    <xdr:sp macro="" textlink="">
      <xdr:nvSpPr>
        <xdr:cNvPr id="41" name="右中かっこ 40">
          <a:extLst>
            <a:ext uri="{FF2B5EF4-FFF2-40B4-BE49-F238E27FC236}">
              <a16:creationId xmlns:a16="http://schemas.microsoft.com/office/drawing/2014/main" id="{00000000-0008-0000-0100-000029000000}"/>
            </a:ext>
          </a:extLst>
        </xdr:cNvPr>
        <xdr:cNvSpPr/>
      </xdr:nvSpPr>
      <xdr:spPr>
        <a:xfrm>
          <a:off x="6673850" y="35388364"/>
          <a:ext cx="327414" cy="1688166"/>
        </a:xfrm>
        <a:prstGeom prst="rightBrace">
          <a:avLst>
            <a:gd name="adj1" fmla="val 1673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57149</xdr:colOff>
      <xdr:row>170</xdr:row>
      <xdr:rowOff>0</xdr:rowOff>
    </xdr:from>
    <xdr:to>
      <xdr:col>38</xdr:col>
      <xdr:colOff>285750</xdr:colOff>
      <xdr:row>174</xdr:row>
      <xdr:rowOff>201705</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7019737" y="35567471"/>
          <a:ext cx="3433484" cy="125505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ＭＳ ゴシック" panose="020B0609070205080204" pitchFamily="49" charset="-128"/>
              <a:ea typeface="ＭＳ ゴシック" panose="020B0609070205080204" pitchFamily="49" charset="-128"/>
            </a:rPr>
            <a:t>加点措置を希望する場合は、項目を選んで「〇」印を付し、所定資料を申請書に添付して提出ください 。加点は所定条件を満たした場合に可能です（詳細は募集要項にてご確認ください）。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「〇」印</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ドロップダウンリスト ▼から選択可</a:t>
          </a:r>
          <a:endParaRPr lang="ja-JP" altLang="ja-JP">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166311</xdr:colOff>
      <xdr:row>15</xdr:row>
      <xdr:rowOff>107671</xdr:rowOff>
    </xdr:from>
    <xdr:to>
      <xdr:col>38</xdr:col>
      <xdr:colOff>306211</xdr:colOff>
      <xdr:row>18</xdr:row>
      <xdr:rowOff>105833</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6791478" y="2873449"/>
          <a:ext cx="3710011" cy="492051"/>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1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1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33</xdr:col>
      <xdr:colOff>81844</xdr:colOff>
      <xdr:row>16</xdr:row>
      <xdr:rowOff>4939</xdr:rowOff>
    </xdr:from>
    <xdr:to>
      <xdr:col>35</xdr:col>
      <xdr:colOff>202494</xdr:colOff>
      <xdr:row>17</xdr:row>
      <xdr:rowOff>155927</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7998177" y="2982383"/>
          <a:ext cx="586317" cy="27093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26</xdr:col>
      <xdr:colOff>66675</xdr:colOff>
      <xdr:row>22</xdr:row>
      <xdr:rowOff>9525</xdr:rowOff>
    </xdr:from>
    <xdr:to>
      <xdr:col>26</xdr:col>
      <xdr:colOff>142875</xdr:colOff>
      <xdr:row>22</xdr:row>
      <xdr:rowOff>76200</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6096000" y="4286250"/>
          <a:ext cx="76200" cy="66675"/>
        </a:xfrm>
        <a:prstGeom prst="downArrow">
          <a:avLst/>
        </a:prstGeom>
        <a:solidFill>
          <a:schemeClr val="bg1">
            <a:lumMod val="8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67407</xdr:colOff>
      <xdr:row>68</xdr:row>
      <xdr:rowOff>33215</xdr:rowOff>
    </xdr:from>
    <xdr:to>
      <xdr:col>29</xdr:col>
      <xdr:colOff>124557</xdr:colOff>
      <xdr:row>71</xdr:row>
      <xdr:rowOff>461840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6290407" y="12580815"/>
          <a:ext cx="425450" cy="13874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58084</xdr:colOff>
      <xdr:row>68</xdr:row>
      <xdr:rowOff>21254</xdr:rowOff>
    </xdr:from>
    <xdr:to>
      <xdr:col>36</xdr:col>
      <xdr:colOff>496234</xdr:colOff>
      <xdr:row>71</xdr:row>
      <xdr:rowOff>246529</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7020672" y="16605960"/>
          <a:ext cx="2612091" cy="920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この欄に記載した「企業名」「代表者名」「本店所在地」が転記される元データとなります。履歴事項全部証明書と一致させてください。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361950</xdr:colOff>
      <xdr:row>83</xdr:row>
      <xdr:rowOff>76200</xdr:rowOff>
    </xdr:from>
    <xdr:to>
      <xdr:col>36</xdr:col>
      <xdr:colOff>485775</xdr:colOff>
      <xdr:row>89</xdr:row>
      <xdr:rowOff>139700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584950" y="16529050"/>
          <a:ext cx="2682875" cy="1377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基準日現在の従業員内訳／事業所毎の常用従業員数と役員数を各々記載してください。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事業所の数が多く書ききれない場合は、「その他」の欄に纏めて記入してください。</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168275</xdr:colOff>
      <xdr:row>147</xdr:row>
      <xdr:rowOff>6350</xdr:rowOff>
    </xdr:from>
    <xdr:to>
      <xdr:col>39</xdr:col>
      <xdr:colOff>165100</xdr:colOff>
      <xdr:row>154</xdr:row>
      <xdr:rowOff>114299</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6759575" y="32772350"/>
          <a:ext cx="3616325" cy="154304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69850</xdr:colOff>
      <xdr:row>40</xdr:row>
      <xdr:rowOff>29883</xdr:rowOff>
    </xdr:from>
    <xdr:to>
      <xdr:col>29</xdr:col>
      <xdr:colOff>25688</xdr:colOff>
      <xdr:row>48</xdr:row>
      <xdr:rowOff>6350</xdr:rowOff>
    </xdr:to>
    <xdr:sp macro="" textlink="">
      <xdr:nvSpPr>
        <xdr:cNvPr id="47" name="右中かっこ 46">
          <a:extLst>
            <a:ext uri="{FF2B5EF4-FFF2-40B4-BE49-F238E27FC236}">
              <a16:creationId xmlns:a16="http://schemas.microsoft.com/office/drawing/2014/main" id="{00000000-0008-0000-0100-00002F000000}"/>
            </a:ext>
          </a:extLst>
        </xdr:cNvPr>
        <xdr:cNvSpPr/>
      </xdr:nvSpPr>
      <xdr:spPr>
        <a:xfrm>
          <a:off x="6673850" y="12326471"/>
          <a:ext cx="314426" cy="648820"/>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29509</xdr:colOff>
      <xdr:row>39</xdr:row>
      <xdr:rowOff>234950</xdr:rowOff>
    </xdr:from>
    <xdr:to>
      <xdr:col>37</xdr:col>
      <xdr:colOff>6351</xdr:colOff>
      <xdr:row>48</xdr:row>
      <xdr:rowOff>6350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7058959" y="9807575"/>
          <a:ext cx="2700992" cy="13525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 「ｾﾞﾛｴﾐ」・「賃上げ」コースを希望した場合、審査過程で「ｾﾞﾛｴﾐ」・「賃上げ」不適となった際に、助成率が低い</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「Ａ</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」「Ｂ</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「Ｃ</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」へ変更して審査を継続する場合は「</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α</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」を付して提出してください。「</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β</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」を付している場合は「</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ｾﾞﾛｴﾐ」</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・「賃上げ」不</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適</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となった時点で不採択が決定します。</a:t>
          </a:r>
          <a:endPar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63500</xdr:colOff>
      <xdr:row>96</xdr:row>
      <xdr:rowOff>9525</xdr:rowOff>
    </xdr:from>
    <xdr:to>
      <xdr:col>29</xdr:col>
      <xdr:colOff>22513</xdr:colOff>
      <xdr:row>100</xdr:row>
      <xdr:rowOff>0</xdr:rowOff>
    </xdr:to>
    <xdr:sp macro="" textlink="">
      <xdr:nvSpPr>
        <xdr:cNvPr id="12" name="右中かっこ 11">
          <a:extLst>
            <a:ext uri="{FF2B5EF4-FFF2-40B4-BE49-F238E27FC236}">
              <a16:creationId xmlns:a16="http://schemas.microsoft.com/office/drawing/2014/main" id="{3E0A14E9-B9A8-4276-A960-709E870C36AF}"/>
            </a:ext>
          </a:extLst>
        </xdr:cNvPr>
        <xdr:cNvSpPr/>
      </xdr:nvSpPr>
      <xdr:spPr>
        <a:xfrm>
          <a:off x="6734175" y="21170900"/>
          <a:ext cx="320963" cy="946150"/>
        </a:xfrm>
        <a:prstGeom prst="rightBrace">
          <a:avLst>
            <a:gd name="adj1" fmla="val 1706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62794</xdr:colOff>
      <xdr:row>6</xdr:row>
      <xdr:rowOff>21167</xdr:rowOff>
    </xdr:from>
    <xdr:to>
      <xdr:col>27</xdr:col>
      <xdr:colOff>369646</xdr:colOff>
      <xdr:row>27</xdr:row>
      <xdr:rowOff>21167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137627" y="783167"/>
          <a:ext cx="306852" cy="4720167"/>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346076</xdr:colOff>
      <xdr:row>10</xdr:row>
      <xdr:rowOff>110066</xdr:rowOff>
    </xdr:from>
    <xdr:to>
      <xdr:col>34</xdr:col>
      <xdr:colOff>225778</xdr:colOff>
      <xdr:row>20</xdr:row>
      <xdr:rowOff>98777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420909" y="2029177"/>
          <a:ext cx="2320925" cy="202071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98073</xdr:colOff>
      <xdr:row>30</xdr:row>
      <xdr:rowOff>28223</xdr:rowOff>
    </xdr:from>
    <xdr:to>
      <xdr:col>27</xdr:col>
      <xdr:colOff>404925</xdr:colOff>
      <xdr:row>51</xdr:row>
      <xdr:rowOff>37749</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172906" y="5870223"/>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394053</xdr:colOff>
      <xdr:row>32</xdr:row>
      <xdr:rowOff>225778</xdr:rowOff>
    </xdr:from>
    <xdr:to>
      <xdr:col>35</xdr:col>
      <xdr:colOff>183445</xdr:colOff>
      <xdr:row>42</xdr:row>
      <xdr:rowOff>183444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468886" y="6688667"/>
          <a:ext cx="2534003" cy="21872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76905</xdr:colOff>
      <xdr:row>55</xdr:row>
      <xdr:rowOff>0</xdr:rowOff>
    </xdr:from>
    <xdr:to>
      <xdr:col>27</xdr:col>
      <xdr:colOff>383757</xdr:colOff>
      <xdr:row>76</xdr:row>
      <xdr:rowOff>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6151738" y="11147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422275</xdr:colOff>
      <xdr:row>60</xdr:row>
      <xdr:rowOff>6351</xdr:rowOff>
    </xdr:from>
    <xdr:to>
      <xdr:col>35</xdr:col>
      <xdr:colOff>84667</xdr:colOff>
      <xdr:row>71</xdr:row>
      <xdr:rowOff>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6497108" y="12579351"/>
          <a:ext cx="2407003" cy="220909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91017</xdr:colOff>
      <xdr:row>79</xdr:row>
      <xdr:rowOff>14112</xdr:rowOff>
    </xdr:from>
    <xdr:to>
      <xdr:col>27</xdr:col>
      <xdr:colOff>397869</xdr:colOff>
      <xdr:row>102</xdr:row>
      <xdr:rowOff>23638</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a:off x="6165850" y="16390056"/>
          <a:ext cx="306852" cy="5110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85</xdr:row>
      <xdr:rowOff>98073</xdr:rowOff>
    </xdr:from>
    <xdr:to>
      <xdr:col>35</xdr:col>
      <xdr:colOff>211667</xdr:colOff>
      <xdr:row>94</xdr:row>
      <xdr:rowOff>169333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525331" y="18089740"/>
          <a:ext cx="2505780" cy="18774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76906</xdr:colOff>
      <xdr:row>105</xdr:row>
      <xdr:rowOff>0</xdr:rowOff>
    </xdr:from>
    <xdr:to>
      <xdr:col>27</xdr:col>
      <xdr:colOff>383758</xdr:colOff>
      <xdr:row>126</xdr:row>
      <xdr:rowOff>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151739" y="21942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110</xdr:row>
      <xdr:rowOff>69851</xdr:rowOff>
    </xdr:from>
    <xdr:to>
      <xdr:col>35</xdr:col>
      <xdr:colOff>388057</xdr:colOff>
      <xdr:row>120</xdr:row>
      <xdr:rowOff>56445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6525331" y="23437851"/>
          <a:ext cx="2682170" cy="19833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105128</xdr:colOff>
      <xdr:row>128</xdr:row>
      <xdr:rowOff>0</xdr:rowOff>
    </xdr:from>
    <xdr:to>
      <xdr:col>27</xdr:col>
      <xdr:colOff>411980</xdr:colOff>
      <xdr:row>149</xdr:row>
      <xdr:rowOff>171804</xdr:rowOff>
    </xdr:to>
    <xdr:sp macro="" textlink="">
      <xdr:nvSpPr>
        <xdr:cNvPr id="12" name="右中かっこ 11">
          <a:extLst>
            <a:ext uri="{FF2B5EF4-FFF2-40B4-BE49-F238E27FC236}">
              <a16:creationId xmlns:a16="http://schemas.microsoft.com/office/drawing/2014/main" id="{00000000-0008-0000-0200-00000C000000}"/>
            </a:ext>
          </a:extLst>
        </xdr:cNvPr>
        <xdr:cNvSpPr/>
      </xdr:nvSpPr>
      <xdr:spPr>
        <a:xfrm>
          <a:off x="6179961" y="27100389"/>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415220</xdr:colOff>
      <xdr:row>133</xdr:row>
      <xdr:rowOff>225073</xdr:rowOff>
    </xdr:from>
    <xdr:to>
      <xdr:col>36</xdr:col>
      <xdr:colOff>14111</xdr:colOff>
      <xdr:row>142</xdr:row>
      <xdr:rowOff>56445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490053" y="28510795"/>
          <a:ext cx="2830336" cy="175048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310445</xdr:colOff>
      <xdr:row>147</xdr:row>
      <xdr:rowOff>91016</xdr:rowOff>
    </xdr:from>
    <xdr:to>
      <xdr:col>35</xdr:col>
      <xdr:colOff>352780</xdr:colOff>
      <xdr:row>153</xdr:row>
      <xdr:rowOff>204611</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385278" y="31198960"/>
          <a:ext cx="2786946" cy="1743429"/>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Excel</a:t>
          </a:r>
          <a:r>
            <a:rPr lang="ja-JP" altLang="en-US" sz="105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⇒［シートの保護解除］をクリックすると保護が解除されます。行全体をコピー・挿入により記入欄の行全体を追加してください。追加後には［校閲］タブの［シートの保護］をクリックしてそのまま［</a:t>
          </a:r>
          <a:r>
            <a:rPr lang="en-US" altLang="ja-JP" sz="1050">
              <a:solidFill>
                <a:schemeClr val="tx1"/>
              </a:solidFill>
              <a:effectLst/>
              <a:latin typeface="ＭＳ ゴシック" panose="020B0609070205080204" pitchFamily="49" charset="-128"/>
              <a:ea typeface="ＭＳ ゴシック" panose="020B0609070205080204" pitchFamily="49" charset="-128"/>
            </a:rPr>
            <a:t>ok</a:t>
          </a:r>
          <a:r>
            <a:rPr lang="ja-JP" altLang="en-US" sz="105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31750</xdr:colOff>
      <xdr:row>150</xdr:row>
      <xdr:rowOff>63500</xdr:rowOff>
    </xdr:from>
    <xdr:to>
      <xdr:col>27</xdr:col>
      <xdr:colOff>298450</xdr:colOff>
      <xdr:row>150</xdr:row>
      <xdr:rowOff>342900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6013450" y="31915100"/>
          <a:ext cx="266700" cy="2794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66675</xdr:colOff>
      <xdr:row>4</xdr:row>
      <xdr:rowOff>47626</xdr:rowOff>
    </xdr:from>
    <xdr:to>
      <xdr:col>43</xdr:col>
      <xdr:colOff>133351</xdr:colOff>
      <xdr:row>10</xdr:row>
      <xdr:rowOff>523876</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9229725" y="657226"/>
          <a:ext cx="295276" cy="367665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66676</xdr:colOff>
      <xdr:row>26</xdr:row>
      <xdr:rowOff>180974</xdr:rowOff>
    </xdr:from>
    <xdr:to>
      <xdr:col>43</xdr:col>
      <xdr:colOff>142876</xdr:colOff>
      <xdr:row>30</xdr:row>
      <xdr:rowOff>419099</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9172576" y="7223124"/>
          <a:ext cx="304800" cy="1965325"/>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180974</xdr:colOff>
      <xdr:row>26</xdr:row>
      <xdr:rowOff>238124</xdr:rowOff>
    </xdr:from>
    <xdr:to>
      <xdr:col>47</xdr:col>
      <xdr:colOff>101600</xdr:colOff>
      <xdr:row>33</xdr:row>
      <xdr:rowOff>107950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515474" y="7280274"/>
          <a:ext cx="1882776" cy="28924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同一機種での相見積書の提出が必要。　</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但し「</a:t>
          </a:r>
          <a:r>
            <a:rPr kumimoji="1" lang="ja-JP" altLang="en-US" sz="1100" b="1">
              <a:solidFill>
                <a:srgbClr val="0000FF"/>
              </a:solidFill>
              <a:latin typeface="ＭＳ ゴシック" panose="020B0609070205080204" pitchFamily="49" charset="-128"/>
              <a:ea typeface="ＭＳ ゴシック" panose="020B0609070205080204" pitchFamily="49" charset="-128"/>
            </a:rPr>
            <a:t>オーダーメイド</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メーカー直販</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特定代理店販売により、販売経路が限られているため</a:t>
          </a:r>
          <a:r>
            <a:rPr kumimoji="1" lang="ja-JP" altLang="en-US" sz="1100" b="1">
              <a:solidFill>
                <a:schemeClr val="tx1"/>
              </a:solidFill>
              <a:latin typeface="ＭＳ ゴシック" panose="020B0609070205080204" pitchFamily="49" charset="-128"/>
              <a:ea typeface="ＭＳ ゴシック" panose="020B0609070205080204" pitchFamily="49" charset="-128"/>
            </a:rPr>
            <a:t>」のいずれかの理由のみ、「見積限定理由書」を提出することにより相見積書の提出は免除されます。前記３つの理由以外の理由では認められないため</a:t>
          </a: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42</xdr:col>
      <xdr:colOff>60325</xdr:colOff>
      <xdr:row>25</xdr:row>
      <xdr:rowOff>28575</xdr:rowOff>
    </xdr:from>
    <xdr:to>
      <xdr:col>43</xdr:col>
      <xdr:colOff>203200</xdr:colOff>
      <xdr:row>25</xdr:row>
      <xdr:rowOff>428625</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rot="10800000">
          <a:off x="9166225" y="6638925"/>
          <a:ext cx="371475" cy="400050"/>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69850</xdr:colOff>
      <xdr:row>18</xdr:row>
      <xdr:rowOff>114300</xdr:rowOff>
    </xdr:from>
    <xdr:to>
      <xdr:col>43</xdr:col>
      <xdr:colOff>88900</xdr:colOff>
      <xdr:row>20</xdr:row>
      <xdr:rowOff>28575</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9175750" y="5302250"/>
          <a:ext cx="247650" cy="231775"/>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82550</xdr:colOff>
      <xdr:row>35</xdr:row>
      <xdr:rowOff>0</xdr:rowOff>
    </xdr:from>
    <xdr:to>
      <xdr:col>43</xdr:col>
      <xdr:colOff>101600</xdr:colOff>
      <xdr:row>37</xdr:row>
      <xdr:rowOff>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9188450" y="10833100"/>
          <a:ext cx="247650" cy="1905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107950</xdr:colOff>
      <xdr:row>34</xdr:row>
      <xdr:rowOff>371475</xdr:rowOff>
    </xdr:from>
    <xdr:to>
      <xdr:col>55</xdr:col>
      <xdr:colOff>307975</xdr:colOff>
      <xdr:row>37</xdr:row>
      <xdr:rowOff>95250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442450" y="10753725"/>
          <a:ext cx="8347075" cy="365125"/>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50">
              <a:solidFill>
                <a:schemeClr val="tx1"/>
              </a:solidFill>
              <a:effectLst/>
              <a:latin typeface="ＭＳ ゴシック" panose="020B0609070205080204" pitchFamily="49" charset="-128"/>
              <a:ea typeface="ＭＳ ゴシック" panose="020B0609070205080204" pitchFamily="49" charset="-128"/>
            </a:rPr>
            <a:t>１．「（１）機械設備一覧表」の行コピー・挿入の説明（欄外に記載した説明）と同様に進めてください。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158749</xdr:colOff>
      <xdr:row>0</xdr:row>
      <xdr:rowOff>44449</xdr:rowOff>
    </xdr:from>
    <xdr:to>
      <xdr:col>48</xdr:col>
      <xdr:colOff>0</xdr:colOff>
      <xdr:row>2</xdr:row>
      <xdr:rowOff>184150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264649" y="44449"/>
          <a:ext cx="2813050" cy="444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ＡＳ列～ＡＷ列の表は改変不可</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endPar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43</xdr:col>
      <xdr:colOff>190500</xdr:colOff>
      <xdr:row>24</xdr:row>
      <xdr:rowOff>266700</xdr:rowOff>
    </xdr:from>
    <xdr:to>
      <xdr:col>47</xdr:col>
      <xdr:colOff>95250</xdr:colOff>
      <xdr:row>26</xdr:row>
      <xdr:rowOff>187325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9525000" y="6445250"/>
          <a:ext cx="1866900" cy="784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助成対象期間内に事業が終了するように、予定年月を選定してください。</a:t>
          </a:r>
          <a:r>
            <a:rPr kumimoji="1" lang="ja-JP" altLang="en-US" sz="1100" b="1">
              <a:solidFill>
                <a:schemeClr val="tx1"/>
              </a:solidFill>
            </a:rPr>
            <a:t>　</a:t>
          </a:r>
          <a:endParaRPr kumimoji="1" lang="ja-JP" altLang="en-US" sz="1100" b="1">
            <a:solidFill>
              <a:sysClr val="windowText" lastClr="000000"/>
            </a:solidFill>
            <a:effectLst/>
            <a:latin typeface="+mn-lt"/>
            <a:ea typeface="+mn-ea"/>
            <a:cs typeface="+mn-cs"/>
          </a:endParaRPr>
        </a:p>
      </xdr:txBody>
    </xdr:sp>
    <xdr:clientData/>
  </xdr:twoCellAnchor>
  <xdr:twoCellAnchor>
    <xdr:from>
      <xdr:col>43</xdr:col>
      <xdr:colOff>161235</xdr:colOff>
      <xdr:row>4</xdr:row>
      <xdr:rowOff>25400</xdr:rowOff>
    </xdr:from>
    <xdr:to>
      <xdr:col>47</xdr:col>
      <xdr:colOff>399774</xdr:colOff>
      <xdr:row>11</xdr:row>
      <xdr:rowOff>36306</xdr:rowOff>
    </xdr:to>
    <xdr:sp macro="" textlink="">
      <xdr:nvSpPr>
        <xdr:cNvPr id="26" name="正方形/長方形 25">
          <a:extLst>
            <a:ext uri="{FF2B5EF4-FFF2-40B4-BE49-F238E27FC236}">
              <a16:creationId xmlns:a16="http://schemas.microsoft.com/office/drawing/2014/main" id="{00000000-0008-0000-0300-00000F000000}"/>
            </a:ext>
          </a:extLst>
        </xdr:cNvPr>
        <xdr:cNvSpPr/>
      </xdr:nvSpPr>
      <xdr:spPr>
        <a:xfrm>
          <a:off x="9486210" y="682625"/>
          <a:ext cx="2181639" cy="29731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導入する機械設備等を「</a:t>
          </a:r>
          <a:r>
            <a:rPr kumimoji="1" lang="ja-JP" altLang="en-US" sz="1100" b="1">
              <a:solidFill>
                <a:srgbClr val="FF0000"/>
              </a:solidFill>
              <a:latin typeface="ＭＳ ゴシック" panose="020B0609070205080204" pitchFamily="49" charset="-128"/>
              <a:ea typeface="ＭＳ ゴシック" panose="020B0609070205080204" pitchFamily="49" charset="-128"/>
            </a:rPr>
            <a:t>法人税法上の減価償却単位毎</a:t>
          </a:r>
          <a:r>
            <a:rPr kumimoji="1" lang="ja-JP" altLang="en-US" sz="1100" b="1">
              <a:solidFill>
                <a:schemeClr val="tx1"/>
              </a:solidFill>
              <a:latin typeface="ＭＳ ゴシック" panose="020B0609070205080204" pitchFamily="49" charset="-128"/>
              <a:ea typeface="ＭＳ ゴシック" panose="020B0609070205080204" pitchFamily="49" charset="-128"/>
            </a:rPr>
            <a:t>」に１基とカウントして記入してください。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１機種ごと、設置場所ごとに</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行使用してください。同機種で設置場所が異なる場合は、行を分けて記載してください。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見積書は原則として</a:t>
          </a:r>
          <a:r>
            <a:rPr kumimoji="1" lang="ja-JP" altLang="ja-JP" sz="1100" b="1">
              <a:solidFill>
                <a:srgbClr val="FF0000"/>
              </a:solidFill>
              <a:effectLst/>
              <a:latin typeface="ＭＳ ゴシック" panose="020B0609070205080204" pitchFamily="49" charset="-128"/>
              <a:ea typeface="ＭＳ ゴシック" panose="020B0609070205080204" pitchFamily="49" charset="-128"/>
              <a:cs typeface="+mn-cs"/>
            </a:rPr>
            <a:t>「法人税法上の減価償却単位毎」</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１通ずつ取得</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することが望ましい（同一機種を複数導入する場合は見積書は１通で可）</a:t>
          </a:r>
        </a:p>
        <a:p>
          <a:pPr algn="l"/>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見積書は、募集要項に例示した「推奨見積書」の条件を満たすように作成してもらってください。</a:t>
          </a:r>
        </a:p>
      </xdr:txBody>
    </xdr:sp>
    <xdr:clientData/>
  </xdr:twoCellAnchor>
  <xdr:twoCellAnchor>
    <xdr:from>
      <xdr:col>43</xdr:col>
      <xdr:colOff>179179</xdr:colOff>
      <xdr:row>11</xdr:row>
      <xdr:rowOff>217557</xdr:rowOff>
    </xdr:from>
    <xdr:to>
      <xdr:col>51</xdr:col>
      <xdr:colOff>430999</xdr:colOff>
      <xdr:row>24</xdr:row>
      <xdr:rowOff>111899</xdr:rowOff>
    </xdr:to>
    <xdr:sp macro="" textlink="">
      <xdr:nvSpPr>
        <xdr:cNvPr id="27" name="正方形/長方形 26">
          <a:extLst>
            <a:ext uri="{FF2B5EF4-FFF2-40B4-BE49-F238E27FC236}">
              <a16:creationId xmlns:a16="http://schemas.microsoft.com/office/drawing/2014/main" id="{EF7CB41E-C4F4-43F7-8104-2E5352E16F50}"/>
            </a:ext>
          </a:extLst>
        </xdr:cNvPr>
        <xdr:cNvSpPr/>
      </xdr:nvSpPr>
      <xdr:spPr>
        <a:xfrm>
          <a:off x="9504154" y="3837057"/>
          <a:ext cx="4080870" cy="2466092"/>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１．</a:t>
          </a:r>
          <a:r>
            <a:rPr lang="en-US" altLang="ja-JP" sz="1000">
              <a:solidFill>
                <a:schemeClr val="tx1"/>
              </a:solidFill>
              <a:effectLst/>
              <a:latin typeface="ＭＳ ゴシック" panose="020B0609070205080204" pitchFamily="49" charset="-128"/>
              <a:ea typeface="ＭＳ ゴシック" panose="020B0609070205080204" pitchFamily="49" charset="-128"/>
            </a:rPr>
            <a:t>Excel</a:t>
          </a:r>
          <a:r>
            <a:rPr lang="ja-JP" altLang="en-US" sz="100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２．表中の記入行（</a:t>
          </a:r>
          <a:r>
            <a:rPr lang="en-US" altLang="ja-JP" sz="1000">
              <a:solidFill>
                <a:schemeClr val="tx1"/>
              </a:solidFill>
              <a:effectLst/>
              <a:latin typeface="ＭＳ ゴシック" panose="020B0609070205080204" pitchFamily="49" charset="-128"/>
              <a:ea typeface="ＭＳ ゴシック" panose="020B0609070205080204" pitchFamily="49" charset="-128"/>
            </a:rPr>
            <a:t>No.1</a:t>
          </a:r>
          <a:r>
            <a:rPr lang="ja-JP" altLang="en-US" sz="1000">
              <a:solidFill>
                <a:schemeClr val="tx1"/>
              </a:solidFill>
              <a:effectLst/>
              <a:latin typeface="ＭＳ ゴシック" panose="020B0609070205080204" pitchFamily="49" charset="-128"/>
              <a:ea typeface="ＭＳ ゴシック" panose="020B0609070205080204" pitchFamily="49" charset="-128"/>
            </a:rPr>
            <a:t>～</a:t>
          </a:r>
          <a:r>
            <a:rPr lang="en-US" altLang="ja-JP" sz="1000">
              <a:solidFill>
                <a:schemeClr val="tx1"/>
              </a:solidFill>
              <a:effectLst/>
              <a:latin typeface="ＭＳ ゴシック" panose="020B0609070205080204" pitchFamily="49" charset="-128"/>
              <a:ea typeface="ＭＳ ゴシック" panose="020B0609070205080204" pitchFamily="49" charset="-128"/>
            </a:rPr>
            <a:t>No.7</a:t>
          </a:r>
          <a:r>
            <a:rPr lang="ja-JP" altLang="en-US" sz="1000">
              <a:solidFill>
                <a:schemeClr val="tx1"/>
              </a:solidFill>
              <a:effectLst/>
              <a:latin typeface="ＭＳ ゴシック" panose="020B0609070205080204" pitchFamily="49" charset="-128"/>
              <a:ea typeface="ＭＳ ゴシック" panose="020B0609070205080204" pitchFamily="49" charset="-128"/>
            </a:rPr>
            <a:t>）のうち任意の行全体をコピーし、</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より前の行に挿入により追加してください。</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の後ろに挿入すると合計を求めるための関数式が機能しなくなるので注意してください。行数を多数追加する場合には、コピー・挿入操作を繰り返してください。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３</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．ＡＳ列～ＡＶ列には、関数式をサポートする表が形成されているので上記コピー操作する場合にはＡＳ列以降もコピー</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す</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よう注意ください。</a:t>
          </a:r>
          <a:endParaRPr lang="ja-JP" altLang="en-US" sz="1000">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４．コピー・挿入後に「数量」や「助成対象経費」の合計が正しく計算されているかチェックしてください。合計が正しく算出されない場合は申請書が正しく完成しません。</a:t>
          </a:r>
          <a:endParaRPr lang="ja-JP" altLang="en-US" sz="1000">
            <a:solidFill>
              <a:schemeClr val="tx1"/>
            </a:solidFill>
            <a:effectLst/>
            <a:latin typeface="ＭＳ ゴシック" panose="020B0609070205080204" pitchFamily="49" charset="-128"/>
            <a:ea typeface="ＭＳ ゴシック" panose="020B0609070205080204" pitchFamily="49" charset="-128"/>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５．「（２）機械設備購入予定先・機械設備購入スケジュール」表にも同様に必要な行数をコピー・挿入ください。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６．操作完了後には［校閲］タブの［シートの保護］をクリックしてそのまま［</a:t>
          </a:r>
          <a:r>
            <a:rPr lang="en-US" altLang="ja-JP" sz="1000">
              <a:solidFill>
                <a:schemeClr val="tx1"/>
              </a:solidFill>
              <a:effectLst/>
              <a:latin typeface="ＭＳ ゴシック" panose="020B0609070205080204" pitchFamily="49" charset="-128"/>
              <a:ea typeface="ＭＳ ゴシック" panose="020B0609070205080204" pitchFamily="49" charset="-128"/>
            </a:rPr>
            <a:t>ok</a:t>
          </a:r>
          <a:r>
            <a:rPr lang="ja-JP" altLang="en-US" sz="100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p>
        <a:p>
          <a:pPr algn="l"/>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50800</xdr:colOff>
      <xdr:row>3</xdr:row>
      <xdr:rowOff>0</xdr:rowOff>
    </xdr:from>
    <xdr:to>
      <xdr:col>22</xdr:col>
      <xdr:colOff>165099</xdr:colOff>
      <xdr:row>4</xdr:row>
      <xdr:rowOff>12989</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6864350" y="476250"/>
          <a:ext cx="323849" cy="216189"/>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10</xdr:row>
      <xdr:rowOff>149225</xdr:rowOff>
    </xdr:from>
    <xdr:to>
      <xdr:col>22</xdr:col>
      <xdr:colOff>171449</xdr:colOff>
      <xdr:row>13</xdr:row>
      <xdr:rowOff>47914</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6870700" y="1800225"/>
          <a:ext cx="323849" cy="381289"/>
        </a:xfrm>
        <a:prstGeom prst="rightBrace">
          <a:avLst>
            <a:gd name="adj1" fmla="val 11521"/>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63500</xdr:colOff>
      <xdr:row>15</xdr:row>
      <xdr:rowOff>0</xdr:rowOff>
    </xdr:from>
    <xdr:to>
      <xdr:col>22</xdr:col>
      <xdr:colOff>177799</xdr:colOff>
      <xdr:row>23</xdr:row>
      <xdr:rowOff>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6896100" y="2228850"/>
          <a:ext cx="323849" cy="1295400"/>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114300</xdr:colOff>
          <xdr:row>42</xdr:row>
          <xdr:rowOff>247650</xdr:rowOff>
        </xdr:from>
        <xdr:to>
          <xdr:col>3</xdr:col>
          <xdr:colOff>69850</xdr:colOff>
          <xdr:row>44</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43</xdr:row>
          <xdr:rowOff>146050</xdr:rowOff>
        </xdr:from>
        <xdr:to>
          <xdr:col>3</xdr:col>
          <xdr:colOff>69850</xdr:colOff>
          <xdr:row>45</xdr:row>
          <xdr:rowOff>31750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63500</xdr:colOff>
      <xdr:row>43</xdr:row>
      <xdr:rowOff>85726</xdr:rowOff>
    </xdr:from>
    <xdr:to>
      <xdr:col>22</xdr:col>
      <xdr:colOff>196849</xdr:colOff>
      <xdr:row>53</xdr:row>
      <xdr:rowOff>57150</xdr:rowOff>
    </xdr:to>
    <xdr:sp macro="" textlink="">
      <xdr:nvSpPr>
        <xdr:cNvPr id="10" name="右中かっこ 9">
          <a:extLst>
            <a:ext uri="{FF2B5EF4-FFF2-40B4-BE49-F238E27FC236}">
              <a16:creationId xmlns:a16="http://schemas.microsoft.com/office/drawing/2014/main" id="{00000000-0008-0000-0400-00000A000000}"/>
            </a:ext>
          </a:extLst>
        </xdr:cNvPr>
        <xdr:cNvSpPr/>
      </xdr:nvSpPr>
      <xdr:spPr>
        <a:xfrm>
          <a:off x="6896100" y="7794626"/>
          <a:ext cx="342899" cy="1819274"/>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171805</xdr:colOff>
      <xdr:row>41</xdr:row>
      <xdr:rowOff>303</xdr:rowOff>
    </xdr:from>
    <xdr:to>
      <xdr:col>24</xdr:col>
      <xdr:colOff>1200051</xdr:colOff>
      <xdr:row>53</xdr:row>
      <xdr:rowOff>264078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248880" y="8439453"/>
          <a:ext cx="3295196" cy="2425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171450</xdr:colOff>
      <xdr:row>2</xdr:row>
      <xdr:rowOff>130175</xdr:rowOff>
    </xdr:from>
    <xdr:to>
      <xdr:col>25</xdr:col>
      <xdr:colOff>207375</xdr:colOff>
      <xdr:row>4</xdr:row>
      <xdr:rowOff>26625</xdr:rowOff>
    </xdr:to>
    <xdr:sp macro="" textlink="">
      <xdr:nvSpPr>
        <xdr:cNvPr id="9" name="正方形/長方形 8">
          <a:extLst>
            <a:ext uri="{FF2B5EF4-FFF2-40B4-BE49-F238E27FC236}">
              <a16:creationId xmlns:a16="http://schemas.microsoft.com/office/drawing/2014/main" id="{00000000-0008-0000-0400-00000C000000}"/>
            </a:ext>
          </a:extLst>
        </xdr:cNvPr>
        <xdr:cNvSpPr/>
      </xdr:nvSpPr>
      <xdr:spPr>
        <a:xfrm>
          <a:off x="7248525" y="473075"/>
          <a:ext cx="2160000" cy="3631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申請者区分を確認してください</a:t>
          </a:r>
        </a:p>
      </xdr:txBody>
    </xdr:sp>
    <xdr:clientData/>
  </xdr:twoCellAnchor>
  <xdr:twoCellAnchor>
    <xdr:from>
      <xdr:col>22</xdr:col>
      <xdr:colOff>187324</xdr:colOff>
      <xdr:row>5</xdr:row>
      <xdr:rowOff>114300</xdr:rowOff>
    </xdr:from>
    <xdr:to>
      <xdr:col>26</xdr:col>
      <xdr:colOff>701224</xdr:colOff>
      <xdr:row>16</xdr:row>
      <xdr:rowOff>107725</xdr:rowOff>
    </xdr:to>
    <xdr:sp macro="" textlink="">
      <xdr:nvSpPr>
        <xdr:cNvPr id="12" name="正方形/長方形 11">
          <a:extLst>
            <a:ext uri="{FF2B5EF4-FFF2-40B4-BE49-F238E27FC236}">
              <a16:creationId xmlns:a16="http://schemas.microsoft.com/office/drawing/2014/main" id="{00000000-0008-0000-0400-000008000000}"/>
            </a:ext>
          </a:extLst>
        </xdr:cNvPr>
        <xdr:cNvSpPr/>
      </xdr:nvSpPr>
      <xdr:spPr>
        <a:xfrm>
          <a:off x="7264399" y="1066800"/>
          <a:ext cx="3600000" cy="18031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導入する機械設備等が消費税率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適用（通常の国内取引）の場合は［該当］を選択した状態してください。経費区分の助成事業に要する経費（税込）は自動計算されます。</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海外からの直接輸入等で消費税率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以外の税制が適用される場合には［非該当］を選択してください。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ドロップダウンリスト ▼から選択</a:t>
          </a:r>
        </a:p>
      </xdr:txBody>
    </xdr:sp>
    <xdr:clientData/>
  </xdr:twoCellAnchor>
  <xdr:twoCellAnchor>
    <xdr:from>
      <xdr:col>22</xdr:col>
      <xdr:colOff>180974</xdr:colOff>
      <xdr:row>17</xdr:row>
      <xdr:rowOff>114299</xdr:rowOff>
    </xdr:from>
    <xdr:to>
      <xdr:col>26</xdr:col>
      <xdr:colOff>694874</xdr:colOff>
      <xdr:row>26</xdr:row>
      <xdr:rowOff>274049</xdr:rowOff>
    </xdr:to>
    <xdr:sp macro="" textlink="">
      <xdr:nvSpPr>
        <xdr:cNvPr id="13" name="正方形/長方形 12">
          <a:extLst>
            <a:ext uri="{FF2B5EF4-FFF2-40B4-BE49-F238E27FC236}">
              <a16:creationId xmlns:a16="http://schemas.microsoft.com/office/drawing/2014/main" id="{00000000-0008-0000-0400-000009000000}"/>
            </a:ext>
          </a:extLst>
        </xdr:cNvPr>
        <xdr:cNvSpPr/>
      </xdr:nvSpPr>
      <xdr:spPr>
        <a:xfrm>
          <a:off x="7258049" y="3028949"/>
          <a:ext cx="3600000" cy="2160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111125</xdr:colOff>
      <xdr:row>1</xdr:row>
      <xdr:rowOff>2117</xdr:rowOff>
    </xdr:from>
    <xdr:to>
      <xdr:col>21</xdr:col>
      <xdr:colOff>93133</xdr:colOff>
      <xdr:row>17</xdr:row>
      <xdr:rowOff>161925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11522075" y="68792"/>
          <a:ext cx="2077508" cy="3652308"/>
          <a:chOff x="13281025" y="-455083"/>
          <a:chExt cx="2058458" cy="3626908"/>
        </a:xfrm>
      </xdr:grpSpPr>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281025" y="-455083"/>
            <a:ext cx="2058458" cy="36269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１．事業区分を確認ください</a:t>
            </a:r>
          </a:p>
          <a:p>
            <a:pPr algn="l"/>
            <a:r>
              <a:rPr kumimoji="1" lang="ja-JP" altLang="en-US" sz="1100" b="1">
                <a:solidFill>
                  <a:schemeClr val="tx1"/>
                </a:solidFill>
              </a:rPr>
              <a:t>２．</a:t>
            </a:r>
            <a:r>
              <a:rPr kumimoji="1" lang="en-US" altLang="ja-JP" sz="1100" b="1">
                <a:solidFill>
                  <a:schemeClr val="tx1"/>
                </a:solidFill>
              </a:rPr>
              <a:t>K3</a:t>
            </a:r>
            <a:r>
              <a:rPr kumimoji="1" lang="ja-JP" altLang="en-US" sz="1100" b="1">
                <a:solidFill>
                  <a:schemeClr val="tx1"/>
                </a:solidFill>
              </a:rPr>
              <a:t>セルの「</a:t>
            </a:r>
            <a:r>
              <a:rPr kumimoji="1" lang="en-US" altLang="ja-JP" sz="1100" b="1">
                <a:solidFill>
                  <a:srgbClr val="FF0000"/>
                </a:solidFill>
              </a:rPr>
              <a:t>×</a:t>
            </a:r>
            <a:r>
              <a:rPr kumimoji="1" lang="ja-JP" altLang="en-US" sz="1100" b="1">
                <a:solidFill>
                  <a:schemeClr val="tx1"/>
                </a:solidFill>
              </a:rPr>
              <a:t>」を削除</a:t>
            </a:r>
          </a:p>
          <a:p>
            <a:pPr algn="l"/>
            <a:r>
              <a:rPr kumimoji="1" lang="ja-JP" altLang="en-US" sz="1100" b="1">
                <a:solidFill>
                  <a:schemeClr val="tx1"/>
                </a:solidFill>
              </a:rPr>
              <a:t>　　して数値入力可能に</a:t>
            </a:r>
          </a:p>
          <a:p>
            <a:pPr algn="l"/>
            <a:r>
              <a:rPr kumimoji="1" lang="ja-JP" altLang="en-US" sz="1100" b="1">
                <a:solidFill>
                  <a:schemeClr val="tx1"/>
                </a:solidFill>
              </a:rPr>
              <a:t>　　ロック解除ください　</a:t>
            </a:r>
          </a:p>
          <a:p>
            <a:pPr algn="l"/>
            <a:r>
              <a:rPr kumimoji="1" lang="ja-JP" altLang="en-US" sz="1100" b="1">
                <a:solidFill>
                  <a:schemeClr val="tx1"/>
                </a:solidFill>
              </a:rPr>
              <a:t>３．単位「千円」「百万円」</a:t>
            </a:r>
          </a:p>
          <a:p>
            <a:pPr algn="l"/>
            <a:r>
              <a:rPr kumimoji="1" lang="ja-JP" altLang="en-US" sz="1100" b="1">
                <a:solidFill>
                  <a:schemeClr val="tx1"/>
                </a:solidFill>
              </a:rPr>
              <a:t>　　を選択ください</a:t>
            </a:r>
          </a:p>
          <a:p>
            <a:pPr algn="l"/>
            <a:r>
              <a:rPr kumimoji="1" lang="ja-JP" altLang="en-US" sz="1100" b="1">
                <a:solidFill>
                  <a:schemeClr val="tx1"/>
                </a:solidFill>
              </a:rPr>
              <a:t>４</a:t>
            </a:r>
            <a:r>
              <a:rPr kumimoji="1" lang="en-US" altLang="ja-JP" sz="1100" b="1">
                <a:solidFill>
                  <a:schemeClr val="tx1"/>
                </a:solidFill>
              </a:rPr>
              <a:t>.</a:t>
            </a:r>
            <a:r>
              <a:rPr kumimoji="1" lang="ja-JP" altLang="en-US" sz="1100" b="1">
                <a:solidFill>
                  <a:schemeClr val="tx1"/>
                </a:solidFill>
              </a:rPr>
              <a:t>　数値を入力して表を完成</a:t>
            </a:r>
          </a:p>
          <a:p>
            <a:pPr algn="l"/>
            <a:r>
              <a:rPr kumimoji="1" lang="ja-JP" altLang="en-US" sz="1100" b="1">
                <a:solidFill>
                  <a:schemeClr val="tx1"/>
                </a:solidFill>
              </a:rPr>
              <a:t>　　させてください</a:t>
            </a:r>
          </a:p>
          <a:p>
            <a:pPr algn="l"/>
            <a:r>
              <a:rPr kumimoji="1" lang="ja-JP" altLang="en-US" sz="1100" b="1">
                <a:solidFill>
                  <a:schemeClr val="tx1"/>
                </a:solidFill>
              </a:rPr>
              <a:t>５．黄色　　　のセルが入力</a:t>
            </a:r>
          </a:p>
          <a:p>
            <a:pPr algn="l"/>
            <a:r>
              <a:rPr kumimoji="1" lang="ja-JP" altLang="en-US" sz="1100" b="1">
                <a:solidFill>
                  <a:schemeClr val="tx1"/>
                </a:solidFill>
              </a:rPr>
              <a:t>　　箇所となります</a:t>
            </a:r>
            <a:endParaRPr kumimoji="1" lang="en-US" altLang="ja-JP" sz="1100" b="1">
              <a:solidFill>
                <a:schemeClr val="tx1"/>
              </a:solidFill>
            </a:endParaRPr>
          </a:p>
          <a:p>
            <a:pPr algn="l"/>
            <a:r>
              <a:rPr kumimoji="1" lang="ja-JP" altLang="en-US" sz="1100" b="1">
                <a:solidFill>
                  <a:schemeClr val="tx1"/>
                </a:solidFill>
              </a:rPr>
              <a:t>６．灰色　　　のセルは自動</a:t>
            </a:r>
          </a:p>
          <a:p>
            <a:pPr algn="l"/>
            <a:r>
              <a:rPr kumimoji="1" lang="ja-JP" altLang="en-US" sz="1100" b="1">
                <a:solidFill>
                  <a:schemeClr val="tx1"/>
                </a:solidFill>
              </a:rPr>
              <a:t>　　入力・転記箇所となり</a:t>
            </a:r>
          </a:p>
          <a:p>
            <a:pPr algn="l"/>
            <a:r>
              <a:rPr kumimoji="1" lang="ja-JP" altLang="en-US" sz="1100" b="1">
                <a:solidFill>
                  <a:schemeClr val="tx1"/>
                </a:solidFill>
              </a:rPr>
              <a:t>　　入力できません。</a:t>
            </a:r>
          </a:p>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3966825" y="1463675"/>
            <a:ext cx="351366" cy="173565"/>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3970000" y="1936750"/>
            <a:ext cx="351366" cy="17356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22</xdr:row>
          <xdr:rowOff>0</xdr:rowOff>
        </xdr:from>
        <xdr:to>
          <xdr:col>9</xdr:col>
          <xdr:colOff>38100</xdr:colOff>
          <xdr:row>23</xdr:row>
          <xdr:rowOff>88900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22</xdr:row>
          <xdr:rowOff>0</xdr:rowOff>
        </xdr:from>
        <xdr:to>
          <xdr:col>28</xdr:col>
          <xdr:colOff>57150</xdr:colOff>
          <xdr:row>23</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1A33B-1F78-434F-902A-3A0465DDA294}">
  <sheetPr>
    <tabColor rgb="FF92D050"/>
    <pageSetUpPr fitToPage="1"/>
  </sheetPr>
  <dimension ref="B1:AB38"/>
  <sheetViews>
    <sheetView showGridLines="0" tabSelected="1" view="pageBreakPreview" zoomScaleNormal="100" zoomScaleSheetLayoutView="100" workbookViewId="0"/>
  </sheetViews>
  <sheetFormatPr defaultColWidth="9" defaultRowHeight="13"/>
  <cols>
    <col min="1" max="1" width="0.75" style="601" customWidth="1"/>
    <col min="2" max="26" width="3.08203125" style="601" customWidth="1"/>
    <col min="27" max="27" width="6.5" style="601" customWidth="1"/>
    <col min="28" max="29" width="0.75" style="601" customWidth="1"/>
    <col min="30" max="30" width="37.08203125" style="601" customWidth="1"/>
    <col min="31" max="31" width="9" style="601" customWidth="1"/>
    <col min="32" max="16384" width="9" style="601"/>
  </cols>
  <sheetData>
    <row r="1" spans="2:28" s="2" customFormat="1" ht="7.9" customHeight="1">
      <c r="AB1" s="2">
        <v>27</v>
      </c>
    </row>
    <row r="2" spans="2:28" ht="17.25" customHeight="1">
      <c r="B2" s="531" t="s">
        <v>1146</v>
      </c>
      <c r="I2" s="608" t="s">
        <v>1122</v>
      </c>
      <c r="J2" s="608"/>
      <c r="K2" s="608"/>
      <c r="L2" s="608"/>
      <c r="M2" s="608"/>
      <c r="N2" s="608"/>
      <c r="O2" s="608"/>
      <c r="P2" s="608"/>
      <c r="Q2" s="608"/>
      <c r="R2" s="608"/>
      <c r="S2" s="608"/>
      <c r="T2" s="608"/>
      <c r="U2" s="608"/>
    </row>
    <row r="3" spans="2:28" ht="9.4" customHeight="1"/>
    <row r="4" spans="2:28" ht="17.25" customHeight="1">
      <c r="C4" s="601" t="s">
        <v>5</v>
      </c>
    </row>
    <row r="5" spans="2:28" ht="5.65" customHeight="1"/>
    <row r="6" spans="2:28" ht="10.5" customHeight="1"/>
    <row r="7" spans="2:28" ht="11.65" customHeight="1"/>
    <row r="8" spans="2:28" ht="20.149999999999999" customHeight="1">
      <c r="B8" s="609" t="s">
        <v>1123</v>
      </c>
      <c r="C8" s="609"/>
      <c r="D8" s="609"/>
      <c r="E8" s="609"/>
      <c r="F8" s="609"/>
      <c r="G8" s="609"/>
      <c r="H8" s="609"/>
      <c r="I8" s="609"/>
      <c r="J8" s="609"/>
      <c r="K8" s="609"/>
      <c r="L8" s="609"/>
      <c r="M8" s="609"/>
      <c r="N8" s="609"/>
      <c r="O8" s="609"/>
      <c r="P8" s="609"/>
      <c r="Q8" s="609"/>
      <c r="R8" s="609"/>
      <c r="S8" s="609"/>
      <c r="T8" s="609"/>
      <c r="U8" s="609"/>
      <c r="V8" s="609"/>
      <c r="W8" s="609"/>
      <c r="X8" s="609"/>
      <c r="Y8" s="609"/>
      <c r="Z8" s="609"/>
      <c r="AA8" s="609"/>
    </row>
    <row r="9" spans="2:28" ht="20.149999999999999" customHeight="1">
      <c r="B9" s="609"/>
      <c r="C9" s="609"/>
      <c r="D9" s="609"/>
      <c r="E9" s="609"/>
      <c r="F9" s="609"/>
      <c r="G9" s="609"/>
      <c r="H9" s="609"/>
      <c r="I9" s="609"/>
      <c r="J9" s="609"/>
      <c r="K9" s="609"/>
      <c r="L9" s="609"/>
      <c r="M9" s="609"/>
      <c r="N9" s="609"/>
      <c r="O9" s="609"/>
      <c r="P9" s="609"/>
      <c r="Q9" s="609"/>
      <c r="R9" s="609"/>
      <c r="S9" s="609"/>
      <c r="T9" s="609"/>
      <c r="U9" s="609"/>
      <c r="V9" s="609"/>
      <c r="W9" s="609"/>
      <c r="X9" s="609"/>
      <c r="Y9" s="609"/>
      <c r="Z9" s="609"/>
      <c r="AA9" s="609"/>
    </row>
    <row r="10" spans="2:28" ht="30" customHeight="1">
      <c r="B10" s="609"/>
      <c r="C10" s="609"/>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row>
    <row r="11" spans="2:28" ht="3.4" customHeight="1"/>
    <row r="12" spans="2:28" ht="9.75" customHeight="1"/>
    <row r="13" spans="2:28" ht="17.25" customHeight="1">
      <c r="N13" s="601" t="s">
        <v>0</v>
      </c>
    </row>
    <row r="14" spans="2:28" ht="9.4" customHeight="1"/>
    <row r="15" spans="2:28" ht="21" customHeight="1">
      <c r="B15" s="610" t="s">
        <v>1124</v>
      </c>
      <c r="C15" s="610"/>
      <c r="D15" s="610"/>
      <c r="E15" s="610"/>
      <c r="F15" s="610"/>
      <c r="G15" s="610"/>
      <c r="H15" s="610"/>
      <c r="I15" s="610"/>
      <c r="J15" s="610"/>
      <c r="K15" s="610"/>
      <c r="L15" s="610"/>
      <c r="M15" s="610"/>
      <c r="N15" s="610"/>
      <c r="O15" s="610"/>
      <c r="P15" s="610"/>
      <c r="Q15" s="610"/>
      <c r="R15" s="610"/>
      <c r="S15" s="610"/>
      <c r="T15" s="610"/>
      <c r="U15" s="610"/>
      <c r="V15" s="610"/>
      <c r="W15" s="610"/>
      <c r="X15" s="610"/>
      <c r="Y15" s="610"/>
      <c r="Z15" s="610"/>
      <c r="AA15" s="610"/>
    </row>
    <row r="16" spans="2:28" ht="21" customHeight="1">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row>
    <row r="17" spans="2:27" ht="21" customHeight="1">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row>
    <row r="18" spans="2:27" ht="21" customHeight="1">
      <c r="B18" s="610"/>
      <c r="C18" s="610"/>
      <c r="D18" s="610"/>
      <c r="E18" s="610"/>
      <c r="F18" s="610"/>
      <c r="G18" s="610"/>
      <c r="H18" s="610"/>
      <c r="I18" s="610"/>
      <c r="J18" s="610"/>
      <c r="K18" s="610"/>
      <c r="L18" s="610"/>
      <c r="M18" s="610"/>
      <c r="N18" s="610"/>
      <c r="O18" s="610"/>
      <c r="P18" s="610"/>
      <c r="Q18" s="610"/>
      <c r="R18" s="610"/>
      <c r="S18" s="610"/>
      <c r="T18" s="610"/>
      <c r="U18" s="610"/>
      <c r="V18" s="610"/>
      <c r="W18" s="610"/>
      <c r="X18" s="610"/>
      <c r="Y18" s="610"/>
      <c r="Z18" s="610"/>
      <c r="AA18" s="610"/>
    </row>
    <row r="19" spans="2:27" ht="21" customHeight="1">
      <c r="B19" s="610"/>
      <c r="C19" s="610"/>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row>
    <row r="20" spans="2:27" ht="21" customHeight="1">
      <c r="B20" s="610"/>
      <c r="C20" s="610"/>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row>
    <row r="21" spans="2:27" ht="21" customHeight="1">
      <c r="B21" s="610"/>
      <c r="C21" s="610"/>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row>
    <row r="22" spans="2:27" ht="21" customHeight="1">
      <c r="B22" s="610"/>
      <c r="C22" s="610"/>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row>
    <row r="23" spans="2:27" ht="21" customHeight="1">
      <c r="B23" s="610"/>
      <c r="C23" s="610"/>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row>
    <row r="24" spans="2:27" ht="21" customHeight="1">
      <c r="B24" s="610"/>
      <c r="C24" s="610"/>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row>
    <row r="25" spans="2:27" ht="21" customHeight="1">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row>
    <row r="26" spans="2:27" ht="21" customHeight="1">
      <c r="B26" s="610"/>
      <c r="C26" s="610"/>
      <c r="D26" s="610"/>
      <c r="E26" s="610"/>
      <c r="F26" s="610"/>
      <c r="G26" s="610"/>
      <c r="H26" s="610"/>
      <c r="I26" s="610"/>
      <c r="J26" s="610"/>
      <c r="K26" s="610"/>
      <c r="L26" s="610"/>
      <c r="M26" s="610"/>
      <c r="N26" s="610"/>
      <c r="O26" s="610"/>
      <c r="P26" s="610"/>
      <c r="Q26" s="610"/>
      <c r="R26" s="610"/>
      <c r="S26" s="610"/>
      <c r="T26" s="610"/>
      <c r="U26" s="610"/>
      <c r="V26" s="610"/>
      <c r="W26" s="610"/>
      <c r="X26" s="610"/>
      <c r="Y26" s="610"/>
      <c r="Z26" s="610"/>
      <c r="AA26" s="610"/>
    </row>
    <row r="27" spans="2:27" ht="21" customHeight="1">
      <c r="B27" s="610"/>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row>
    <row r="28" spans="2:27" ht="28.15" customHeight="1">
      <c r="B28" s="610"/>
      <c r="C28" s="610"/>
      <c r="D28" s="610"/>
      <c r="E28" s="610"/>
      <c r="F28" s="610"/>
      <c r="G28" s="610"/>
      <c r="H28" s="610"/>
      <c r="I28" s="610"/>
      <c r="J28" s="610"/>
      <c r="K28" s="610"/>
      <c r="L28" s="610"/>
      <c r="M28" s="610"/>
      <c r="N28" s="610"/>
      <c r="O28" s="610"/>
      <c r="P28" s="610"/>
      <c r="Q28" s="610"/>
      <c r="R28" s="610"/>
      <c r="S28" s="610"/>
      <c r="T28" s="610"/>
      <c r="U28" s="610"/>
      <c r="V28" s="610"/>
      <c r="W28" s="610"/>
      <c r="X28" s="610"/>
      <c r="Y28" s="610"/>
      <c r="Z28" s="610"/>
      <c r="AA28" s="610"/>
    </row>
    <row r="29" spans="2:27" ht="28.15" customHeight="1">
      <c r="B29" s="610"/>
      <c r="C29" s="610"/>
      <c r="D29" s="610"/>
      <c r="E29" s="610"/>
      <c r="F29" s="610"/>
      <c r="G29" s="610"/>
      <c r="H29" s="610"/>
      <c r="I29" s="610"/>
      <c r="J29" s="610"/>
      <c r="K29" s="610"/>
      <c r="L29" s="610"/>
      <c r="M29" s="610"/>
      <c r="N29" s="610"/>
      <c r="O29" s="610"/>
      <c r="P29" s="610"/>
      <c r="Q29" s="610"/>
      <c r="R29" s="610"/>
      <c r="S29" s="610"/>
      <c r="T29" s="610"/>
      <c r="U29" s="610"/>
      <c r="V29" s="610"/>
      <c r="W29" s="610"/>
      <c r="X29" s="610"/>
      <c r="Y29" s="610"/>
      <c r="Z29" s="610"/>
      <c r="AA29" s="610"/>
    </row>
    <row r="30" spans="2:27" ht="28.15" customHeight="1">
      <c r="B30" s="610"/>
      <c r="C30" s="610"/>
      <c r="D30" s="610"/>
      <c r="E30" s="610"/>
      <c r="F30" s="610"/>
      <c r="G30" s="610"/>
      <c r="H30" s="610"/>
      <c r="I30" s="610"/>
      <c r="J30" s="610"/>
      <c r="K30" s="610"/>
      <c r="L30" s="610"/>
      <c r="M30" s="610"/>
      <c r="N30" s="610"/>
      <c r="O30" s="610"/>
      <c r="P30" s="610"/>
      <c r="Q30" s="610"/>
      <c r="R30" s="610"/>
      <c r="S30" s="610"/>
      <c r="T30" s="610"/>
      <c r="U30" s="610"/>
      <c r="V30" s="610"/>
      <c r="W30" s="610"/>
      <c r="X30" s="610"/>
      <c r="Y30" s="610"/>
      <c r="Z30" s="610"/>
      <c r="AA30" s="610"/>
    </row>
    <row r="31" spans="2:27" ht="28.15" customHeight="1">
      <c r="B31" s="610"/>
      <c r="C31" s="610"/>
      <c r="D31" s="610"/>
      <c r="E31" s="610"/>
      <c r="F31" s="610"/>
      <c r="G31" s="610"/>
      <c r="H31" s="610"/>
      <c r="I31" s="610"/>
      <c r="J31" s="610"/>
      <c r="K31" s="610"/>
      <c r="L31" s="610"/>
      <c r="M31" s="610"/>
      <c r="N31" s="610"/>
      <c r="O31" s="610"/>
      <c r="P31" s="610"/>
      <c r="Q31" s="610"/>
      <c r="R31" s="610"/>
      <c r="S31" s="610"/>
      <c r="T31" s="610"/>
      <c r="U31" s="610"/>
      <c r="V31" s="610"/>
      <c r="W31" s="610"/>
      <c r="X31" s="610"/>
      <c r="Y31" s="610"/>
      <c r="Z31" s="610"/>
      <c r="AA31" s="610"/>
    </row>
    <row r="32" spans="2:27" ht="28.15" customHeight="1">
      <c r="B32" s="610"/>
      <c r="C32" s="610"/>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row>
    <row r="33" spans="2:27" ht="29.65" customHeight="1">
      <c r="B33" s="610"/>
      <c r="C33" s="610"/>
      <c r="D33" s="610"/>
      <c r="E33" s="610"/>
      <c r="F33" s="610"/>
      <c r="G33" s="610"/>
      <c r="H33" s="610"/>
      <c r="I33" s="610"/>
      <c r="J33" s="610"/>
      <c r="K33" s="610"/>
      <c r="L33" s="610"/>
      <c r="M33" s="610"/>
      <c r="N33" s="610"/>
      <c r="O33" s="610"/>
      <c r="P33" s="610"/>
      <c r="Q33" s="610"/>
      <c r="R33" s="610"/>
      <c r="S33" s="610"/>
      <c r="T33" s="610"/>
      <c r="U33" s="610"/>
      <c r="V33" s="610"/>
      <c r="W33" s="610"/>
      <c r="X33" s="610"/>
      <c r="Y33" s="610"/>
      <c r="Z33" s="610"/>
      <c r="AA33" s="610"/>
    </row>
    <row r="34" spans="2:27" ht="28.15" customHeight="1">
      <c r="B34" s="610"/>
      <c r="C34" s="610"/>
      <c r="D34" s="610"/>
      <c r="E34" s="610"/>
      <c r="F34" s="610"/>
      <c r="G34" s="610"/>
      <c r="H34" s="610"/>
      <c r="I34" s="610"/>
      <c r="J34" s="610"/>
      <c r="K34" s="610"/>
      <c r="L34" s="610"/>
      <c r="M34" s="610"/>
      <c r="N34" s="610"/>
      <c r="O34" s="610"/>
      <c r="P34" s="610"/>
      <c r="Q34" s="610"/>
      <c r="R34" s="610"/>
      <c r="S34" s="610"/>
      <c r="T34" s="610"/>
      <c r="U34" s="610"/>
      <c r="V34" s="610"/>
      <c r="W34" s="610"/>
      <c r="X34" s="610"/>
      <c r="Y34" s="610"/>
      <c r="Z34" s="610"/>
      <c r="AA34" s="610"/>
    </row>
    <row r="35" spans="2:27" ht="40.5" customHeight="1">
      <c r="B35" s="610"/>
      <c r="C35" s="610"/>
      <c r="D35" s="610"/>
      <c r="E35" s="610"/>
      <c r="F35" s="610"/>
      <c r="G35" s="610"/>
      <c r="H35" s="610"/>
      <c r="I35" s="610"/>
      <c r="J35" s="610"/>
      <c r="K35" s="610"/>
      <c r="L35" s="610"/>
      <c r="M35" s="610"/>
      <c r="N35" s="610"/>
      <c r="O35" s="610"/>
      <c r="P35" s="610"/>
      <c r="Q35" s="610"/>
      <c r="R35" s="610"/>
      <c r="S35" s="610"/>
      <c r="T35" s="610"/>
      <c r="U35" s="610"/>
      <c r="V35" s="610"/>
      <c r="W35" s="610"/>
      <c r="X35" s="610"/>
      <c r="Y35" s="610"/>
      <c r="Z35" s="610"/>
      <c r="AA35" s="610"/>
    </row>
    <row r="36" spans="2:27" ht="222.75" customHeight="1">
      <c r="B36" s="610"/>
      <c r="C36" s="610"/>
      <c r="D36" s="610"/>
      <c r="E36" s="610"/>
      <c r="F36" s="610"/>
      <c r="G36" s="610"/>
      <c r="H36" s="610"/>
      <c r="I36" s="610"/>
      <c r="J36" s="610"/>
      <c r="K36" s="610"/>
      <c r="L36" s="610"/>
      <c r="M36" s="610"/>
      <c r="N36" s="610"/>
      <c r="O36" s="610"/>
      <c r="P36" s="610"/>
      <c r="Q36" s="610"/>
      <c r="R36" s="610"/>
      <c r="S36" s="610"/>
      <c r="T36" s="610"/>
      <c r="U36" s="610"/>
      <c r="V36" s="610"/>
      <c r="W36" s="610"/>
      <c r="X36" s="610"/>
      <c r="Y36" s="610"/>
      <c r="Z36" s="610"/>
      <c r="AA36" s="610"/>
    </row>
    <row r="37" spans="2:27" ht="20.65" hidden="1" customHeight="1">
      <c r="B37" s="601" t="s">
        <v>939</v>
      </c>
    </row>
    <row r="38" spans="2:27" ht="28.5" customHeight="1"/>
  </sheetData>
  <sheetProtection algorithmName="SHA-512" hashValue="a/KmXBilyuIIzeDoQhK4H3M3rAUUGgrMhq0kOYVkVBjDa8atjAWSTo7lkJraeBYZVXsur530WJvJgQKhc1evEg==" saltValue="zlDFzQ6obe3jshe19gfM4A==" spinCount="100000" sheet="1" selectLockedCells="1"/>
  <mergeCells count="3">
    <mergeCell ref="I2:U2"/>
    <mergeCell ref="B8:AA10"/>
    <mergeCell ref="B15:AA36"/>
  </mergeCells>
  <phoneticPr fontId="1"/>
  <pageMargins left="0.9055118110236221" right="0.39370078740157483" top="0.51181102362204722" bottom="0.35433070866141736" header="0.11811023622047245" footer="0.11811023622047245"/>
  <pageSetup paperSize="9" scale="8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R22"/>
  <sheetViews>
    <sheetView showGridLines="0" view="pageBreakPreview" zoomScaleNormal="100" zoomScaleSheetLayoutView="100" workbookViewId="0"/>
  </sheetViews>
  <sheetFormatPr defaultColWidth="9" defaultRowHeight="13"/>
  <cols>
    <col min="1" max="1" width="0.5" style="490" customWidth="1"/>
    <col min="2" max="2" width="3.25" style="490" customWidth="1"/>
    <col min="3" max="4" width="3.08203125" style="490" customWidth="1"/>
    <col min="5" max="5" width="3" style="490" customWidth="1"/>
    <col min="6" max="8" width="3.25" style="490" customWidth="1"/>
    <col min="9" max="9" width="3.58203125" style="490" customWidth="1"/>
    <col min="10" max="10" width="3.08203125" style="490" customWidth="1"/>
    <col min="11" max="11" width="4.25" style="490" customWidth="1"/>
    <col min="12" max="12" width="6.25" style="490" customWidth="1"/>
    <col min="13" max="13" width="3.08203125" style="490" customWidth="1"/>
    <col min="14" max="14" width="3.75" style="490" customWidth="1"/>
    <col min="15" max="15" width="3.25" style="490" customWidth="1"/>
    <col min="16" max="17" width="2.75" style="490" customWidth="1"/>
    <col min="18" max="18" width="3.58203125" style="490" customWidth="1"/>
    <col min="19" max="22" width="3.25" style="490" customWidth="1"/>
    <col min="23" max="23" width="3.58203125" style="490" customWidth="1"/>
    <col min="24" max="24" width="3.08203125" style="490" customWidth="1"/>
    <col min="25" max="25" width="2.58203125" style="490" customWidth="1"/>
    <col min="26" max="26" width="2.75" style="490" customWidth="1"/>
    <col min="27" max="27" width="2.58203125" style="490" customWidth="1"/>
    <col min="28" max="28" width="0.5" style="490" customWidth="1"/>
    <col min="29" max="29" width="8.25" style="52" customWidth="1"/>
    <col min="30" max="30" width="14.58203125" style="294" customWidth="1"/>
    <col min="31" max="31" width="14.33203125" style="272" customWidth="1"/>
    <col min="32" max="32" width="16.83203125" style="272" customWidth="1"/>
    <col min="33" max="33" width="3.08203125" style="272" customWidth="1"/>
    <col min="34" max="34" width="3.08203125" style="273" customWidth="1"/>
    <col min="35" max="35" width="14.83203125" style="274" customWidth="1"/>
    <col min="36" max="37" width="6.75" style="274" customWidth="1"/>
    <col min="38" max="38" width="5.08203125" style="274" customWidth="1"/>
    <col min="39" max="39" width="5.08203125" style="52" customWidth="1"/>
    <col min="40" max="40" width="5.08203125" style="490" customWidth="1"/>
    <col min="41" max="16384" width="9" style="490"/>
  </cols>
  <sheetData>
    <row r="1" spans="1:39" s="504" customFormat="1">
      <c r="A1" s="150"/>
      <c r="B1" s="150"/>
      <c r="C1" s="150"/>
      <c r="D1" s="508"/>
      <c r="E1" s="508"/>
      <c r="F1" s="508"/>
      <c r="G1" s="508"/>
      <c r="H1" s="508"/>
      <c r="I1" s="508"/>
      <c r="J1" s="508"/>
      <c r="K1" s="508"/>
      <c r="L1" s="508"/>
      <c r="M1" s="508"/>
      <c r="N1" s="508"/>
      <c r="O1" s="150"/>
      <c r="P1" s="150"/>
      <c r="Q1" s="150"/>
      <c r="R1" s="150"/>
      <c r="S1" s="150"/>
      <c r="T1" s="150"/>
      <c r="U1" s="150"/>
      <c r="V1" s="150"/>
      <c r="W1" s="150"/>
      <c r="X1" s="150"/>
      <c r="Y1" s="150"/>
      <c r="Z1" s="150"/>
      <c r="AA1" s="150"/>
      <c r="AC1" s="52"/>
      <c r="AD1" s="294"/>
      <c r="AE1" s="272"/>
      <c r="AF1" s="272"/>
      <c r="AG1" s="272"/>
      <c r="AH1" s="273"/>
      <c r="AI1" s="274"/>
      <c r="AJ1" s="274"/>
      <c r="AK1" s="274"/>
      <c r="AL1" s="274"/>
      <c r="AM1" s="52"/>
    </row>
    <row r="2" spans="1:39" s="504" customFormat="1">
      <c r="A2" s="150"/>
      <c r="B2" s="509"/>
      <c r="C2" s="1314"/>
      <c r="D2" s="1314"/>
      <c r="E2" s="1314"/>
      <c r="F2" s="1314"/>
      <c r="G2" s="1314"/>
      <c r="H2" s="1314"/>
      <c r="J2" s="1320" t="s">
        <v>1045</v>
      </c>
      <c r="K2" s="1321"/>
      <c r="L2" s="1321"/>
      <c r="M2" s="1321"/>
      <c r="N2" s="1322"/>
      <c r="O2" s="1315" t="s">
        <v>1046</v>
      </c>
      <c r="P2" s="1315"/>
      <c r="Q2" s="1315"/>
      <c r="R2" s="1315"/>
      <c r="S2" s="1315"/>
      <c r="T2" s="1315"/>
      <c r="U2" s="1315"/>
      <c r="V2" s="1315"/>
      <c r="W2" s="1315"/>
      <c r="X2" s="1315"/>
      <c r="Y2" s="1315"/>
      <c r="Z2" s="150"/>
      <c r="AA2" s="150"/>
      <c r="AC2" s="52"/>
      <c r="AD2" s="294"/>
      <c r="AE2" s="272"/>
      <c r="AF2" s="272"/>
      <c r="AG2" s="272"/>
      <c r="AH2" s="273"/>
      <c r="AI2" s="274"/>
      <c r="AJ2" s="274"/>
      <c r="AK2" s="274"/>
      <c r="AL2" s="274"/>
      <c r="AM2" s="52"/>
    </row>
    <row r="3" spans="1:39" s="504" customFormat="1">
      <c r="A3" s="150"/>
      <c r="B3" s="150" t="s">
        <v>1047</v>
      </c>
      <c r="C3" s="150"/>
      <c r="D3" s="507"/>
      <c r="E3" s="507"/>
      <c r="F3" s="507"/>
      <c r="G3" s="507"/>
      <c r="H3" s="507"/>
      <c r="I3" s="507"/>
      <c r="J3" s="510" t="str">
        <f>IFERROR(VLOOKUP(B3,B6:Y17,9,FALSE),"")</f>
        <v/>
      </c>
      <c r="K3" s="1316" t="str">
        <f>IFERROR(VLOOKUP(B3,B6:Y17,10,FALSE),"")</f>
        <v/>
      </c>
      <c r="L3" s="1317"/>
      <c r="M3" s="1317"/>
      <c r="N3" s="1318"/>
      <c r="O3" s="1319" t="str">
        <f>IFERROR(VLOOKUP(B3,B6:AF17,31,FALSE),"")</f>
        <v/>
      </c>
      <c r="P3" s="1319"/>
      <c r="Q3" s="1319"/>
      <c r="R3" s="1319"/>
      <c r="S3" s="1319"/>
      <c r="T3" s="1319"/>
      <c r="U3" s="1319"/>
      <c r="V3" s="1319"/>
      <c r="W3" s="1319"/>
      <c r="X3" s="1319"/>
      <c r="Y3" s="1319"/>
      <c r="Z3" s="150"/>
      <c r="AA3" s="150"/>
      <c r="AC3" s="52"/>
      <c r="AD3" s="294"/>
      <c r="AE3" s="272"/>
      <c r="AF3" s="272"/>
      <c r="AG3" s="272"/>
      <c r="AH3" s="273"/>
      <c r="AI3" s="274"/>
      <c r="AJ3" s="274"/>
      <c r="AK3" s="274"/>
      <c r="AL3" s="274"/>
      <c r="AM3" s="52"/>
    </row>
    <row r="4" spans="1:39" s="281" customFormat="1">
      <c r="A4" s="513"/>
      <c r="B4" s="514">
        <v>1</v>
      </c>
      <c r="C4" s="514">
        <v>2</v>
      </c>
      <c r="D4" s="514">
        <v>3</v>
      </c>
      <c r="E4" s="514">
        <v>4</v>
      </c>
      <c r="F4" s="514">
        <v>5</v>
      </c>
      <c r="G4" s="514">
        <v>6</v>
      </c>
      <c r="H4" s="514">
        <v>7</v>
      </c>
      <c r="I4" s="514">
        <v>8</v>
      </c>
      <c r="J4" s="514">
        <v>9</v>
      </c>
      <c r="K4" s="514">
        <v>10</v>
      </c>
      <c r="L4" s="514">
        <v>11</v>
      </c>
      <c r="M4" s="514">
        <v>12</v>
      </c>
      <c r="N4" s="514">
        <v>13</v>
      </c>
      <c r="O4" s="514">
        <v>14</v>
      </c>
      <c r="P4" s="514">
        <v>15</v>
      </c>
      <c r="Q4" s="514">
        <v>16</v>
      </c>
      <c r="R4" s="514">
        <v>17</v>
      </c>
      <c r="S4" s="514">
        <v>18</v>
      </c>
      <c r="T4" s="514">
        <v>19</v>
      </c>
      <c r="U4" s="514">
        <v>20</v>
      </c>
      <c r="V4" s="514">
        <v>21</v>
      </c>
      <c r="W4" s="514">
        <v>22</v>
      </c>
      <c r="X4" s="514">
        <v>23</v>
      </c>
      <c r="Y4" s="514">
        <v>24</v>
      </c>
      <c r="Z4" s="514">
        <v>25</v>
      </c>
      <c r="AA4" s="514">
        <v>26</v>
      </c>
      <c r="AB4" s="514">
        <v>27</v>
      </c>
      <c r="AC4" s="514">
        <v>28</v>
      </c>
      <c r="AD4" s="514">
        <v>29</v>
      </c>
      <c r="AE4" s="514">
        <v>30</v>
      </c>
      <c r="AF4" s="514">
        <v>31</v>
      </c>
      <c r="AG4" s="272"/>
      <c r="AH4" s="273"/>
      <c r="AI4" s="274"/>
      <c r="AJ4" s="274"/>
      <c r="AK4" s="274"/>
      <c r="AL4" s="274"/>
    </row>
    <row r="5" spans="1:39" ht="19.5" customHeight="1">
      <c r="B5" s="161" t="s">
        <v>491</v>
      </c>
      <c r="C5" s="644" t="s">
        <v>489</v>
      </c>
      <c r="D5" s="644"/>
      <c r="E5" s="644"/>
      <c r="F5" s="644"/>
      <c r="G5" s="644"/>
      <c r="H5" s="644"/>
      <c r="I5" s="644" t="s">
        <v>490</v>
      </c>
      <c r="J5" s="644"/>
      <c r="K5" s="644"/>
      <c r="L5" s="644"/>
      <c r="M5" s="644"/>
      <c r="N5" s="644"/>
      <c r="O5" s="843"/>
      <c r="P5" s="843"/>
      <c r="Q5" s="843"/>
      <c r="R5" s="843"/>
      <c r="S5" s="843"/>
      <c r="T5" s="843"/>
      <c r="U5" s="843"/>
      <c r="V5" s="843"/>
      <c r="W5" s="843"/>
      <c r="X5" s="843"/>
      <c r="Y5" s="843"/>
      <c r="Z5" s="843"/>
      <c r="AA5" s="843"/>
      <c r="AD5" s="511" t="s">
        <v>1043</v>
      </c>
      <c r="AE5" s="511" t="s">
        <v>1048</v>
      </c>
      <c r="AF5" s="511" t="s">
        <v>1049</v>
      </c>
      <c r="AI5" s="506" t="s">
        <v>1044</v>
      </c>
    </row>
    <row r="6" spans="1:39" ht="19.5" customHeight="1">
      <c r="B6" s="162" t="str">
        <f>IF(申請書!B29="○","○","")</f>
        <v/>
      </c>
      <c r="C6" s="865" t="s">
        <v>244</v>
      </c>
      <c r="D6" s="859" t="s">
        <v>981</v>
      </c>
      <c r="E6" s="860"/>
      <c r="F6" s="860"/>
      <c r="G6" s="860"/>
      <c r="H6" s="861"/>
      <c r="I6" s="853" t="s">
        <v>896</v>
      </c>
      <c r="J6" s="49" t="s">
        <v>894</v>
      </c>
      <c r="K6" s="17" t="s">
        <v>892</v>
      </c>
      <c r="L6" s="491"/>
      <c r="M6" s="491"/>
      <c r="N6" s="492"/>
      <c r="O6" s="17" t="s">
        <v>247</v>
      </c>
      <c r="P6" s="17"/>
      <c r="Q6" s="17"/>
      <c r="R6" s="17"/>
      <c r="S6" s="17"/>
      <c r="T6" s="17"/>
      <c r="U6" s="17"/>
      <c r="V6" s="17"/>
      <c r="W6" s="17"/>
      <c r="X6" s="17"/>
      <c r="Y6" s="17"/>
      <c r="Z6" s="852" t="s">
        <v>240</v>
      </c>
      <c r="AA6" s="852"/>
      <c r="AD6" s="512">
        <f>100000000/(1/2)</f>
        <v>200000000</v>
      </c>
      <c r="AE6" s="512">
        <f>IF(資金計画!$I$12="該当",SUM(資金計画!$M$18:$M$19),SUM(資金計画!$M$20:$M$21))</f>
        <v>0</v>
      </c>
      <c r="AF6" s="512">
        <f>IF(AE6&lt;AD6,AE6,AD6)</f>
        <v>0</v>
      </c>
      <c r="AI6" s="505">
        <v>1000000</v>
      </c>
    </row>
    <row r="7" spans="1:39" ht="19.5" customHeight="1">
      <c r="B7" s="162" t="str">
        <f>IF(申請書!B30="○","○","")</f>
        <v/>
      </c>
      <c r="C7" s="866"/>
      <c r="D7" s="862"/>
      <c r="E7" s="863"/>
      <c r="F7" s="863"/>
      <c r="G7" s="863"/>
      <c r="H7" s="864"/>
      <c r="I7" s="854"/>
      <c r="J7" s="49" t="s">
        <v>941</v>
      </c>
      <c r="K7" s="471" t="s">
        <v>987</v>
      </c>
      <c r="L7" s="491"/>
      <c r="M7" s="491"/>
      <c r="N7" s="492"/>
      <c r="O7" s="17" t="s">
        <v>956</v>
      </c>
      <c r="P7" s="17"/>
      <c r="Q7" s="17"/>
      <c r="R7" s="17"/>
      <c r="S7" s="17"/>
      <c r="T7" s="17"/>
      <c r="U7" s="17"/>
      <c r="V7" s="17"/>
      <c r="W7" s="17"/>
      <c r="X7" s="17"/>
      <c r="Y7" s="17"/>
      <c r="Z7" s="852"/>
      <c r="AA7" s="852"/>
      <c r="AD7" s="512">
        <f>100000000/(3/4)</f>
        <v>133333333.33333333</v>
      </c>
      <c r="AE7" s="512">
        <f>IF(資金計画!$I$12="該当",SUM(資金計画!$M$18:$M$19),SUM(資金計画!$M$20:$M$21))</f>
        <v>0</v>
      </c>
      <c r="AF7" s="512">
        <f>IF(AE7&lt;AD7,AE7,AD7)</f>
        <v>0</v>
      </c>
      <c r="AI7" s="505">
        <v>1000000</v>
      </c>
    </row>
    <row r="8" spans="1:39" ht="19.5" customHeight="1">
      <c r="B8" s="162" t="str">
        <f>IF(申請書!B31="○","○","")</f>
        <v/>
      </c>
      <c r="C8" s="866"/>
      <c r="D8" s="862"/>
      <c r="E8" s="863"/>
      <c r="F8" s="863"/>
      <c r="G8" s="863"/>
      <c r="H8" s="864"/>
      <c r="I8" s="854"/>
      <c r="J8" s="49" t="s">
        <v>991</v>
      </c>
      <c r="K8" s="154" t="s">
        <v>988</v>
      </c>
      <c r="L8" s="491"/>
      <c r="M8" s="491"/>
      <c r="N8" s="492"/>
      <c r="O8" s="17" t="s">
        <v>956</v>
      </c>
      <c r="P8" s="17"/>
      <c r="Q8" s="17"/>
      <c r="R8" s="17"/>
      <c r="S8" s="17"/>
      <c r="T8" s="17"/>
      <c r="U8" s="17"/>
      <c r="V8" s="17"/>
      <c r="W8" s="17"/>
      <c r="X8" s="17"/>
      <c r="Y8" s="17"/>
      <c r="Z8" s="852"/>
      <c r="AA8" s="852"/>
      <c r="AD8" s="512">
        <f>100000000/(3/4)</f>
        <v>133333333.33333333</v>
      </c>
      <c r="AE8" s="512">
        <f>IF(資金計画!$I$12="該当",SUM(資金計画!$M$18:$M$19),SUM(資金計画!$M$20:$M$21))</f>
        <v>0</v>
      </c>
      <c r="AF8" s="512">
        <f t="shared" ref="AF8:AF17" si="0">IF(AE8&lt;AD8,AE8,AD8)</f>
        <v>0</v>
      </c>
      <c r="AI8" s="505">
        <v>1000000</v>
      </c>
    </row>
    <row r="9" spans="1:39" ht="19.5" customHeight="1">
      <c r="B9" s="162" t="str">
        <f>IF(申請書!B32="○","○","")</f>
        <v/>
      </c>
      <c r="C9" s="866"/>
      <c r="D9" s="862"/>
      <c r="E9" s="863"/>
      <c r="F9" s="863"/>
      <c r="G9" s="863"/>
      <c r="H9" s="864"/>
      <c r="I9" s="855"/>
      <c r="J9" s="49" t="s">
        <v>1016</v>
      </c>
      <c r="K9" s="267" t="s">
        <v>946</v>
      </c>
      <c r="L9" s="393"/>
      <c r="M9" s="393"/>
      <c r="N9" s="394"/>
      <c r="O9" s="82" t="s">
        <v>956</v>
      </c>
      <c r="P9" s="17"/>
      <c r="Q9" s="17"/>
      <c r="R9" s="17"/>
      <c r="S9" s="17"/>
      <c r="T9" s="17"/>
      <c r="U9" s="17"/>
      <c r="V9" s="17"/>
      <c r="W9" s="17"/>
      <c r="X9" s="17"/>
      <c r="Y9" s="17"/>
      <c r="Z9" s="852"/>
      <c r="AA9" s="852"/>
      <c r="AD9" s="512">
        <f>100000000/(3/4)</f>
        <v>133333333.33333333</v>
      </c>
      <c r="AE9" s="512">
        <f>IF(資金計画!$I$12="該当",SUM(資金計画!$M$18:$M$19),SUM(資金計画!$M$20:$M$21))</f>
        <v>0</v>
      </c>
      <c r="AF9" s="512">
        <f t="shared" si="0"/>
        <v>0</v>
      </c>
      <c r="AI9" s="505">
        <v>1000000</v>
      </c>
    </row>
    <row r="10" spans="1:39" ht="19.5" customHeight="1">
      <c r="B10" s="162" t="str">
        <f>IF(申請書!B33="○","○","")</f>
        <v/>
      </c>
      <c r="C10" s="866"/>
      <c r="D10" s="862"/>
      <c r="E10" s="863"/>
      <c r="F10" s="863"/>
      <c r="G10" s="863"/>
      <c r="H10" s="864"/>
      <c r="I10" s="856" t="s">
        <v>897</v>
      </c>
      <c r="J10" s="163" t="s">
        <v>895</v>
      </c>
      <c r="K10" s="163" t="s">
        <v>893</v>
      </c>
      <c r="L10" s="499"/>
      <c r="M10" s="499"/>
      <c r="N10" s="500"/>
      <c r="O10" s="82" t="s">
        <v>1119</v>
      </c>
      <c r="P10" s="82"/>
      <c r="Q10" s="82"/>
      <c r="R10" s="82"/>
      <c r="S10" s="82"/>
      <c r="T10" s="82"/>
      <c r="U10" s="82"/>
      <c r="V10" s="82"/>
      <c r="W10" s="82"/>
      <c r="X10" s="82"/>
      <c r="Y10" s="17"/>
      <c r="Z10" s="852"/>
      <c r="AA10" s="852"/>
      <c r="AD10" s="512">
        <f>100000000/(2/3)</f>
        <v>150000000</v>
      </c>
      <c r="AE10" s="512">
        <f>IF(資金計画!$I$12="該当",SUM(資金計画!$M$18:$M$19),SUM(資金計画!$M$20:$M$21))</f>
        <v>0</v>
      </c>
      <c r="AF10" s="512">
        <f t="shared" si="0"/>
        <v>0</v>
      </c>
      <c r="AI10" s="505">
        <v>1000000</v>
      </c>
    </row>
    <row r="11" spans="1:39" ht="19.5" customHeight="1">
      <c r="B11" s="162" t="str">
        <f>IF(申請書!B34="○","○","")</f>
        <v/>
      </c>
      <c r="C11" s="866"/>
      <c r="D11" s="862"/>
      <c r="E11" s="863"/>
      <c r="F11" s="863"/>
      <c r="G11" s="863"/>
      <c r="H11" s="864"/>
      <c r="I11" s="857"/>
      <c r="J11" s="163" t="s">
        <v>942</v>
      </c>
      <c r="K11" s="427" t="s">
        <v>989</v>
      </c>
      <c r="L11" s="499"/>
      <c r="M11" s="499"/>
      <c r="N11" s="500"/>
      <c r="O11" s="82" t="s">
        <v>956</v>
      </c>
      <c r="P11" s="82"/>
      <c r="Q11" s="82"/>
      <c r="R11" s="82"/>
      <c r="S11" s="82"/>
      <c r="T11" s="82"/>
      <c r="U11" s="82"/>
      <c r="V11" s="82"/>
      <c r="W11" s="82"/>
      <c r="X11" s="82"/>
      <c r="Y11" s="17"/>
      <c r="Z11" s="852"/>
      <c r="AA11" s="852"/>
      <c r="AD11" s="512">
        <f t="shared" ref="AD11:AD16" si="1">100000000/(3/4)</f>
        <v>133333333.33333333</v>
      </c>
      <c r="AE11" s="512">
        <f>IF(資金計画!$I$12="該当",SUM(資金計画!$M$18:$M$19),SUM(資金計画!$M$20:$M$21))</f>
        <v>0</v>
      </c>
      <c r="AF11" s="512">
        <f t="shared" si="0"/>
        <v>0</v>
      </c>
      <c r="AI11" s="505">
        <v>1000000</v>
      </c>
    </row>
    <row r="12" spans="1:39" ht="19.5" customHeight="1">
      <c r="B12" s="162" t="str">
        <f>IF(申請書!B35="○","○","")</f>
        <v/>
      </c>
      <c r="C12" s="866"/>
      <c r="D12" s="862"/>
      <c r="E12" s="863"/>
      <c r="F12" s="863"/>
      <c r="G12" s="863"/>
      <c r="H12" s="864"/>
      <c r="I12" s="857"/>
      <c r="J12" s="163" t="s">
        <v>943</v>
      </c>
      <c r="K12" s="427" t="s">
        <v>990</v>
      </c>
      <c r="L12" s="499"/>
      <c r="M12" s="499"/>
      <c r="N12" s="500"/>
      <c r="O12" s="82" t="s">
        <v>956</v>
      </c>
      <c r="P12" s="82"/>
      <c r="Q12" s="82"/>
      <c r="R12" s="82"/>
      <c r="S12" s="82"/>
      <c r="T12" s="82"/>
      <c r="U12" s="82"/>
      <c r="V12" s="82"/>
      <c r="W12" s="82"/>
      <c r="X12" s="82"/>
      <c r="Y12" s="17"/>
      <c r="Z12" s="852"/>
      <c r="AA12" s="852"/>
      <c r="AD12" s="512">
        <f t="shared" si="1"/>
        <v>133333333.33333333</v>
      </c>
      <c r="AE12" s="512">
        <f>IF(資金計画!$I$12="該当",SUM(資金計画!$M$18:$M$19),SUM(資金計画!$M$20:$M$21))</f>
        <v>0</v>
      </c>
      <c r="AF12" s="512">
        <f t="shared" si="0"/>
        <v>0</v>
      </c>
      <c r="AI12" s="505">
        <v>1000000</v>
      </c>
    </row>
    <row r="13" spans="1:39" ht="19.5" customHeight="1">
      <c r="B13" s="162" t="str">
        <f>IF(申請書!B36="○","○","")</f>
        <v/>
      </c>
      <c r="C13" s="866"/>
      <c r="D13" s="862"/>
      <c r="E13" s="863"/>
      <c r="F13" s="863"/>
      <c r="G13" s="863"/>
      <c r="H13" s="864"/>
      <c r="I13" s="858"/>
      <c r="J13" s="163" t="s">
        <v>992</v>
      </c>
      <c r="K13" s="427" t="s">
        <v>945</v>
      </c>
      <c r="L13" s="501"/>
      <c r="M13" s="501"/>
      <c r="N13" s="502"/>
      <c r="O13" s="497" t="s">
        <v>1042</v>
      </c>
      <c r="P13" s="493"/>
      <c r="Q13" s="493"/>
      <c r="R13" s="493"/>
      <c r="S13" s="493"/>
      <c r="T13" s="493"/>
      <c r="U13" s="493"/>
      <c r="V13" s="493"/>
      <c r="W13" s="493"/>
      <c r="X13" s="493"/>
      <c r="Y13" s="483"/>
      <c r="Z13" s="852"/>
      <c r="AA13" s="852"/>
      <c r="AD13" s="512">
        <f>100000000/(4/5)</f>
        <v>125000000</v>
      </c>
      <c r="AE13" s="512">
        <f>IF(資金計画!$I$12="該当",SUM(資金計画!$M$18:$M$19),SUM(資金計画!$M$20:$M$21))</f>
        <v>0</v>
      </c>
      <c r="AF13" s="512">
        <f t="shared" si="0"/>
        <v>0</v>
      </c>
      <c r="AI13" s="505">
        <v>1000000</v>
      </c>
    </row>
    <row r="14" spans="1:39" ht="19.5" customHeight="1">
      <c r="B14" s="162" t="str">
        <f>IF(申請書!B37="○","○","")</f>
        <v/>
      </c>
      <c r="C14" s="850" t="s">
        <v>245</v>
      </c>
      <c r="D14" s="977" t="s">
        <v>141</v>
      </c>
      <c r="E14" s="977"/>
      <c r="F14" s="977"/>
      <c r="G14" s="977"/>
      <c r="H14" s="977"/>
      <c r="I14" s="977" t="s">
        <v>977</v>
      </c>
      <c r="J14" s="17" t="s">
        <v>978</v>
      </c>
      <c r="K14" s="82" t="s">
        <v>1052</v>
      </c>
      <c r="L14" s="82"/>
      <c r="M14" s="82"/>
      <c r="N14" s="584"/>
      <c r="O14" s="544" t="s">
        <v>248</v>
      </c>
      <c r="P14" s="17"/>
      <c r="Q14" s="17"/>
      <c r="R14" s="17"/>
      <c r="S14" s="17"/>
      <c r="T14" s="17"/>
      <c r="U14" s="17"/>
      <c r="V14" s="17"/>
      <c r="W14" s="17"/>
      <c r="X14" s="17"/>
      <c r="Y14" s="494"/>
      <c r="Z14" s="852"/>
      <c r="AA14" s="852"/>
      <c r="AD14" s="512">
        <f>100000000/(2/3)</f>
        <v>150000000</v>
      </c>
      <c r="AE14" s="512">
        <f>IF(資金計画!$I$12="該当",SUM(資金計画!$M$18:$M$19),SUM(資金計画!$M$20:$M$21))</f>
        <v>0</v>
      </c>
      <c r="AF14" s="512">
        <f t="shared" si="0"/>
        <v>0</v>
      </c>
      <c r="AI14" s="505">
        <v>1000000</v>
      </c>
    </row>
    <row r="15" spans="1:39" ht="19.5" customHeight="1">
      <c r="B15" s="162" t="str">
        <f>IF(申請書!B38="○","○","")</f>
        <v/>
      </c>
      <c r="C15" s="850"/>
      <c r="D15" s="977"/>
      <c r="E15" s="977"/>
      <c r="F15" s="977"/>
      <c r="G15" s="977"/>
      <c r="H15" s="977"/>
      <c r="I15" s="977"/>
      <c r="J15" s="15" t="s">
        <v>1112</v>
      </c>
      <c r="K15" s="82" t="s">
        <v>1053</v>
      </c>
      <c r="L15" s="82"/>
      <c r="M15" s="82"/>
      <c r="N15" s="82"/>
      <c r="O15" s="15" t="s">
        <v>979</v>
      </c>
      <c r="P15" s="17"/>
      <c r="Q15" s="17"/>
      <c r="R15" s="17"/>
      <c r="S15" s="17"/>
      <c r="T15" s="17"/>
      <c r="U15" s="17"/>
      <c r="V15" s="17"/>
      <c r="W15" s="17"/>
      <c r="X15" s="17"/>
      <c r="Y15" s="494"/>
      <c r="Z15" s="852"/>
      <c r="AA15" s="852"/>
      <c r="AD15" s="512">
        <f t="shared" si="1"/>
        <v>133333333.33333333</v>
      </c>
      <c r="AE15" s="512">
        <f>IF(資金計画!$I$12="該当",SUM(資金計画!$M$18:$M$19),SUM(資金計画!$M$20:$M$21))</f>
        <v>0</v>
      </c>
      <c r="AF15" s="512">
        <f t="shared" si="0"/>
        <v>0</v>
      </c>
      <c r="AI15" s="505">
        <v>1000000</v>
      </c>
    </row>
    <row r="16" spans="1:39" ht="19.5" customHeight="1">
      <c r="B16" s="467" t="str">
        <f>IF(申請書!B39="○","○","")</f>
        <v/>
      </c>
      <c r="C16" s="851"/>
      <c r="D16" s="977"/>
      <c r="E16" s="977"/>
      <c r="F16" s="977"/>
      <c r="G16" s="977"/>
      <c r="H16" s="977"/>
      <c r="I16" s="977"/>
      <c r="J16" s="15" t="s">
        <v>1113</v>
      </c>
      <c r="K16" s="82" t="s">
        <v>1051</v>
      </c>
      <c r="L16" s="82"/>
      <c r="M16" s="82"/>
      <c r="N16" s="82"/>
      <c r="O16" s="84" t="s">
        <v>979</v>
      </c>
      <c r="P16" s="17"/>
      <c r="Q16" s="17"/>
      <c r="R16" s="17"/>
      <c r="S16" s="17"/>
      <c r="T16" s="17"/>
      <c r="U16" s="17"/>
      <c r="V16" s="17"/>
      <c r="W16" s="17"/>
      <c r="X16" s="17"/>
      <c r="Y16" s="494"/>
      <c r="Z16" s="852"/>
      <c r="AA16" s="852"/>
      <c r="AD16" s="512">
        <f t="shared" si="1"/>
        <v>133333333.33333333</v>
      </c>
      <c r="AE16" s="512">
        <f>IF(資金計画!$I$12="該当",SUM(資金計画!$M$18:$M$19),SUM(資金計画!$M$20:$M$21))</f>
        <v>0</v>
      </c>
      <c r="AF16" s="512">
        <f t="shared" si="0"/>
        <v>0</v>
      </c>
      <c r="AI16" s="505">
        <v>1000000</v>
      </c>
    </row>
    <row r="17" spans="2:44" ht="33" customHeight="1">
      <c r="B17" s="162" t="str">
        <f>IF(申請書!B40="○","○","")</f>
        <v/>
      </c>
      <c r="C17" s="495" t="s">
        <v>246</v>
      </c>
      <c r="D17" s="867" t="s">
        <v>1036</v>
      </c>
      <c r="E17" s="868"/>
      <c r="F17" s="868"/>
      <c r="G17" s="868"/>
      <c r="H17" s="869"/>
      <c r="I17" s="496" t="s">
        <v>980</v>
      </c>
      <c r="J17" s="585" t="s">
        <v>1050</v>
      </c>
      <c r="K17" s="778" t="s">
        <v>1054</v>
      </c>
      <c r="L17" s="778"/>
      <c r="M17" s="778"/>
      <c r="N17" s="1323"/>
      <c r="O17" s="497" t="s">
        <v>1038</v>
      </c>
      <c r="P17" s="498"/>
      <c r="Q17" s="498"/>
      <c r="R17" s="498"/>
      <c r="S17" s="498"/>
      <c r="T17" s="498"/>
      <c r="U17" s="498"/>
      <c r="V17" s="498"/>
      <c r="W17" s="498"/>
      <c r="X17" s="498"/>
      <c r="Y17" s="484"/>
      <c r="Z17" s="852" t="s">
        <v>1037</v>
      </c>
      <c r="AA17" s="852"/>
      <c r="AD17" s="512">
        <f>200000000/(3/4)</f>
        <v>266666666.66666666</v>
      </c>
      <c r="AE17" s="512">
        <f>IF(資金計画!$I$12="該当",SUM(資金計画!$M$18:$M$19),SUM(資金計画!$M$20:$M$21))</f>
        <v>0</v>
      </c>
      <c r="AF17" s="512">
        <f t="shared" si="0"/>
        <v>0</v>
      </c>
      <c r="AI17" s="505">
        <v>100000000</v>
      </c>
    </row>
    <row r="18" spans="2:44" ht="17.5" customHeight="1">
      <c r="B18" s="722" t="str">
        <f>IF(AA18=1,"","　※事業区分／申請者区分（該当区分をＡ～Ｄの中から１つのみ選択して「○」印をつけてください")</f>
        <v>　※事業区分／申請者区分（該当区分をＡ～Ｄの中から１つのみ選択して「○」印をつけてください</v>
      </c>
      <c r="C18" s="723"/>
      <c r="D18" s="723"/>
      <c r="E18" s="723"/>
      <c r="F18" s="723"/>
      <c r="G18" s="723"/>
      <c r="H18" s="723"/>
      <c r="I18" s="723"/>
      <c r="J18" s="723"/>
      <c r="K18" s="723"/>
      <c r="L18" s="723"/>
      <c r="M18" s="723"/>
      <c r="N18" s="723"/>
      <c r="O18" s="723"/>
      <c r="P18" s="723"/>
      <c r="Q18" s="723"/>
      <c r="R18" s="723"/>
      <c r="S18" s="723"/>
      <c r="T18" s="723"/>
      <c r="U18" s="723"/>
      <c r="V18" s="723"/>
      <c r="W18" s="723"/>
      <c r="X18" s="723"/>
      <c r="Y18" s="723"/>
      <c r="Z18" s="724"/>
      <c r="AA18" s="292">
        <f>COUNTIF(B6:B17,"○")</f>
        <v>0</v>
      </c>
      <c r="AF18" s="272" t="s">
        <v>496</v>
      </c>
    </row>
    <row r="19" spans="2:44" s="4" customFormat="1" ht="15" hidden="1" customHeight="1">
      <c r="B19" s="982"/>
      <c r="C19" s="983"/>
      <c r="D19" s="983"/>
      <c r="E19" s="983"/>
      <c r="F19" s="983"/>
      <c r="G19" s="983"/>
      <c r="H19" s="983"/>
      <c r="I19" s="983"/>
      <c r="J19" s="983"/>
      <c r="K19" s="983"/>
      <c r="L19" s="983"/>
      <c r="M19" s="983"/>
      <c r="N19" s="983"/>
      <c r="O19" s="983"/>
      <c r="P19" s="983"/>
      <c r="Q19" s="983"/>
      <c r="R19" s="983"/>
      <c r="S19" s="983"/>
      <c r="T19" s="983"/>
      <c r="U19" s="983"/>
      <c r="V19" s="983"/>
      <c r="W19" s="983"/>
      <c r="X19" s="983"/>
      <c r="Y19" s="983"/>
      <c r="Z19" s="983"/>
      <c r="AA19" s="292"/>
      <c r="AC19" s="103"/>
      <c r="AD19" s="103"/>
      <c r="AE19" s="310"/>
      <c r="AF19" s="310" t="s">
        <v>498</v>
      </c>
      <c r="AG19" s="310"/>
      <c r="AH19" s="311"/>
      <c r="AI19" s="310"/>
      <c r="AJ19" s="310"/>
      <c r="AK19" s="310"/>
      <c r="AL19" s="310"/>
      <c r="AM19" s="103"/>
    </row>
    <row r="20" spans="2:44" s="4" customFormat="1" ht="15" hidden="1" customHeight="1">
      <c r="B20" s="982"/>
      <c r="C20" s="983"/>
      <c r="D20" s="983"/>
      <c r="E20" s="983"/>
      <c r="F20" s="983"/>
      <c r="G20" s="983"/>
      <c r="H20" s="983"/>
      <c r="I20" s="983"/>
      <c r="J20" s="983"/>
      <c r="K20" s="983"/>
      <c r="L20" s="983"/>
      <c r="M20" s="983"/>
      <c r="N20" s="983"/>
      <c r="O20" s="983"/>
      <c r="P20" s="983"/>
      <c r="Q20" s="983"/>
      <c r="R20" s="983"/>
      <c r="S20" s="983"/>
      <c r="T20" s="983"/>
      <c r="U20" s="983"/>
      <c r="V20" s="983"/>
      <c r="W20" s="983"/>
      <c r="X20" s="983"/>
      <c r="Y20" s="983"/>
      <c r="Z20" s="983"/>
      <c r="AA20" s="292"/>
      <c r="AC20" s="103"/>
      <c r="AD20" s="103"/>
      <c r="AE20" s="310"/>
      <c r="AF20" s="310" t="s">
        <v>497</v>
      </c>
      <c r="AG20" s="310"/>
      <c r="AH20" s="311"/>
      <c r="AI20" s="310"/>
      <c r="AJ20" s="310"/>
      <c r="AK20" s="310"/>
      <c r="AL20" s="310"/>
      <c r="AM20" s="103"/>
    </row>
    <row r="21" spans="2:44" ht="15" hidden="1" customHeight="1">
      <c r="AN21" s="52"/>
      <c r="AO21" s="52"/>
      <c r="AP21" s="52"/>
      <c r="AQ21" s="52"/>
      <c r="AR21" s="52"/>
    </row>
    <row r="22" spans="2:44" ht="25.5" customHeight="1">
      <c r="AN22" s="52"/>
      <c r="AO22" s="52"/>
      <c r="AP22" s="52"/>
      <c r="AQ22" s="52"/>
      <c r="AR22" s="52"/>
    </row>
  </sheetData>
  <sheetProtection algorithmName="SHA-512" hashValue="ch3xqrn28VCmKI5xqHk0p6vs1JP27i5C2WvDBfP+ljgBMv0amEz9FTYUgsXkO+Y71Jsf5ToWNPj543c7L3BxUQ==" saltValue="Hghru+57bCyf41MFhDcV8g==" spinCount="100000" sheet="1" selectLockedCells="1"/>
  <mergeCells count="22">
    <mergeCell ref="B19:Z19"/>
    <mergeCell ref="B20:Z20"/>
    <mergeCell ref="D17:H17"/>
    <mergeCell ref="K17:N17"/>
    <mergeCell ref="D14:H16"/>
    <mergeCell ref="I14:I16"/>
    <mergeCell ref="Z17:AA17"/>
    <mergeCell ref="B18:Z18"/>
    <mergeCell ref="C5:H5"/>
    <mergeCell ref="I5:N5"/>
    <mergeCell ref="O5:AA5"/>
    <mergeCell ref="C6:C13"/>
    <mergeCell ref="D6:H13"/>
    <mergeCell ref="I6:I9"/>
    <mergeCell ref="Z6:AA16"/>
    <mergeCell ref="I10:I13"/>
    <mergeCell ref="C14:C16"/>
    <mergeCell ref="C2:H2"/>
    <mergeCell ref="O2:Y2"/>
    <mergeCell ref="K3:N3"/>
    <mergeCell ref="O3:Y3"/>
    <mergeCell ref="J2:N2"/>
  </mergeCells>
  <phoneticPr fontId="1"/>
  <conditionalFormatting sqref="B6:B17">
    <cfRule type="expression" dxfId="20" priority="652">
      <formula>AND($B$6="",$B$7="",$B$8="",$B$9="",$B$10="",$B$11="",$B$12="",$B$13="",#REF!="",#REF!="",#REF!="",#REF!="",#REF!="",#REF!="",$B$14="",$B$15="",$B$16="")</formula>
    </cfRule>
  </conditionalFormatting>
  <conditionalFormatting sqref="B19 B18:Z18">
    <cfRule type="containsText" dxfId="19" priority="169" operator="containsText" text="　※事業区分／申請者区分（該当区分をＡ～Ｅの中から１つのみ選択して「○」印をつけてください">
      <formula>NOT(ISERROR(SEARCH("　※事業区分／申請者区分（該当区分をＡ～Ｅの中から１つのみ選択して「○」印をつけてください",B18)))</formula>
    </cfRule>
  </conditionalFormatting>
  <conditionalFormatting sqref="B20">
    <cfRule type="containsText" dxfId="18" priority="74" operator="containsText" text="　※事業区分／申請者区分（該当区分をＡ～Ｅの中から１つのみ選択して「○」印をつけてください">
      <formula>NOT(ISERROR(SEARCH("　※事業区分／申請者区分（該当区分をＡ～Ｅの中から１つのみ選択して「○」印をつけてください",B20)))</formula>
    </cfRule>
  </conditionalFormatting>
  <conditionalFormatting sqref="B19:Z19">
    <cfRule type="containsText" dxfId="17" priority="71" operator="containsText" text="　※［イノベーション］区分の支援テーマの選択不備又は新事業活動区分の選択不備">
      <formula>NOT(ISERROR(SEARCH("　※［イノベーション］区分の支援テーマの選択不備又は新事業活動区分の選択不備",B19)))</formula>
    </cfRule>
  </conditionalFormatting>
  <conditionalFormatting sqref="B19:Z20">
    <cfRule type="containsText" dxfId="16" priority="73" operator="containsText" text="　※支援テーマの選択不備又は新事業活動区分は選択できません">
      <formula>NOT(ISERROR(SEARCH("　※支援テーマの選択不備又は新事業活動区分は選択できません",B19)))</formula>
    </cfRule>
  </conditionalFormatting>
  <conditionalFormatting sqref="B20:Z20">
    <cfRule type="containsText" dxfId="15" priority="72" operator="containsText" text="　※［ＤＸ推進］区分の技術分野の選択不備">
      <formula>NOT(ISERROR(SEARCH("　※［ＤＸ推進］区分の技術分野の選択不備",B20)))</formula>
    </cfRule>
  </conditionalFormatting>
  <conditionalFormatting sqref="C6:D6">
    <cfRule type="expression" dxfId="14" priority="82">
      <formula>OR($B$6="○",$B$7="○",$B$8="○",$B$9="○",$B$10="○",$B$11="○",$B$12="○",$B$13="○")</formula>
    </cfRule>
  </conditionalFormatting>
  <conditionalFormatting sqref="C14:I14">
    <cfRule type="expression" dxfId="13" priority="68">
      <formula>OR($B$14="○",$B$15="○",$B$16="○")</formula>
    </cfRule>
  </conditionalFormatting>
  <conditionalFormatting sqref="I6:I8">
    <cfRule type="expression" dxfId="12" priority="81">
      <formula>OR($B$6="○",$B$7="○",$B$8="○",$B$9="○")</formula>
    </cfRule>
  </conditionalFormatting>
  <conditionalFormatting sqref="I10:I13">
    <cfRule type="expression" dxfId="11" priority="31">
      <formula>OR($B$10="○",$B$11="○",$B$12="○",$B$13="○")</formula>
    </cfRule>
  </conditionalFormatting>
  <conditionalFormatting sqref="J6:N6">
    <cfRule type="expression" dxfId="10" priority="29">
      <formula>OR($B$6="○")</formula>
    </cfRule>
  </conditionalFormatting>
  <conditionalFormatting sqref="J7:N7">
    <cfRule type="expression" dxfId="9" priority="30">
      <formula>OR($B$7="○")</formula>
    </cfRule>
  </conditionalFormatting>
  <conditionalFormatting sqref="J8:N8">
    <cfRule type="expression" dxfId="8" priority="12">
      <formula>OR($B$8="○")</formula>
    </cfRule>
  </conditionalFormatting>
  <conditionalFormatting sqref="J9:N9">
    <cfRule type="expression" dxfId="7" priority="15">
      <formula>OR($B$9="○")</formula>
    </cfRule>
  </conditionalFormatting>
  <conditionalFormatting sqref="J10:N10">
    <cfRule type="expression" dxfId="6" priority="28">
      <formula>OR($B$10="○")</formula>
    </cfRule>
  </conditionalFormatting>
  <conditionalFormatting sqref="J11:N11">
    <cfRule type="expression" dxfId="5" priority="11">
      <formula>OR($B$11="○")</formula>
    </cfRule>
  </conditionalFormatting>
  <conditionalFormatting sqref="J12:N12">
    <cfRule type="expression" dxfId="4" priority="27">
      <formula>OR($B$12="○")</formula>
    </cfRule>
  </conditionalFormatting>
  <conditionalFormatting sqref="J13:N13">
    <cfRule type="expression" dxfId="3" priority="14">
      <formula>OR($B$13="○")</formula>
    </cfRule>
  </conditionalFormatting>
  <conditionalFormatting sqref="J14:N14">
    <cfRule type="expression" dxfId="2" priority="3">
      <formula>$B$14="○"</formula>
    </cfRule>
  </conditionalFormatting>
  <conditionalFormatting sqref="J15:N15">
    <cfRule type="expression" dxfId="1" priority="2">
      <formula>$B$15="○"</formula>
    </cfRule>
  </conditionalFormatting>
  <conditionalFormatting sqref="J16:N16 J17">
    <cfRule type="expression" dxfId="0" priority="1">
      <formula>$B$16="○"</formula>
    </cfRule>
  </conditionalFormatting>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8</xdr:col>
                    <xdr:colOff>31750</xdr:colOff>
                    <xdr:row>22</xdr:row>
                    <xdr:rowOff>0</xdr:rowOff>
                  </from>
                  <to>
                    <xdr:col>9</xdr:col>
                    <xdr:colOff>38100</xdr:colOff>
                    <xdr:row>23</xdr:row>
                    <xdr:rowOff>88900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25</xdr:col>
                    <xdr:colOff>209550</xdr:colOff>
                    <xdr:row>22</xdr:row>
                    <xdr:rowOff>0</xdr:rowOff>
                  </from>
                  <to>
                    <xdr:col>28</xdr:col>
                    <xdr:colOff>57150</xdr:colOff>
                    <xdr:row>23</xdr:row>
                    <xdr:rowOff>50800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tint="4.9989318521683403E-2"/>
  </sheetPr>
  <dimension ref="A1:FM5"/>
  <sheetViews>
    <sheetView workbookViewId="0"/>
  </sheetViews>
  <sheetFormatPr defaultColWidth="8.75" defaultRowHeight="13"/>
  <cols>
    <col min="1" max="1" width="2.83203125" style="1" customWidth="1"/>
    <col min="2" max="2" width="3.25" style="1" customWidth="1"/>
    <col min="3" max="4" width="4.58203125" style="1" customWidth="1"/>
    <col min="5" max="16" width="8.75" style="1"/>
    <col min="17" max="17" width="16.33203125" style="1" customWidth="1"/>
    <col min="18" max="18" width="9.75" style="1" bestFit="1" customWidth="1"/>
    <col min="19" max="29" width="8.75" style="1"/>
    <col min="30" max="30" width="12.33203125" style="1" customWidth="1"/>
    <col min="31" max="41" width="8.75" style="1"/>
    <col min="42" max="42" width="9.08203125" style="1" customWidth="1"/>
    <col min="43" max="113" width="8.75" style="1"/>
    <col min="114" max="114" width="9.33203125" style="1" customWidth="1"/>
    <col min="115" max="117" width="8.75" style="1"/>
    <col min="118" max="118" width="10.83203125" style="1" bestFit="1" customWidth="1"/>
    <col min="119" max="119" width="10.33203125" style="1" bestFit="1" customWidth="1"/>
    <col min="120" max="16384" width="8.75" style="1"/>
  </cols>
  <sheetData>
    <row r="1" spans="1:169" s="331" customFormat="1" ht="19">
      <c r="A1" s="330" t="s">
        <v>927</v>
      </c>
    </row>
    <row r="2" spans="1:169" ht="27.4" customHeight="1" thickBot="1">
      <c r="C2" s="390" t="s">
        <v>889</v>
      </c>
      <c r="D2" s="60"/>
      <c r="E2" s="60"/>
      <c r="F2" s="60"/>
      <c r="G2" s="60"/>
      <c r="H2" s="60"/>
      <c r="I2" s="60"/>
      <c r="J2" s="60"/>
      <c r="K2" s="60"/>
      <c r="L2" s="60"/>
      <c r="M2" s="60"/>
      <c r="P2" s="400" t="s">
        <v>912</v>
      </c>
      <c r="Q2" s="400" t="s">
        <v>950</v>
      </c>
      <c r="R2" s="400" t="s">
        <v>950</v>
      </c>
      <c r="S2" s="400" t="s">
        <v>950</v>
      </c>
      <c r="T2" s="400" t="s">
        <v>950</v>
      </c>
      <c r="U2" s="400" t="s">
        <v>950</v>
      </c>
      <c r="DQ2" s="400" t="s">
        <v>912</v>
      </c>
      <c r="DR2" s="400" t="s">
        <v>912</v>
      </c>
      <c r="DS2" s="400" t="s">
        <v>912</v>
      </c>
      <c r="DU2" s="400" t="s">
        <v>912</v>
      </c>
    </row>
    <row r="3" spans="1:169" s="332" customFormat="1" ht="172.15" customHeight="1">
      <c r="A3" s="332" t="s">
        <v>585</v>
      </c>
      <c r="B3" s="333" t="s">
        <v>586</v>
      </c>
      <c r="C3" s="334" t="s">
        <v>1021</v>
      </c>
      <c r="D3" s="334" t="s">
        <v>864</v>
      </c>
      <c r="E3" s="335" t="s">
        <v>587</v>
      </c>
      <c r="F3" s="335" t="s">
        <v>588</v>
      </c>
      <c r="G3" s="335" t="s">
        <v>589</v>
      </c>
      <c r="H3" s="335" t="s">
        <v>590</v>
      </c>
      <c r="I3" s="336" t="s">
        <v>591</v>
      </c>
      <c r="J3" s="337" t="s">
        <v>592</v>
      </c>
      <c r="K3" s="338" t="s">
        <v>593</v>
      </c>
      <c r="L3" s="337"/>
      <c r="M3" s="337"/>
      <c r="N3" s="339" t="s">
        <v>595</v>
      </c>
      <c r="O3" s="340" t="s">
        <v>596</v>
      </c>
      <c r="P3" s="340" t="s">
        <v>924</v>
      </c>
      <c r="Q3" s="344" t="s">
        <v>955</v>
      </c>
      <c r="R3" s="344" t="s">
        <v>954</v>
      </c>
      <c r="S3" s="344" t="s">
        <v>953</v>
      </c>
      <c r="T3" s="344" t="s">
        <v>952</v>
      </c>
      <c r="U3" s="428" t="s">
        <v>951</v>
      </c>
      <c r="V3" s="340" t="s">
        <v>597</v>
      </c>
      <c r="W3" s="340" t="s">
        <v>598</v>
      </c>
      <c r="X3" s="340" t="s">
        <v>1105</v>
      </c>
      <c r="Y3" s="340"/>
      <c r="Z3" s="335" t="s">
        <v>599</v>
      </c>
      <c r="AA3" s="335" t="s">
        <v>600</v>
      </c>
      <c r="AB3" s="335" t="s">
        <v>601</v>
      </c>
      <c r="AC3" s="335" t="s">
        <v>602</v>
      </c>
      <c r="AD3" s="353" t="s">
        <v>676</v>
      </c>
      <c r="AE3" s="342" t="s">
        <v>603</v>
      </c>
      <c r="AF3" s="340" t="s">
        <v>604</v>
      </c>
      <c r="AG3" s="342" t="s">
        <v>605</v>
      </c>
      <c r="AH3" s="342" t="s">
        <v>606</v>
      </c>
      <c r="AI3" s="343" t="s">
        <v>607</v>
      </c>
      <c r="AJ3" s="340" t="s">
        <v>608</v>
      </c>
      <c r="AK3" s="344" t="s">
        <v>609</v>
      </c>
      <c r="AL3" s="344" t="s">
        <v>610</v>
      </c>
      <c r="AM3" s="344" t="s">
        <v>611</v>
      </c>
      <c r="AN3" s="336" t="s">
        <v>612</v>
      </c>
      <c r="AO3" s="337" t="s">
        <v>613</v>
      </c>
      <c r="AP3" s="336" t="s">
        <v>614</v>
      </c>
      <c r="AQ3" s="336" t="s">
        <v>615</v>
      </c>
      <c r="AR3" s="337" t="s">
        <v>616</v>
      </c>
      <c r="AS3" s="336" t="s">
        <v>617</v>
      </c>
      <c r="AT3" s="336" t="s">
        <v>618</v>
      </c>
      <c r="AU3" s="337" t="s">
        <v>619</v>
      </c>
      <c r="AV3" s="336" t="s">
        <v>620</v>
      </c>
      <c r="AW3" s="354" t="s">
        <v>959</v>
      </c>
      <c r="AX3" s="354" t="s">
        <v>677</v>
      </c>
      <c r="AY3" s="354" t="s">
        <v>958</v>
      </c>
      <c r="AZ3" s="354" t="s">
        <v>678</v>
      </c>
      <c r="BA3" s="342" t="s">
        <v>680</v>
      </c>
      <c r="BB3" s="342" t="s">
        <v>681</v>
      </c>
      <c r="BC3" s="342" t="s">
        <v>682</v>
      </c>
      <c r="BD3" s="341" t="s">
        <v>690</v>
      </c>
      <c r="BE3" s="355" t="s">
        <v>679</v>
      </c>
      <c r="BF3" s="342" t="s">
        <v>621</v>
      </c>
      <c r="BG3" s="342" t="s">
        <v>683</v>
      </c>
      <c r="BH3" s="379" t="s">
        <v>865</v>
      </c>
      <c r="BI3" s="342" t="s">
        <v>622</v>
      </c>
      <c r="BJ3" s="339" t="s">
        <v>623</v>
      </c>
      <c r="BK3" s="342" t="s">
        <v>624</v>
      </c>
      <c r="BL3" s="342" t="s">
        <v>684</v>
      </c>
      <c r="BM3" s="339" t="s">
        <v>625</v>
      </c>
      <c r="BN3" s="342" t="s">
        <v>626</v>
      </c>
      <c r="BO3" s="342" t="s">
        <v>685</v>
      </c>
      <c r="BP3" s="339" t="s">
        <v>627</v>
      </c>
      <c r="BQ3" s="344" t="s">
        <v>628</v>
      </c>
      <c r="BR3" s="344" t="s">
        <v>629</v>
      </c>
      <c r="BS3" s="336" t="s">
        <v>630</v>
      </c>
      <c r="BT3" s="336" t="s">
        <v>631</v>
      </c>
      <c r="BU3" s="345" t="s">
        <v>632</v>
      </c>
      <c r="BV3" s="342" t="s">
        <v>633</v>
      </c>
      <c r="BW3" s="339" t="s">
        <v>634</v>
      </c>
      <c r="BX3" s="336" t="s">
        <v>635</v>
      </c>
      <c r="BY3" s="336" t="s">
        <v>636</v>
      </c>
      <c r="BZ3" s="345" t="s">
        <v>637</v>
      </c>
      <c r="CA3" s="342" t="s">
        <v>638</v>
      </c>
      <c r="CB3" s="339" t="s">
        <v>639</v>
      </c>
      <c r="CC3" s="336" t="s">
        <v>640</v>
      </c>
      <c r="CD3" s="336" t="s">
        <v>641</v>
      </c>
      <c r="CE3" s="340" t="s">
        <v>642</v>
      </c>
      <c r="CF3" s="342" t="s">
        <v>643</v>
      </c>
      <c r="CG3" s="339" t="s">
        <v>644</v>
      </c>
      <c r="CH3" s="336" t="s">
        <v>645</v>
      </c>
      <c r="CI3" s="336" t="s">
        <v>646</v>
      </c>
      <c r="CJ3" s="346" t="s">
        <v>647</v>
      </c>
      <c r="CK3" s="342" t="s">
        <v>648</v>
      </c>
      <c r="CL3" s="339" t="s">
        <v>649</v>
      </c>
      <c r="CM3" s="336" t="s">
        <v>650</v>
      </c>
      <c r="CN3" s="336" t="s">
        <v>651</v>
      </c>
      <c r="CO3" s="340" t="s">
        <v>652</v>
      </c>
      <c r="CP3" s="342" t="s">
        <v>653</v>
      </c>
      <c r="CQ3" s="339" t="s">
        <v>654</v>
      </c>
      <c r="CR3" s="336" t="s">
        <v>655</v>
      </c>
      <c r="CS3" s="336" t="s">
        <v>656</v>
      </c>
      <c r="CT3" s="347" t="s">
        <v>657</v>
      </c>
      <c r="CU3" s="342" t="s">
        <v>658</v>
      </c>
      <c r="CV3" s="339" t="s">
        <v>659</v>
      </c>
      <c r="CW3" s="336" t="s">
        <v>660</v>
      </c>
      <c r="CX3" s="336" t="s">
        <v>661</v>
      </c>
      <c r="CY3" s="347" t="s">
        <v>662</v>
      </c>
      <c r="CZ3" s="342" t="s">
        <v>663</v>
      </c>
      <c r="DA3" s="339" t="s">
        <v>664</v>
      </c>
      <c r="DB3" s="336" t="s">
        <v>665</v>
      </c>
      <c r="DC3" s="336" t="s">
        <v>666</v>
      </c>
      <c r="DD3" s="347" t="s">
        <v>667</v>
      </c>
      <c r="DE3" s="342" t="s">
        <v>668</v>
      </c>
      <c r="DF3" s="339" t="s">
        <v>669</v>
      </c>
      <c r="DG3" s="340" t="s">
        <v>686</v>
      </c>
      <c r="DH3" s="340" t="s">
        <v>1107</v>
      </c>
      <c r="DI3" s="340"/>
      <c r="DJ3" s="340" t="s">
        <v>687</v>
      </c>
      <c r="DK3" s="340" t="s">
        <v>1106</v>
      </c>
      <c r="DL3" s="588" t="s">
        <v>1137</v>
      </c>
      <c r="DM3" s="356" t="s">
        <v>670</v>
      </c>
      <c r="DN3" s="357" t="s">
        <v>688</v>
      </c>
      <c r="DO3" s="357" t="s">
        <v>689</v>
      </c>
      <c r="DP3" s="356" t="s">
        <v>671</v>
      </c>
      <c r="DQ3" s="340" t="s">
        <v>925</v>
      </c>
      <c r="DR3" s="340"/>
      <c r="DS3" s="410" t="s">
        <v>926</v>
      </c>
      <c r="DT3" s="342" t="s">
        <v>691</v>
      </c>
      <c r="DU3" s="600" t="s">
        <v>923</v>
      </c>
      <c r="DV3" s="357"/>
      <c r="DW3" s="357"/>
      <c r="DX3" s="357"/>
      <c r="DY3" s="357"/>
      <c r="DZ3" s="586"/>
      <c r="EA3" s="586"/>
      <c r="EB3" s="587"/>
      <c r="EC3" s="588"/>
      <c r="ED3" s="589"/>
      <c r="EE3" s="588"/>
      <c r="EF3" s="587"/>
      <c r="EG3" s="590"/>
      <c r="EH3" s="357"/>
      <c r="EI3" s="591"/>
      <c r="EJ3" s="592"/>
      <c r="EK3" s="593"/>
      <c r="EL3" s="593"/>
      <c r="EM3" s="594"/>
      <c r="EN3" s="593"/>
      <c r="EO3" s="593"/>
      <c r="EP3" s="593"/>
      <c r="EQ3" s="593"/>
      <c r="ER3" s="593"/>
      <c r="ES3" s="593"/>
      <c r="ET3" s="595"/>
      <c r="EU3" s="593"/>
      <c r="EV3" s="593"/>
      <c r="EW3" s="593"/>
      <c r="EX3" s="593"/>
      <c r="EY3" s="593"/>
      <c r="EZ3" s="593"/>
      <c r="FA3" s="592"/>
      <c r="FB3" s="592"/>
      <c r="FC3" s="592"/>
      <c r="FD3" s="592"/>
      <c r="FE3" s="592"/>
      <c r="FF3" s="592"/>
      <c r="FG3" s="596"/>
      <c r="FH3" s="597"/>
      <c r="FI3" s="597"/>
      <c r="FJ3" s="597"/>
      <c r="FK3" s="598"/>
      <c r="FL3" s="380" t="s">
        <v>1073</v>
      </c>
      <c r="FM3" s="599" t="s">
        <v>1094</v>
      </c>
    </row>
    <row r="4" spans="1:169" s="359" customFormat="1" ht="43.5" customHeight="1">
      <c r="C4" s="359" t="s">
        <v>1092</v>
      </c>
      <c r="E4" s="521">
        <f>申請書!E69</f>
        <v>0</v>
      </c>
      <c r="F4" s="521">
        <f>申請書!U69</f>
        <v>0</v>
      </c>
      <c r="G4" s="521">
        <f>申請書!E70</f>
        <v>0</v>
      </c>
      <c r="H4" s="521">
        <f>申請書!E72</f>
        <v>0</v>
      </c>
      <c r="I4" s="521">
        <f>申請書!B23</f>
        <v>0</v>
      </c>
      <c r="J4" s="521" t="str">
        <f>IF((申請書!B29)="○","Ⅰ．A1",IF((申請書!B30)="○","Ⅰ．A2",IF((申請書!B31)="○","Ⅰ．A3",IF((申請書!B32)="○","Ⅰ．A4",IF((申請書!B33)="○","Ⅰ．B1",IF((申請書!B34)="○","Ⅰ．B2",IF((申請書!B35)="○","Ⅰ．B3",IF((申請書!B36)="○","Ⅰ．B4",IF((申請書!B37)="○","Ⅱ．C1",IF((申請書!B38)="○","Ⅱ．C2",IF((申請書!B39)="○","Ⅱ．C3",IF((申請書!B40)="○","Ⅲ．D1","-"))))))))))))</f>
        <v>-</v>
      </c>
      <c r="K4" s="521" t="str">
        <f>IF((申請書!B29)="○","Ⅰ．A1 中小",IF((申請書!B30)="○","Ⅰ．A2 中小ｾﾞﾛｴﾐ【省ｴﾈ】",IF((申請書!B31)="○","Ⅰ．A3 中小ｾﾞﾛｴﾐ【再ｴﾈ】",IF((申請書!B32)="○","Ⅰ．A4 中小賃上",IF((申請書!B33)="○","Ⅰ．B1 小規模",IF((申請書!B34)="○","Ⅰ．B2 小規模ｾﾞﾛｴﾐ【省ｴﾈ】",IF((申請書!B35)="○","Ⅰ．B3 小規模ｾﾞﾛｴﾐ【再ｴﾈ】",IF((申請書!B36)="○","Ⅰ．B4 小規模賃上",IF((申請書!B37)="○","Ⅱ．C1 後継者",IF((申請書!B38)="○","Ⅱ．C2 後継者ｾﾞﾛｴﾐ",IF((申請書!B39)="○","Ⅱ．C3 後継者賃上",IF((申請書!B40)="○","Ⅲ．D1 アップグレード","-"))))))))))))</f>
        <v>-</v>
      </c>
      <c r="L4" s="521"/>
      <c r="M4" s="521"/>
      <c r="N4" s="521" t="str">
        <f>IF((申請書!B29)="○","1/2以内",IF((申請書!B30)="○","3/4以内",IF((申請書!B31)="○","3/4以内",IF((申請書!B32)="○","3/4以内",IF((申請書!B33)="○","2/3以内",IF((申請書!B34)="○","3/4以内",IF((申請書!B35)="○","3/4以内",IF((申請書!B36)="○","4/5以内",IF((申請書!B37)="○","2/3以内",IF((申請書!B38)="○","3/4以内",IF((申請書!B39)="○","3/4以内",IF((申請書!B40)="○","3/4以内","-"))))))))))))</f>
        <v>-</v>
      </c>
      <c r="O4" s="521" t="str">
        <f>申請書!K60</f>
        <v/>
      </c>
      <c r="P4" s="521" t="str">
        <f>申請書!V59</f>
        <v>下限額未満</v>
      </c>
      <c r="Q4" s="522">
        <f>機械設備計画!AC14</f>
        <v>0</v>
      </c>
      <c r="R4" s="522">
        <f>機械設備計画!AC16</f>
        <v>0</v>
      </c>
      <c r="S4" s="521" t="str">
        <f>資金計画!Z18</f>
        <v>要申請者区分選択</v>
      </c>
      <c r="T4" s="521" t="str">
        <f>資金計画!Z19</f>
        <v>要申請者区分選択</v>
      </c>
      <c r="U4" s="521" t="str">
        <f>資金計画!Z23</f>
        <v>-</v>
      </c>
      <c r="V4" s="521">
        <f>申請書!F66</f>
        <v>0</v>
      </c>
      <c r="W4" s="521">
        <f>申請書!O66</f>
        <v>0</v>
      </c>
      <c r="X4" s="521">
        <f>申請書!X66</f>
        <v>0</v>
      </c>
      <c r="Y4" s="521"/>
      <c r="Z4" s="521">
        <f>IF(申請書!F74="",申請書!F71,申請書!F74)</f>
        <v>0</v>
      </c>
      <c r="AA4" s="521">
        <f>IF(申請書!E75="",申請書!E72,申請書!E75)</f>
        <v>0</v>
      </c>
      <c r="AB4" s="521">
        <f>IF(申請書!W75="",申請書!W71,申請書!W75)</f>
        <v>0</v>
      </c>
      <c r="AC4" s="521">
        <f>申請書!W77</f>
        <v>0</v>
      </c>
      <c r="AD4" s="521">
        <f>申請書!H77</f>
        <v>0</v>
      </c>
      <c r="AE4" s="521">
        <f>申請書!E78</f>
        <v>0</v>
      </c>
      <c r="AF4" s="521">
        <f>申請書!P78</f>
        <v>0</v>
      </c>
      <c r="AG4" s="521">
        <f>申請書!V78</f>
        <v>0</v>
      </c>
      <c r="AH4" s="523">
        <f>申請書!I53</f>
        <v>0</v>
      </c>
      <c r="AI4" s="521" t="str">
        <f>申請書!O53</f>
        <v/>
      </c>
      <c r="AJ4" s="521" t="str">
        <f>申請書!X52</f>
        <v>未入力</v>
      </c>
      <c r="AK4" s="521" t="e">
        <f>VLOOKUP(AH4,'入力規則(改変禁止)'!$A$54:$D$164,3,0)</f>
        <v>#N/A</v>
      </c>
      <c r="AL4" s="521" t="e">
        <f>VLOOKUP(AH4,'入力規則(改変禁止)'!$A$54:$D$164,4,0)</f>
        <v>#N/A</v>
      </c>
      <c r="AM4" s="521" t="e">
        <f>IF(OR(AE4&lt;=AK4,AJ4&lt;=AL4),"○","×")</f>
        <v>#N/A</v>
      </c>
      <c r="AN4" s="521">
        <f>申請書!D143</f>
        <v>0</v>
      </c>
      <c r="AO4" s="521" t="str">
        <f>IF((申請書!M144)="○","都内",IF((申請書!M145)="○","都外",""))</f>
        <v/>
      </c>
      <c r="AP4" s="521" t="str">
        <f>CONCATENATE(申請書!J152,申請書!M152)</f>
        <v/>
      </c>
      <c r="AQ4" s="521" t="str">
        <f>追加設置場所!D7&amp;""</f>
        <v/>
      </c>
      <c r="AR4" s="521" t="str">
        <f>IF((追加設置場所!M8)="○","都内",IF((追加設置場所!M9)="○","都外",""))</f>
        <v/>
      </c>
      <c r="AS4" s="521" t="str">
        <f>CONCATENATE(追加設置場所!J16,追加設置場所!M16)</f>
        <v/>
      </c>
      <c r="AT4" s="521" t="str">
        <f>IF(追加設置場所!D31=0,"",追加設置場所!D31)</f>
        <v/>
      </c>
      <c r="AU4" s="521" t="str">
        <f>IF((追加設置場所!M32)="○","都内",IF((追加設置場所!M33)="○","都外",""))</f>
        <v/>
      </c>
      <c r="AV4" s="521" t="str">
        <f>CONCATENATE(追加設置場所!J40,追加設置場所!M40)</f>
        <v/>
      </c>
      <c r="AW4" s="521" t="str">
        <f>IF(AND(申請書!B172="",申請書!B173=""),"無","加点有")</f>
        <v>無</v>
      </c>
      <c r="AX4" s="521" t="str">
        <f>IF(申請書!B174="","無","加点有")</f>
        <v>無</v>
      </c>
      <c r="AY4" s="521" t="str">
        <f>IF(申請書!B175="","無","加点有")</f>
        <v>無</v>
      </c>
      <c r="AZ4" s="521" t="str">
        <f>IF(申請書!B176="","無","資料有")</f>
        <v>無</v>
      </c>
      <c r="BA4" s="524" t="e">
        <f>収支計画表!D26</f>
        <v>#VALUE!</v>
      </c>
      <c r="BB4" s="524" t="e">
        <f>収支計画表!E26</f>
        <v>#VALUE!</v>
      </c>
      <c r="BC4" s="524" t="e">
        <f>収支計画表!F26</f>
        <v>#VALUE!</v>
      </c>
      <c r="BD4" s="525" t="b">
        <f>IF(OR(収支計画表!D27="○"),(収支計画表!E27="○"),(収支計画表!F27="○"))</f>
        <v>0</v>
      </c>
      <c r="BE4" s="521" t="str">
        <f>資金計画!I12</f>
        <v>該当</v>
      </c>
      <c r="BF4" s="521">
        <f>IF((資金計画!I12)="該当",資金計画!I18,資金計画!I20)</f>
        <v>0</v>
      </c>
      <c r="BG4" s="521">
        <f>IF((資金計画!I12)="該当",資金計画!I19,資金計画!I21)</f>
        <v>0</v>
      </c>
      <c r="BH4" s="521">
        <f>BF4+BG4</f>
        <v>0</v>
      </c>
      <c r="BI4" s="521">
        <f>資金計画!I22</f>
        <v>0</v>
      </c>
      <c r="BJ4" s="521">
        <f>資金計画!I23</f>
        <v>0</v>
      </c>
      <c r="BK4" s="521">
        <f>IF((資金計画!I12)="該当",資金計画!M18,資金計画!M20)</f>
        <v>0</v>
      </c>
      <c r="BL4" s="521">
        <f>IF((資金計画!I12)="該当",資金計画!M19,資金計画!M21)</f>
        <v>0</v>
      </c>
      <c r="BM4" s="521" t="str">
        <f>資金計画!M23</f>
        <v/>
      </c>
      <c r="BN4" s="521" t="str">
        <f>IF((資金計画!I12)="該当",資金計画!Q18,資金計画!Q20)</f>
        <v>要申請者区分選択</v>
      </c>
      <c r="BO4" s="521" t="str">
        <f>IF((資金計画!I12)="該当",資金計画!Q19,資金計画!Q21)</f>
        <v>要申請者区分選択</v>
      </c>
      <c r="BP4" s="521" t="str">
        <f>資金計画!Q23</f>
        <v>下限額未満</v>
      </c>
      <c r="BQ4" s="521" t="b">
        <f>EXACT(O4,BM4)</f>
        <v>1</v>
      </c>
      <c r="BR4" s="521" t="b">
        <f>EXACT(P4,BP4)</f>
        <v>1</v>
      </c>
      <c r="BS4" s="521" t="str">
        <f>機械設備計画!C6&amp;""</f>
        <v/>
      </c>
      <c r="BT4" s="521" t="str">
        <f>機械設備計画!H6&amp;""</f>
        <v/>
      </c>
      <c r="BU4" s="522" t="str">
        <f>機械設備計画!W6&amp;""</f>
        <v/>
      </c>
      <c r="BV4" s="521" t="str">
        <f>機械設備計画!AA6&amp;""</f>
        <v/>
      </c>
      <c r="BW4" s="522" t="str">
        <f>機械設備計画!AC6&amp;""</f>
        <v>0</v>
      </c>
      <c r="BX4" s="521" t="str">
        <f>機械設備計画!C7&amp;""</f>
        <v/>
      </c>
      <c r="BY4" s="521" t="str">
        <f>機械設備計画!H7&amp;""</f>
        <v/>
      </c>
      <c r="BZ4" s="522" t="str">
        <f>機械設備計画!W7&amp;""</f>
        <v/>
      </c>
      <c r="CA4" s="521" t="str">
        <f>機械設備計画!AA7&amp;""</f>
        <v/>
      </c>
      <c r="CB4" s="522" t="str">
        <f>機械設備計画!AC7&amp;""</f>
        <v>0</v>
      </c>
      <c r="CC4" s="521" t="str">
        <f>機械設備計画!C8&amp;""</f>
        <v/>
      </c>
      <c r="CD4" s="521" t="str">
        <f>機械設備計画!H8&amp;""</f>
        <v/>
      </c>
      <c r="CE4" s="522" t="str">
        <f>機械設備計画!W8&amp;""</f>
        <v/>
      </c>
      <c r="CF4" s="521" t="str">
        <f>機械設備計画!AA8&amp;""</f>
        <v/>
      </c>
      <c r="CG4" s="522" t="str">
        <f>機械設備計画!AC8&amp;""</f>
        <v>0</v>
      </c>
      <c r="CH4" s="521" t="str">
        <f>機械設備計画!C9&amp;""</f>
        <v/>
      </c>
      <c r="CI4" s="521" t="str">
        <f>機械設備計画!H9&amp;""</f>
        <v/>
      </c>
      <c r="CJ4" s="522" t="str">
        <f>機械設備計画!W9&amp;""</f>
        <v/>
      </c>
      <c r="CK4" s="521" t="str">
        <f>機械設備計画!AA9&amp;""</f>
        <v/>
      </c>
      <c r="CL4" s="522" t="str">
        <f>機械設備計画!AC9&amp;""</f>
        <v>0</v>
      </c>
      <c r="CM4" s="521" t="str">
        <f>機械設備計画!C10&amp;""</f>
        <v/>
      </c>
      <c r="CN4" s="521" t="str">
        <f>機械設備計画!H10&amp;""</f>
        <v/>
      </c>
      <c r="CO4" s="522" t="str">
        <f>機械設備計画!W10&amp;""</f>
        <v/>
      </c>
      <c r="CP4" s="521" t="str">
        <f>機械設備計画!AA10&amp;""</f>
        <v/>
      </c>
      <c r="CQ4" s="522" t="str">
        <f>機械設備計画!AC10&amp;""</f>
        <v>0</v>
      </c>
      <c r="CR4" s="521" t="str">
        <f>機械設備計画!C11&amp;""</f>
        <v/>
      </c>
      <c r="CS4" s="521" t="str">
        <f>機械設備計画!H11&amp;""</f>
        <v/>
      </c>
      <c r="CT4" s="522" t="str">
        <f>機械設備計画!W11&amp;""</f>
        <v/>
      </c>
      <c r="CU4" s="521" t="str">
        <f>機械設備計画!AA11&amp;""</f>
        <v/>
      </c>
      <c r="CV4" s="522" t="str">
        <f>機械設備計画!AC11&amp;""</f>
        <v>0</v>
      </c>
      <c r="CW4" s="521" t="str">
        <f>機械設備計画!C12&amp;""</f>
        <v/>
      </c>
      <c r="CX4" s="521" t="str">
        <f>機械設備計画!H12&amp;""</f>
        <v/>
      </c>
      <c r="CY4" s="522" t="str">
        <f>機械設備計画!W12&amp;""</f>
        <v/>
      </c>
      <c r="CZ4" s="521" t="str">
        <f>機械設備計画!AA12&amp;""</f>
        <v/>
      </c>
      <c r="DA4" s="522" t="str">
        <f>機械設備計画!AC12&amp;""</f>
        <v>0</v>
      </c>
      <c r="DB4" s="521" t="str">
        <f>機械設備計画!C13&amp;""</f>
        <v/>
      </c>
      <c r="DC4" s="521" t="str">
        <f>機械設備計画!H13&amp;""</f>
        <v/>
      </c>
      <c r="DD4" s="522" t="str">
        <f>機械設備計画!W13&amp;""</f>
        <v/>
      </c>
      <c r="DE4" s="521" t="str">
        <f>機械設備計画!AA13&amp;""</f>
        <v/>
      </c>
      <c r="DF4" s="522" t="str">
        <f>機械設備計画!AC13&amp;""</f>
        <v>0</v>
      </c>
      <c r="DG4" s="521">
        <f>(機械設備計画!P14)+(機械設備計画!P15)</f>
        <v>0</v>
      </c>
      <c r="DH4" s="521">
        <f>(機械設備計画!P16)</f>
        <v>0</v>
      </c>
      <c r="DI4" s="521"/>
      <c r="DJ4" s="522">
        <f>(機械設備計画!AC14)</f>
        <v>0</v>
      </c>
      <c r="DK4" s="522">
        <f>(機械設備計画!AC16)</f>
        <v>0</v>
      </c>
      <c r="DL4" s="522" t="str">
        <f>機械設備計画!BE16</f>
        <v>無</v>
      </c>
      <c r="DM4" s="522">
        <f>BW4+CB4+CG4+CL4+CQ4+CV4+DA4+DF4</f>
        <v>0</v>
      </c>
      <c r="DN4" s="526" t="str">
        <f ca="1">IF(INDIRECT("機械設備計画!B14")="合計","No","Yes")</f>
        <v>No</v>
      </c>
      <c r="DO4" s="527">
        <f ca="1">IF(DN4="Yes",SUM(機械設備計画!AC12:AC96)-O4,0)</f>
        <v>0</v>
      </c>
      <c r="DP4" s="522" t="e">
        <f>DJ4+DK4+DL4</f>
        <v>#VALUE!</v>
      </c>
      <c r="DQ4" s="521" t="str">
        <f>申請書!V60</f>
        <v>該当なし</v>
      </c>
      <c r="DR4" s="521"/>
      <c r="DS4" s="411"/>
      <c r="DT4" s="521">
        <f>機械設備計画!AL26</f>
        <v>0</v>
      </c>
      <c r="DU4" s="528" t="str">
        <f>申請書!B47&amp;""</f>
        <v/>
      </c>
      <c r="DV4" s="269"/>
      <c r="DW4" s="381"/>
      <c r="DX4" s="381"/>
      <c r="DY4" s="381"/>
      <c r="DZ4" s="382"/>
      <c r="EA4" s="383"/>
      <c r="EB4" s="384">
        <f t="shared" ref="EB4" si="0">DZ4+EA4</f>
        <v>0</v>
      </c>
      <c r="EC4" s="475">
        <f>IF(OR(AW4="加点有",AX4="加点有"),5,0)</f>
        <v>0</v>
      </c>
      <c r="ED4" s="475">
        <v>0</v>
      </c>
      <c r="EE4" s="475">
        <f>IF(AY4="加点有",1,0)</f>
        <v>0</v>
      </c>
      <c r="EF4" s="475">
        <f t="shared" ref="EF4" si="1">EB4+EC4+ED4+EE4</f>
        <v>0</v>
      </c>
      <c r="EG4" s="381" t="str">
        <f t="shared" ref="EG4" si="2">IF(EI4="辞退","-",IF(EF4&gt;=50,"○",IF(EF4="","","×")))</f>
        <v>×</v>
      </c>
      <c r="EH4" s="381"/>
      <c r="EI4" s="381"/>
      <c r="EJ4" s="381"/>
      <c r="EK4" s="385"/>
      <c r="EL4" s="385"/>
      <c r="EM4" s="385"/>
      <c r="EN4" s="385"/>
      <c r="EO4" s="385"/>
      <c r="EP4" s="385"/>
      <c r="EQ4" s="385"/>
      <c r="ER4" s="385"/>
      <c r="ES4" s="385">
        <f t="shared" ref="ES4" si="3">SUM(EN4:ER4)</f>
        <v>0</v>
      </c>
      <c r="ET4" s="385"/>
      <c r="EU4" s="385"/>
      <c r="EV4" s="385"/>
      <c r="EW4" s="385"/>
      <c r="EX4" s="385"/>
      <c r="EY4" s="385"/>
      <c r="EZ4" s="385">
        <f t="shared" ref="EZ4" si="4">SUM(EU4:EY4)</f>
        <v>0</v>
      </c>
      <c r="FA4" s="381" t="str">
        <f t="shared" ref="FA4" si="5">IF(OR(EM9="不適",ET9="不適"),"不適","適")</f>
        <v>適</v>
      </c>
      <c r="FB4" s="385">
        <f t="shared" ref="FB4:FG4" si="6">EN4+EU4</f>
        <v>0</v>
      </c>
      <c r="FC4" s="385">
        <f t="shared" si="6"/>
        <v>0</v>
      </c>
      <c r="FD4" s="385">
        <f t="shared" si="6"/>
        <v>0</v>
      </c>
      <c r="FE4" s="385">
        <f t="shared" si="6"/>
        <v>0</v>
      </c>
      <c r="FF4" s="385">
        <f t="shared" si="6"/>
        <v>0</v>
      </c>
      <c r="FG4" s="385">
        <f t="shared" si="6"/>
        <v>0</v>
      </c>
      <c r="FH4" s="385">
        <f t="shared" ref="FH4" si="7">EM4</f>
        <v>0</v>
      </c>
      <c r="FI4" s="385">
        <f t="shared" ref="FI4" si="8">ET4</f>
        <v>0</v>
      </c>
      <c r="FJ4" s="385" t="str">
        <f t="shared" ref="FJ4" si="9">IF(OR(EM4="不適",ET4="不適"),"不適","適")</f>
        <v>適</v>
      </c>
      <c r="FK4" s="385">
        <f>RANK(FG4,FG4:FG1000)</f>
        <v>1</v>
      </c>
      <c r="FL4" s="386" t="str">
        <f>企業分類!B2</f>
        <v>要業種コード入力</v>
      </c>
      <c r="FM4" s="359">
        <f>収支計画表!E6</f>
        <v>0</v>
      </c>
    </row>
    <row r="5" spans="1:169">
      <c r="R5" s="376"/>
      <c r="AK5" s="359"/>
      <c r="DO5" s="377"/>
    </row>
  </sheetData>
  <sheetProtection algorithmName="SHA-512" hashValue="cN9qj/YcqvSC0e+rOYr4IqL+zor9SVTVcWe6WY3zgpkqTTVlvKHniReJpqAYgfvdxyLmAxABNnvkJJ7SNM41Xw==" saltValue="GD8hlWBLTRxEE1k7Fe144g==" spinCount="100000" sheet="1" objects="1" scenarios="1"/>
  <phoneticPr fontId="1"/>
  <dataValidations count="2">
    <dataValidation allowBlank="1" showInputMessage="1" showErrorMessage="1" errorTitle="交付申請額" error="100万以上1億以下" sqref="P3 FL3:FM3 DQ3:DR3" xr:uid="{00000000-0002-0000-0B00-000000000000}"/>
    <dataValidation allowBlank="1" showInputMessage="1" showErrorMessage="1" promptTitle="フリガナ" prompt="株式会社、有限会社等はフリガナからのぞいてください" sqref="F3" xr:uid="{00000000-0002-0000-0B00-000001000000}"/>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1" tint="4.9989318521683403E-2"/>
  </sheetPr>
  <dimension ref="A1:G164"/>
  <sheetViews>
    <sheetView workbookViewId="0">
      <selection activeCell="A33" sqref="A33"/>
    </sheetView>
  </sheetViews>
  <sheetFormatPr defaultRowHeight="18"/>
  <cols>
    <col min="1" max="1" width="18.5" style="371" customWidth="1"/>
    <col min="2" max="2" width="45.5" customWidth="1"/>
    <col min="3" max="4" width="12.75" customWidth="1"/>
    <col min="5" max="5" width="23.25" customWidth="1"/>
    <col min="6" max="6" width="37.5" customWidth="1"/>
  </cols>
  <sheetData>
    <row r="1" spans="1:7" s="331" customFormat="1" ht="19">
      <c r="A1" s="368" t="s">
        <v>927</v>
      </c>
    </row>
    <row r="2" spans="1:7" ht="36">
      <c r="A2" s="369" t="s">
        <v>693</v>
      </c>
      <c r="B2" s="360" t="s">
        <v>694</v>
      </c>
      <c r="C2" s="388" t="s">
        <v>890</v>
      </c>
      <c r="E2" s="389"/>
      <c r="F2" s="389"/>
      <c r="G2" s="389"/>
    </row>
    <row r="3" spans="1:7">
      <c r="A3" s="370" t="s">
        <v>898</v>
      </c>
      <c r="B3" s="361" t="s">
        <v>902</v>
      </c>
      <c r="D3" t="s">
        <v>908</v>
      </c>
      <c r="F3" t="s">
        <v>908</v>
      </c>
    </row>
    <row r="4" spans="1:7">
      <c r="A4" s="370" t="s">
        <v>899</v>
      </c>
      <c r="B4" s="361" t="s">
        <v>903</v>
      </c>
      <c r="D4" t="s">
        <v>909</v>
      </c>
      <c r="F4" t="s">
        <v>909</v>
      </c>
    </row>
    <row r="5" spans="1:7" s="472" customFormat="1">
      <c r="A5" s="370" t="s">
        <v>1011</v>
      </c>
      <c r="B5" s="361" t="s">
        <v>903</v>
      </c>
      <c r="D5" s="472" t="s">
        <v>1015</v>
      </c>
      <c r="F5" s="472" t="s">
        <v>1015</v>
      </c>
    </row>
    <row r="6" spans="1:7">
      <c r="A6" s="370" t="s">
        <v>1009</v>
      </c>
      <c r="B6" s="361" t="s">
        <v>947</v>
      </c>
      <c r="D6" t="s">
        <v>1013</v>
      </c>
      <c r="F6" t="s">
        <v>1013</v>
      </c>
    </row>
    <row r="7" spans="1:7">
      <c r="A7" s="370" t="s">
        <v>900</v>
      </c>
      <c r="B7" s="361" t="s">
        <v>904</v>
      </c>
      <c r="D7" t="s">
        <v>910</v>
      </c>
      <c r="F7" t="s">
        <v>910</v>
      </c>
    </row>
    <row r="8" spans="1:7">
      <c r="A8" s="370" t="s">
        <v>901</v>
      </c>
      <c r="B8" s="361" t="s">
        <v>905</v>
      </c>
      <c r="D8" t="s">
        <v>911</v>
      </c>
      <c r="F8" t="s">
        <v>911</v>
      </c>
    </row>
    <row r="9" spans="1:7" s="472" customFormat="1">
      <c r="A9" s="370" t="s">
        <v>1010</v>
      </c>
      <c r="B9" s="361" t="s">
        <v>905</v>
      </c>
      <c r="D9" s="472" t="s">
        <v>1014</v>
      </c>
      <c r="F9" s="472" t="s">
        <v>1014</v>
      </c>
    </row>
    <row r="10" spans="1:7">
      <c r="A10" s="370" t="s">
        <v>1008</v>
      </c>
      <c r="B10" s="361" t="s">
        <v>948</v>
      </c>
      <c r="D10" t="s">
        <v>1012</v>
      </c>
      <c r="F10" t="s">
        <v>1012</v>
      </c>
    </row>
    <row r="11" spans="1:7">
      <c r="A11" s="370" t="s">
        <v>695</v>
      </c>
      <c r="B11" s="361" t="s">
        <v>696</v>
      </c>
      <c r="D11" t="s">
        <v>697</v>
      </c>
      <c r="F11" t="s">
        <v>696</v>
      </c>
    </row>
    <row r="12" spans="1:7">
      <c r="A12" s="370" t="s">
        <v>698</v>
      </c>
      <c r="B12" s="361" t="s">
        <v>699</v>
      </c>
      <c r="D12" t="s">
        <v>700</v>
      </c>
      <c r="F12" t="s">
        <v>699</v>
      </c>
    </row>
    <row r="13" spans="1:7">
      <c r="A13" s="370" t="s">
        <v>701</v>
      </c>
      <c r="B13" s="361" t="s">
        <v>702</v>
      </c>
      <c r="D13" t="s">
        <v>703</v>
      </c>
      <c r="F13" t="s">
        <v>702</v>
      </c>
    </row>
    <row r="14" spans="1:7">
      <c r="A14" s="370" t="s">
        <v>704</v>
      </c>
      <c r="B14" s="361" t="s">
        <v>705</v>
      </c>
      <c r="D14" t="s">
        <v>706</v>
      </c>
      <c r="F14" t="s">
        <v>705</v>
      </c>
    </row>
    <row r="15" spans="1:7">
      <c r="A15" s="370" t="s">
        <v>707</v>
      </c>
      <c r="B15" s="361" t="s">
        <v>708</v>
      </c>
      <c r="D15" t="s">
        <v>709</v>
      </c>
      <c r="F15" t="s">
        <v>708</v>
      </c>
    </row>
    <row r="16" spans="1:7">
      <c r="A16" s="370" t="s">
        <v>710</v>
      </c>
      <c r="B16" s="361" t="s">
        <v>711</v>
      </c>
      <c r="D16" t="s">
        <v>712</v>
      </c>
      <c r="F16" t="s">
        <v>711</v>
      </c>
    </row>
    <row r="17" spans="1:6">
      <c r="A17" s="370" t="s">
        <v>713</v>
      </c>
      <c r="B17" s="361" t="s">
        <v>714</v>
      </c>
      <c r="D17" t="s">
        <v>715</v>
      </c>
      <c r="F17" t="s">
        <v>714</v>
      </c>
    </row>
    <row r="18" spans="1:6">
      <c r="A18" s="370" t="s">
        <v>716</v>
      </c>
      <c r="B18" s="361" t="s">
        <v>717</v>
      </c>
      <c r="D18" t="s">
        <v>718</v>
      </c>
      <c r="F18" t="s">
        <v>717</v>
      </c>
    </row>
    <row r="19" spans="1:6">
      <c r="A19" s="370" t="s">
        <v>719</v>
      </c>
      <c r="B19" s="361" t="s">
        <v>720</v>
      </c>
      <c r="D19" t="s">
        <v>721</v>
      </c>
      <c r="F19" t="s">
        <v>720</v>
      </c>
    </row>
    <row r="20" spans="1:6">
      <c r="A20" s="370" t="s">
        <v>722</v>
      </c>
      <c r="B20" s="361" t="s">
        <v>723</v>
      </c>
      <c r="D20" t="s">
        <v>724</v>
      </c>
      <c r="F20" t="s">
        <v>723</v>
      </c>
    </row>
    <row r="21" spans="1:6">
      <c r="A21" s="370" t="s">
        <v>725</v>
      </c>
      <c r="B21" s="361" t="s">
        <v>726</v>
      </c>
      <c r="D21" t="s">
        <v>727</v>
      </c>
      <c r="F21" t="s">
        <v>726</v>
      </c>
    </row>
    <row r="22" spans="1:6">
      <c r="A22" s="370" t="s">
        <v>728</v>
      </c>
      <c r="B22" s="361" t="s">
        <v>729</v>
      </c>
      <c r="D22" t="s">
        <v>730</v>
      </c>
      <c r="F22" t="s">
        <v>729</v>
      </c>
    </row>
    <row r="23" spans="1:6">
      <c r="A23" s="370" t="s">
        <v>731</v>
      </c>
      <c r="B23" s="361" t="s">
        <v>141</v>
      </c>
    </row>
    <row r="24" spans="1:6" ht="27.65" customHeight="1"/>
    <row r="25" spans="1:6" ht="36">
      <c r="A25" s="369" t="s">
        <v>693</v>
      </c>
      <c r="B25" s="360" t="s">
        <v>732</v>
      </c>
    </row>
    <row r="26" spans="1:6">
      <c r="A26" s="370" t="s">
        <v>704</v>
      </c>
      <c r="B26" s="361" t="s">
        <v>733</v>
      </c>
      <c r="D26" t="s">
        <v>706</v>
      </c>
      <c r="F26" t="s">
        <v>733</v>
      </c>
    </row>
    <row r="27" spans="1:6">
      <c r="A27" s="370" t="s">
        <v>707</v>
      </c>
      <c r="B27" s="361" t="s">
        <v>734</v>
      </c>
      <c r="D27" t="s">
        <v>735</v>
      </c>
      <c r="F27" t="s">
        <v>734</v>
      </c>
    </row>
    <row r="28" spans="1:6">
      <c r="A28" s="370" t="s">
        <v>710</v>
      </c>
      <c r="B28" s="361" t="s">
        <v>736</v>
      </c>
      <c r="D28" t="s">
        <v>737</v>
      </c>
      <c r="F28" t="s">
        <v>736</v>
      </c>
    </row>
    <row r="29" spans="1:6">
      <c r="A29" s="370" t="s">
        <v>713</v>
      </c>
      <c r="B29" s="361" t="s">
        <v>738</v>
      </c>
      <c r="D29" t="s">
        <v>739</v>
      </c>
      <c r="F29" t="s">
        <v>738</v>
      </c>
    </row>
    <row r="30" spans="1:6" ht="22.15" customHeight="1"/>
    <row r="31" spans="1:6">
      <c r="A31" s="372" t="s">
        <v>594</v>
      </c>
      <c r="B31" s="362" t="s">
        <v>740</v>
      </c>
    </row>
    <row r="32" spans="1:6">
      <c r="A32" s="370" t="s">
        <v>906</v>
      </c>
      <c r="B32" s="361" t="s">
        <v>741</v>
      </c>
    </row>
    <row r="33" spans="1:2">
      <c r="A33" s="473" t="s">
        <v>995</v>
      </c>
      <c r="B33" s="361" t="s">
        <v>940</v>
      </c>
    </row>
    <row r="34" spans="1:2">
      <c r="A34" s="474" t="s">
        <v>996</v>
      </c>
      <c r="B34" s="361" t="s">
        <v>949</v>
      </c>
    </row>
    <row r="35" spans="1:2" s="472" customFormat="1">
      <c r="A35" s="370" t="s">
        <v>993</v>
      </c>
      <c r="B35" s="361" t="s">
        <v>949</v>
      </c>
    </row>
    <row r="36" spans="1:2">
      <c r="A36" s="370" t="s">
        <v>907</v>
      </c>
      <c r="B36" s="361" t="s">
        <v>742</v>
      </c>
    </row>
    <row r="37" spans="1:2">
      <c r="A37" s="473" t="s">
        <v>997</v>
      </c>
      <c r="B37" s="361" t="s">
        <v>940</v>
      </c>
    </row>
    <row r="38" spans="1:2">
      <c r="A38" s="474" t="s">
        <v>998</v>
      </c>
      <c r="B38" s="361" t="s">
        <v>949</v>
      </c>
    </row>
    <row r="39" spans="1:2" s="472" customFormat="1">
      <c r="A39" s="370" t="s">
        <v>994</v>
      </c>
      <c r="B39" s="361" t="s">
        <v>949</v>
      </c>
    </row>
    <row r="40" spans="1:2">
      <c r="A40" s="370" t="s">
        <v>999</v>
      </c>
      <c r="B40" s="361" t="s">
        <v>742</v>
      </c>
    </row>
    <row r="41" spans="1:2" s="472" customFormat="1">
      <c r="A41" s="370" t="s">
        <v>1000</v>
      </c>
      <c r="B41" s="361" t="s">
        <v>949</v>
      </c>
    </row>
    <row r="42" spans="1:2" s="472" customFormat="1">
      <c r="A42" s="370" t="s">
        <v>1001</v>
      </c>
      <c r="B42" s="361" t="s">
        <v>949</v>
      </c>
    </row>
    <row r="43" spans="1:2">
      <c r="A43" s="370" t="s">
        <v>1006</v>
      </c>
      <c r="B43" s="361" t="s">
        <v>742</v>
      </c>
    </row>
    <row r="44" spans="1:2" s="472" customFormat="1">
      <c r="A44" s="370" t="s">
        <v>1002</v>
      </c>
      <c r="B44" s="361" t="s">
        <v>949</v>
      </c>
    </row>
    <row r="45" spans="1:2" s="472" customFormat="1">
      <c r="A45" s="370" t="s">
        <v>1003</v>
      </c>
      <c r="B45" s="361" t="s">
        <v>949</v>
      </c>
    </row>
    <row r="46" spans="1:2" s="472" customFormat="1">
      <c r="A46" s="370" t="s">
        <v>1007</v>
      </c>
      <c r="B46" s="361" t="s">
        <v>742</v>
      </c>
    </row>
    <row r="47" spans="1:2" s="472" customFormat="1">
      <c r="A47" s="370" t="s">
        <v>1005</v>
      </c>
      <c r="B47" s="361" t="s">
        <v>949</v>
      </c>
    </row>
    <row r="48" spans="1:2">
      <c r="A48" s="370" t="s">
        <v>1004</v>
      </c>
      <c r="B48" s="361" t="s">
        <v>949</v>
      </c>
    </row>
    <row r="53" spans="1:5" ht="43.15" customHeight="1">
      <c r="A53" s="373" t="s">
        <v>743</v>
      </c>
      <c r="B53" s="363" t="s">
        <v>744</v>
      </c>
      <c r="C53" s="364" t="s">
        <v>745</v>
      </c>
      <c r="D53" s="364" t="s">
        <v>746</v>
      </c>
      <c r="E53" s="364" t="s">
        <v>747</v>
      </c>
    </row>
    <row r="54" spans="1:5">
      <c r="A54" s="375" t="s">
        <v>850</v>
      </c>
      <c r="B54" s="365" t="s">
        <v>748</v>
      </c>
      <c r="C54" s="361">
        <v>300000</v>
      </c>
      <c r="D54" s="361">
        <v>300</v>
      </c>
      <c r="E54" s="361">
        <v>20</v>
      </c>
    </row>
    <row r="55" spans="1:5">
      <c r="A55" s="375" t="s">
        <v>851</v>
      </c>
      <c r="B55" s="365" t="s">
        <v>749</v>
      </c>
      <c r="C55" s="361">
        <v>300000</v>
      </c>
      <c r="D55" s="361">
        <v>300</v>
      </c>
      <c r="E55" s="361">
        <v>20</v>
      </c>
    </row>
    <row r="56" spans="1:5">
      <c r="A56" s="375" t="s">
        <v>852</v>
      </c>
      <c r="B56" s="365" t="s">
        <v>750</v>
      </c>
      <c r="C56" s="361">
        <v>300000</v>
      </c>
      <c r="D56" s="361">
        <v>300</v>
      </c>
      <c r="E56" s="361">
        <v>20</v>
      </c>
    </row>
    <row r="57" spans="1:5">
      <c r="A57" s="375" t="s">
        <v>853</v>
      </c>
      <c r="B57" s="365" t="s">
        <v>751</v>
      </c>
      <c r="C57" s="361">
        <v>300000</v>
      </c>
      <c r="D57" s="361">
        <v>300</v>
      </c>
      <c r="E57" s="361">
        <v>20</v>
      </c>
    </row>
    <row r="58" spans="1:5">
      <c r="A58" s="375" t="s">
        <v>854</v>
      </c>
      <c r="B58" s="365" t="s">
        <v>752</v>
      </c>
      <c r="C58" s="361">
        <v>300000</v>
      </c>
      <c r="D58" s="361">
        <v>300</v>
      </c>
      <c r="E58" s="361">
        <v>20</v>
      </c>
    </row>
    <row r="59" spans="1:5">
      <c r="A59" s="375" t="s">
        <v>855</v>
      </c>
      <c r="B59" s="365" t="s">
        <v>753</v>
      </c>
      <c r="C59" s="361">
        <v>300000</v>
      </c>
      <c r="D59" s="361">
        <v>300</v>
      </c>
      <c r="E59" s="361">
        <v>20</v>
      </c>
    </row>
    <row r="60" spans="1:5">
      <c r="A60" s="375" t="s">
        <v>856</v>
      </c>
      <c r="B60" s="365" t="s">
        <v>754</v>
      </c>
      <c r="C60" s="361">
        <v>300000</v>
      </c>
      <c r="D60" s="361">
        <v>300</v>
      </c>
      <c r="E60" s="361">
        <v>20</v>
      </c>
    </row>
    <row r="61" spans="1:5">
      <c r="A61" s="375" t="s">
        <v>857</v>
      </c>
      <c r="B61" s="365" t="s">
        <v>755</v>
      </c>
      <c r="C61" s="361">
        <v>300000</v>
      </c>
      <c r="D61" s="361">
        <v>300</v>
      </c>
      <c r="E61" s="361">
        <v>20</v>
      </c>
    </row>
    <row r="62" spans="1:5">
      <c r="A62" s="375" t="s">
        <v>858</v>
      </c>
      <c r="B62" s="365" t="s">
        <v>756</v>
      </c>
      <c r="C62" s="361">
        <v>300000</v>
      </c>
      <c r="D62" s="361">
        <v>300</v>
      </c>
      <c r="E62" s="361">
        <v>20</v>
      </c>
    </row>
    <row r="63" spans="1:5">
      <c r="A63" s="374">
        <v>10</v>
      </c>
      <c r="B63" s="365" t="s">
        <v>757</v>
      </c>
      <c r="C63" s="361">
        <v>300000</v>
      </c>
      <c r="D63" s="361">
        <v>300</v>
      </c>
      <c r="E63" s="361">
        <v>20</v>
      </c>
    </row>
    <row r="64" spans="1:5">
      <c r="A64" s="374">
        <v>11</v>
      </c>
      <c r="B64" s="365" t="s">
        <v>758</v>
      </c>
      <c r="C64" s="361">
        <v>300000</v>
      </c>
      <c r="D64" s="361">
        <v>300</v>
      </c>
      <c r="E64" s="361">
        <v>20</v>
      </c>
    </row>
    <row r="65" spans="1:5">
      <c r="A65" s="374">
        <v>12</v>
      </c>
      <c r="B65" s="365" t="s">
        <v>759</v>
      </c>
      <c r="C65" s="361">
        <v>300000</v>
      </c>
      <c r="D65" s="361">
        <v>300</v>
      </c>
      <c r="E65" s="361">
        <v>20</v>
      </c>
    </row>
    <row r="66" spans="1:5">
      <c r="A66" s="374">
        <v>13</v>
      </c>
      <c r="B66" s="365" t="s">
        <v>760</v>
      </c>
      <c r="C66" s="361">
        <v>300000</v>
      </c>
      <c r="D66" s="361">
        <v>300</v>
      </c>
      <c r="E66" s="361">
        <v>20</v>
      </c>
    </row>
    <row r="67" spans="1:5">
      <c r="A67" s="374">
        <v>14</v>
      </c>
      <c r="B67" s="365" t="s">
        <v>761</v>
      </c>
      <c r="C67" s="361">
        <v>300000</v>
      </c>
      <c r="D67" s="361">
        <v>300</v>
      </c>
      <c r="E67" s="361">
        <v>20</v>
      </c>
    </row>
    <row r="68" spans="1:5">
      <c r="A68" s="374">
        <v>15</v>
      </c>
      <c r="B68" s="365" t="s">
        <v>762</v>
      </c>
      <c r="C68" s="361">
        <v>300000</v>
      </c>
      <c r="D68" s="361">
        <v>300</v>
      </c>
      <c r="E68" s="361">
        <v>20</v>
      </c>
    </row>
    <row r="69" spans="1:5">
      <c r="A69" s="374">
        <v>16</v>
      </c>
      <c r="B69" s="365" t="s">
        <v>763</v>
      </c>
      <c r="C69" s="361">
        <v>300000</v>
      </c>
      <c r="D69" s="361">
        <v>300</v>
      </c>
      <c r="E69" s="361">
        <v>20</v>
      </c>
    </row>
    <row r="70" spans="1:5">
      <c r="A70" s="374">
        <v>17</v>
      </c>
      <c r="B70" s="365" t="s">
        <v>764</v>
      </c>
      <c r="C70" s="361">
        <v>300000</v>
      </c>
      <c r="D70" s="361">
        <v>300</v>
      </c>
      <c r="E70" s="361">
        <v>20</v>
      </c>
    </row>
    <row r="71" spans="1:5">
      <c r="A71" s="374">
        <v>18</v>
      </c>
      <c r="B71" s="365" t="s">
        <v>765</v>
      </c>
      <c r="C71" s="361">
        <v>300000</v>
      </c>
      <c r="D71" s="361">
        <v>300</v>
      </c>
      <c r="E71" s="361">
        <v>20</v>
      </c>
    </row>
    <row r="72" spans="1:5">
      <c r="A72" s="374">
        <v>19</v>
      </c>
      <c r="B72" s="365" t="s">
        <v>766</v>
      </c>
      <c r="C72" s="361">
        <v>300000</v>
      </c>
      <c r="D72" s="361">
        <v>300</v>
      </c>
      <c r="E72" s="361">
        <v>20</v>
      </c>
    </row>
    <row r="73" spans="1:5">
      <c r="A73" s="374">
        <v>20</v>
      </c>
      <c r="B73" s="365" t="s">
        <v>767</v>
      </c>
      <c r="C73" s="361">
        <v>300000</v>
      </c>
      <c r="D73" s="361">
        <v>300</v>
      </c>
      <c r="E73" s="361">
        <v>20</v>
      </c>
    </row>
    <row r="74" spans="1:5">
      <c r="A74" s="374">
        <v>21</v>
      </c>
      <c r="B74" s="365" t="s">
        <v>768</v>
      </c>
      <c r="C74" s="361">
        <v>300000</v>
      </c>
      <c r="D74" s="361">
        <v>300</v>
      </c>
      <c r="E74" s="361">
        <v>20</v>
      </c>
    </row>
    <row r="75" spans="1:5">
      <c r="A75" s="374">
        <v>22</v>
      </c>
      <c r="B75" s="365" t="s">
        <v>769</v>
      </c>
      <c r="C75" s="361">
        <v>300000</v>
      </c>
      <c r="D75" s="361">
        <v>300</v>
      </c>
      <c r="E75" s="361">
        <v>20</v>
      </c>
    </row>
    <row r="76" spans="1:5">
      <c r="A76" s="374">
        <v>23</v>
      </c>
      <c r="B76" s="365" t="s">
        <v>770</v>
      </c>
      <c r="C76" s="361">
        <v>300000</v>
      </c>
      <c r="D76" s="361">
        <v>300</v>
      </c>
      <c r="E76" s="361">
        <v>20</v>
      </c>
    </row>
    <row r="77" spans="1:5">
      <c r="A77" s="374">
        <v>24</v>
      </c>
      <c r="B77" s="365" t="s">
        <v>771</v>
      </c>
      <c r="C77" s="361">
        <v>300000</v>
      </c>
      <c r="D77" s="361">
        <v>300</v>
      </c>
      <c r="E77" s="361">
        <v>20</v>
      </c>
    </row>
    <row r="78" spans="1:5">
      <c r="A78" s="374">
        <v>25</v>
      </c>
      <c r="B78" s="365" t="s">
        <v>772</v>
      </c>
      <c r="C78" s="361">
        <v>300000</v>
      </c>
      <c r="D78" s="361">
        <v>300</v>
      </c>
      <c r="E78" s="361">
        <v>20</v>
      </c>
    </row>
    <row r="79" spans="1:5">
      <c r="A79" s="374">
        <v>26</v>
      </c>
      <c r="B79" s="365" t="s">
        <v>773</v>
      </c>
      <c r="C79" s="361">
        <v>300000</v>
      </c>
      <c r="D79" s="361">
        <v>300</v>
      </c>
      <c r="E79" s="361">
        <v>20</v>
      </c>
    </row>
    <row r="80" spans="1:5">
      <c r="A80" s="374">
        <v>27</v>
      </c>
      <c r="B80" s="365" t="s">
        <v>774</v>
      </c>
      <c r="C80" s="361">
        <v>300000</v>
      </c>
      <c r="D80" s="361">
        <v>300</v>
      </c>
      <c r="E80" s="361">
        <v>20</v>
      </c>
    </row>
    <row r="81" spans="1:5">
      <c r="A81" s="374">
        <v>28</v>
      </c>
      <c r="B81" s="365" t="s">
        <v>775</v>
      </c>
      <c r="C81" s="361">
        <v>300000</v>
      </c>
      <c r="D81" s="361">
        <v>300</v>
      </c>
      <c r="E81" s="361">
        <v>20</v>
      </c>
    </row>
    <row r="82" spans="1:5">
      <c r="A82" s="374">
        <v>29</v>
      </c>
      <c r="B82" s="365" t="s">
        <v>776</v>
      </c>
      <c r="C82" s="361">
        <v>300000</v>
      </c>
      <c r="D82" s="361">
        <v>300</v>
      </c>
      <c r="E82" s="361">
        <v>20</v>
      </c>
    </row>
    <row r="83" spans="1:5">
      <c r="A83" s="374">
        <v>30</v>
      </c>
      <c r="B83" s="365" t="s">
        <v>777</v>
      </c>
      <c r="C83" s="361">
        <v>300000</v>
      </c>
      <c r="D83" s="361">
        <v>300</v>
      </c>
      <c r="E83" s="361">
        <v>20</v>
      </c>
    </row>
    <row r="84" spans="1:5">
      <c r="A84" s="374">
        <v>31</v>
      </c>
      <c r="B84" s="365" t="s">
        <v>778</v>
      </c>
      <c r="C84" s="361">
        <v>300000</v>
      </c>
      <c r="D84" s="361">
        <v>300</v>
      </c>
      <c r="E84" s="361">
        <v>20</v>
      </c>
    </row>
    <row r="85" spans="1:5">
      <c r="A85" s="374">
        <v>32</v>
      </c>
      <c r="B85" s="365" t="s">
        <v>779</v>
      </c>
      <c r="C85" s="361">
        <v>300000</v>
      </c>
      <c r="D85" s="361">
        <v>300</v>
      </c>
      <c r="E85" s="361">
        <v>20</v>
      </c>
    </row>
    <row r="86" spans="1:5">
      <c r="A86" s="374">
        <v>33</v>
      </c>
      <c r="B86" s="365" t="s">
        <v>780</v>
      </c>
      <c r="C86" s="361">
        <v>300000</v>
      </c>
      <c r="D86" s="361">
        <v>300</v>
      </c>
      <c r="E86" s="361">
        <v>20</v>
      </c>
    </row>
    <row r="87" spans="1:5">
      <c r="A87" s="374">
        <v>34</v>
      </c>
      <c r="B87" s="365" t="s">
        <v>781</v>
      </c>
      <c r="C87" s="361">
        <v>300000</v>
      </c>
      <c r="D87" s="361">
        <v>300</v>
      </c>
      <c r="E87" s="361">
        <v>20</v>
      </c>
    </row>
    <row r="88" spans="1:5">
      <c r="A88" s="374">
        <v>35</v>
      </c>
      <c r="B88" s="365" t="s">
        <v>782</v>
      </c>
      <c r="C88" s="361">
        <v>300000</v>
      </c>
      <c r="D88" s="361">
        <v>300</v>
      </c>
      <c r="E88" s="361">
        <v>20</v>
      </c>
    </row>
    <row r="89" spans="1:5">
      <c r="A89" s="374">
        <v>36</v>
      </c>
      <c r="B89" s="365" t="s">
        <v>783</v>
      </c>
      <c r="C89" s="361">
        <v>300000</v>
      </c>
      <c r="D89" s="361">
        <v>300</v>
      </c>
      <c r="E89" s="361">
        <v>20</v>
      </c>
    </row>
    <row r="90" spans="1:5">
      <c r="A90" s="374">
        <v>37</v>
      </c>
      <c r="B90" s="365" t="s">
        <v>784</v>
      </c>
      <c r="C90" s="361">
        <v>300000</v>
      </c>
      <c r="D90" s="361">
        <v>300</v>
      </c>
      <c r="E90" s="361">
        <v>20</v>
      </c>
    </row>
    <row r="91" spans="1:5">
      <c r="A91" s="374">
        <v>38</v>
      </c>
      <c r="B91" s="365" t="s">
        <v>785</v>
      </c>
      <c r="C91" s="361">
        <v>50000</v>
      </c>
      <c r="D91" s="361">
        <v>100</v>
      </c>
      <c r="E91" s="361">
        <v>5</v>
      </c>
    </row>
    <row r="92" spans="1:5">
      <c r="A92" s="374">
        <v>39</v>
      </c>
      <c r="B92" s="365" t="s">
        <v>786</v>
      </c>
      <c r="C92" s="361">
        <v>300000</v>
      </c>
      <c r="D92" s="361">
        <v>300</v>
      </c>
      <c r="E92" s="361">
        <v>20</v>
      </c>
    </row>
    <row r="93" spans="1:5">
      <c r="A93" s="374">
        <v>40</v>
      </c>
      <c r="B93" s="365" t="s">
        <v>787</v>
      </c>
      <c r="C93" s="361">
        <v>300000</v>
      </c>
      <c r="D93" s="361">
        <v>300</v>
      </c>
      <c r="E93" s="361">
        <v>20</v>
      </c>
    </row>
    <row r="94" spans="1:5">
      <c r="A94" s="374">
        <v>41</v>
      </c>
      <c r="B94" s="365" t="s">
        <v>788</v>
      </c>
      <c r="C94" s="361">
        <v>300000</v>
      </c>
      <c r="D94" s="361">
        <v>300</v>
      </c>
      <c r="E94" s="361">
        <v>20</v>
      </c>
    </row>
    <row r="95" spans="1:5">
      <c r="A95" s="374">
        <v>410</v>
      </c>
      <c r="B95" s="365" t="s">
        <v>789</v>
      </c>
      <c r="C95" s="361">
        <v>300000</v>
      </c>
      <c r="D95" s="361">
        <v>300</v>
      </c>
      <c r="E95" s="361">
        <v>20</v>
      </c>
    </row>
    <row r="96" spans="1:5">
      <c r="A96" s="374">
        <v>411</v>
      </c>
      <c r="B96" s="365" t="s">
        <v>310</v>
      </c>
      <c r="C96" s="361">
        <v>50000</v>
      </c>
      <c r="D96" s="361">
        <v>100</v>
      </c>
      <c r="E96" s="361">
        <v>5</v>
      </c>
    </row>
    <row r="97" spans="1:5">
      <c r="A97" s="374">
        <v>412</v>
      </c>
      <c r="B97" s="365" t="s">
        <v>311</v>
      </c>
      <c r="C97" s="361">
        <v>50000</v>
      </c>
      <c r="D97" s="361">
        <v>100</v>
      </c>
      <c r="E97" s="361">
        <v>5</v>
      </c>
    </row>
    <row r="98" spans="1:5">
      <c r="A98" s="374">
        <v>413</v>
      </c>
      <c r="B98" s="365" t="s">
        <v>312</v>
      </c>
      <c r="C98" s="361">
        <v>300000</v>
      </c>
      <c r="D98" s="361">
        <v>300</v>
      </c>
      <c r="E98" s="361">
        <v>20</v>
      </c>
    </row>
    <row r="99" spans="1:5">
      <c r="A99" s="374">
        <v>414</v>
      </c>
      <c r="B99" s="365" t="s">
        <v>313</v>
      </c>
      <c r="C99" s="361">
        <v>300000</v>
      </c>
      <c r="D99" s="361">
        <v>300</v>
      </c>
      <c r="E99" s="361">
        <v>20</v>
      </c>
    </row>
    <row r="100" spans="1:5">
      <c r="A100" s="374">
        <v>415</v>
      </c>
      <c r="B100" s="365" t="s">
        <v>314</v>
      </c>
      <c r="C100" s="361">
        <v>50000</v>
      </c>
      <c r="D100" s="361">
        <v>100</v>
      </c>
      <c r="E100" s="361">
        <v>5</v>
      </c>
    </row>
    <row r="101" spans="1:5">
      <c r="A101" s="374">
        <v>416</v>
      </c>
      <c r="B101" s="365" t="s">
        <v>315</v>
      </c>
      <c r="C101" s="361">
        <v>50000</v>
      </c>
      <c r="D101" s="361">
        <v>100</v>
      </c>
      <c r="E101" s="361">
        <v>5</v>
      </c>
    </row>
    <row r="102" spans="1:5">
      <c r="A102" s="374">
        <v>42</v>
      </c>
      <c r="B102" s="365" t="s">
        <v>790</v>
      </c>
      <c r="C102" s="361">
        <v>300000</v>
      </c>
      <c r="D102" s="361">
        <v>300</v>
      </c>
      <c r="E102" s="361">
        <v>20</v>
      </c>
    </row>
    <row r="103" spans="1:5">
      <c r="A103" s="374">
        <v>43</v>
      </c>
      <c r="B103" s="365" t="s">
        <v>791</v>
      </c>
      <c r="C103" s="361">
        <v>300000</v>
      </c>
      <c r="D103" s="361">
        <v>300</v>
      </c>
      <c r="E103" s="361">
        <v>20</v>
      </c>
    </row>
    <row r="104" spans="1:5">
      <c r="A104" s="374">
        <v>44</v>
      </c>
      <c r="B104" s="365" t="s">
        <v>792</v>
      </c>
      <c r="C104" s="361">
        <v>300000</v>
      </c>
      <c r="D104" s="361">
        <v>300</v>
      </c>
      <c r="E104" s="361">
        <v>20</v>
      </c>
    </row>
    <row r="105" spans="1:5">
      <c r="A105" s="374">
        <v>45</v>
      </c>
      <c r="B105" s="365" t="s">
        <v>793</v>
      </c>
      <c r="C105" s="361">
        <v>300000</v>
      </c>
      <c r="D105" s="361">
        <v>300</v>
      </c>
      <c r="E105" s="361">
        <v>20</v>
      </c>
    </row>
    <row r="106" spans="1:5">
      <c r="A106" s="374">
        <v>46</v>
      </c>
      <c r="B106" s="365" t="s">
        <v>794</v>
      </c>
      <c r="C106" s="361">
        <v>300000</v>
      </c>
      <c r="D106" s="361">
        <v>300</v>
      </c>
      <c r="E106" s="361">
        <v>20</v>
      </c>
    </row>
    <row r="107" spans="1:5">
      <c r="A107" s="374">
        <v>47</v>
      </c>
      <c r="B107" s="365" t="s">
        <v>795</v>
      </c>
      <c r="C107" s="361">
        <v>300000</v>
      </c>
      <c r="D107" s="361">
        <v>300</v>
      </c>
      <c r="E107" s="361">
        <v>20</v>
      </c>
    </row>
    <row r="108" spans="1:5">
      <c r="A108" s="374">
        <v>48</v>
      </c>
      <c r="B108" s="365" t="s">
        <v>796</v>
      </c>
      <c r="C108" s="361">
        <v>300000</v>
      </c>
      <c r="D108" s="361">
        <v>300</v>
      </c>
      <c r="E108" s="361">
        <v>20</v>
      </c>
    </row>
    <row r="109" spans="1:5">
      <c r="A109" s="374">
        <v>49</v>
      </c>
      <c r="B109" s="365" t="s">
        <v>797</v>
      </c>
      <c r="C109" s="361">
        <v>300000</v>
      </c>
      <c r="D109" s="361">
        <v>300</v>
      </c>
      <c r="E109" s="361">
        <v>20</v>
      </c>
    </row>
    <row r="110" spans="1:5">
      <c r="A110" s="374">
        <v>50</v>
      </c>
      <c r="B110" s="365" t="s">
        <v>798</v>
      </c>
      <c r="C110" s="361">
        <v>100000</v>
      </c>
      <c r="D110" s="361">
        <v>100</v>
      </c>
      <c r="E110" s="361">
        <v>5</v>
      </c>
    </row>
    <row r="111" spans="1:5">
      <c r="A111" s="374">
        <v>51</v>
      </c>
      <c r="B111" s="365" t="s">
        <v>799</v>
      </c>
      <c r="C111" s="361">
        <v>100000</v>
      </c>
      <c r="D111" s="361">
        <v>100</v>
      </c>
      <c r="E111" s="361">
        <v>5</v>
      </c>
    </row>
    <row r="112" spans="1:5">
      <c r="A112" s="374">
        <v>52</v>
      </c>
      <c r="B112" s="365" t="s">
        <v>800</v>
      </c>
      <c r="C112" s="361">
        <v>100000</v>
      </c>
      <c r="D112" s="361">
        <v>100</v>
      </c>
      <c r="E112" s="361">
        <v>5</v>
      </c>
    </row>
    <row r="113" spans="1:5">
      <c r="A113" s="374">
        <v>53</v>
      </c>
      <c r="B113" s="365" t="s">
        <v>801</v>
      </c>
      <c r="C113" s="361">
        <v>100000</v>
      </c>
      <c r="D113" s="361">
        <v>100</v>
      </c>
      <c r="E113" s="361">
        <v>5</v>
      </c>
    </row>
    <row r="114" spans="1:5">
      <c r="A114" s="374">
        <v>54</v>
      </c>
      <c r="B114" s="365" t="s">
        <v>802</v>
      </c>
      <c r="C114" s="361">
        <v>100000</v>
      </c>
      <c r="D114" s="361">
        <v>100</v>
      </c>
      <c r="E114" s="361">
        <v>5</v>
      </c>
    </row>
    <row r="115" spans="1:5">
      <c r="A115" s="374">
        <v>55</v>
      </c>
      <c r="B115" s="365" t="s">
        <v>803</v>
      </c>
      <c r="C115" s="361">
        <v>100000</v>
      </c>
      <c r="D115" s="361">
        <v>100</v>
      </c>
      <c r="E115" s="361">
        <v>5</v>
      </c>
    </row>
    <row r="116" spans="1:5">
      <c r="A116" s="374">
        <v>56</v>
      </c>
      <c r="B116" s="366" t="s">
        <v>804</v>
      </c>
      <c r="C116" s="367">
        <v>50000</v>
      </c>
      <c r="D116" s="367">
        <v>50</v>
      </c>
      <c r="E116" s="367">
        <v>5</v>
      </c>
    </row>
    <row r="117" spans="1:5">
      <c r="A117" s="374">
        <v>57</v>
      </c>
      <c r="B117" s="366" t="s">
        <v>805</v>
      </c>
      <c r="C117" s="367">
        <v>50000</v>
      </c>
      <c r="D117" s="367">
        <v>50</v>
      </c>
      <c r="E117" s="367">
        <v>5</v>
      </c>
    </row>
    <row r="118" spans="1:5">
      <c r="A118" s="374">
        <v>58</v>
      </c>
      <c r="B118" s="366" t="s">
        <v>806</v>
      </c>
      <c r="C118" s="367">
        <v>50000</v>
      </c>
      <c r="D118" s="367">
        <v>50</v>
      </c>
      <c r="E118" s="367">
        <v>5</v>
      </c>
    </row>
    <row r="119" spans="1:5">
      <c r="A119" s="374">
        <v>59</v>
      </c>
      <c r="B119" s="366" t="s">
        <v>807</v>
      </c>
      <c r="C119" s="367">
        <v>50000</v>
      </c>
      <c r="D119" s="367">
        <v>50</v>
      </c>
      <c r="E119" s="367">
        <v>5</v>
      </c>
    </row>
    <row r="120" spans="1:5">
      <c r="A120" s="374">
        <v>60</v>
      </c>
      <c r="B120" s="366" t="s">
        <v>808</v>
      </c>
      <c r="C120" s="367">
        <v>50000</v>
      </c>
      <c r="D120" s="367">
        <v>50</v>
      </c>
      <c r="E120" s="367">
        <v>5</v>
      </c>
    </row>
    <row r="121" spans="1:5">
      <c r="A121" s="374">
        <v>61</v>
      </c>
      <c r="B121" s="366" t="s">
        <v>809</v>
      </c>
      <c r="C121" s="367">
        <v>50000</v>
      </c>
      <c r="D121" s="367">
        <v>50</v>
      </c>
      <c r="E121" s="367">
        <v>5</v>
      </c>
    </row>
    <row r="122" spans="1:5">
      <c r="A122" s="374">
        <v>62</v>
      </c>
      <c r="B122" s="365" t="s">
        <v>810</v>
      </c>
      <c r="C122" s="361">
        <v>300000</v>
      </c>
      <c r="D122" s="361">
        <v>300</v>
      </c>
      <c r="E122" s="361">
        <v>20</v>
      </c>
    </row>
    <row r="123" spans="1:5">
      <c r="A123" s="374">
        <v>63</v>
      </c>
      <c r="B123" s="365" t="s">
        <v>811</v>
      </c>
      <c r="C123" s="361">
        <v>300000</v>
      </c>
      <c r="D123" s="361">
        <v>300</v>
      </c>
      <c r="E123" s="361">
        <v>20</v>
      </c>
    </row>
    <row r="124" spans="1:5">
      <c r="A124" s="374">
        <v>64</v>
      </c>
      <c r="B124" s="365" t="s">
        <v>812</v>
      </c>
      <c r="C124" s="361">
        <v>300000</v>
      </c>
      <c r="D124" s="361">
        <v>300</v>
      </c>
      <c r="E124" s="361">
        <v>20</v>
      </c>
    </row>
    <row r="125" spans="1:5">
      <c r="A125" s="374">
        <v>65</v>
      </c>
      <c r="B125" s="365" t="s">
        <v>813</v>
      </c>
      <c r="C125" s="361">
        <v>300000</v>
      </c>
      <c r="D125" s="361">
        <v>300</v>
      </c>
      <c r="E125" s="361">
        <v>20</v>
      </c>
    </row>
    <row r="126" spans="1:5">
      <c r="A126" s="374">
        <v>66</v>
      </c>
      <c r="B126" s="365" t="s">
        <v>814</v>
      </c>
      <c r="C126" s="361">
        <v>300000</v>
      </c>
      <c r="D126" s="361">
        <v>300</v>
      </c>
      <c r="E126" s="361">
        <v>20</v>
      </c>
    </row>
    <row r="127" spans="1:5">
      <c r="A127" s="374">
        <v>67</v>
      </c>
      <c r="B127" s="365" t="s">
        <v>815</v>
      </c>
      <c r="C127" s="361">
        <v>300000</v>
      </c>
      <c r="D127" s="361">
        <v>300</v>
      </c>
      <c r="E127" s="361">
        <v>20</v>
      </c>
    </row>
    <row r="128" spans="1:5">
      <c r="A128" s="374">
        <v>68</v>
      </c>
      <c r="B128" s="365" t="s">
        <v>816</v>
      </c>
      <c r="C128" s="361">
        <v>300000</v>
      </c>
      <c r="D128" s="361">
        <v>300</v>
      </c>
      <c r="E128" s="361">
        <v>20</v>
      </c>
    </row>
    <row r="129" spans="1:5">
      <c r="A129" s="374">
        <v>69</v>
      </c>
      <c r="B129" s="365" t="s">
        <v>817</v>
      </c>
      <c r="C129" s="361">
        <v>300000</v>
      </c>
      <c r="D129" s="361">
        <v>300</v>
      </c>
      <c r="E129" s="361">
        <v>20</v>
      </c>
    </row>
    <row r="130" spans="1:5">
      <c r="A130" s="374">
        <v>690</v>
      </c>
      <c r="B130" s="365" t="s">
        <v>789</v>
      </c>
      <c r="C130" s="361">
        <v>300000</v>
      </c>
      <c r="D130" s="361">
        <v>300</v>
      </c>
      <c r="E130" s="361">
        <v>20</v>
      </c>
    </row>
    <row r="131" spans="1:5">
      <c r="A131" s="374">
        <v>691</v>
      </c>
      <c r="B131" s="365" t="s">
        <v>818</v>
      </c>
      <c r="C131" s="361">
        <v>300000</v>
      </c>
      <c r="D131" s="361">
        <v>300</v>
      </c>
      <c r="E131" s="361">
        <v>20</v>
      </c>
    </row>
    <row r="132" spans="1:5">
      <c r="A132" s="374">
        <v>692</v>
      </c>
      <c r="B132" s="365" t="s">
        <v>819</v>
      </c>
      <c r="C132" s="361">
        <v>300000</v>
      </c>
      <c r="D132" s="361">
        <v>300</v>
      </c>
      <c r="E132" s="361">
        <v>20</v>
      </c>
    </row>
    <row r="133" spans="1:5">
      <c r="A133" s="374">
        <v>693</v>
      </c>
      <c r="B133" s="365" t="s">
        <v>342</v>
      </c>
      <c r="C133" s="361">
        <v>50000</v>
      </c>
      <c r="D133" s="361">
        <v>100</v>
      </c>
      <c r="E133" s="361">
        <v>5</v>
      </c>
    </row>
    <row r="134" spans="1:5">
      <c r="A134" s="374">
        <v>694</v>
      </c>
      <c r="B134" s="365" t="s">
        <v>343</v>
      </c>
      <c r="C134" s="361">
        <v>300000</v>
      </c>
      <c r="D134" s="361">
        <v>300</v>
      </c>
      <c r="E134" s="361">
        <v>20</v>
      </c>
    </row>
    <row r="135" spans="1:5">
      <c r="A135" s="374">
        <v>70</v>
      </c>
      <c r="B135" s="365" t="s">
        <v>820</v>
      </c>
      <c r="C135" s="361">
        <v>50000</v>
      </c>
      <c r="D135" s="361">
        <v>100</v>
      </c>
      <c r="E135" s="361">
        <v>5</v>
      </c>
    </row>
    <row r="136" spans="1:5">
      <c r="A136" s="374">
        <v>71</v>
      </c>
      <c r="B136" s="365" t="s">
        <v>821</v>
      </c>
      <c r="C136" s="361">
        <v>50000</v>
      </c>
      <c r="D136" s="361">
        <v>100</v>
      </c>
      <c r="E136" s="361">
        <v>5</v>
      </c>
    </row>
    <row r="137" spans="1:5">
      <c r="A137" s="374">
        <v>72</v>
      </c>
      <c r="B137" s="365" t="s">
        <v>822</v>
      </c>
      <c r="C137" s="361">
        <v>50000</v>
      </c>
      <c r="D137" s="361">
        <v>100</v>
      </c>
      <c r="E137" s="361">
        <v>5</v>
      </c>
    </row>
    <row r="138" spans="1:5">
      <c r="A138" s="374">
        <v>73</v>
      </c>
      <c r="B138" s="365" t="s">
        <v>823</v>
      </c>
      <c r="C138" s="361">
        <v>50000</v>
      </c>
      <c r="D138" s="361">
        <v>100</v>
      </c>
      <c r="E138" s="361">
        <v>5</v>
      </c>
    </row>
    <row r="139" spans="1:5">
      <c r="A139" s="374">
        <v>74</v>
      </c>
      <c r="B139" s="365" t="s">
        <v>824</v>
      </c>
      <c r="C139" s="361">
        <v>50000</v>
      </c>
      <c r="D139" s="361">
        <v>100</v>
      </c>
      <c r="E139" s="361">
        <v>5</v>
      </c>
    </row>
    <row r="140" spans="1:5">
      <c r="A140" s="374">
        <v>75</v>
      </c>
      <c r="B140" s="365" t="s">
        <v>825</v>
      </c>
      <c r="C140" s="361">
        <v>50000</v>
      </c>
      <c r="D140" s="361">
        <v>100</v>
      </c>
      <c r="E140" s="361">
        <v>5</v>
      </c>
    </row>
    <row r="141" spans="1:5">
      <c r="A141" s="374">
        <v>76</v>
      </c>
      <c r="B141" s="366" t="s">
        <v>826</v>
      </c>
      <c r="C141" s="367">
        <v>50000</v>
      </c>
      <c r="D141" s="367">
        <v>50</v>
      </c>
      <c r="E141" s="367">
        <v>5</v>
      </c>
    </row>
    <row r="142" spans="1:5">
      <c r="A142" s="374">
        <v>77</v>
      </c>
      <c r="B142" s="366" t="s">
        <v>827</v>
      </c>
      <c r="C142" s="367">
        <v>50000</v>
      </c>
      <c r="D142" s="367">
        <v>50</v>
      </c>
      <c r="E142" s="367">
        <v>5</v>
      </c>
    </row>
    <row r="143" spans="1:5">
      <c r="A143" s="374">
        <v>78</v>
      </c>
      <c r="B143" s="365" t="s">
        <v>828</v>
      </c>
      <c r="C143" s="361">
        <v>50000</v>
      </c>
      <c r="D143" s="361">
        <v>100</v>
      </c>
      <c r="E143" s="361">
        <v>5</v>
      </c>
    </row>
    <row r="144" spans="1:5">
      <c r="A144" s="374">
        <v>79</v>
      </c>
      <c r="B144" s="365" t="s">
        <v>829</v>
      </c>
      <c r="C144" s="361">
        <v>50000</v>
      </c>
      <c r="D144" s="361">
        <v>100</v>
      </c>
      <c r="E144" s="361">
        <v>5</v>
      </c>
    </row>
    <row r="145" spans="1:5">
      <c r="A145" s="374">
        <v>80</v>
      </c>
      <c r="B145" s="365" t="s">
        <v>830</v>
      </c>
      <c r="C145" s="361">
        <v>50000</v>
      </c>
      <c r="D145" s="361">
        <v>100</v>
      </c>
      <c r="E145" s="361">
        <v>5</v>
      </c>
    </row>
    <row r="146" spans="1:5">
      <c r="A146" s="374">
        <v>81</v>
      </c>
      <c r="B146" s="365" t="s">
        <v>831</v>
      </c>
      <c r="C146" s="361">
        <v>50000</v>
      </c>
      <c r="D146" s="361">
        <v>100</v>
      </c>
      <c r="E146" s="361">
        <v>5</v>
      </c>
    </row>
    <row r="147" spans="1:5">
      <c r="A147" s="374">
        <v>82</v>
      </c>
      <c r="B147" s="365" t="s">
        <v>832</v>
      </c>
      <c r="C147" s="361">
        <v>50000</v>
      </c>
      <c r="D147" s="361">
        <v>100</v>
      </c>
      <c r="E147" s="361">
        <v>5</v>
      </c>
    </row>
    <row r="148" spans="1:5">
      <c r="A148" s="374">
        <v>83</v>
      </c>
      <c r="B148" s="365" t="s">
        <v>833</v>
      </c>
      <c r="C148" s="361">
        <v>50000</v>
      </c>
      <c r="D148" s="361">
        <v>100</v>
      </c>
      <c r="E148" s="361">
        <v>5</v>
      </c>
    </row>
    <row r="149" spans="1:5">
      <c r="A149" s="374">
        <v>84</v>
      </c>
      <c r="B149" s="365" t="s">
        <v>834</v>
      </c>
      <c r="C149" s="361">
        <v>50000</v>
      </c>
      <c r="D149" s="361">
        <v>100</v>
      </c>
      <c r="E149" s="361">
        <v>5</v>
      </c>
    </row>
    <row r="150" spans="1:5">
      <c r="A150" s="374">
        <v>85</v>
      </c>
      <c r="B150" s="365" t="s">
        <v>835</v>
      </c>
      <c r="C150" s="361">
        <v>50000</v>
      </c>
      <c r="D150" s="361">
        <v>100</v>
      </c>
      <c r="E150" s="361">
        <v>5</v>
      </c>
    </row>
    <row r="151" spans="1:5">
      <c r="A151" s="374">
        <v>86</v>
      </c>
      <c r="B151" s="365" t="s">
        <v>836</v>
      </c>
      <c r="C151" s="361">
        <v>50000</v>
      </c>
      <c r="D151" s="361">
        <v>100</v>
      </c>
      <c r="E151" s="361">
        <v>5</v>
      </c>
    </row>
    <row r="152" spans="1:5">
      <c r="A152" s="374">
        <v>87</v>
      </c>
      <c r="B152" s="365" t="s">
        <v>837</v>
      </c>
      <c r="C152" s="361">
        <v>50000</v>
      </c>
      <c r="D152" s="361">
        <v>100</v>
      </c>
      <c r="E152" s="361">
        <v>5</v>
      </c>
    </row>
    <row r="153" spans="1:5">
      <c r="A153" s="374">
        <v>88</v>
      </c>
      <c r="B153" s="365" t="s">
        <v>838</v>
      </c>
      <c r="C153" s="361">
        <v>50000</v>
      </c>
      <c r="D153" s="361">
        <v>100</v>
      </c>
      <c r="E153" s="361">
        <v>5</v>
      </c>
    </row>
    <row r="154" spans="1:5">
      <c r="A154" s="374">
        <v>89</v>
      </c>
      <c r="B154" s="365" t="s">
        <v>839</v>
      </c>
      <c r="C154" s="361">
        <v>50000</v>
      </c>
      <c r="D154" s="361">
        <v>100</v>
      </c>
      <c r="E154" s="361">
        <v>5</v>
      </c>
    </row>
    <row r="155" spans="1:5">
      <c r="A155" s="374">
        <v>90</v>
      </c>
      <c r="B155" s="365" t="s">
        <v>840</v>
      </c>
      <c r="C155" s="361">
        <v>50000</v>
      </c>
      <c r="D155" s="361">
        <v>100</v>
      </c>
      <c r="E155" s="361">
        <v>5</v>
      </c>
    </row>
    <row r="156" spans="1:5">
      <c r="A156" s="374">
        <v>91</v>
      </c>
      <c r="B156" s="365" t="s">
        <v>841</v>
      </c>
      <c r="C156" s="361">
        <v>50000</v>
      </c>
      <c r="D156" s="361">
        <v>100</v>
      </c>
      <c r="E156" s="361">
        <v>5</v>
      </c>
    </row>
    <row r="157" spans="1:5">
      <c r="A157" s="374">
        <v>92</v>
      </c>
      <c r="B157" s="365" t="s">
        <v>842</v>
      </c>
      <c r="C157" s="361">
        <v>50000</v>
      </c>
      <c r="D157" s="361">
        <v>100</v>
      </c>
      <c r="E157" s="361">
        <v>5</v>
      </c>
    </row>
    <row r="158" spans="1:5">
      <c r="A158" s="374">
        <v>93</v>
      </c>
      <c r="B158" s="365" t="s">
        <v>843</v>
      </c>
      <c r="C158" s="361">
        <v>50000</v>
      </c>
      <c r="D158" s="361">
        <v>100</v>
      </c>
      <c r="E158" s="361">
        <v>5</v>
      </c>
    </row>
    <row r="159" spans="1:5">
      <c r="A159" s="374">
        <v>94</v>
      </c>
      <c r="B159" s="365" t="s">
        <v>844</v>
      </c>
      <c r="C159" s="361">
        <v>50000</v>
      </c>
      <c r="D159" s="361">
        <v>100</v>
      </c>
      <c r="E159" s="361">
        <v>5</v>
      </c>
    </row>
    <row r="160" spans="1:5">
      <c r="A160" s="374">
        <v>95</v>
      </c>
      <c r="B160" s="365" t="s">
        <v>845</v>
      </c>
      <c r="C160" s="361">
        <v>50000</v>
      </c>
      <c r="D160" s="361">
        <v>100</v>
      </c>
      <c r="E160" s="361">
        <v>5</v>
      </c>
    </row>
    <row r="161" spans="1:5">
      <c r="A161" s="374">
        <v>96</v>
      </c>
      <c r="B161" s="365" t="s">
        <v>846</v>
      </c>
      <c r="C161" s="361">
        <v>50000</v>
      </c>
      <c r="D161" s="361">
        <v>100</v>
      </c>
      <c r="E161" s="361">
        <v>5</v>
      </c>
    </row>
    <row r="162" spans="1:5">
      <c r="A162" s="374">
        <v>97</v>
      </c>
      <c r="B162" s="365" t="s">
        <v>847</v>
      </c>
      <c r="C162" s="361">
        <v>300000</v>
      </c>
      <c r="D162" s="361">
        <v>300</v>
      </c>
      <c r="E162" s="361">
        <v>20</v>
      </c>
    </row>
    <row r="163" spans="1:5">
      <c r="A163" s="374">
        <v>98</v>
      </c>
      <c r="B163" s="365" t="s">
        <v>848</v>
      </c>
      <c r="C163" s="361">
        <v>300000</v>
      </c>
      <c r="D163" s="361">
        <v>300</v>
      </c>
      <c r="E163" s="361">
        <v>20</v>
      </c>
    </row>
    <row r="164" spans="1:5">
      <c r="A164" s="374">
        <v>99</v>
      </c>
      <c r="B164" s="365" t="s">
        <v>849</v>
      </c>
      <c r="C164" s="361">
        <v>300000</v>
      </c>
      <c r="D164" s="361">
        <v>300</v>
      </c>
      <c r="E164" s="361">
        <v>20</v>
      </c>
    </row>
  </sheetData>
  <sheetProtection algorithmName="SHA-512" hashValue="A/A3PP2hn0DP8la3eohqU7lD9yPAYIWge/HyxxpnSQmYxaSOmNNyWQgbIph3anaQPHVorjztBQGbGPywq6j0zQ==" saltValue="CYMODnpOd+gVVqxxodw0iA=="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4AB48-7C1A-42FA-AF51-5745A2C6C289}">
  <sheetPr>
    <tabColor theme="9" tint="0.59999389629810485"/>
    <pageSetUpPr fitToPage="1"/>
  </sheetPr>
  <dimension ref="A1:K17"/>
  <sheetViews>
    <sheetView view="pageBreakPreview" zoomScaleNormal="100" zoomScaleSheetLayoutView="100" workbookViewId="0"/>
  </sheetViews>
  <sheetFormatPr defaultColWidth="9" defaultRowHeight="18"/>
  <cols>
    <col min="1" max="1" width="8" style="602" customWidth="1"/>
    <col min="2" max="2" width="14.33203125" style="602" customWidth="1"/>
    <col min="3" max="3" width="25" style="602" customWidth="1"/>
    <col min="4" max="4" width="8.58203125" style="602" customWidth="1"/>
    <col min="5" max="5" width="12.83203125" style="602" customWidth="1"/>
    <col min="6" max="6" width="2.83203125" style="602" customWidth="1"/>
    <col min="7" max="7" width="4" style="602" customWidth="1"/>
    <col min="8" max="8" width="3.33203125" style="602" customWidth="1"/>
    <col min="9" max="9" width="3.83203125" style="602" customWidth="1"/>
    <col min="10" max="10" width="4.08203125" style="602" customWidth="1"/>
    <col min="11" max="16384" width="9" style="602"/>
  </cols>
  <sheetData>
    <row r="1" spans="1:11">
      <c r="A1" s="531" t="s">
        <v>1145</v>
      </c>
      <c r="B1" s="603"/>
      <c r="F1" s="603"/>
      <c r="J1" s="603"/>
      <c r="K1" s="603"/>
    </row>
    <row r="2" spans="1:11" ht="27" customHeight="1">
      <c r="A2" s="613" t="s">
        <v>1125</v>
      </c>
      <c r="B2" s="613"/>
      <c r="C2" s="613"/>
      <c r="D2" s="613"/>
      <c r="E2" s="613"/>
      <c r="F2" s="613"/>
      <c r="G2" s="613"/>
      <c r="H2" s="613"/>
      <c r="I2" s="613"/>
      <c r="J2" s="613"/>
    </row>
    <row r="3" spans="1:11" ht="45" customHeight="1">
      <c r="A3" s="614" t="s">
        <v>1126</v>
      </c>
      <c r="B3" s="614"/>
      <c r="C3" s="614"/>
      <c r="D3" s="614"/>
      <c r="E3" s="614"/>
      <c r="F3" s="614"/>
      <c r="G3" s="614"/>
      <c r="H3" s="614"/>
      <c r="I3" s="614"/>
      <c r="J3" s="614"/>
    </row>
    <row r="4" spans="1:11" ht="50.15" customHeight="1">
      <c r="A4" s="615" t="s">
        <v>1127</v>
      </c>
      <c r="B4" s="616"/>
      <c r="C4" s="616"/>
      <c r="D4" s="616"/>
      <c r="E4" s="616"/>
      <c r="F4" s="616"/>
      <c r="G4" s="616"/>
      <c r="H4" s="616"/>
      <c r="I4" s="616"/>
      <c r="J4" s="616"/>
    </row>
    <row r="5" spans="1:11" ht="4.5" customHeight="1">
      <c r="A5" s="617"/>
      <c r="B5" s="617"/>
      <c r="C5" s="617"/>
      <c r="D5" s="617"/>
      <c r="E5" s="617"/>
      <c r="F5" s="617"/>
      <c r="G5" s="617"/>
      <c r="H5" s="617"/>
      <c r="I5" s="617"/>
      <c r="J5" s="617"/>
    </row>
    <row r="6" spans="1:11" ht="369.65" customHeight="1">
      <c r="A6" s="618" t="s">
        <v>1128</v>
      </c>
      <c r="B6" s="618"/>
      <c r="C6" s="618"/>
      <c r="D6" s="618"/>
      <c r="E6" s="618"/>
      <c r="F6" s="618"/>
      <c r="G6" s="618"/>
      <c r="H6" s="618"/>
      <c r="I6" s="618"/>
      <c r="J6" s="618"/>
    </row>
    <row r="7" spans="1:11" ht="156" customHeight="1">
      <c r="A7" s="618"/>
      <c r="B7" s="618"/>
      <c r="C7" s="618"/>
      <c r="D7" s="618"/>
      <c r="E7" s="618"/>
      <c r="F7" s="618"/>
      <c r="G7" s="618"/>
      <c r="H7" s="618"/>
      <c r="I7" s="618"/>
      <c r="J7" s="618"/>
    </row>
    <row r="8" spans="1:11">
      <c r="A8" s="618"/>
      <c r="B8" s="618"/>
      <c r="C8" s="618"/>
      <c r="D8" s="618"/>
      <c r="E8" s="618"/>
      <c r="F8" s="618"/>
      <c r="G8" s="618"/>
      <c r="H8" s="618"/>
      <c r="I8" s="618"/>
      <c r="J8" s="618"/>
    </row>
    <row r="9" spans="1:11">
      <c r="A9" s="618" t="s">
        <v>1129</v>
      </c>
      <c r="B9" s="618"/>
      <c r="C9" s="618"/>
      <c r="D9" s="618"/>
      <c r="E9" s="618"/>
      <c r="F9" s="618"/>
      <c r="G9" s="618"/>
      <c r="H9" s="618"/>
      <c r="I9" s="618"/>
      <c r="J9" s="618"/>
    </row>
    <row r="10" spans="1:11" ht="52" customHeight="1">
      <c r="A10" s="618"/>
      <c r="B10" s="618"/>
      <c r="C10" s="618"/>
      <c r="D10" s="618"/>
      <c r="E10" s="618"/>
      <c r="F10" s="618"/>
      <c r="G10" s="618"/>
      <c r="H10" s="618"/>
      <c r="I10" s="618"/>
      <c r="J10" s="618"/>
    </row>
    <row r="11" spans="1:11" ht="40" customHeight="1">
      <c r="A11" s="618"/>
      <c r="B11" s="618"/>
      <c r="C11" s="618"/>
      <c r="D11" s="618"/>
      <c r="E11" s="618"/>
      <c r="F11" s="618"/>
      <c r="G11" s="618"/>
      <c r="H11" s="618"/>
      <c r="I11" s="618"/>
      <c r="J11" s="618"/>
    </row>
    <row r="12" spans="1:11" ht="37" customHeight="1">
      <c r="A12" s="618"/>
      <c r="B12" s="618"/>
      <c r="C12" s="618"/>
      <c r="D12" s="618"/>
      <c r="E12" s="618"/>
      <c r="F12" s="618"/>
      <c r="G12" s="618"/>
      <c r="H12" s="618"/>
      <c r="I12" s="618"/>
      <c r="J12" s="618"/>
    </row>
    <row r="13" spans="1:11" ht="55.5" customHeight="1">
      <c r="A13" s="611" t="s">
        <v>1130</v>
      </c>
      <c r="B13" s="611"/>
      <c r="C13" s="611"/>
      <c r="D13" s="611"/>
      <c r="E13" s="611"/>
      <c r="F13" s="611"/>
      <c r="G13" s="611"/>
      <c r="H13" s="611"/>
      <c r="I13" s="611"/>
      <c r="J13" s="611"/>
    </row>
    <row r="14" spans="1:11">
      <c r="J14" s="604" t="s">
        <v>1131</v>
      </c>
    </row>
    <row r="15" spans="1:11">
      <c r="D15" s="605" t="s">
        <v>1132</v>
      </c>
      <c r="E15" s="606" t="str">
        <f>IF(申請書!V5="","","令和"&amp;申請書!V5)</f>
        <v/>
      </c>
      <c r="F15" s="37" t="s">
        <v>1</v>
      </c>
      <c r="G15" s="607">
        <f>申請書!X5</f>
        <v>0</v>
      </c>
      <c r="H15" s="37" t="s">
        <v>1133</v>
      </c>
      <c r="I15" s="607">
        <f>申請書!Z5</f>
        <v>0</v>
      </c>
      <c r="J15" s="37" t="s">
        <v>1134</v>
      </c>
    </row>
    <row r="16" spans="1:11">
      <c r="D16" s="605" t="s">
        <v>1135</v>
      </c>
      <c r="E16" s="612">
        <f>申請書!E69</f>
        <v>0</v>
      </c>
      <c r="F16" s="612"/>
      <c r="G16" s="612"/>
      <c r="H16" s="612"/>
      <c r="I16" s="612"/>
      <c r="J16" s="612"/>
    </row>
    <row r="17" spans="4:10">
      <c r="D17" s="605" t="s">
        <v>1136</v>
      </c>
      <c r="E17" s="612">
        <f>申請書!E70</f>
        <v>0</v>
      </c>
      <c r="F17" s="612"/>
      <c r="G17" s="612"/>
      <c r="H17" s="612"/>
      <c r="I17" s="612"/>
      <c r="J17" s="612"/>
    </row>
  </sheetData>
  <sheetProtection algorithmName="SHA-512" hashValue="Gtm/ljcCb8Plt065JtYPUcBvy4p/ulCdIpbq+jmjwHvqF5OP0j96dG7FncAG56tmoj89tLVSg52iEA/pbJESEg==" saltValue="9j4+xNQkogB0cdhu3hwZ7A==" spinCount="100000" sheet="1" objects="1" scenarios="1"/>
  <mergeCells count="9">
    <mergeCell ref="A13:J13"/>
    <mergeCell ref="E16:J16"/>
    <mergeCell ref="E17:J17"/>
    <mergeCell ref="A2:J2"/>
    <mergeCell ref="A3:J3"/>
    <mergeCell ref="A4:J4"/>
    <mergeCell ref="A5:J5"/>
    <mergeCell ref="A6:J8"/>
    <mergeCell ref="A9:J12"/>
  </mergeCells>
  <phoneticPr fontId="1"/>
  <dataValidations count="1">
    <dataValidation allowBlank="1" showInputMessage="1" showErrorMessage="1" promptTitle="入力不要" prompt="「申請書」sheetから転記（自動反映）されます" sqref="E15 G15 I15 E16:J17" xr:uid="{8080D98A-CB8A-44FA-A137-2DDBBADBA8F0}"/>
  </dataValidations>
  <pageMargins left="0.70866141732283472" right="0.31496062992125984" top="0.74803149606299213" bottom="0.74803149606299213" header="0.31496062992125984" footer="0.31496062992125984"/>
  <pageSetup paperSize="9" scale="7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EC8D1A67-230C-4784-A96A-6B3DC699342F}">
            <xm:f>申請書!V5=""</xm:f>
            <x14:dxf>
              <fill>
                <patternFill>
                  <bgColor theme="0" tint="-0.14996795556505021"/>
                </patternFill>
              </fill>
            </x14:dxf>
          </x14:cfRule>
          <xm:sqref>E15</xm:sqref>
        </x14:conditionalFormatting>
        <x14:conditionalFormatting xmlns:xm="http://schemas.microsoft.com/office/excel/2006/main">
          <x14:cfRule type="expression" priority="1" id="{29F66AAA-B2C4-4340-B941-2753212C0317}">
            <xm:f>申請書!E69=""</xm:f>
            <x14:dxf>
              <fill>
                <patternFill>
                  <bgColor theme="0" tint="-0.14996795556505021"/>
                </patternFill>
              </fill>
            </x14:dxf>
          </x14:cfRule>
          <xm:sqref>E16:J17</xm:sqref>
        </x14:conditionalFormatting>
        <x14:conditionalFormatting xmlns:xm="http://schemas.microsoft.com/office/excel/2006/main">
          <x14:cfRule type="expression" priority="4" id="{A5120BA2-F630-43BB-9998-B665D81422AD}">
            <xm:f>申請書!X5=""</xm:f>
            <x14:dxf>
              <fill>
                <patternFill>
                  <bgColor theme="0" tint="-0.14996795556505021"/>
                </patternFill>
              </fill>
            </x14:dxf>
          </x14:cfRule>
          <xm:sqref>G15</xm:sqref>
        </x14:conditionalFormatting>
        <x14:conditionalFormatting xmlns:xm="http://schemas.microsoft.com/office/excel/2006/main">
          <x14:cfRule type="expression" priority="3" id="{5427E36B-C517-4A8A-9678-B7F2DE9E0F9C}">
            <xm:f>申請書!Z5=""</xm:f>
            <x14:dxf>
              <fill>
                <patternFill>
                  <bgColor theme="0" tint="-0.14996795556505021"/>
                </patternFill>
              </fill>
            </x14:dxf>
          </x14:cfRule>
          <xm:sqref>I15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S297"/>
  <sheetViews>
    <sheetView showGridLines="0" view="pageBreakPreview" zoomScaleNormal="100" zoomScaleSheetLayoutView="100" workbookViewId="0">
      <selection activeCell="V5" sqref="V5"/>
    </sheetView>
  </sheetViews>
  <sheetFormatPr defaultColWidth="9" defaultRowHeight="13"/>
  <cols>
    <col min="1" max="1" width="0.5" style="1" customWidth="1"/>
    <col min="2" max="2" width="3.25" style="1" customWidth="1"/>
    <col min="3" max="4" width="3.08203125" style="1" customWidth="1"/>
    <col min="5" max="5" width="3" style="1" customWidth="1"/>
    <col min="6" max="8" width="3.25" style="1" customWidth="1"/>
    <col min="9" max="9" width="3.58203125" style="1" customWidth="1"/>
    <col min="10" max="10" width="3.08203125" style="1" customWidth="1"/>
    <col min="11" max="11" width="4.25" style="1" customWidth="1"/>
    <col min="12" max="12" width="6.25" style="1" customWidth="1"/>
    <col min="13" max="13" width="3.08203125" style="1" customWidth="1"/>
    <col min="14" max="14" width="3.75" style="1" customWidth="1"/>
    <col min="15" max="15" width="3.25" style="1" customWidth="1"/>
    <col min="16" max="17" width="2.75" style="1" customWidth="1"/>
    <col min="18" max="18" width="3.58203125" style="1" customWidth="1"/>
    <col min="19" max="22" width="3.25" style="1" customWidth="1"/>
    <col min="23" max="23" width="3.58203125" style="1" customWidth="1"/>
    <col min="24" max="24" width="3.08203125" style="1" customWidth="1"/>
    <col min="25" max="25" width="2.58203125" style="1" customWidth="1"/>
    <col min="26" max="26" width="2.75" style="1" customWidth="1"/>
    <col min="27" max="27" width="2.58203125" style="1" customWidth="1"/>
    <col min="28" max="28" width="0.5" style="1" customWidth="1"/>
    <col min="29" max="29" width="4.75" style="52" customWidth="1"/>
    <col min="30" max="30" width="3.08203125" style="294" customWidth="1"/>
    <col min="31" max="34" width="3.08203125" style="272" customWidth="1"/>
    <col min="35" max="35" width="3.08203125" style="273" customWidth="1"/>
    <col min="36" max="36" width="10.25" style="274" customWidth="1"/>
    <col min="37" max="38" width="6.75" style="274" customWidth="1"/>
    <col min="39" max="39" width="5.08203125" style="274" customWidth="1"/>
    <col min="40" max="40" width="5.08203125" style="52" customWidth="1"/>
    <col min="41" max="41" width="5.08203125" style="1" customWidth="1"/>
    <col min="42" max="16384" width="9" style="1"/>
  </cols>
  <sheetData>
    <row r="1" spans="2:40" ht="5.25" customHeight="1">
      <c r="U1" s="712">
        <f>Q12</f>
        <v>0</v>
      </c>
      <c r="V1" s="713"/>
      <c r="W1" s="713"/>
      <c r="X1" s="713"/>
      <c r="Y1" s="713"/>
      <c r="Z1" s="713"/>
      <c r="AA1" s="713"/>
    </row>
    <row r="2" spans="2:40" ht="11.25" customHeight="1">
      <c r="B2" s="4" t="s">
        <v>554</v>
      </c>
    </row>
    <row r="3" spans="2:40" ht="18.75" hidden="1" customHeight="1">
      <c r="U3" s="731" t="s">
        <v>16</v>
      </c>
      <c r="V3" s="731"/>
      <c r="W3" s="731"/>
      <c r="X3" s="731"/>
      <c r="Y3" s="731"/>
      <c r="Z3" s="731"/>
      <c r="AA3" s="731"/>
    </row>
    <row r="4" spans="2:40" ht="18.75" hidden="1" customHeight="1">
      <c r="U4" s="732" t="s">
        <v>6</v>
      </c>
      <c r="V4" s="732"/>
      <c r="W4" s="732"/>
      <c r="X4" s="479"/>
      <c r="Y4" s="479"/>
      <c r="Z4" s="479"/>
      <c r="AA4" s="479"/>
    </row>
    <row r="5" spans="2:40" ht="18.75" customHeight="1">
      <c r="R5" s="48" t="s">
        <v>250</v>
      </c>
      <c r="U5" s="457"/>
      <c r="V5" s="478"/>
      <c r="W5" s="1" t="s">
        <v>109</v>
      </c>
      <c r="X5" s="150"/>
      <c r="Y5" s="1" t="s">
        <v>110</v>
      </c>
      <c r="Z5" s="150"/>
      <c r="AA5" s="1" t="s">
        <v>2</v>
      </c>
      <c r="AD5" s="294">
        <v>8</v>
      </c>
      <c r="AE5" s="272">
        <v>1</v>
      </c>
      <c r="AF5" s="272">
        <v>1</v>
      </c>
    </row>
    <row r="6" spans="2:40" ht="3.65" customHeight="1">
      <c r="AD6" s="294">
        <v>9</v>
      </c>
      <c r="AE6" s="272">
        <v>2</v>
      </c>
      <c r="AF6" s="272">
        <v>2</v>
      </c>
    </row>
    <row r="7" spans="2:40" ht="15.75" customHeight="1">
      <c r="B7" s="1" t="s">
        <v>3</v>
      </c>
      <c r="AD7" s="294">
        <v>10</v>
      </c>
      <c r="AE7" s="272">
        <v>3</v>
      </c>
      <c r="AF7" s="272">
        <v>3</v>
      </c>
    </row>
    <row r="8" spans="2:40" ht="15.75" customHeight="1">
      <c r="C8" s="1" t="s">
        <v>4</v>
      </c>
      <c r="AD8" s="294">
        <v>11</v>
      </c>
      <c r="AE8" s="272">
        <v>4</v>
      </c>
      <c r="AF8" s="272">
        <v>4</v>
      </c>
    </row>
    <row r="9" spans="2:40" ht="3.65" customHeight="1">
      <c r="AD9" s="294">
        <v>12</v>
      </c>
      <c r="AE9" s="272">
        <v>5</v>
      </c>
      <c r="AF9" s="272">
        <v>5</v>
      </c>
    </row>
    <row r="10" spans="2:40" ht="16.5" customHeight="1">
      <c r="L10" s="1" t="s">
        <v>9</v>
      </c>
      <c r="Q10" s="33" t="s">
        <v>251</v>
      </c>
      <c r="R10" s="751">
        <f>F71</f>
        <v>0</v>
      </c>
      <c r="S10" s="837"/>
      <c r="T10" s="837"/>
      <c r="U10" s="837"/>
      <c r="V10" s="837"/>
      <c r="W10" s="837"/>
      <c r="X10"/>
      <c r="Y10"/>
      <c r="Z10"/>
      <c r="AA10" s="50"/>
      <c r="AE10" s="272">
        <v>6</v>
      </c>
      <c r="AF10" s="272">
        <v>6</v>
      </c>
    </row>
    <row r="11" spans="2:40" ht="37.9" customHeight="1">
      <c r="C11" s="733" t="str">
        <f>IF(OR(B41="　※事業区分／申請者区分（該当区分をⅠ～Ⅲの中から１つのみ選択して「○」印をつけてください",
AND(B48="↑選択必須",B47=""),
AND(B49="↑選択不可",B47=""),
X95="不一致 NG",
機械設備計画!AG16="ｿﾌﾄｳｪｱ申請額下限額未満"),
"※未記入／未選択または不備の個所があります。見直し・確認をお願いします","")</f>
        <v>※未記入／未選択または不備の個所があります。見直し・確認をお願いします</v>
      </c>
      <c r="D11" s="734"/>
      <c r="E11" s="734"/>
      <c r="F11" s="734"/>
      <c r="G11" s="734"/>
      <c r="H11" s="734"/>
      <c r="I11" s="734"/>
      <c r="J11" s="734"/>
      <c r="Q11" s="749">
        <f>E72</f>
        <v>0</v>
      </c>
      <c r="R11" s="750"/>
      <c r="S11" s="750"/>
      <c r="T11" s="750"/>
      <c r="U11" s="750"/>
      <c r="V11" s="750"/>
      <c r="W11" s="750"/>
      <c r="X11" s="750"/>
      <c r="Y11" s="750"/>
      <c r="Z11" s="750"/>
      <c r="AA11" s="750"/>
      <c r="AE11" s="272">
        <v>7</v>
      </c>
      <c r="AF11" s="272">
        <v>7</v>
      </c>
    </row>
    <row r="12" spans="2:40" ht="27" customHeight="1">
      <c r="C12" s="734"/>
      <c r="D12" s="734"/>
      <c r="E12" s="734"/>
      <c r="F12" s="734"/>
      <c r="G12" s="734"/>
      <c r="H12" s="734"/>
      <c r="I12" s="734"/>
      <c r="J12" s="734"/>
      <c r="L12" s="1" t="s">
        <v>7</v>
      </c>
      <c r="Q12" s="751">
        <f>E69</f>
        <v>0</v>
      </c>
      <c r="R12" s="750"/>
      <c r="S12" s="750"/>
      <c r="T12" s="750"/>
      <c r="U12" s="750"/>
      <c r="V12" s="750"/>
      <c r="W12" s="750"/>
      <c r="X12" s="750"/>
      <c r="Y12" s="750"/>
      <c r="Z12" s="750"/>
      <c r="AA12" s="750"/>
      <c r="AE12" s="272">
        <v>8</v>
      </c>
      <c r="AF12" s="272">
        <v>8</v>
      </c>
    </row>
    <row r="13" spans="2:40" ht="19.5" customHeight="1">
      <c r="L13" s="1" t="s">
        <v>8</v>
      </c>
      <c r="Q13" s="838">
        <f>E70</f>
        <v>0</v>
      </c>
      <c r="R13" s="839"/>
      <c r="S13" s="839"/>
      <c r="T13" s="839"/>
      <c r="U13" s="839"/>
      <c r="V13" s="839"/>
      <c r="W13" s="839"/>
      <c r="X13" s="839"/>
      <c r="Y13" s="839"/>
      <c r="Z13" s="51"/>
      <c r="AA13" s="51"/>
      <c r="AE13" s="272">
        <v>9</v>
      </c>
      <c r="AF13" s="272">
        <v>9</v>
      </c>
    </row>
    <row r="14" spans="2:40" ht="4.1500000000000004" customHeight="1">
      <c r="AE14" s="272">
        <v>10</v>
      </c>
      <c r="AF14" s="272">
        <v>10</v>
      </c>
    </row>
    <row r="15" spans="2:40" ht="4.1500000000000004" customHeight="1">
      <c r="AE15" s="272">
        <v>11</v>
      </c>
      <c r="AF15" s="272">
        <v>11</v>
      </c>
    </row>
    <row r="16" spans="2:40" ht="14">
      <c r="D16" s="503" t="s">
        <v>1091</v>
      </c>
      <c r="AC16" s="1"/>
      <c r="AE16" s="272">
        <v>12</v>
      </c>
      <c r="AF16" s="272">
        <v>12</v>
      </c>
      <c r="AG16" s="294"/>
      <c r="AH16" s="2"/>
      <c r="AI16" s="378"/>
      <c r="AJ16" s="33"/>
      <c r="AK16" s="33"/>
      <c r="AL16" s="33"/>
      <c r="AM16" s="33"/>
      <c r="AN16" s="1"/>
    </row>
    <row r="17" spans="2:40" ht="9.75" customHeight="1">
      <c r="AF17" s="272">
        <v>13</v>
      </c>
    </row>
    <row r="18" spans="2:40">
      <c r="E18" s="1" t="s">
        <v>10</v>
      </c>
      <c r="AF18" s="272">
        <v>14</v>
      </c>
    </row>
    <row r="19" spans="2:40" ht="10.5" customHeight="1">
      <c r="AF19" s="272">
        <v>15</v>
      </c>
    </row>
    <row r="20" spans="2:40">
      <c r="M20" s="1" t="s">
        <v>11</v>
      </c>
      <c r="AF20" s="272">
        <v>16</v>
      </c>
    </row>
    <row r="21" spans="2:40" ht="9.75" customHeight="1">
      <c r="AF21" s="272">
        <v>17</v>
      </c>
    </row>
    <row r="22" spans="2:40" ht="18" customHeight="1" thickBot="1">
      <c r="B22" s="6" t="s">
        <v>12</v>
      </c>
      <c r="C22" s="7" t="s">
        <v>13</v>
      </c>
      <c r="D22" s="7"/>
      <c r="E22" s="7"/>
      <c r="F22" s="7"/>
      <c r="G22" s="7"/>
      <c r="H22" s="9"/>
      <c r="X22" s="714" t="s">
        <v>531</v>
      </c>
      <c r="Y22" s="715"/>
      <c r="Z22" s="715"/>
      <c r="AA22" s="715"/>
      <c r="AF22" s="272">
        <v>18</v>
      </c>
    </row>
    <row r="23" spans="2:40" ht="21.65" customHeight="1" thickBot="1">
      <c r="B23" s="840"/>
      <c r="C23" s="841"/>
      <c r="D23" s="841"/>
      <c r="E23" s="841"/>
      <c r="F23" s="841"/>
      <c r="G23" s="841"/>
      <c r="H23" s="841"/>
      <c r="I23" s="841"/>
      <c r="J23" s="841"/>
      <c r="K23" s="841"/>
      <c r="L23" s="841"/>
      <c r="M23" s="841"/>
      <c r="N23" s="841"/>
      <c r="O23" s="841"/>
      <c r="P23" s="841"/>
      <c r="Q23" s="841"/>
      <c r="R23" s="841"/>
      <c r="S23" s="841"/>
      <c r="T23" s="841"/>
      <c r="U23" s="841"/>
      <c r="V23" s="841"/>
      <c r="W23" s="841"/>
      <c r="X23" s="841"/>
      <c r="Y23" s="841"/>
      <c r="Z23" s="842"/>
      <c r="AA23" s="303">
        <f>LEN(B23)</f>
        <v>0</v>
      </c>
      <c r="AF23" s="272">
        <v>19</v>
      </c>
    </row>
    <row r="24" spans="2:40" ht="3.65" customHeight="1">
      <c r="AF24" s="272">
        <v>20</v>
      </c>
    </row>
    <row r="25" spans="2:40" ht="3.65" customHeight="1">
      <c r="G25" s="47"/>
      <c r="AF25" s="272">
        <v>21</v>
      </c>
    </row>
    <row r="26" spans="2:40" ht="19.5" customHeight="1">
      <c r="B26" s="6" t="s">
        <v>14</v>
      </c>
      <c r="C26" s="7" t="s">
        <v>243</v>
      </c>
      <c r="D26" s="7"/>
      <c r="E26" s="7"/>
      <c r="F26" s="7"/>
      <c r="G26" s="7"/>
      <c r="H26" s="7"/>
      <c r="I26" s="7"/>
      <c r="J26" s="7"/>
      <c r="K26" s="7"/>
      <c r="L26" s="7"/>
      <c r="M26" s="7"/>
      <c r="N26" s="7"/>
      <c r="O26" s="7"/>
      <c r="P26" s="7"/>
      <c r="Q26" s="7"/>
      <c r="R26" s="7"/>
      <c r="S26" s="7"/>
      <c r="T26" s="10"/>
      <c r="U26" s="5"/>
      <c r="V26" s="5"/>
      <c r="AF26" s="272">
        <v>22</v>
      </c>
    </row>
    <row r="27" spans="2:40" ht="25.5" customHeight="1">
      <c r="B27" s="6"/>
      <c r="C27" s="845"/>
      <c r="D27" s="846"/>
      <c r="E27" s="846"/>
      <c r="F27" s="846"/>
      <c r="G27" s="846"/>
      <c r="H27" s="846"/>
      <c r="I27" s="846"/>
      <c r="J27" s="846"/>
      <c r="K27" s="846"/>
      <c r="L27" s="846"/>
      <c r="M27" s="846"/>
      <c r="N27" s="846"/>
      <c r="O27" s="846"/>
      <c r="P27" s="846"/>
      <c r="Q27" s="846"/>
      <c r="R27" s="846"/>
      <c r="S27" s="846"/>
      <c r="T27" s="846"/>
      <c r="U27" s="846"/>
      <c r="V27" s="846"/>
      <c r="W27" s="846"/>
      <c r="X27" s="846"/>
      <c r="Y27" s="846"/>
      <c r="Z27" s="846"/>
      <c r="AA27" s="846"/>
      <c r="AF27" s="272">
        <v>23</v>
      </c>
    </row>
    <row r="28" spans="2:40" ht="19.5" customHeight="1">
      <c r="B28" s="161" t="s">
        <v>491</v>
      </c>
      <c r="C28" s="644" t="s">
        <v>489</v>
      </c>
      <c r="D28" s="644"/>
      <c r="E28" s="644"/>
      <c r="F28" s="644"/>
      <c r="G28" s="644"/>
      <c r="H28" s="644"/>
      <c r="I28" s="644" t="s">
        <v>490</v>
      </c>
      <c r="J28" s="644"/>
      <c r="K28" s="644"/>
      <c r="L28" s="644"/>
      <c r="M28" s="644"/>
      <c r="N28" s="644"/>
      <c r="O28" s="843"/>
      <c r="P28" s="843"/>
      <c r="Q28" s="843"/>
      <c r="R28" s="843"/>
      <c r="S28" s="843"/>
      <c r="T28" s="843"/>
      <c r="U28" s="843"/>
      <c r="V28" s="843"/>
      <c r="W28" s="843"/>
      <c r="X28" s="843"/>
      <c r="Y28" s="843"/>
      <c r="Z28" s="843"/>
      <c r="AA28" s="843"/>
      <c r="AF28" s="272">
        <v>24</v>
      </c>
    </row>
    <row r="29" spans="2:40" ht="19.5" customHeight="1">
      <c r="B29" s="162"/>
      <c r="C29" s="865" t="s">
        <v>244</v>
      </c>
      <c r="D29" s="859" t="s">
        <v>981</v>
      </c>
      <c r="E29" s="860"/>
      <c r="F29" s="860"/>
      <c r="G29" s="860"/>
      <c r="H29" s="861"/>
      <c r="I29" s="853" t="s">
        <v>896</v>
      </c>
      <c r="J29" s="49" t="s">
        <v>894</v>
      </c>
      <c r="K29" s="17" t="s">
        <v>892</v>
      </c>
      <c r="L29" s="101"/>
      <c r="M29" s="101"/>
      <c r="N29" s="102"/>
      <c r="O29" s="82" t="s">
        <v>247</v>
      </c>
      <c r="P29" s="82"/>
      <c r="Q29" s="17"/>
      <c r="R29" s="17"/>
      <c r="S29" s="17"/>
      <c r="T29" s="17"/>
      <c r="U29" s="17"/>
      <c r="V29" s="17"/>
      <c r="W29" s="17"/>
      <c r="X29" s="17"/>
      <c r="Y29" s="17"/>
      <c r="Z29" s="852" t="s">
        <v>240</v>
      </c>
      <c r="AA29" s="852"/>
      <c r="AF29" s="272">
        <v>25</v>
      </c>
    </row>
    <row r="30" spans="2:40" ht="19.5" customHeight="1">
      <c r="B30" s="162"/>
      <c r="C30" s="866"/>
      <c r="D30" s="862"/>
      <c r="E30" s="863"/>
      <c r="F30" s="863"/>
      <c r="G30" s="863"/>
      <c r="H30" s="864"/>
      <c r="I30" s="854"/>
      <c r="J30" s="49" t="s">
        <v>941</v>
      </c>
      <c r="K30" s="471" t="s">
        <v>987</v>
      </c>
      <c r="L30" s="101"/>
      <c r="M30" s="101"/>
      <c r="N30" s="102"/>
      <c r="O30" s="82" t="s">
        <v>979</v>
      </c>
      <c r="P30" s="82"/>
      <c r="Q30" s="17"/>
      <c r="R30" s="17"/>
      <c r="S30" s="17"/>
      <c r="T30" s="17"/>
      <c r="U30" s="17"/>
      <c r="V30" s="17"/>
      <c r="W30" s="17"/>
      <c r="X30" s="17"/>
      <c r="Y30" s="17"/>
      <c r="Z30" s="852"/>
      <c r="AA30" s="852"/>
      <c r="AF30" s="272">
        <v>26</v>
      </c>
    </row>
    <row r="31" spans="2:40" s="468" customFormat="1" ht="19.5" customHeight="1">
      <c r="B31" s="162"/>
      <c r="C31" s="866"/>
      <c r="D31" s="862"/>
      <c r="E31" s="863"/>
      <c r="F31" s="863"/>
      <c r="G31" s="863"/>
      <c r="H31" s="864"/>
      <c r="I31" s="854"/>
      <c r="J31" s="49" t="s">
        <v>991</v>
      </c>
      <c r="K31" s="154" t="s">
        <v>988</v>
      </c>
      <c r="L31" s="469"/>
      <c r="M31" s="469"/>
      <c r="N31" s="470"/>
      <c r="O31" s="82" t="s">
        <v>979</v>
      </c>
      <c r="P31" s="17"/>
      <c r="Q31" s="17"/>
      <c r="R31" s="17"/>
      <c r="S31" s="17"/>
      <c r="T31" s="17"/>
      <c r="U31" s="17"/>
      <c r="V31" s="17"/>
      <c r="W31" s="17"/>
      <c r="X31" s="17"/>
      <c r="Y31" s="17"/>
      <c r="Z31" s="852"/>
      <c r="AA31" s="852"/>
      <c r="AC31" s="52"/>
      <c r="AD31" s="294"/>
      <c r="AE31" s="272"/>
      <c r="AF31" s="272">
        <v>27</v>
      </c>
      <c r="AG31" s="272"/>
      <c r="AH31" s="272"/>
      <c r="AI31" s="273"/>
      <c r="AJ31" s="274"/>
      <c r="AK31" s="274"/>
      <c r="AL31" s="274"/>
      <c r="AM31" s="274"/>
      <c r="AN31" s="52"/>
    </row>
    <row r="32" spans="2:40" ht="19.5" customHeight="1">
      <c r="B32" s="162"/>
      <c r="C32" s="866"/>
      <c r="D32" s="862"/>
      <c r="E32" s="863"/>
      <c r="F32" s="863"/>
      <c r="G32" s="863"/>
      <c r="H32" s="864"/>
      <c r="I32" s="855"/>
      <c r="J32" s="49" t="s">
        <v>1016</v>
      </c>
      <c r="K32" s="267" t="s">
        <v>946</v>
      </c>
      <c r="L32" s="393"/>
      <c r="M32" s="393"/>
      <c r="N32" s="394"/>
      <c r="O32" s="82" t="s">
        <v>979</v>
      </c>
      <c r="P32" s="17"/>
      <c r="Q32" s="17"/>
      <c r="R32" s="17"/>
      <c r="S32" s="17"/>
      <c r="T32" s="17"/>
      <c r="U32" s="17"/>
      <c r="V32" s="17"/>
      <c r="W32" s="17"/>
      <c r="X32" s="17"/>
      <c r="Y32" s="17"/>
      <c r="Z32" s="852"/>
      <c r="AA32" s="852"/>
      <c r="AF32" s="272">
        <v>28</v>
      </c>
    </row>
    <row r="33" spans="2:45" ht="19.5" customHeight="1">
      <c r="B33" s="162"/>
      <c r="C33" s="866"/>
      <c r="D33" s="862"/>
      <c r="E33" s="863"/>
      <c r="F33" s="863"/>
      <c r="G33" s="863"/>
      <c r="H33" s="864"/>
      <c r="I33" s="856" t="s">
        <v>897</v>
      </c>
      <c r="J33" s="163" t="s">
        <v>895</v>
      </c>
      <c r="K33" s="163" t="s">
        <v>893</v>
      </c>
      <c r="L33" s="499"/>
      <c r="M33" s="499"/>
      <c r="N33" s="500"/>
      <c r="O33" s="82" t="s">
        <v>248</v>
      </c>
      <c r="P33" s="82"/>
      <c r="Q33" s="82"/>
      <c r="R33" s="82"/>
      <c r="S33" s="82"/>
      <c r="T33" s="82"/>
      <c r="U33" s="82"/>
      <c r="V33" s="82"/>
      <c r="W33" s="82"/>
      <c r="X33" s="82"/>
      <c r="Y33" s="17"/>
      <c r="Z33" s="852"/>
      <c r="AA33" s="852"/>
      <c r="AF33" s="272">
        <v>29</v>
      </c>
    </row>
    <row r="34" spans="2:45" ht="19.5" customHeight="1">
      <c r="B34" s="162"/>
      <c r="C34" s="866"/>
      <c r="D34" s="862"/>
      <c r="E34" s="863"/>
      <c r="F34" s="863"/>
      <c r="G34" s="863"/>
      <c r="H34" s="864"/>
      <c r="I34" s="857"/>
      <c r="J34" s="163" t="s">
        <v>942</v>
      </c>
      <c r="K34" s="427" t="s">
        <v>989</v>
      </c>
      <c r="L34" s="499"/>
      <c r="M34" s="499"/>
      <c r="N34" s="500"/>
      <c r="O34" s="82" t="s">
        <v>979</v>
      </c>
      <c r="P34" s="82"/>
      <c r="Q34" s="82"/>
      <c r="R34" s="82"/>
      <c r="S34" s="82"/>
      <c r="T34" s="82"/>
      <c r="U34" s="82"/>
      <c r="V34" s="82"/>
      <c r="W34" s="82"/>
      <c r="X34" s="82"/>
      <c r="Y34" s="17"/>
      <c r="Z34" s="852"/>
      <c r="AA34" s="852"/>
      <c r="AF34" s="272">
        <v>30</v>
      </c>
    </row>
    <row r="35" spans="2:45" s="468" customFormat="1" ht="19.5" customHeight="1">
      <c r="B35" s="162"/>
      <c r="C35" s="866"/>
      <c r="D35" s="862"/>
      <c r="E35" s="863"/>
      <c r="F35" s="863"/>
      <c r="G35" s="863"/>
      <c r="H35" s="864"/>
      <c r="I35" s="857"/>
      <c r="J35" s="163" t="s">
        <v>943</v>
      </c>
      <c r="K35" s="427" t="s">
        <v>990</v>
      </c>
      <c r="L35" s="499"/>
      <c r="M35" s="499"/>
      <c r="N35" s="500"/>
      <c r="O35" s="82" t="s">
        <v>979</v>
      </c>
      <c r="P35" s="82"/>
      <c r="Q35" s="82"/>
      <c r="R35" s="82"/>
      <c r="S35" s="82"/>
      <c r="T35" s="82"/>
      <c r="U35" s="82"/>
      <c r="V35" s="82"/>
      <c r="W35" s="82"/>
      <c r="X35" s="82"/>
      <c r="Y35" s="17"/>
      <c r="Z35" s="852"/>
      <c r="AA35" s="852"/>
      <c r="AC35" s="52"/>
      <c r="AD35" s="294"/>
      <c r="AE35" s="272"/>
      <c r="AF35" s="272">
        <v>31</v>
      </c>
      <c r="AG35" s="272"/>
      <c r="AH35" s="272"/>
      <c r="AI35" s="273"/>
      <c r="AJ35" s="274"/>
      <c r="AK35" s="274"/>
      <c r="AL35" s="274"/>
      <c r="AM35" s="274"/>
      <c r="AN35" s="52"/>
    </row>
    <row r="36" spans="2:45" ht="19.5" customHeight="1">
      <c r="B36" s="162"/>
      <c r="C36" s="866"/>
      <c r="D36" s="862"/>
      <c r="E36" s="863"/>
      <c r="F36" s="863"/>
      <c r="G36" s="863"/>
      <c r="H36" s="864"/>
      <c r="I36" s="858"/>
      <c r="J36" s="163" t="s">
        <v>1055</v>
      </c>
      <c r="K36" s="427" t="s">
        <v>945</v>
      </c>
      <c r="L36" s="501"/>
      <c r="M36" s="501"/>
      <c r="N36" s="502"/>
      <c r="O36" s="82" t="s">
        <v>1035</v>
      </c>
      <c r="P36" s="515"/>
      <c r="Q36" s="487"/>
      <c r="R36" s="487"/>
      <c r="S36" s="487"/>
      <c r="T36" s="487"/>
      <c r="U36" s="487"/>
      <c r="V36" s="487"/>
      <c r="W36" s="487"/>
      <c r="X36" s="487"/>
      <c r="Y36" s="483"/>
      <c r="Z36" s="852"/>
      <c r="AA36" s="852"/>
      <c r="AD36" s="399" t="s">
        <v>402</v>
      </c>
    </row>
    <row r="37" spans="2:45" ht="19.5" customHeight="1">
      <c r="B37" s="467"/>
      <c r="C37" s="850" t="s">
        <v>245</v>
      </c>
      <c r="D37" s="977" t="s">
        <v>141</v>
      </c>
      <c r="E37" s="977"/>
      <c r="F37" s="977"/>
      <c r="G37" s="977"/>
      <c r="H37" s="977"/>
      <c r="I37" s="977" t="s">
        <v>977</v>
      </c>
      <c r="J37" s="17" t="s">
        <v>1108</v>
      </c>
      <c r="K37" s="17"/>
      <c r="L37" s="17"/>
      <c r="M37" s="17"/>
      <c r="N37" s="14"/>
      <c r="O37" s="18" t="s">
        <v>249</v>
      </c>
      <c r="P37" s="17"/>
      <c r="Q37" s="17"/>
      <c r="R37" s="17"/>
      <c r="S37" s="17"/>
      <c r="T37" s="17"/>
      <c r="U37" s="17"/>
      <c r="V37" s="17"/>
      <c r="W37" s="17"/>
      <c r="X37" s="17"/>
      <c r="Y37" s="485"/>
      <c r="Z37" s="852"/>
      <c r="AA37" s="852"/>
    </row>
    <row r="38" spans="2:45" s="454" customFormat="1" ht="19.5" customHeight="1">
      <c r="B38" s="467"/>
      <c r="C38" s="850"/>
      <c r="D38" s="977"/>
      <c r="E38" s="977"/>
      <c r="F38" s="977"/>
      <c r="G38" s="977"/>
      <c r="H38" s="977"/>
      <c r="I38" s="977"/>
      <c r="J38" s="15" t="s">
        <v>1109</v>
      </c>
      <c r="K38" s="17"/>
      <c r="L38" s="17"/>
      <c r="M38" s="17"/>
      <c r="N38" s="17"/>
      <c r="O38" s="15" t="s">
        <v>979</v>
      </c>
      <c r="P38" s="17"/>
      <c r="Q38" s="17"/>
      <c r="R38" s="17"/>
      <c r="S38" s="17"/>
      <c r="T38" s="17"/>
      <c r="U38" s="17"/>
      <c r="V38" s="17"/>
      <c r="W38" s="17"/>
      <c r="X38" s="17"/>
      <c r="Y38" s="455"/>
      <c r="Z38" s="852"/>
      <c r="AA38" s="852"/>
      <c r="AC38" s="52"/>
      <c r="AD38" s="294"/>
      <c r="AE38" s="272"/>
      <c r="AF38" s="272"/>
      <c r="AG38" s="272"/>
      <c r="AH38" s="272"/>
      <c r="AI38" s="273"/>
      <c r="AJ38" s="274"/>
      <c r="AK38" s="274"/>
      <c r="AL38" s="274"/>
      <c r="AM38" s="274"/>
      <c r="AN38" s="52"/>
    </row>
    <row r="39" spans="2:45" s="454" customFormat="1" ht="19.5" customHeight="1">
      <c r="B39" s="467"/>
      <c r="C39" s="851"/>
      <c r="D39" s="977"/>
      <c r="E39" s="977"/>
      <c r="F39" s="977"/>
      <c r="G39" s="977"/>
      <c r="H39" s="977"/>
      <c r="I39" s="977"/>
      <c r="J39" s="15" t="s">
        <v>1110</v>
      </c>
      <c r="K39" s="17"/>
      <c r="L39" s="17"/>
      <c r="M39" s="17"/>
      <c r="N39" s="17"/>
      <c r="O39" s="84" t="s">
        <v>979</v>
      </c>
      <c r="P39" s="17"/>
      <c r="Q39" s="17"/>
      <c r="R39" s="17"/>
      <c r="S39" s="17"/>
      <c r="T39" s="17"/>
      <c r="U39" s="17"/>
      <c r="V39" s="17"/>
      <c r="W39" s="17"/>
      <c r="X39" s="17"/>
      <c r="Y39" s="455"/>
      <c r="Z39" s="852"/>
      <c r="AA39" s="852"/>
      <c r="AC39" s="52"/>
      <c r="AD39" s="294"/>
      <c r="AE39" s="272"/>
      <c r="AF39" s="272"/>
      <c r="AG39" s="272"/>
      <c r="AH39" s="272"/>
      <c r="AI39" s="273"/>
      <c r="AJ39" s="274"/>
      <c r="AK39" s="274"/>
      <c r="AL39" s="274"/>
      <c r="AM39" s="274"/>
      <c r="AN39" s="52"/>
    </row>
    <row r="40" spans="2:45" s="482" customFormat="1" ht="33" customHeight="1">
      <c r="B40" s="467"/>
      <c r="C40" s="495" t="s">
        <v>246</v>
      </c>
      <c r="D40" s="867" t="s">
        <v>1036</v>
      </c>
      <c r="E40" s="868"/>
      <c r="F40" s="868"/>
      <c r="G40" s="868"/>
      <c r="H40" s="869"/>
      <c r="I40" s="496" t="s">
        <v>980</v>
      </c>
      <c r="J40" s="847" t="s">
        <v>1111</v>
      </c>
      <c r="K40" s="848"/>
      <c r="L40" s="848"/>
      <c r="M40" s="848"/>
      <c r="N40" s="849"/>
      <c r="O40" s="497" t="s">
        <v>1038</v>
      </c>
      <c r="P40" s="498"/>
      <c r="Q40" s="498"/>
      <c r="R40" s="498"/>
      <c r="S40" s="498"/>
      <c r="T40" s="498"/>
      <c r="U40" s="498"/>
      <c r="V40" s="498"/>
      <c r="W40" s="498"/>
      <c r="X40" s="498"/>
      <c r="Y40" s="484"/>
      <c r="Z40" s="852" t="s">
        <v>1037</v>
      </c>
      <c r="AA40" s="852"/>
      <c r="AC40" s="52"/>
      <c r="AD40" s="294"/>
      <c r="AE40" s="272"/>
      <c r="AF40" s="272"/>
      <c r="AG40" s="272"/>
      <c r="AH40" s="272"/>
      <c r="AI40" s="273"/>
      <c r="AJ40" s="274"/>
      <c r="AK40" s="274"/>
      <c r="AL40" s="274"/>
      <c r="AM40" s="274"/>
      <c r="AN40" s="52"/>
    </row>
    <row r="41" spans="2:45" ht="17.5" customHeight="1">
      <c r="B41" s="722" t="str">
        <f>IF(AA41=1,"","　※事業区分／申請者区分（該当区分をⅠ～Ⅲの中から１つのみ選択して「○」印をつけてください")</f>
        <v>　※事業区分／申請者区分（該当区分をⅠ～Ⅲの中から１つのみ選択して「○」印をつけてください</v>
      </c>
      <c r="C41" s="723"/>
      <c r="D41" s="723"/>
      <c r="E41" s="723"/>
      <c r="F41" s="723"/>
      <c r="G41" s="723"/>
      <c r="H41" s="723"/>
      <c r="I41" s="723"/>
      <c r="J41" s="723"/>
      <c r="K41" s="723"/>
      <c r="L41" s="723"/>
      <c r="M41" s="723"/>
      <c r="N41" s="723"/>
      <c r="O41" s="723"/>
      <c r="P41" s="723"/>
      <c r="Q41" s="723"/>
      <c r="R41" s="723"/>
      <c r="S41" s="723"/>
      <c r="T41" s="723"/>
      <c r="U41" s="723"/>
      <c r="V41" s="723"/>
      <c r="W41" s="723"/>
      <c r="X41" s="723"/>
      <c r="Y41" s="723"/>
      <c r="Z41" s="724"/>
      <c r="AA41" s="292">
        <f>COUNTIF(B29:B40,"○")</f>
        <v>0</v>
      </c>
      <c r="AG41" s="272" t="s">
        <v>496</v>
      </c>
    </row>
    <row r="42" spans="2:45" s="4" customFormat="1" ht="15" hidden="1" customHeight="1">
      <c r="B42" s="982"/>
      <c r="C42" s="983"/>
      <c r="D42" s="983"/>
      <c r="E42" s="983"/>
      <c r="F42" s="983"/>
      <c r="G42" s="983"/>
      <c r="H42" s="983"/>
      <c r="I42" s="983"/>
      <c r="J42" s="983"/>
      <c r="K42" s="983"/>
      <c r="L42" s="983"/>
      <c r="M42" s="983"/>
      <c r="N42" s="983"/>
      <c r="O42" s="983"/>
      <c r="P42" s="983"/>
      <c r="Q42" s="983"/>
      <c r="R42" s="983"/>
      <c r="S42" s="983"/>
      <c r="T42" s="983"/>
      <c r="U42" s="983"/>
      <c r="V42" s="983"/>
      <c r="W42" s="983"/>
      <c r="X42" s="983"/>
      <c r="Y42" s="983"/>
      <c r="Z42" s="983"/>
      <c r="AA42" s="292"/>
      <c r="AC42" s="103"/>
      <c r="AD42" s="103"/>
      <c r="AE42" s="310"/>
      <c r="AF42" s="310"/>
      <c r="AG42" s="310" t="s">
        <v>498</v>
      </c>
      <c r="AH42" s="310"/>
      <c r="AI42" s="311"/>
      <c r="AJ42" s="310"/>
      <c r="AK42" s="310"/>
      <c r="AL42" s="310"/>
      <c r="AM42" s="310"/>
      <c r="AN42" s="103"/>
    </row>
    <row r="43" spans="2:45" s="4" customFormat="1" ht="15" hidden="1" customHeight="1">
      <c r="B43" s="982"/>
      <c r="C43" s="983"/>
      <c r="D43" s="983"/>
      <c r="E43" s="983"/>
      <c r="F43" s="983"/>
      <c r="G43" s="983"/>
      <c r="H43" s="983"/>
      <c r="I43" s="983"/>
      <c r="J43" s="983"/>
      <c r="K43" s="983"/>
      <c r="L43" s="983"/>
      <c r="M43" s="983"/>
      <c r="N43" s="983"/>
      <c r="O43" s="983"/>
      <c r="P43" s="983"/>
      <c r="Q43" s="983"/>
      <c r="R43" s="983"/>
      <c r="S43" s="983"/>
      <c r="T43" s="983"/>
      <c r="U43" s="983"/>
      <c r="V43" s="983"/>
      <c r="W43" s="983"/>
      <c r="X43" s="983"/>
      <c r="Y43" s="983"/>
      <c r="Z43" s="983"/>
      <c r="AA43" s="292"/>
      <c r="AC43" s="103"/>
      <c r="AD43" s="103"/>
      <c r="AE43" s="310"/>
      <c r="AF43" s="310"/>
      <c r="AG43" s="310" t="s">
        <v>497</v>
      </c>
      <c r="AH43" s="310"/>
      <c r="AI43" s="311"/>
      <c r="AJ43" s="310"/>
      <c r="AK43" s="310"/>
      <c r="AL43" s="310"/>
      <c r="AM43" s="310"/>
      <c r="AN43" s="103"/>
    </row>
    <row r="44" spans="2:45" ht="15" hidden="1" customHeight="1">
      <c r="AO44" s="52"/>
      <c r="AP44" s="52"/>
      <c r="AQ44" s="52"/>
      <c r="AR44" s="52"/>
      <c r="AS44" s="52"/>
    </row>
    <row r="45" spans="2:45" ht="25.5" customHeight="1">
      <c r="AO45" s="52"/>
      <c r="AP45" s="52"/>
      <c r="AQ45" s="52"/>
      <c r="AR45" s="52"/>
      <c r="AS45" s="52"/>
    </row>
    <row r="46" spans="2:45" ht="18.75" customHeight="1">
      <c r="B46" s="985" t="s">
        <v>891</v>
      </c>
      <c r="C46" s="986"/>
      <c r="D46" s="844" t="s">
        <v>1141</v>
      </c>
      <c r="E46" s="844"/>
      <c r="F46" s="844"/>
      <c r="G46" s="844"/>
      <c r="H46" s="844"/>
      <c r="I46" s="844"/>
      <c r="J46" s="844"/>
      <c r="K46" s="844"/>
      <c r="L46" s="844"/>
      <c r="M46" s="844"/>
      <c r="N46" s="844"/>
      <c r="O46" s="844"/>
      <c r="P46" s="844"/>
      <c r="Q46" s="844"/>
      <c r="R46" s="844"/>
      <c r="S46" s="844"/>
      <c r="T46" s="844"/>
      <c r="U46" s="844"/>
      <c r="V46" s="844"/>
      <c r="W46" s="844"/>
      <c r="X46" s="844"/>
      <c r="Y46" s="844"/>
      <c r="Z46" s="844"/>
    </row>
    <row r="47" spans="2:45" ht="18" customHeight="1">
      <c r="B47" s="420"/>
      <c r="C47" s="401" t="s">
        <v>944</v>
      </c>
      <c r="D47" s="987" t="s">
        <v>1142</v>
      </c>
      <c r="E47" s="987"/>
      <c r="F47" s="987"/>
      <c r="G47" s="987"/>
      <c r="H47" s="987"/>
      <c r="I47" s="987"/>
      <c r="J47" s="987"/>
      <c r="K47" s="987"/>
      <c r="L47" s="987"/>
      <c r="M47" s="987"/>
      <c r="N47" s="987"/>
      <c r="O47" s="987"/>
      <c r="P47" s="987"/>
      <c r="Q47" s="987"/>
      <c r="R47" s="987"/>
      <c r="S47" s="987"/>
      <c r="T47" s="987"/>
      <c r="U47" s="987"/>
      <c r="V47" s="987"/>
      <c r="W47" s="987"/>
      <c r="X47" s="987"/>
      <c r="Y47" s="987"/>
      <c r="Z47" s="987"/>
      <c r="AA47" s="987"/>
      <c r="AD47" s="294" t="s">
        <v>919</v>
      </c>
    </row>
    <row r="48" spans="2:45" ht="12.4" customHeight="1">
      <c r="B48" s="735" t="str">
        <f>IF(OR(B30="○",B31="○",B32="○",B34="○",B35="○",B36="○",B38="○",B39="○"),"↑選択必須","")</f>
        <v/>
      </c>
      <c r="C48" s="736"/>
      <c r="D48" s="987"/>
      <c r="E48" s="987"/>
      <c r="F48" s="987"/>
      <c r="G48" s="987"/>
      <c r="H48" s="987"/>
      <c r="I48" s="987"/>
      <c r="J48" s="987"/>
      <c r="K48" s="987"/>
      <c r="L48" s="987"/>
      <c r="M48" s="987"/>
      <c r="N48" s="987"/>
      <c r="O48" s="987"/>
      <c r="P48" s="987"/>
      <c r="Q48" s="987"/>
      <c r="R48" s="987"/>
      <c r="S48" s="987"/>
      <c r="T48" s="987"/>
      <c r="U48" s="987"/>
      <c r="V48" s="987"/>
      <c r="W48" s="987"/>
      <c r="X48" s="987"/>
      <c r="Y48" s="987"/>
      <c r="Z48" s="987"/>
      <c r="AA48" s="987"/>
      <c r="AD48" s="294" t="s">
        <v>920</v>
      </c>
    </row>
    <row r="49" spans="2:40" ht="21.65" customHeight="1">
      <c r="B49" s="735" t="str">
        <f>IF(AND(OR(B29="○",B33="○",B37="○",B40="○"),OR(B47="α",B47="β")),"↑選択不可","")</f>
        <v/>
      </c>
      <c r="C49" s="736"/>
      <c r="D49" s="987"/>
      <c r="E49" s="987"/>
      <c r="F49" s="987"/>
      <c r="G49" s="987"/>
      <c r="H49" s="987"/>
      <c r="I49" s="987"/>
      <c r="J49" s="987"/>
      <c r="K49" s="987"/>
      <c r="L49" s="987"/>
      <c r="M49" s="987"/>
      <c r="N49" s="987"/>
      <c r="O49" s="987"/>
      <c r="P49" s="987"/>
      <c r="Q49" s="987"/>
      <c r="R49" s="987"/>
      <c r="S49" s="987"/>
      <c r="T49" s="987"/>
      <c r="U49" s="987"/>
      <c r="V49" s="987"/>
      <c r="W49" s="987"/>
      <c r="X49" s="987"/>
      <c r="Y49" s="987"/>
      <c r="Z49" s="987"/>
      <c r="AA49" s="987"/>
    </row>
    <row r="50" spans="2:40" ht="30" customHeight="1">
      <c r="B50" s="6"/>
      <c r="C50" s="7"/>
      <c r="D50" s="987"/>
      <c r="E50" s="987"/>
      <c r="F50" s="987"/>
      <c r="G50" s="987"/>
      <c r="H50" s="987"/>
      <c r="I50" s="987"/>
      <c r="J50" s="987"/>
      <c r="K50" s="987"/>
      <c r="L50" s="987"/>
      <c r="M50" s="987"/>
      <c r="N50" s="987"/>
      <c r="O50" s="987"/>
      <c r="P50" s="987"/>
      <c r="Q50" s="987"/>
      <c r="R50" s="987"/>
      <c r="S50" s="987"/>
      <c r="T50" s="987"/>
      <c r="U50" s="987"/>
      <c r="V50" s="987"/>
      <c r="W50" s="987"/>
      <c r="X50" s="987"/>
      <c r="Y50" s="987"/>
      <c r="Z50" s="987"/>
      <c r="AA50" s="987"/>
    </row>
    <row r="51" spans="2:40" ht="18.75" customHeight="1">
      <c r="B51" s="6" t="s">
        <v>15</v>
      </c>
      <c r="C51" s="7" t="s">
        <v>17</v>
      </c>
      <c r="D51" s="7"/>
      <c r="E51" s="7"/>
      <c r="F51" s="7"/>
      <c r="G51" s="7"/>
      <c r="H51" s="7"/>
      <c r="I51" s="129"/>
      <c r="J51" s="129"/>
      <c r="V51" s="44"/>
    </row>
    <row r="52" spans="2:40" ht="19.5" customHeight="1">
      <c r="C52" s="1" t="s">
        <v>261</v>
      </c>
      <c r="H52" s="988"/>
      <c r="I52" s="988"/>
      <c r="J52" s="988"/>
      <c r="K52" s="988"/>
      <c r="L52" s="988"/>
      <c r="M52" s="988"/>
      <c r="N52" s="989"/>
      <c r="P52" s="1" t="s">
        <v>18</v>
      </c>
      <c r="X52" s="716" t="str">
        <f>Y86</f>
        <v>未入力</v>
      </c>
      <c r="Y52" s="717"/>
      <c r="Z52" s="717"/>
      <c r="AA52" s="1" t="s">
        <v>19</v>
      </c>
    </row>
    <row r="53" spans="2:40" ht="20.25" customHeight="1">
      <c r="C53" s="1" t="s">
        <v>262</v>
      </c>
      <c r="H53" s="54"/>
      <c r="I53" s="151"/>
      <c r="K53" s="1" t="s">
        <v>32</v>
      </c>
      <c r="O53" s="990" t="str">
        <f>IFERROR(VLOOKUP(I53,K187:L297,2,FALSE),"")</f>
        <v/>
      </c>
      <c r="P53" s="991"/>
      <c r="Q53" s="991"/>
      <c r="R53" s="991"/>
      <c r="S53" s="991"/>
      <c r="T53" s="991"/>
      <c r="U53" s="991"/>
      <c r="V53" s="991"/>
      <c r="W53" s="991"/>
      <c r="X53" s="991"/>
      <c r="Y53" s="991"/>
      <c r="Z53" s="991"/>
      <c r="AA53" s="991"/>
      <c r="AD53" s="395" t="s">
        <v>402</v>
      </c>
    </row>
    <row r="54" spans="2:40" ht="4.5" customHeight="1"/>
    <row r="55" spans="2:40" ht="13.5" customHeight="1">
      <c r="C55" s="268" t="s">
        <v>56</v>
      </c>
      <c r="D55" s="236" t="s">
        <v>57</v>
      </c>
      <c r="E55" s="236"/>
      <c r="F55" s="236"/>
      <c r="G55" s="236"/>
      <c r="H55" s="236"/>
      <c r="I55" s="236" t="s">
        <v>58</v>
      </c>
      <c r="J55" s="269" t="str">
        <f>IFERROR(IF(OR(D185="小規模企業者",E185="小規模企業者"),"○",""),"")</f>
        <v/>
      </c>
      <c r="K55" s="236"/>
      <c r="L55" s="236" t="s">
        <v>59</v>
      </c>
      <c r="M55" s="236"/>
      <c r="N55" s="269" t="str">
        <f>IFERROR(IF(AND(D185="×",E185="×"),"○",""),"")</f>
        <v/>
      </c>
      <c r="O55" s="236"/>
      <c r="P55" s="973" t="str">
        <f>IFERROR(IF(H52=AC185,"大分類と中分類のｶﾃｺﾞﾘｰ一致 ok","大分類と中分類のｶﾃｺﾞﾘｰ不一致：分類を見直して修正ください"),"")</f>
        <v/>
      </c>
      <c r="Q55" s="974"/>
      <c r="R55" s="974"/>
      <c r="S55" s="974"/>
      <c r="T55" s="974"/>
      <c r="U55" s="974"/>
      <c r="V55" s="974"/>
      <c r="W55" s="974"/>
      <c r="X55" s="974"/>
      <c r="Y55" s="974"/>
      <c r="Z55" s="974"/>
      <c r="AA55" s="974"/>
    </row>
    <row r="56" spans="2:40" ht="13.9" customHeight="1">
      <c r="D56" s="980" t="str">
        <f>IF(AND(B36="○",N55="○"),"申請者区分の「小規模企業者」の条件を満たしません；申請者区分の見直しをお願いします。","")</f>
        <v/>
      </c>
      <c r="E56" s="981"/>
      <c r="F56" s="981"/>
      <c r="G56" s="981"/>
      <c r="H56" s="981"/>
      <c r="I56" s="981"/>
      <c r="J56" s="981"/>
      <c r="K56" s="981"/>
      <c r="L56" s="981"/>
      <c r="M56" s="981"/>
      <c r="N56" s="981"/>
      <c r="O56" s="981"/>
      <c r="P56" s="981"/>
      <c r="Q56" s="981"/>
      <c r="R56" s="981"/>
      <c r="S56" s="981"/>
      <c r="T56" s="981"/>
      <c r="U56" s="981"/>
      <c r="V56" s="981"/>
      <c r="W56" s="981"/>
      <c r="X56" s="981"/>
      <c r="Y56" s="981"/>
      <c r="Z56" s="981"/>
      <c r="AA56" s="981"/>
    </row>
    <row r="57" spans="2:40" ht="17.25" customHeight="1">
      <c r="B57" s="6" t="s">
        <v>20</v>
      </c>
      <c r="C57" s="7" t="s">
        <v>21</v>
      </c>
      <c r="D57" s="129"/>
      <c r="E57" s="129"/>
      <c r="F57" s="129"/>
      <c r="G57" s="129"/>
      <c r="AI57" s="275"/>
      <c r="AJ57" s="276"/>
      <c r="AK57" s="276"/>
    </row>
    <row r="58" spans="2:40" ht="16.899999999999999" customHeight="1">
      <c r="B58" s="8"/>
      <c r="C58" s="9"/>
      <c r="R58" s="972"/>
      <c r="S58" s="846"/>
      <c r="T58" s="846"/>
      <c r="U58" s="846"/>
      <c r="V58" s="846"/>
      <c r="W58" s="846"/>
      <c r="X58" s="846"/>
      <c r="Y58" s="846"/>
      <c r="Z58" s="846"/>
      <c r="AA58" s="846"/>
      <c r="AK58" s="276"/>
    </row>
    <row r="59" spans="2:40" s="113" customFormat="1" ht="16.899999999999999" customHeight="1">
      <c r="B59" s="112"/>
      <c r="C59" s="132" t="s">
        <v>236</v>
      </c>
      <c r="D59" s="132"/>
      <c r="E59" s="132"/>
      <c r="F59" s="132"/>
      <c r="I59" s="113" t="s">
        <v>201</v>
      </c>
      <c r="Q59" s="113" t="s">
        <v>202</v>
      </c>
      <c r="U59" s="1" t="s">
        <v>913</v>
      </c>
      <c r="V59" s="720" t="str">
        <f>資金計画!Q23</f>
        <v>下限額未満</v>
      </c>
      <c r="W59" s="721"/>
      <c r="X59" s="721"/>
      <c r="Y59" s="721"/>
      <c r="Z59" s="721"/>
      <c r="AA59" t="s">
        <v>915</v>
      </c>
      <c r="AC59" s="47"/>
      <c r="AD59" s="396"/>
      <c r="AE59" s="277"/>
      <c r="AF59" s="277"/>
      <c r="AG59" s="277"/>
      <c r="AH59" s="277"/>
      <c r="AI59" s="278"/>
      <c r="AJ59" s="279"/>
      <c r="AK59" s="280"/>
      <c r="AL59" s="279"/>
      <c r="AM59" s="279"/>
      <c r="AN59" s="47"/>
    </row>
    <row r="60" spans="2:40" ht="17.25" customHeight="1">
      <c r="C60" s="7"/>
      <c r="D60" s="7" t="s">
        <v>237</v>
      </c>
      <c r="E60" s="7"/>
      <c r="F60" s="7"/>
      <c r="I60" s="1" t="s">
        <v>22</v>
      </c>
      <c r="K60" s="718" t="str">
        <f>資金計画!M23</f>
        <v/>
      </c>
      <c r="L60" s="719"/>
      <c r="M60" s="719"/>
      <c r="N60" s="719"/>
      <c r="O60" s="719"/>
      <c r="P60" s="1" t="s">
        <v>23</v>
      </c>
      <c r="Q60" s="1" t="s">
        <v>1039</v>
      </c>
      <c r="U60" s="1" t="s">
        <v>914</v>
      </c>
      <c r="V60" s="720" t="str">
        <f>IF(資金計画!Z23="-","該当なし", 資金計画!Z23)</f>
        <v>該当なし</v>
      </c>
      <c r="W60" s="721"/>
      <c r="X60" s="721"/>
      <c r="Y60" s="721"/>
      <c r="Z60" s="721"/>
      <c r="AA60" s="1" t="s">
        <v>23</v>
      </c>
      <c r="AB60" s="52"/>
      <c r="AK60" s="276"/>
      <c r="AN60" s="1"/>
    </row>
    <row r="61" spans="2:40" ht="27" customHeight="1">
      <c r="B61" s="978" t="s">
        <v>1115</v>
      </c>
      <c r="C61" s="979"/>
      <c r="D61" s="979"/>
      <c r="E61" s="979"/>
      <c r="F61" s="979"/>
      <c r="G61" s="979"/>
      <c r="H61" s="979"/>
      <c r="I61" s="979"/>
      <c r="J61" s="979"/>
      <c r="K61" s="979"/>
      <c r="L61" s="979"/>
      <c r="M61" s="979"/>
      <c r="N61" s="979"/>
      <c r="O61" s="979"/>
      <c r="P61" s="979"/>
      <c r="Q61" s="979"/>
      <c r="R61" s="979"/>
      <c r="S61" s="979"/>
      <c r="V61" s="942"/>
      <c r="W61" s="943"/>
      <c r="X61" s="943"/>
      <c r="Y61" s="943"/>
      <c r="Z61" s="943"/>
      <c r="AB61" s="52"/>
      <c r="AK61" s="276"/>
      <c r="AN61" s="1"/>
    </row>
    <row r="62" spans="2:40" ht="26.15" customHeight="1">
      <c r="B62" s="978" t="s">
        <v>1120</v>
      </c>
      <c r="C62" s="978"/>
      <c r="D62" s="978"/>
      <c r="E62" s="978"/>
      <c r="F62" s="978"/>
      <c r="G62" s="978"/>
      <c r="H62" s="978"/>
      <c r="I62" s="978"/>
      <c r="J62" s="978"/>
      <c r="K62" s="978"/>
      <c r="L62" s="978"/>
      <c r="M62" s="978"/>
      <c r="N62" s="978"/>
      <c r="O62" s="978"/>
      <c r="P62" s="978"/>
      <c r="Q62" s="978"/>
      <c r="R62" s="978"/>
      <c r="S62" s="978"/>
      <c r="T62" s="978"/>
      <c r="V62" s="403"/>
      <c r="W62" s="402"/>
      <c r="X62" s="402"/>
      <c r="Y62" s="402"/>
      <c r="Z62" s="402"/>
      <c r="AB62" s="52"/>
      <c r="AK62" s="276"/>
      <c r="AN62" s="1"/>
    </row>
    <row r="63" spans="2:40" ht="20.25" hidden="1" customHeight="1">
      <c r="B63" s="984"/>
      <c r="C63" s="984"/>
      <c r="D63" s="984"/>
      <c r="E63" s="984"/>
      <c r="F63" s="984"/>
      <c r="G63" s="984"/>
      <c r="H63" s="984"/>
      <c r="I63" s="984"/>
      <c r="J63" s="984"/>
      <c r="K63" s="984"/>
      <c r="L63" s="984"/>
      <c r="M63" s="984"/>
      <c r="N63" s="984"/>
      <c r="O63" s="984"/>
      <c r="P63" s="984"/>
      <c r="Q63" s="984"/>
      <c r="R63" s="984"/>
      <c r="S63" s="984"/>
      <c r="T63" s="984"/>
      <c r="U63" s="984"/>
      <c r="V63" s="984"/>
      <c r="W63" s="984"/>
      <c r="X63" s="984"/>
      <c r="Y63" s="984"/>
      <c r="Z63" s="984"/>
      <c r="AA63" s="984"/>
      <c r="AK63" s="276"/>
    </row>
    <row r="64" spans="2:40" ht="17.25" customHeight="1">
      <c r="B64" s="6" t="s">
        <v>24</v>
      </c>
      <c r="C64" s="7" t="s">
        <v>25</v>
      </c>
      <c r="D64" s="129"/>
      <c r="E64" s="129"/>
      <c r="F64" s="129"/>
      <c r="AK64" s="276"/>
    </row>
    <row r="65" spans="2:37" ht="2.25" customHeight="1">
      <c r="B65" s="8"/>
      <c r="C65" s="9"/>
      <c r="AK65" s="276"/>
    </row>
    <row r="66" spans="2:37" ht="15.75" customHeight="1">
      <c r="C66" s="1" t="s">
        <v>26</v>
      </c>
      <c r="F66" s="975">
        <f>機械設備計画!P14</f>
        <v>0</v>
      </c>
      <c r="G66" s="976"/>
      <c r="H66" s="1" t="s">
        <v>28</v>
      </c>
      <c r="L66" s="1" t="s">
        <v>29</v>
      </c>
      <c r="O66" s="975">
        <f>機械設備計画!P15</f>
        <v>0</v>
      </c>
      <c r="P66" s="976"/>
      <c r="Q66" s="1" t="s">
        <v>27</v>
      </c>
      <c r="T66" s="305" t="s">
        <v>1103</v>
      </c>
      <c r="X66" s="975">
        <f>機械設備計画!P16</f>
        <v>0</v>
      </c>
      <c r="Y66" s="976"/>
      <c r="Z66" s="1" t="s">
        <v>200</v>
      </c>
      <c r="AK66" s="276"/>
    </row>
    <row r="67" spans="2:37" ht="15" customHeight="1">
      <c r="D67" s="43"/>
      <c r="T67" s="305"/>
      <c r="X67" s="939"/>
      <c r="Y67" s="940"/>
      <c r="AK67" s="276"/>
    </row>
    <row r="68" spans="2:37" ht="13.5" customHeight="1">
      <c r="B68" s="6" t="s">
        <v>30</v>
      </c>
      <c r="C68" s="7" t="s">
        <v>31</v>
      </c>
      <c r="D68" s="129"/>
      <c r="E68" s="129"/>
      <c r="F68" s="129"/>
      <c r="H68" s="309"/>
      <c r="I68" s="309"/>
      <c r="J68" s="309"/>
      <c r="K68" s="309"/>
      <c r="L68" s="309"/>
      <c r="M68" s="309"/>
      <c r="N68" s="309"/>
      <c r="O68" s="941"/>
      <c r="P68" s="941"/>
      <c r="Q68" s="941"/>
      <c r="R68" s="941"/>
      <c r="S68" s="941"/>
      <c r="T68" s="941"/>
      <c r="U68" s="941"/>
      <c r="V68" s="941"/>
      <c r="W68" s="941"/>
      <c r="X68" s="941"/>
      <c r="Y68" s="941"/>
      <c r="Z68" s="941"/>
      <c r="AA68" s="941"/>
      <c r="AK68" s="276"/>
    </row>
    <row r="69" spans="2:37" ht="20.65" customHeight="1">
      <c r="B69" s="619" t="s">
        <v>41</v>
      </c>
      <c r="C69" s="646"/>
      <c r="D69" s="647"/>
      <c r="E69" s="965"/>
      <c r="F69" s="966"/>
      <c r="G69" s="966"/>
      <c r="H69" s="966"/>
      <c r="I69" s="966"/>
      <c r="J69" s="966"/>
      <c r="K69" s="966"/>
      <c r="L69" s="966"/>
      <c r="M69" s="966"/>
      <c r="N69" s="966"/>
      <c r="O69" s="966"/>
      <c r="P69" s="966"/>
      <c r="Q69" s="966"/>
      <c r="R69" s="946"/>
      <c r="S69" s="20" t="s">
        <v>33</v>
      </c>
      <c r="T69" s="19"/>
      <c r="U69" s="960"/>
      <c r="V69" s="961"/>
      <c r="W69" s="961"/>
      <c r="X69" s="961"/>
      <c r="Y69" s="961"/>
      <c r="Z69" s="961"/>
      <c r="AA69" s="962"/>
      <c r="AK69" s="276"/>
    </row>
    <row r="70" spans="2:37" ht="22.9" customHeight="1">
      <c r="B70" s="619" t="s">
        <v>34</v>
      </c>
      <c r="C70" s="646"/>
      <c r="D70" s="647"/>
      <c r="E70" s="944"/>
      <c r="F70" s="945"/>
      <c r="G70" s="945"/>
      <c r="H70" s="945"/>
      <c r="I70" s="945"/>
      <c r="J70" s="945"/>
      <c r="K70" s="945"/>
      <c r="L70" s="945"/>
      <c r="M70" s="946"/>
      <c r="N70" s="20" t="s">
        <v>33</v>
      </c>
      <c r="O70" s="19"/>
      <c r="P70" s="970"/>
      <c r="Q70" s="700"/>
      <c r="R70" s="700"/>
      <c r="S70" s="700"/>
      <c r="T70" s="700"/>
      <c r="U70" s="700"/>
      <c r="V70" s="971"/>
      <c r="W70" s="967" t="s">
        <v>35</v>
      </c>
      <c r="X70" s="968"/>
      <c r="Y70" s="969"/>
      <c r="Z70" s="701"/>
      <c r="AA70" s="16" t="s">
        <v>36</v>
      </c>
      <c r="AK70" s="276"/>
    </row>
    <row r="71" spans="2:37" ht="12" customHeight="1">
      <c r="B71" s="622" t="s">
        <v>37</v>
      </c>
      <c r="C71" s="685"/>
      <c r="D71" s="623"/>
      <c r="E71" s="114" t="s">
        <v>38</v>
      </c>
      <c r="F71" s="963"/>
      <c r="G71" s="964"/>
      <c r="H71" s="964"/>
      <c r="I71" s="964"/>
      <c r="J71" s="964"/>
      <c r="K71" s="964"/>
      <c r="L71" s="964"/>
      <c r="M71" s="115"/>
      <c r="N71" s="115"/>
      <c r="O71" s="115"/>
      <c r="P71" s="115"/>
      <c r="Q71" s="115"/>
      <c r="R71" s="115"/>
      <c r="S71" s="115"/>
      <c r="T71" s="116"/>
      <c r="U71" s="622" t="s">
        <v>39</v>
      </c>
      <c r="V71" s="623"/>
      <c r="W71" s="896"/>
      <c r="X71" s="897"/>
      <c r="Y71" s="897"/>
      <c r="Z71" s="897"/>
      <c r="AA71" s="898"/>
      <c r="AK71" s="276"/>
    </row>
    <row r="72" spans="2:37" ht="21" customHeight="1">
      <c r="B72" s="626"/>
      <c r="C72" s="686"/>
      <c r="D72" s="625"/>
      <c r="E72" s="627"/>
      <c r="F72" s="628"/>
      <c r="G72" s="628"/>
      <c r="H72" s="628"/>
      <c r="I72" s="628"/>
      <c r="J72" s="628"/>
      <c r="K72" s="628"/>
      <c r="L72" s="628"/>
      <c r="M72" s="628"/>
      <c r="N72" s="628"/>
      <c r="O72" s="628"/>
      <c r="P72" s="628"/>
      <c r="Q72" s="628"/>
      <c r="R72" s="628"/>
      <c r="S72" s="628"/>
      <c r="T72" s="629"/>
      <c r="U72" s="626"/>
      <c r="V72" s="625"/>
      <c r="W72" s="899"/>
      <c r="X72" s="628"/>
      <c r="Y72" s="628"/>
      <c r="Z72" s="628"/>
      <c r="AA72" s="629"/>
      <c r="AK72" s="276"/>
    </row>
    <row r="73" spans="2:37" ht="17.25" customHeight="1">
      <c r="B73" s="622" t="s">
        <v>40</v>
      </c>
      <c r="C73" s="685"/>
      <c r="D73" s="623"/>
      <c r="E73" s="178" t="s">
        <v>135</v>
      </c>
      <c r="F73" s="21"/>
      <c r="G73" s="21"/>
      <c r="H73" s="21"/>
      <c r="I73" s="175"/>
      <c r="J73" s="179" t="s">
        <v>60</v>
      </c>
      <c r="K73" s="21"/>
      <c r="L73" s="21"/>
      <c r="M73" s="21"/>
      <c r="N73" s="21"/>
      <c r="O73" s="21"/>
      <c r="P73" s="21"/>
      <c r="Q73" s="21"/>
      <c r="R73" s="21"/>
      <c r="S73" s="21"/>
      <c r="T73" s="12"/>
      <c r="U73" s="622" t="s">
        <v>39</v>
      </c>
      <c r="V73" s="623"/>
      <c r="W73" s="181" t="s">
        <v>135</v>
      </c>
      <c r="X73" s="21"/>
      <c r="Y73" s="21"/>
      <c r="Z73" s="21"/>
      <c r="AA73" s="176"/>
      <c r="AK73" s="276"/>
    </row>
    <row r="74" spans="2:37" ht="13.15" customHeight="1">
      <c r="B74" s="624"/>
      <c r="C74" s="686"/>
      <c r="D74" s="625"/>
      <c r="E74" s="180" t="s">
        <v>38</v>
      </c>
      <c r="F74" s="958"/>
      <c r="G74" s="959"/>
      <c r="H74" s="959"/>
      <c r="I74" s="959"/>
      <c r="J74" s="959"/>
      <c r="K74" s="959"/>
      <c r="L74" s="959"/>
      <c r="M74" s="33"/>
      <c r="N74" s="33"/>
      <c r="O74" s="33"/>
      <c r="P74" s="33"/>
      <c r="Q74" s="33"/>
      <c r="R74" s="33"/>
      <c r="S74" s="33"/>
      <c r="U74" s="624"/>
      <c r="V74" s="625"/>
      <c r="X74" s="182"/>
      <c r="Y74" s="182"/>
      <c r="Z74" s="182"/>
      <c r="AA74" s="183"/>
      <c r="AE74" s="272" t="s">
        <v>494</v>
      </c>
      <c r="AK74" s="276"/>
    </row>
    <row r="75" spans="2:37" ht="22.9" customHeight="1">
      <c r="B75" s="626"/>
      <c r="C75" s="686"/>
      <c r="D75" s="625"/>
      <c r="E75" s="627"/>
      <c r="F75" s="628"/>
      <c r="G75" s="628"/>
      <c r="H75" s="628"/>
      <c r="I75" s="628"/>
      <c r="J75" s="628"/>
      <c r="K75" s="628"/>
      <c r="L75" s="628"/>
      <c r="M75" s="628"/>
      <c r="N75" s="628"/>
      <c r="O75" s="628"/>
      <c r="P75" s="628"/>
      <c r="Q75" s="628"/>
      <c r="R75" s="628"/>
      <c r="S75" s="628"/>
      <c r="T75" s="629"/>
      <c r="U75" s="626"/>
      <c r="V75" s="625"/>
      <c r="W75" s="955"/>
      <c r="X75" s="956"/>
      <c r="Y75" s="956"/>
      <c r="Z75" s="956"/>
      <c r="AA75" s="957"/>
      <c r="AK75" s="276"/>
    </row>
    <row r="76" spans="2:37" ht="13.9" customHeight="1">
      <c r="B76" s="622" t="s">
        <v>45</v>
      </c>
      <c r="C76" s="685"/>
      <c r="D76" s="623"/>
      <c r="E76" s="255" t="s">
        <v>42</v>
      </c>
      <c r="F76" s="256"/>
      <c r="G76" s="257"/>
      <c r="H76" s="870"/>
      <c r="I76" s="871"/>
      <c r="J76" s="871"/>
      <c r="K76" s="871"/>
      <c r="L76" s="871"/>
      <c r="M76" s="871"/>
      <c r="N76" s="871"/>
      <c r="O76" s="871"/>
      <c r="P76" s="871"/>
      <c r="Q76" s="871"/>
      <c r="R76" s="871"/>
      <c r="S76" s="871"/>
      <c r="T76" s="872"/>
      <c r="U76" s="257" t="s">
        <v>44</v>
      </c>
      <c r="V76" s="257"/>
      <c r="W76" s="641"/>
      <c r="X76" s="642"/>
      <c r="Y76" s="642"/>
      <c r="Z76" s="642"/>
      <c r="AA76" s="643"/>
      <c r="AK76" s="276"/>
    </row>
    <row r="77" spans="2:37" ht="17.649999999999999" customHeight="1">
      <c r="B77" s="687"/>
      <c r="C77" s="688"/>
      <c r="D77" s="689"/>
      <c r="E77" s="258" t="s">
        <v>46</v>
      </c>
      <c r="F77" s="259"/>
      <c r="G77" s="260"/>
      <c r="H77" s="873"/>
      <c r="I77" s="874"/>
      <c r="J77" s="874"/>
      <c r="K77" s="874"/>
      <c r="L77" s="874"/>
      <c r="M77" s="874"/>
      <c r="N77" s="874"/>
      <c r="O77" s="874"/>
      <c r="P77" s="874"/>
      <c r="Q77" s="874"/>
      <c r="R77" s="874"/>
      <c r="S77" s="874"/>
      <c r="T77" s="875"/>
      <c r="U77" s="260" t="s">
        <v>43</v>
      </c>
      <c r="V77" s="260"/>
      <c r="W77" s="638"/>
      <c r="X77" s="639"/>
      <c r="Y77" s="639"/>
      <c r="Z77" s="639"/>
      <c r="AA77" s="640"/>
      <c r="AK77" s="276"/>
    </row>
    <row r="78" spans="2:37" ht="18">
      <c r="B78" s="622" t="s">
        <v>47</v>
      </c>
      <c r="C78" s="685"/>
      <c r="D78" s="623"/>
      <c r="E78" s="885"/>
      <c r="F78" s="886"/>
      <c r="G78" s="886"/>
      <c r="H78" s="886"/>
      <c r="I78" s="886"/>
      <c r="J78" s="886"/>
      <c r="K78" s="21" t="s">
        <v>50</v>
      </c>
      <c r="L78" s="12"/>
      <c r="M78" s="619" t="s">
        <v>48</v>
      </c>
      <c r="N78" s="646"/>
      <c r="O78" s="647"/>
      <c r="P78" s="633"/>
      <c r="Q78" s="634"/>
      <c r="R78" s="634"/>
      <c r="S78" s="634"/>
      <c r="T78" s="634"/>
      <c r="U78" s="49" t="s">
        <v>1</v>
      </c>
      <c r="V78" s="635"/>
      <c r="W78" s="634"/>
      <c r="X78" s="49" t="s">
        <v>51</v>
      </c>
      <c r="Y78" s="49"/>
      <c r="Z78" s="49"/>
      <c r="AA78" s="117"/>
      <c r="AK78" s="276"/>
    </row>
    <row r="79" spans="2:37" ht="18" customHeight="1">
      <c r="B79" s="687"/>
      <c r="C79" s="688"/>
      <c r="D79" s="689"/>
      <c r="E79" s="887" t="s">
        <v>401</v>
      </c>
      <c r="F79" s="796"/>
      <c r="G79" s="796"/>
      <c r="H79" s="796"/>
      <c r="I79" s="796"/>
      <c r="J79" s="883"/>
      <c r="K79" s="884"/>
      <c r="L79" s="22" t="s">
        <v>50</v>
      </c>
      <c r="M79" s="619" t="s">
        <v>49</v>
      </c>
      <c r="N79" s="646"/>
      <c r="O79" s="647"/>
      <c r="P79" s="23" t="s">
        <v>532</v>
      </c>
      <c r="Q79" s="24"/>
      <c r="R79" s="24"/>
      <c r="S79" s="24"/>
      <c r="T79" s="540"/>
      <c r="U79" s="657"/>
      <c r="V79" s="658"/>
      <c r="W79" s="24" t="s">
        <v>1</v>
      </c>
      <c r="X79" s="297"/>
      <c r="Y79" s="24" t="s">
        <v>52</v>
      </c>
      <c r="Z79" s="297"/>
      <c r="AA79" s="25" t="s">
        <v>2</v>
      </c>
      <c r="AK79" s="276"/>
    </row>
    <row r="80" spans="2:37" ht="16.5">
      <c r="B80" s="622" t="s">
        <v>61</v>
      </c>
      <c r="C80" s="685"/>
      <c r="D80" s="623"/>
      <c r="E80" s="690" t="s">
        <v>69</v>
      </c>
      <c r="F80" s="691"/>
      <c r="G80" s="692"/>
      <c r="H80" s="622" t="s">
        <v>71</v>
      </c>
      <c r="I80" s="685"/>
      <c r="J80" s="623"/>
      <c r="K80" s="23" t="s">
        <v>53</v>
      </c>
      <c r="L80" s="24"/>
      <c r="M80" s="24"/>
      <c r="N80" s="24"/>
      <c r="O80" s="24"/>
      <c r="P80" s="24"/>
      <c r="Q80" s="24"/>
      <c r="R80" s="24"/>
      <c r="S80" s="24"/>
      <c r="T80" s="24"/>
      <c r="U80" s="24"/>
      <c r="V80" s="24"/>
      <c r="W80" s="24"/>
      <c r="X80" s="25"/>
      <c r="Y80" s="662"/>
      <c r="Z80" s="663"/>
      <c r="AA80" s="26" t="s">
        <v>19</v>
      </c>
      <c r="AK80" s="276"/>
    </row>
    <row r="81" spans="2:37" ht="16.5">
      <c r="B81" s="626"/>
      <c r="C81" s="686"/>
      <c r="D81" s="625"/>
      <c r="E81" s="693"/>
      <c r="F81" s="693"/>
      <c r="G81" s="694"/>
      <c r="H81" s="626"/>
      <c r="I81" s="686"/>
      <c r="J81" s="625"/>
      <c r="K81" s="23" t="s">
        <v>54</v>
      </c>
      <c r="L81" s="24"/>
      <c r="M81" s="24"/>
      <c r="N81" s="24"/>
      <c r="O81" s="24"/>
      <c r="P81" s="24"/>
      <c r="Q81" s="24"/>
      <c r="R81" s="24"/>
      <c r="S81" s="24"/>
      <c r="T81" s="24"/>
      <c r="U81" s="24"/>
      <c r="V81" s="24"/>
      <c r="W81" s="24"/>
      <c r="X81" s="25"/>
      <c r="Y81" s="662"/>
      <c r="Z81" s="663"/>
      <c r="AA81" s="26" t="s">
        <v>19</v>
      </c>
      <c r="AK81" s="276"/>
    </row>
    <row r="82" spans="2:37" ht="15.75" customHeight="1">
      <c r="B82" s="626"/>
      <c r="C82" s="686"/>
      <c r="D82" s="625"/>
      <c r="E82" s="693"/>
      <c r="F82" s="693"/>
      <c r="G82" s="694"/>
      <c r="H82" s="626"/>
      <c r="I82" s="686"/>
      <c r="J82" s="625"/>
      <c r="K82" s="23" t="s">
        <v>55</v>
      </c>
      <c r="L82" s="24"/>
      <c r="M82" s="24"/>
      <c r="N82" s="24"/>
      <c r="O82" s="24"/>
      <c r="P82" s="24"/>
      <c r="Q82" s="24"/>
      <c r="R82" s="24"/>
      <c r="S82" s="24"/>
      <c r="T82" s="24"/>
      <c r="U82" s="24"/>
      <c r="V82" s="24"/>
      <c r="W82" s="24"/>
      <c r="X82" s="25"/>
      <c r="Y82" s="662"/>
      <c r="Z82" s="663"/>
      <c r="AA82" s="26" t="s">
        <v>19</v>
      </c>
      <c r="AK82" s="276"/>
    </row>
    <row r="83" spans="2:37" ht="17.25" customHeight="1">
      <c r="B83" s="626"/>
      <c r="C83" s="686"/>
      <c r="D83" s="625"/>
      <c r="E83" s="695"/>
      <c r="F83" s="695"/>
      <c r="G83" s="696"/>
      <c r="H83" s="626"/>
      <c r="I83" s="686"/>
      <c r="J83" s="625"/>
      <c r="K83" s="264" t="s">
        <v>503</v>
      </c>
      <c r="L83" s="265"/>
      <c r="M83" s="265"/>
      <c r="N83" s="265"/>
      <c r="O83" s="265"/>
      <c r="P83" s="265"/>
      <c r="Q83" s="265"/>
      <c r="R83" s="265"/>
      <c r="S83" s="265"/>
      <c r="T83" s="265"/>
      <c r="U83" s="265"/>
      <c r="V83" s="265"/>
      <c r="W83" s="265"/>
      <c r="X83" s="266"/>
      <c r="Y83" s="662"/>
      <c r="Z83" s="663"/>
      <c r="AA83" s="26" t="s">
        <v>19</v>
      </c>
      <c r="AI83" s="281"/>
      <c r="AJ83" s="281"/>
      <c r="AK83" s="276"/>
    </row>
    <row r="84" spans="2:37" ht="15.75" customHeight="1">
      <c r="B84" s="626"/>
      <c r="C84" s="686"/>
      <c r="D84" s="625"/>
      <c r="E84" s="21"/>
      <c r="F84" s="21"/>
      <c r="G84" s="12"/>
      <c r="H84" s="626"/>
      <c r="I84" s="686"/>
      <c r="J84" s="625"/>
      <c r="K84" s="264" t="s">
        <v>504</v>
      </c>
      <c r="L84" s="265"/>
      <c r="M84" s="265"/>
      <c r="N84" s="265"/>
      <c r="O84" s="265"/>
      <c r="P84" s="265"/>
      <c r="Q84" s="265"/>
      <c r="R84" s="265"/>
      <c r="S84" s="265"/>
      <c r="T84" s="265"/>
      <c r="U84" s="265"/>
      <c r="V84" s="265"/>
      <c r="W84" s="265"/>
      <c r="X84" s="266"/>
      <c r="Y84" s="662"/>
      <c r="Z84" s="663"/>
      <c r="AA84" s="26" t="s">
        <v>19</v>
      </c>
      <c r="AK84" s="276"/>
    </row>
    <row r="85" spans="2:37" ht="15.75" customHeight="1">
      <c r="B85" s="626"/>
      <c r="C85" s="686"/>
      <c r="D85" s="625"/>
      <c r="E85" s="881" t="str">
        <f>Y86</f>
        <v>未入力</v>
      </c>
      <c r="F85" s="882"/>
      <c r="G85" s="13" t="s">
        <v>19</v>
      </c>
      <c r="H85" s="626"/>
      <c r="I85" s="686"/>
      <c r="J85" s="625"/>
      <c r="K85" s="23" t="s">
        <v>986</v>
      </c>
      <c r="L85" s="24"/>
      <c r="M85" s="24"/>
      <c r="N85" s="24"/>
      <c r="O85" s="24"/>
      <c r="P85" s="24"/>
      <c r="Q85" s="24"/>
      <c r="R85" s="24"/>
      <c r="S85" s="24"/>
      <c r="T85" s="24"/>
      <c r="U85" s="24"/>
      <c r="V85" s="24"/>
      <c r="W85" s="24"/>
      <c r="X85" s="25"/>
      <c r="Y85" s="662"/>
      <c r="Z85" s="663"/>
      <c r="AA85" s="26" t="s">
        <v>19</v>
      </c>
      <c r="AK85" s="276"/>
    </row>
    <row r="86" spans="2:37" ht="17.649999999999999" customHeight="1">
      <c r="B86" s="687"/>
      <c r="C86" s="688"/>
      <c r="D86" s="689"/>
      <c r="E86" s="18"/>
      <c r="F86" s="18"/>
      <c r="G86" s="14"/>
      <c r="H86" s="687"/>
      <c r="I86" s="688"/>
      <c r="J86" s="689"/>
      <c r="K86" s="261"/>
      <c r="L86" s="262"/>
      <c r="M86" s="262"/>
      <c r="N86" s="262"/>
      <c r="O86" s="262"/>
      <c r="P86" s="262"/>
      <c r="Q86" s="263"/>
      <c r="R86" s="263"/>
      <c r="S86" s="262" t="s">
        <v>70</v>
      </c>
      <c r="T86" s="262"/>
      <c r="U86" s="262"/>
      <c r="V86" s="262"/>
      <c r="W86" s="262"/>
      <c r="X86" s="19"/>
      <c r="Y86" s="666" t="str">
        <f>IF(COUNTBLANK(Y80:Y85)=6,"未入力",SUM(Y80:Y85))</f>
        <v>未入力</v>
      </c>
      <c r="Z86" s="667"/>
      <c r="AA86" s="26" t="s">
        <v>19</v>
      </c>
      <c r="AK86" s="276"/>
    </row>
    <row r="87" spans="2:37" ht="18" customHeight="1">
      <c r="B87" s="745" t="s">
        <v>916</v>
      </c>
      <c r="C87" s="728" t="s">
        <v>66</v>
      </c>
      <c r="D87" s="645"/>
      <c r="E87" s="645"/>
      <c r="F87" s="645"/>
      <c r="G87" s="645"/>
      <c r="H87" s="947" t="s">
        <v>65</v>
      </c>
      <c r="I87" s="948"/>
      <c r="J87" s="948"/>
      <c r="K87" s="948"/>
      <c r="L87" s="948"/>
      <c r="M87" s="948"/>
      <c r="N87" s="948"/>
      <c r="O87" s="948"/>
      <c r="P87" s="949"/>
      <c r="Q87" s="58" t="s">
        <v>62</v>
      </c>
      <c r="R87" s="57"/>
      <c r="S87" s="57"/>
      <c r="T87" s="57"/>
      <c r="U87" s="644" t="s">
        <v>63</v>
      </c>
      <c r="V87" s="645"/>
      <c r="W87" s="645"/>
      <c r="X87" s="644" t="s">
        <v>64</v>
      </c>
      <c r="Y87" s="645"/>
      <c r="Z87" s="645"/>
      <c r="AA87" s="645"/>
      <c r="AK87" s="276"/>
    </row>
    <row r="88" spans="2:37" ht="16.5" customHeight="1">
      <c r="B88" s="746"/>
      <c r="C88" s="729"/>
      <c r="D88" s="730"/>
      <c r="E88" s="730"/>
      <c r="F88" s="730"/>
      <c r="G88" s="730"/>
      <c r="H88" s="630"/>
      <c r="I88" s="631"/>
      <c r="J88" s="631"/>
      <c r="K88" s="631"/>
      <c r="L88" s="631"/>
      <c r="M88" s="631"/>
      <c r="N88" s="631"/>
      <c r="O88" s="631"/>
      <c r="P88" s="632"/>
      <c r="Q88" s="636"/>
      <c r="R88" s="637"/>
      <c r="S88" s="637"/>
      <c r="T88" s="25" t="s">
        <v>19</v>
      </c>
      <c r="U88" s="636"/>
      <c r="V88" s="637"/>
      <c r="W88" s="25" t="s">
        <v>19</v>
      </c>
      <c r="X88" s="668"/>
      <c r="Y88" s="669"/>
      <c r="Z88" s="669"/>
      <c r="AA88" s="670"/>
      <c r="AK88" s="276"/>
    </row>
    <row r="89" spans="2:37" ht="16.5" customHeight="1">
      <c r="B89" s="746"/>
      <c r="C89" s="729"/>
      <c r="D89" s="730"/>
      <c r="E89" s="730"/>
      <c r="F89" s="730"/>
      <c r="G89" s="730"/>
      <c r="H89" s="630"/>
      <c r="I89" s="631"/>
      <c r="J89" s="631"/>
      <c r="K89" s="631"/>
      <c r="L89" s="631"/>
      <c r="M89" s="631"/>
      <c r="N89" s="631"/>
      <c r="O89" s="631"/>
      <c r="P89" s="632"/>
      <c r="Q89" s="636"/>
      <c r="R89" s="637"/>
      <c r="S89" s="637"/>
      <c r="T89" s="25" t="s">
        <v>19</v>
      </c>
      <c r="U89" s="636"/>
      <c r="V89" s="637"/>
      <c r="W89" s="25" t="s">
        <v>19</v>
      </c>
      <c r="X89" s="668"/>
      <c r="Y89" s="669"/>
      <c r="Z89" s="669"/>
      <c r="AA89" s="670"/>
      <c r="AK89" s="276"/>
    </row>
    <row r="90" spans="2:37" ht="16.5" customHeight="1">
      <c r="B90" s="746"/>
      <c r="C90" s="729"/>
      <c r="D90" s="730"/>
      <c r="E90" s="730"/>
      <c r="F90" s="730"/>
      <c r="G90" s="730"/>
      <c r="H90" s="630"/>
      <c r="I90" s="631"/>
      <c r="J90" s="631"/>
      <c r="K90" s="631"/>
      <c r="L90" s="631"/>
      <c r="M90" s="631"/>
      <c r="N90" s="631"/>
      <c r="O90" s="631"/>
      <c r="P90" s="632"/>
      <c r="Q90" s="636"/>
      <c r="R90" s="637"/>
      <c r="S90" s="637"/>
      <c r="T90" s="25" t="s">
        <v>19</v>
      </c>
      <c r="U90" s="636"/>
      <c r="V90" s="637"/>
      <c r="W90" s="25" t="s">
        <v>19</v>
      </c>
      <c r="X90" s="668"/>
      <c r="Y90" s="669"/>
      <c r="Z90" s="669"/>
      <c r="AA90" s="670"/>
      <c r="AK90" s="276"/>
    </row>
    <row r="91" spans="2:37" ht="16.5" customHeight="1">
      <c r="B91" s="746"/>
      <c r="C91" s="729"/>
      <c r="D91" s="730"/>
      <c r="E91" s="730"/>
      <c r="F91" s="730"/>
      <c r="G91" s="730"/>
      <c r="H91" s="630"/>
      <c r="I91" s="631"/>
      <c r="J91" s="631"/>
      <c r="K91" s="631"/>
      <c r="L91" s="631"/>
      <c r="M91" s="631"/>
      <c r="N91" s="631"/>
      <c r="O91" s="631"/>
      <c r="P91" s="632"/>
      <c r="Q91" s="636"/>
      <c r="R91" s="637"/>
      <c r="S91" s="637"/>
      <c r="T91" s="25" t="s">
        <v>19</v>
      </c>
      <c r="U91" s="636"/>
      <c r="V91" s="637"/>
      <c r="W91" s="25" t="s">
        <v>19</v>
      </c>
      <c r="X91" s="668"/>
      <c r="Y91" s="669"/>
      <c r="Z91" s="669"/>
      <c r="AA91" s="670"/>
      <c r="AK91" s="276"/>
    </row>
    <row r="92" spans="2:37" ht="15" hidden="1" customHeight="1">
      <c r="B92" s="746"/>
      <c r="C92" s="659"/>
      <c r="D92" s="660"/>
      <c r="E92" s="660"/>
      <c r="F92" s="660"/>
      <c r="G92" s="661"/>
      <c r="H92" s="630"/>
      <c r="I92" s="740"/>
      <c r="J92" s="740"/>
      <c r="K92" s="740"/>
      <c r="L92" s="740"/>
      <c r="M92" s="740"/>
      <c r="N92" s="740"/>
      <c r="O92" s="740"/>
      <c r="P92" s="741"/>
      <c r="Q92" s="636"/>
      <c r="R92" s="678"/>
      <c r="S92" s="678"/>
      <c r="T92" s="25" t="s">
        <v>19</v>
      </c>
      <c r="U92" s="636"/>
      <c r="V92" s="678"/>
      <c r="W92" s="25" t="s">
        <v>19</v>
      </c>
      <c r="X92" s="630"/>
      <c r="Y92" s="740"/>
      <c r="Z92" s="740"/>
      <c r="AA92" s="741"/>
      <c r="AK92" s="276"/>
    </row>
    <row r="93" spans="2:37" ht="22.5" customHeight="1">
      <c r="B93" s="747"/>
      <c r="C93" s="671" t="s">
        <v>859</v>
      </c>
      <c r="D93" s="672"/>
      <c r="E93" s="672"/>
      <c r="F93" s="672"/>
      <c r="G93" s="672"/>
      <c r="H93" s="673"/>
      <c r="I93" s="673"/>
      <c r="J93" s="673"/>
      <c r="K93" s="673"/>
      <c r="L93" s="673"/>
      <c r="M93" s="673"/>
      <c r="N93" s="673"/>
      <c r="O93" s="673"/>
      <c r="P93" s="674"/>
      <c r="Q93" s="678"/>
      <c r="R93" s="637"/>
      <c r="S93" s="637"/>
      <c r="T93" s="404" t="s">
        <v>19</v>
      </c>
      <c r="U93" s="636"/>
      <c r="V93" s="637"/>
      <c r="W93" s="404" t="s">
        <v>19</v>
      </c>
      <c r="X93" s="668"/>
      <c r="Y93" s="669"/>
      <c r="Z93" s="669"/>
      <c r="AA93" s="670"/>
      <c r="AK93" s="276"/>
    </row>
    <row r="94" spans="2:37" ht="19.5" customHeight="1">
      <c r="B94" s="746"/>
      <c r="C94" s="679"/>
      <c r="D94" s="680"/>
      <c r="E94" s="680"/>
      <c r="F94" s="680"/>
      <c r="G94" s="681"/>
      <c r="H94" s="742" t="s">
        <v>136</v>
      </c>
      <c r="I94" s="743"/>
      <c r="J94" s="743"/>
      <c r="K94" s="743"/>
      <c r="L94" s="743"/>
      <c r="M94" s="743"/>
      <c r="N94" s="743"/>
      <c r="O94" s="743"/>
      <c r="P94" s="744"/>
      <c r="Q94" s="666" t="str">
        <f>IF(COUNTBLANK(Q88:Q93)=6,"未入力",SUM(Q88:Q93))</f>
        <v>未入力</v>
      </c>
      <c r="R94" s="667"/>
      <c r="S94" s="667"/>
      <c r="T94" s="118" t="s">
        <v>19</v>
      </c>
      <c r="U94" s="666" t="str">
        <f>IF(COUNTBLANK(U88:U93)=6,"未入力",SUM(U88:U93))</f>
        <v>未入力</v>
      </c>
      <c r="V94" s="667"/>
      <c r="W94" s="119" t="s">
        <v>19</v>
      </c>
      <c r="X94" s="709" t="s">
        <v>374</v>
      </c>
      <c r="Y94" s="710"/>
      <c r="Z94" s="710"/>
      <c r="AA94" s="711"/>
      <c r="AK94" s="276"/>
    </row>
    <row r="95" spans="2:37" ht="20.149999999999999" customHeight="1">
      <c r="B95" s="748"/>
      <c r="C95" s="682"/>
      <c r="D95" s="683"/>
      <c r="E95" s="683"/>
      <c r="F95" s="683"/>
      <c r="G95" s="684"/>
      <c r="H95" s="675" t="s">
        <v>137</v>
      </c>
      <c r="I95" s="676"/>
      <c r="J95" s="676"/>
      <c r="K95" s="676"/>
      <c r="L95" s="676"/>
      <c r="M95" s="676"/>
      <c r="N95" s="676"/>
      <c r="O95" s="676"/>
      <c r="P95" s="677"/>
      <c r="Q95" s="664" t="str">
        <f>IF(OR(Q94="未入力",U94="未入力"),"未入力",Q94+U94)</f>
        <v>未入力</v>
      </c>
      <c r="R95" s="665"/>
      <c r="S95" s="665"/>
      <c r="T95" s="665"/>
      <c r="U95" s="665"/>
      <c r="V95" s="665"/>
      <c r="W95" s="120" t="s">
        <v>19</v>
      </c>
      <c r="X95" s="737" t="str">
        <f>IF(Y86=Q94,"一致 OK","不一致 NG")</f>
        <v>一致 OK</v>
      </c>
      <c r="Y95" s="738"/>
      <c r="Z95" s="738"/>
      <c r="AA95" s="739"/>
      <c r="AK95" s="276"/>
    </row>
    <row r="96" spans="2:37" ht="6" customHeight="1">
      <c r="AK96" s="276"/>
    </row>
    <row r="97" spans="2:37" ht="19.149999999999999" customHeight="1">
      <c r="B97" s="725" t="s">
        <v>72</v>
      </c>
      <c r="C97" s="619" t="s">
        <v>73</v>
      </c>
      <c r="D97" s="646"/>
      <c r="E97" s="646"/>
      <c r="F97" s="646"/>
      <c r="G97" s="646"/>
      <c r="H97" s="647"/>
      <c r="I97" s="619" t="s">
        <v>74</v>
      </c>
      <c r="J97" s="647"/>
      <c r="K97" s="619" t="s">
        <v>75</v>
      </c>
      <c r="L97" s="646"/>
      <c r="M97" s="646"/>
      <c r="N97" s="646"/>
      <c r="O97" s="646"/>
      <c r="P97" s="646"/>
      <c r="Q97" s="646"/>
      <c r="R97" s="647"/>
      <c r="S97" s="619" t="s">
        <v>76</v>
      </c>
      <c r="T97" s="646"/>
      <c r="U97" s="646"/>
      <c r="V97" s="646"/>
      <c r="W97" s="647"/>
      <c r="X97" s="619" t="s">
        <v>1102</v>
      </c>
      <c r="Y97" s="648"/>
      <c r="Z97" s="648"/>
      <c r="AA97" s="649"/>
      <c r="AD97" s="539"/>
      <c r="AK97" s="276"/>
    </row>
    <row r="98" spans="2:37" ht="19.149999999999999" customHeight="1">
      <c r="B98" s="726"/>
      <c r="C98" s="650"/>
      <c r="D98" s="651"/>
      <c r="E98" s="651"/>
      <c r="F98" s="651"/>
      <c r="G98" s="651"/>
      <c r="H98" s="652"/>
      <c r="I98" s="653"/>
      <c r="J98" s="651"/>
      <c r="K98" s="654"/>
      <c r="L98" s="655"/>
      <c r="M98" s="655"/>
      <c r="N98" s="655"/>
      <c r="O98" s="655"/>
      <c r="P98" s="655"/>
      <c r="Q98" s="655"/>
      <c r="R98" s="656"/>
      <c r="S98" s="650"/>
      <c r="T98" s="651"/>
      <c r="U98" s="651"/>
      <c r="V98" s="651"/>
      <c r="W98" s="652"/>
      <c r="X98" s="542"/>
      <c r="Y98" s="653"/>
      <c r="Z98" s="651"/>
      <c r="AA98" s="538" t="s">
        <v>1</v>
      </c>
      <c r="AD98" s="539" t="s">
        <v>1097</v>
      </c>
      <c r="AK98" s="276"/>
    </row>
    <row r="99" spans="2:37" ht="19.149999999999999" customHeight="1">
      <c r="B99" s="726"/>
      <c r="C99" s="650"/>
      <c r="D99" s="651"/>
      <c r="E99" s="651"/>
      <c r="F99" s="651"/>
      <c r="G99" s="651"/>
      <c r="H99" s="652"/>
      <c r="I99" s="653"/>
      <c r="J99" s="651"/>
      <c r="K99" s="654"/>
      <c r="L99" s="655"/>
      <c r="M99" s="655"/>
      <c r="N99" s="655"/>
      <c r="O99" s="655"/>
      <c r="P99" s="655"/>
      <c r="Q99" s="655"/>
      <c r="R99" s="656"/>
      <c r="S99" s="650"/>
      <c r="T99" s="651"/>
      <c r="U99" s="651"/>
      <c r="V99" s="651"/>
      <c r="W99" s="652"/>
      <c r="X99" s="542"/>
      <c r="Y99" s="653"/>
      <c r="Z99" s="651"/>
      <c r="AA99" s="538" t="s">
        <v>1</v>
      </c>
      <c r="AD99" s="539" t="s">
        <v>1098</v>
      </c>
      <c r="AK99" s="276"/>
    </row>
    <row r="100" spans="2:37" ht="19.149999999999999" customHeight="1">
      <c r="B100" s="727"/>
      <c r="C100" s="650"/>
      <c r="D100" s="651"/>
      <c r="E100" s="651"/>
      <c r="F100" s="651"/>
      <c r="G100" s="651"/>
      <c r="H100" s="652"/>
      <c r="I100" s="653"/>
      <c r="J100" s="651"/>
      <c r="K100" s="654"/>
      <c r="L100" s="655"/>
      <c r="M100" s="655"/>
      <c r="N100" s="655"/>
      <c r="O100" s="655"/>
      <c r="P100" s="655"/>
      <c r="Q100" s="655"/>
      <c r="R100" s="656"/>
      <c r="S100" s="650"/>
      <c r="T100" s="651"/>
      <c r="U100" s="651"/>
      <c r="V100" s="651"/>
      <c r="W100" s="652"/>
      <c r="X100" s="542"/>
      <c r="Y100" s="653"/>
      <c r="Z100" s="651"/>
      <c r="AA100" s="538" t="s">
        <v>1</v>
      </c>
      <c r="AD100" s="539"/>
      <c r="AK100" s="276"/>
    </row>
    <row r="101" spans="2:37" ht="11.25" hidden="1" customHeight="1">
      <c r="B101" s="36"/>
      <c r="C101" s="42"/>
      <c r="D101" s="36"/>
      <c r="E101" s="36"/>
      <c r="F101" s="36"/>
      <c r="G101" s="36"/>
      <c r="H101" s="36"/>
      <c r="I101" s="36"/>
      <c r="J101" s="36"/>
      <c r="K101" s="42"/>
      <c r="L101" s="36"/>
      <c r="M101" s="42"/>
      <c r="N101" s="36"/>
      <c r="O101" s="36"/>
      <c r="P101" s="36"/>
      <c r="Q101" s="36"/>
      <c r="R101" s="36"/>
      <c r="S101" s="36"/>
      <c r="T101" s="36"/>
      <c r="U101" s="36"/>
      <c r="V101" s="42"/>
      <c r="W101" s="36"/>
      <c r="X101" s="36"/>
      <c r="Y101" s="36"/>
      <c r="Z101" s="36"/>
      <c r="AA101" s="36"/>
      <c r="AD101" s="539" t="s">
        <v>1099</v>
      </c>
      <c r="AK101" s="276"/>
    </row>
    <row r="102" spans="2:37" ht="19.149999999999999" customHeight="1">
      <c r="B102" s="619" t="s">
        <v>77</v>
      </c>
      <c r="C102" s="620"/>
      <c r="D102" s="620"/>
      <c r="E102" s="620"/>
      <c r="F102" s="620"/>
      <c r="G102" s="620"/>
      <c r="H102" s="620"/>
      <c r="I102" s="620"/>
      <c r="J102" s="621"/>
      <c r="K102" s="619" t="s">
        <v>65</v>
      </c>
      <c r="L102" s="620"/>
      <c r="M102" s="620"/>
      <c r="N102" s="620"/>
      <c r="O102" s="620"/>
      <c r="P102" s="620"/>
      <c r="Q102" s="620"/>
      <c r="R102" s="621"/>
      <c r="S102" s="619" t="s">
        <v>78</v>
      </c>
      <c r="T102" s="620"/>
      <c r="U102" s="620"/>
      <c r="V102" s="620"/>
      <c r="W102" s="621"/>
      <c r="X102" s="619" t="s">
        <v>79</v>
      </c>
      <c r="Y102" s="620"/>
      <c r="Z102" s="620"/>
      <c r="AA102" s="621"/>
      <c r="AD102" s="539" t="s">
        <v>1100</v>
      </c>
      <c r="AK102" s="276"/>
    </row>
    <row r="103" spans="2:37" ht="22.5" customHeight="1">
      <c r="B103" s="456" t="s">
        <v>960</v>
      </c>
      <c r="C103" s="707"/>
      <c r="D103" s="708"/>
      <c r="E103" s="708"/>
      <c r="F103" s="708"/>
      <c r="G103" s="708"/>
      <c r="H103" s="708"/>
      <c r="I103" s="708"/>
      <c r="J103" s="708"/>
      <c r="K103" s="707"/>
      <c r="L103" s="708"/>
      <c r="M103" s="708"/>
      <c r="N103" s="708"/>
      <c r="O103" s="708"/>
      <c r="P103" s="708"/>
      <c r="Q103" s="708"/>
      <c r="R103" s="708"/>
      <c r="S103" s="876"/>
      <c r="T103" s="877"/>
      <c r="U103" s="877"/>
      <c r="V103" s="648" t="s">
        <v>50</v>
      </c>
      <c r="W103" s="649"/>
      <c r="X103" s="953"/>
      <c r="Y103" s="954"/>
      <c r="Z103" s="954"/>
      <c r="AA103" s="27" t="s">
        <v>1</v>
      </c>
      <c r="AD103" s="539" t="s">
        <v>1101</v>
      </c>
      <c r="AK103" s="276"/>
    </row>
    <row r="104" spans="2:37" ht="5.65" customHeight="1">
      <c r="AI104" s="281"/>
      <c r="AJ104" s="281"/>
    </row>
    <row r="105" spans="2:37" ht="18.649999999999999" customHeight="1">
      <c r="B105" s="6" t="s">
        <v>67</v>
      </c>
      <c r="C105" s="7" t="s">
        <v>68</v>
      </c>
      <c r="D105" s="129"/>
      <c r="E105" s="129"/>
      <c r="F105" s="129"/>
      <c r="G105" s="129"/>
      <c r="H105" s="129"/>
      <c r="I105" s="129"/>
      <c r="J105" s="129"/>
      <c r="K105" s="129"/>
    </row>
    <row r="106" spans="2:37" ht="21.65" customHeight="1">
      <c r="B106" s="619" t="s">
        <v>88</v>
      </c>
      <c r="C106" s="646"/>
      <c r="D106" s="646"/>
      <c r="E106" s="646"/>
      <c r="F106" s="647"/>
      <c r="G106" s="619" t="s">
        <v>90</v>
      </c>
      <c r="H106" s="620"/>
      <c r="I106" s="620"/>
      <c r="J106" s="620"/>
      <c r="K106" s="621"/>
      <c r="L106" s="619" t="s">
        <v>89</v>
      </c>
      <c r="M106" s="620"/>
      <c r="N106" s="621"/>
      <c r="O106" s="619" t="s">
        <v>88</v>
      </c>
      <c r="P106" s="620"/>
      <c r="Q106" s="620"/>
      <c r="R106" s="620"/>
      <c r="S106" s="621"/>
      <c r="T106" s="619" t="s">
        <v>90</v>
      </c>
      <c r="U106" s="620"/>
      <c r="V106" s="620"/>
      <c r="W106" s="620"/>
      <c r="X106" s="621"/>
      <c r="Y106" s="619" t="s">
        <v>89</v>
      </c>
      <c r="Z106" s="620"/>
      <c r="AA106" s="621"/>
    </row>
    <row r="107" spans="2:37" ht="23.15" customHeight="1">
      <c r="B107" s="15" t="s">
        <v>80</v>
      </c>
      <c r="C107" s="697"/>
      <c r="D107" s="698"/>
      <c r="E107" s="698"/>
      <c r="F107" s="699"/>
      <c r="G107" s="878"/>
      <c r="H107" s="879"/>
      <c r="I107" s="879"/>
      <c r="J107" s="879"/>
      <c r="K107" s="880"/>
      <c r="L107" s="650"/>
      <c r="M107" s="705"/>
      <c r="N107" s="706"/>
      <c r="O107" s="15" t="s">
        <v>84</v>
      </c>
      <c r="P107" s="697"/>
      <c r="Q107" s="698"/>
      <c r="R107" s="698"/>
      <c r="S107" s="699"/>
      <c r="T107" s="878"/>
      <c r="U107" s="879"/>
      <c r="V107" s="879"/>
      <c r="W107" s="879"/>
      <c r="X107" s="880"/>
      <c r="Y107" s="650"/>
      <c r="Z107" s="705"/>
      <c r="AA107" s="706"/>
    </row>
    <row r="108" spans="2:37" ht="23.15" customHeight="1">
      <c r="B108" s="15" t="s">
        <v>81</v>
      </c>
      <c r="C108" s="697"/>
      <c r="D108" s="698"/>
      <c r="E108" s="698"/>
      <c r="F108" s="699"/>
      <c r="G108" s="702"/>
      <c r="H108" s="703"/>
      <c r="I108" s="703"/>
      <c r="J108" s="703"/>
      <c r="K108" s="704"/>
      <c r="L108" s="650"/>
      <c r="M108" s="705"/>
      <c r="N108" s="706"/>
      <c r="O108" s="15" t="s">
        <v>85</v>
      </c>
      <c r="P108" s="697"/>
      <c r="Q108" s="698"/>
      <c r="R108" s="698"/>
      <c r="S108" s="699"/>
      <c r="T108" s="702"/>
      <c r="U108" s="703"/>
      <c r="V108" s="703"/>
      <c r="W108" s="703"/>
      <c r="X108" s="704"/>
      <c r="Y108" s="650"/>
      <c r="Z108" s="705"/>
      <c r="AA108" s="706"/>
    </row>
    <row r="109" spans="2:37" ht="23.15" customHeight="1">
      <c r="B109" s="15" t="s">
        <v>82</v>
      </c>
      <c r="C109" s="697"/>
      <c r="D109" s="698"/>
      <c r="E109" s="698"/>
      <c r="F109" s="699"/>
      <c r="G109" s="702"/>
      <c r="H109" s="703"/>
      <c r="I109" s="703"/>
      <c r="J109" s="703"/>
      <c r="K109" s="704"/>
      <c r="L109" s="650"/>
      <c r="M109" s="705"/>
      <c r="N109" s="706"/>
      <c r="O109" s="15" t="s">
        <v>86</v>
      </c>
      <c r="P109" s="697"/>
      <c r="Q109" s="698"/>
      <c r="R109" s="698"/>
      <c r="S109" s="699"/>
      <c r="T109" s="702"/>
      <c r="U109" s="703"/>
      <c r="V109" s="703"/>
      <c r="W109" s="703"/>
      <c r="X109" s="704"/>
      <c r="Y109" s="650"/>
      <c r="Z109" s="705"/>
      <c r="AA109" s="706"/>
    </row>
    <row r="110" spans="2:37" ht="23.15" customHeight="1">
      <c r="B110" s="15" t="s">
        <v>83</v>
      </c>
      <c r="C110" s="697"/>
      <c r="D110" s="698"/>
      <c r="E110" s="698"/>
      <c r="F110" s="699"/>
      <c r="G110" s="702"/>
      <c r="H110" s="703"/>
      <c r="I110" s="703"/>
      <c r="J110" s="703"/>
      <c r="K110" s="704"/>
      <c r="L110" s="650"/>
      <c r="M110" s="705"/>
      <c r="N110" s="706"/>
      <c r="O110" s="15" t="s">
        <v>87</v>
      </c>
      <c r="P110" s="697"/>
      <c r="Q110" s="698"/>
      <c r="R110" s="698"/>
      <c r="S110" s="699"/>
      <c r="T110" s="702"/>
      <c r="U110" s="703"/>
      <c r="V110" s="703"/>
      <c r="W110" s="703"/>
      <c r="X110" s="704"/>
      <c r="Y110" s="650"/>
      <c r="Z110" s="705"/>
      <c r="AA110" s="706"/>
    </row>
    <row r="111" spans="2:37" ht="20.65" customHeight="1">
      <c r="B111" s="923" t="s">
        <v>405</v>
      </c>
      <c r="C111" s="924"/>
      <c r="D111" s="924"/>
      <c r="E111" s="924"/>
      <c r="F111" s="924"/>
      <c r="G111" s="924"/>
      <c r="H111" s="924"/>
      <c r="I111" s="924"/>
      <c r="J111" s="924"/>
      <c r="K111" s="925"/>
      <c r="L111" s="901"/>
      <c r="M111" s="918"/>
      <c r="N111" s="918"/>
      <c r="O111" s="918"/>
      <c r="P111" s="918"/>
      <c r="Q111" s="918"/>
      <c r="R111" s="918"/>
      <c r="S111" s="918"/>
      <c r="T111" s="918"/>
      <c r="U111" s="918"/>
      <c r="V111" s="918"/>
      <c r="W111" s="918"/>
      <c r="X111" s="918"/>
      <c r="Y111" s="918"/>
      <c r="Z111" s="918"/>
      <c r="AA111" s="919"/>
    </row>
    <row r="112" spans="2:37" ht="40.5" customHeight="1">
      <c r="B112" s="926"/>
      <c r="C112" s="927"/>
      <c r="D112" s="927"/>
      <c r="E112" s="927"/>
      <c r="F112" s="927"/>
      <c r="G112" s="927"/>
      <c r="H112" s="927"/>
      <c r="I112" s="927"/>
      <c r="J112" s="927"/>
      <c r="K112" s="831"/>
      <c r="L112" s="920"/>
      <c r="M112" s="921"/>
      <c r="N112" s="921"/>
      <c r="O112" s="921"/>
      <c r="P112" s="921"/>
      <c r="Q112" s="921"/>
      <c r="R112" s="921"/>
      <c r="S112" s="921"/>
      <c r="T112" s="921"/>
      <c r="U112" s="921"/>
      <c r="V112" s="921"/>
      <c r="W112" s="921"/>
      <c r="X112" s="921"/>
      <c r="Y112" s="921"/>
      <c r="Z112" s="921"/>
      <c r="AA112" s="922"/>
    </row>
    <row r="113" spans="2:30" ht="5.15" customHeight="1"/>
    <row r="114" spans="2:30" ht="14.65" hidden="1" customHeight="1">
      <c r="B114" s="6" t="s">
        <v>91</v>
      </c>
      <c r="C114" s="7" t="s">
        <v>430</v>
      </c>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row>
    <row r="115" spans="2:30" ht="12" hidden="1" customHeight="1">
      <c r="B115" s="8"/>
      <c r="C115" s="3" t="s">
        <v>404</v>
      </c>
    </row>
    <row r="116" spans="2:30" ht="24" hidden="1" customHeight="1">
      <c r="B116" s="950" t="s">
        <v>860</v>
      </c>
      <c r="C116" s="951"/>
      <c r="D116" s="951"/>
      <c r="E116" s="951"/>
      <c r="F116" s="951"/>
      <c r="G116" s="952"/>
      <c r="H116" s="675" t="s">
        <v>90</v>
      </c>
      <c r="I116" s="677"/>
      <c r="J116" s="677"/>
      <c r="K116" s="677"/>
      <c r="L116" s="677"/>
      <c r="M116" s="677"/>
      <c r="N116" s="677"/>
      <c r="O116" s="677"/>
      <c r="P116" s="619" t="s">
        <v>89</v>
      </c>
      <c r="Q116" s="620"/>
      <c r="R116" s="621"/>
      <c r="S116" s="619" t="s">
        <v>505</v>
      </c>
      <c r="T116" s="620"/>
      <c r="U116" s="620"/>
      <c r="V116" s="621"/>
      <c r="W116" s="822" t="s">
        <v>506</v>
      </c>
      <c r="X116" s="823"/>
      <c r="Y116" s="824"/>
      <c r="Z116" s="820" t="s">
        <v>92</v>
      </c>
      <c r="AA116" s="821"/>
    </row>
    <row r="117" spans="2:30" ht="19.5" hidden="1" customHeight="1">
      <c r="B117" s="15" t="s">
        <v>80</v>
      </c>
      <c r="C117" s="700"/>
      <c r="D117" s="701"/>
      <c r="E117" s="701"/>
      <c r="F117" s="701"/>
      <c r="G117" s="701"/>
      <c r="H117" s="832"/>
      <c r="I117" s="833"/>
      <c r="J117" s="833"/>
      <c r="K117" s="833"/>
      <c r="L117" s="833"/>
      <c r="M117" s="833"/>
      <c r="N117" s="833"/>
      <c r="O117" s="833"/>
      <c r="P117" s="654"/>
      <c r="Q117" s="917"/>
      <c r="R117" s="800"/>
      <c r="S117" s="834"/>
      <c r="T117" s="835"/>
      <c r="U117" s="836"/>
      <c r="V117" s="27" t="s">
        <v>93</v>
      </c>
      <c r="W117" s="798" t="str">
        <f t="shared" ref="W117:W124" si="0">IFERROR((S117/$S$124),"")</f>
        <v/>
      </c>
      <c r="X117" s="799"/>
      <c r="Y117" s="799"/>
      <c r="Z117" s="818"/>
      <c r="AA117" s="819"/>
    </row>
    <row r="118" spans="2:30" ht="19.5" hidden="1" customHeight="1">
      <c r="B118" s="15" t="s">
        <v>81</v>
      </c>
      <c r="C118" s="700"/>
      <c r="D118" s="701"/>
      <c r="E118" s="701"/>
      <c r="F118" s="701"/>
      <c r="G118" s="701"/>
      <c r="H118" s="832"/>
      <c r="I118" s="833"/>
      <c r="J118" s="833"/>
      <c r="K118" s="833"/>
      <c r="L118" s="833"/>
      <c r="M118" s="833"/>
      <c r="N118" s="833"/>
      <c r="O118" s="833"/>
      <c r="P118" s="654"/>
      <c r="Q118" s="917"/>
      <c r="R118" s="800"/>
      <c r="S118" s="834"/>
      <c r="T118" s="835"/>
      <c r="U118" s="836"/>
      <c r="V118" s="27" t="s">
        <v>93</v>
      </c>
      <c r="W118" s="798" t="str">
        <f t="shared" si="0"/>
        <v/>
      </c>
      <c r="X118" s="799"/>
      <c r="Y118" s="799"/>
      <c r="Z118" s="818"/>
      <c r="AA118" s="819"/>
    </row>
    <row r="119" spans="2:30" ht="19.5" hidden="1" customHeight="1">
      <c r="B119" s="15" t="s">
        <v>82</v>
      </c>
      <c r="C119" s="700"/>
      <c r="D119" s="701"/>
      <c r="E119" s="701"/>
      <c r="F119" s="701"/>
      <c r="G119" s="701"/>
      <c r="H119" s="832"/>
      <c r="I119" s="833"/>
      <c r="J119" s="833"/>
      <c r="K119" s="833"/>
      <c r="L119" s="833"/>
      <c r="M119" s="833"/>
      <c r="N119" s="833"/>
      <c r="O119" s="833"/>
      <c r="P119" s="654"/>
      <c r="Q119" s="917"/>
      <c r="R119" s="800"/>
      <c r="S119" s="834"/>
      <c r="T119" s="835"/>
      <c r="U119" s="836"/>
      <c r="V119" s="27" t="s">
        <v>93</v>
      </c>
      <c r="W119" s="798" t="str">
        <f t="shared" si="0"/>
        <v/>
      </c>
      <c r="X119" s="799"/>
      <c r="Y119" s="799"/>
      <c r="Z119" s="818"/>
      <c r="AA119" s="819"/>
    </row>
    <row r="120" spans="2:30" ht="19.5" hidden="1" customHeight="1">
      <c r="B120" s="15" t="s">
        <v>83</v>
      </c>
      <c r="C120" s="700"/>
      <c r="D120" s="701"/>
      <c r="E120" s="701"/>
      <c r="F120" s="701"/>
      <c r="G120" s="701"/>
      <c r="H120" s="832"/>
      <c r="I120" s="833"/>
      <c r="J120" s="833"/>
      <c r="K120" s="833"/>
      <c r="L120" s="833"/>
      <c r="M120" s="833"/>
      <c r="N120" s="833"/>
      <c r="O120" s="833"/>
      <c r="P120" s="654"/>
      <c r="Q120" s="917"/>
      <c r="R120" s="800"/>
      <c r="S120" s="834"/>
      <c r="T120" s="835"/>
      <c r="U120" s="836"/>
      <c r="V120" s="27" t="s">
        <v>93</v>
      </c>
      <c r="W120" s="798" t="str">
        <f t="shared" si="0"/>
        <v/>
      </c>
      <c r="X120" s="799"/>
      <c r="Y120" s="799"/>
      <c r="Z120" s="818"/>
      <c r="AA120" s="819"/>
    </row>
    <row r="121" spans="2:30" ht="19.5" hidden="1" customHeight="1">
      <c r="B121" s="11" t="s">
        <v>84</v>
      </c>
      <c r="C121" s="700"/>
      <c r="D121" s="701"/>
      <c r="E121" s="701"/>
      <c r="F121" s="701"/>
      <c r="G121" s="701"/>
      <c r="H121" s="832"/>
      <c r="I121" s="833"/>
      <c r="J121" s="833"/>
      <c r="K121" s="833"/>
      <c r="L121" s="833"/>
      <c r="M121" s="833"/>
      <c r="N121" s="833"/>
      <c r="O121" s="833"/>
      <c r="P121" s="654"/>
      <c r="Q121" s="917"/>
      <c r="R121" s="800"/>
      <c r="S121" s="834"/>
      <c r="T121" s="835"/>
      <c r="U121" s="836"/>
      <c r="V121" s="27" t="s">
        <v>93</v>
      </c>
      <c r="W121" s="798" t="str">
        <f t="shared" ref="W121" si="1">IFERROR((S121/$S$124),"")</f>
        <v/>
      </c>
      <c r="X121" s="799"/>
      <c r="Y121" s="799"/>
      <c r="Z121" s="818"/>
      <c r="AA121" s="819"/>
    </row>
    <row r="122" spans="2:30" ht="19.5" hidden="1" customHeight="1">
      <c r="B122" s="11" t="s">
        <v>85</v>
      </c>
      <c r="C122" s="700"/>
      <c r="D122" s="701"/>
      <c r="E122" s="701"/>
      <c r="F122" s="701"/>
      <c r="G122" s="701"/>
      <c r="H122" s="832"/>
      <c r="I122" s="833"/>
      <c r="J122" s="833"/>
      <c r="K122" s="833"/>
      <c r="L122" s="833"/>
      <c r="M122" s="833"/>
      <c r="N122" s="833"/>
      <c r="O122" s="833"/>
      <c r="P122" s="827"/>
      <c r="Q122" s="828"/>
      <c r="R122" s="829"/>
      <c r="S122" s="834"/>
      <c r="T122" s="835"/>
      <c r="U122" s="836"/>
      <c r="V122" s="27" t="s">
        <v>93</v>
      </c>
      <c r="W122" s="798" t="str">
        <f t="shared" si="0"/>
        <v/>
      </c>
      <c r="X122" s="799"/>
      <c r="Y122" s="799"/>
      <c r="Z122" s="818"/>
      <c r="AA122" s="819"/>
    </row>
    <row r="123" spans="2:30" ht="21" hidden="1" customHeight="1">
      <c r="B123" s="15" t="s">
        <v>403</v>
      </c>
      <c r="C123" s="49" t="s">
        <v>411</v>
      </c>
      <c r="D123" s="101"/>
      <c r="E123" s="152"/>
      <c r="F123" s="101" t="s">
        <v>412</v>
      </c>
      <c r="G123" s="101"/>
      <c r="H123" s="101"/>
      <c r="I123" s="101"/>
      <c r="J123" s="101"/>
      <c r="K123" s="101"/>
      <c r="L123" s="101"/>
      <c r="M123" s="101"/>
      <c r="N123" s="101"/>
      <c r="O123" s="101"/>
      <c r="P123" s="101"/>
      <c r="Q123" s="101"/>
      <c r="R123" s="102"/>
      <c r="S123" s="835"/>
      <c r="T123" s="835"/>
      <c r="U123" s="836"/>
      <c r="V123" s="27" t="s">
        <v>93</v>
      </c>
      <c r="W123" s="798" t="str">
        <f t="shared" si="0"/>
        <v/>
      </c>
      <c r="X123" s="799"/>
      <c r="Y123" s="799"/>
      <c r="Z123" s="818"/>
      <c r="AA123" s="819"/>
    </row>
    <row r="124" spans="2:30" ht="19.149999999999999" hidden="1" customHeight="1">
      <c r="B124" s="789" t="s">
        <v>94</v>
      </c>
      <c r="C124" s="796"/>
      <c r="D124" s="796"/>
      <c r="E124" s="796"/>
      <c r="F124" s="796"/>
      <c r="G124" s="796"/>
      <c r="H124" s="796"/>
      <c r="I124" s="796"/>
      <c r="J124" s="796"/>
      <c r="K124" s="796"/>
      <c r="L124" s="796"/>
      <c r="M124" s="796"/>
      <c r="N124" s="796"/>
      <c r="O124" s="830"/>
      <c r="P124" s="830"/>
      <c r="Q124" s="830"/>
      <c r="R124" s="831"/>
      <c r="S124" s="803">
        <f>SUM(S117:S123)</f>
        <v>0</v>
      </c>
      <c r="T124" s="804"/>
      <c r="U124" s="805"/>
      <c r="V124" s="27" t="s">
        <v>93</v>
      </c>
      <c r="W124" s="798" t="str">
        <f t="shared" si="0"/>
        <v/>
      </c>
      <c r="X124" s="799"/>
      <c r="Y124" s="799"/>
      <c r="Z124" s="825"/>
      <c r="AA124" s="826"/>
    </row>
    <row r="125" spans="2:30" ht="27" hidden="1" customHeight="1">
      <c r="B125" s="809" t="s">
        <v>95</v>
      </c>
      <c r="C125" s="810"/>
      <c r="D125" s="810"/>
      <c r="E125" s="810"/>
      <c r="F125" s="810"/>
      <c r="G125" s="810"/>
      <c r="H125" s="810"/>
      <c r="I125" s="810"/>
      <c r="J125" s="810"/>
      <c r="K125" s="801"/>
      <c r="L125" s="811"/>
      <c r="M125" s="811"/>
      <c r="N125" s="811"/>
      <c r="O125" s="811"/>
      <c r="P125" s="811"/>
      <c r="Q125" s="811"/>
      <c r="R125" s="811"/>
      <c r="S125" s="811"/>
      <c r="T125" s="811"/>
      <c r="U125" s="811"/>
      <c r="V125" s="811"/>
      <c r="W125" s="811"/>
      <c r="X125" s="811"/>
      <c r="Y125" s="811"/>
      <c r="Z125" s="811"/>
      <c r="AA125" s="812"/>
    </row>
    <row r="126" spans="2:30" ht="17.649999999999999" hidden="1" customHeight="1">
      <c r="B126" s="895" t="s">
        <v>96</v>
      </c>
      <c r="C126" s="782"/>
      <c r="D126" s="782"/>
      <c r="E126" s="782"/>
      <c r="F126" s="782"/>
      <c r="G126" s="782"/>
      <c r="H126" s="782"/>
      <c r="I126" s="782"/>
      <c r="J126" s="782"/>
      <c r="K126" s="782"/>
      <c r="L126" s="782"/>
      <c r="M126" s="782"/>
      <c r="N126" s="782"/>
      <c r="O126" s="782"/>
      <c r="P126" s="782"/>
      <c r="Q126" s="782"/>
      <c r="R126" s="782"/>
      <c r="S126" s="782"/>
      <c r="T126" s="782"/>
      <c r="U126" s="782"/>
      <c r="V126" s="782"/>
      <c r="W126" s="782"/>
      <c r="X126" s="782"/>
      <c r="Y126" s="782"/>
      <c r="Z126" s="782"/>
      <c r="AA126" s="783"/>
    </row>
    <row r="127" spans="2:30" ht="23.15" hidden="1" customHeight="1">
      <c r="B127" s="901"/>
      <c r="C127" s="902"/>
      <c r="D127" s="902"/>
      <c r="E127" s="902"/>
      <c r="F127" s="902"/>
      <c r="G127" s="903"/>
      <c r="H127" s="937" t="s">
        <v>99</v>
      </c>
      <c r="I127" s="938"/>
      <c r="J127" s="938"/>
      <c r="K127" s="938"/>
      <c r="L127" s="938"/>
      <c r="M127" s="892"/>
      <c r="N127" s="893"/>
      <c r="O127" s="893"/>
      <c r="P127" s="893"/>
      <c r="Q127" s="893"/>
      <c r="R127" s="893"/>
      <c r="S127" s="893"/>
      <c r="T127" s="893"/>
      <c r="U127" s="893"/>
      <c r="V127" s="894"/>
      <c r="W127" s="30" t="s">
        <v>97</v>
      </c>
      <c r="X127" s="930"/>
      <c r="Y127" s="931"/>
      <c r="Z127" s="29" t="s">
        <v>98</v>
      </c>
      <c r="AA127" s="31"/>
    </row>
    <row r="128" spans="2:30" ht="23.15" hidden="1" customHeight="1">
      <c r="B128" s="904"/>
      <c r="C128" s="905"/>
      <c r="D128" s="905"/>
      <c r="E128" s="905"/>
      <c r="F128" s="905"/>
      <c r="G128" s="906"/>
      <c r="H128" s="900" t="s">
        <v>100</v>
      </c>
      <c r="I128" s="830"/>
      <c r="J128" s="830"/>
      <c r="K128" s="830"/>
      <c r="L128" s="830"/>
      <c r="M128" s="806"/>
      <c r="N128" s="807"/>
      <c r="O128" s="807"/>
      <c r="P128" s="807"/>
      <c r="Q128" s="807"/>
      <c r="R128" s="807"/>
      <c r="S128" s="807"/>
      <c r="T128" s="807"/>
      <c r="U128" s="807"/>
      <c r="V128" s="808"/>
      <c r="W128" s="28" t="s">
        <v>97</v>
      </c>
      <c r="X128" s="932"/>
      <c r="Y128" s="905"/>
      <c r="Z128" s="18" t="s">
        <v>98</v>
      </c>
      <c r="AA128" s="14"/>
      <c r="AD128" s="294" t="s">
        <v>375</v>
      </c>
    </row>
    <row r="129" spans="1:37" ht="18.649999999999999" hidden="1" customHeight="1">
      <c r="AD129" s="294" t="s">
        <v>59</v>
      </c>
    </row>
    <row r="130" spans="1:37" ht="21.75" customHeight="1">
      <c r="B130" s="440" t="s">
        <v>976</v>
      </c>
      <c r="C130" s="453" t="s">
        <v>983</v>
      </c>
      <c r="D130" s="129"/>
      <c r="E130" s="129"/>
      <c r="F130" s="129"/>
      <c r="G130" s="129"/>
      <c r="H130" s="129"/>
      <c r="I130" s="129"/>
      <c r="J130" s="129"/>
      <c r="K130" s="129"/>
      <c r="L130" s="129"/>
      <c r="M130" s="129"/>
      <c r="N130" s="129"/>
    </row>
    <row r="131" spans="1:37" ht="15.75" customHeight="1">
      <c r="B131" s="6"/>
      <c r="C131" s="933" t="s">
        <v>478</v>
      </c>
      <c r="D131" s="934"/>
      <c r="E131" s="184"/>
      <c r="F131" s="156" t="s">
        <v>480</v>
      </c>
      <c r="G131" s="3"/>
      <c r="H131" s="3"/>
      <c r="Q131" s="935" t="s">
        <v>477</v>
      </c>
      <c r="R131" s="936"/>
      <c r="S131" s="185"/>
      <c r="T131" s="156" t="s">
        <v>509</v>
      </c>
      <c r="U131" s="156"/>
      <c r="AD131" s="294" t="s">
        <v>402</v>
      </c>
      <c r="AE131" s="272" t="s">
        <v>508</v>
      </c>
    </row>
    <row r="132" spans="1:37" ht="13.5" customHeight="1">
      <c r="B132" s="8"/>
      <c r="C132" s="3" t="s">
        <v>479</v>
      </c>
    </row>
    <row r="133" spans="1:37" ht="12" customHeight="1">
      <c r="B133" s="81" t="s">
        <v>507</v>
      </c>
      <c r="C133" s="60"/>
      <c r="D133" s="60"/>
      <c r="E133" s="60"/>
      <c r="F133" s="60"/>
      <c r="G133" s="59"/>
    </row>
    <row r="134" spans="1:37" ht="12.75" customHeight="1">
      <c r="B134" s="8"/>
      <c r="D134" s="3"/>
    </row>
    <row r="135" spans="1:37" ht="27" customHeight="1">
      <c r="B135" s="160" t="s">
        <v>242</v>
      </c>
      <c r="C135" s="619" t="s">
        <v>102</v>
      </c>
      <c r="D135" s="783"/>
      <c r="E135" s="619" t="s">
        <v>103</v>
      </c>
      <c r="F135" s="646"/>
      <c r="G135" s="646"/>
      <c r="H135" s="647"/>
      <c r="I135" s="644" t="s">
        <v>104</v>
      </c>
      <c r="J135" s="645"/>
      <c r="K135" s="645"/>
      <c r="L135" s="645"/>
      <c r="M135" s="645"/>
      <c r="N135" s="644" t="s">
        <v>105</v>
      </c>
      <c r="O135" s="645"/>
      <c r="P135" s="645"/>
      <c r="Q135" s="645"/>
      <c r="R135" s="645"/>
      <c r="S135" s="928" t="s">
        <v>106</v>
      </c>
      <c r="T135" s="929"/>
      <c r="U135" s="929"/>
      <c r="V135" s="929"/>
      <c r="W135" s="813" t="s">
        <v>107</v>
      </c>
      <c r="X135" s="814"/>
      <c r="Y135" s="814"/>
      <c r="Z135" s="814"/>
      <c r="AA135" s="814"/>
    </row>
    <row r="136" spans="1:37" ht="24.65" customHeight="1">
      <c r="A136" s="104" t="str">
        <f>IF(OR(AND(I136="",N136=""),AND(B136&lt;&gt;"")),"","未入力")</f>
        <v/>
      </c>
      <c r="B136" s="153"/>
      <c r="C136" s="654"/>
      <c r="D136" s="800"/>
      <c r="E136" s="702"/>
      <c r="F136" s="801"/>
      <c r="G136" s="801"/>
      <c r="H136" s="802"/>
      <c r="I136" s="755"/>
      <c r="J136" s="755"/>
      <c r="K136" s="755"/>
      <c r="L136" s="755"/>
      <c r="M136" s="755"/>
      <c r="N136" s="755"/>
      <c r="O136" s="755"/>
      <c r="P136" s="755"/>
      <c r="Q136" s="755"/>
      <c r="R136" s="755"/>
      <c r="S136" s="762"/>
      <c r="T136" s="763"/>
      <c r="U136" s="763"/>
      <c r="V136" s="32" t="s">
        <v>108</v>
      </c>
      <c r="W136" s="764"/>
      <c r="X136" s="765"/>
      <c r="Y136" s="154" t="s">
        <v>109</v>
      </c>
      <c r="Z136" s="155"/>
      <c r="AA136" s="32" t="s">
        <v>110</v>
      </c>
      <c r="AK136" s="282" t="str">
        <f>IF(OR(OR(I136="",N136=""),AND(B136&lt;&gt;"")),"","未入力があります")</f>
        <v/>
      </c>
    </row>
    <row r="137" spans="1:37" ht="24.75" customHeight="1">
      <c r="A137" s="104" t="str">
        <f t="shared" ref="A137:A139" si="2">IF(OR(AND(I137="",N137=""),AND(B137&lt;&gt;"")),"","未入力")</f>
        <v/>
      </c>
      <c r="B137" s="153"/>
      <c r="C137" s="654"/>
      <c r="D137" s="800"/>
      <c r="E137" s="702"/>
      <c r="F137" s="801"/>
      <c r="G137" s="801"/>
      <c r="H137" s="802"/>
      <c r="I137" s="755"/>
      <c r="J137" s="755"/>
      <c r="K137" s="755"/>
      <c r="L137" s="755"/>
      <c r="M137" s="755"/>
      <c r="N137" s="755"/>
      <c r="O137" s="755"/>
      <c r="P137" s="755"/>
      <c r="Q137" s="755"/>
      <c r="R137" s="755"/>
      <c r="S137" s="762"/>
      <c r="T137" s="763"/>
      <c r="U137" s="763"/>
      <c r="V137" s="32" t="s">
        <v>108</v>
      </c>
      <c r="W137" s="764"/>
      <c r="X137" s="765"/>
      <c r="Y137" s="154" t="s">
        <v>109</v>
      </c>
      <c r="Z137" s="155"/>
      <c r="AA137" s="32" t="s">
        <v>110</v>
      </c>
      <c r="AD137" s="294" t="s">
        <v>58</v>
      </c>
    </row>
    <row r="138" spans="1:37" ht="24.75" customHeight="1">
      <c r="A138" s="121" t="str">
        <f t="shared" si="2"/>
        <v/>
      </c>
      <c r="B138" s="153"/>
      <c r="C138" s="654"/>
      <c r="D138" s="800"/>
      <c r="E138" s="702"/>
      <c r="F138" s="801"/>
      <c r="G138" s="801"/>
      <c r="H138" s="802"/>
      <c r="I138" s="755"/>
      <c r="J138" s="755"/>
      <c r="K138" s="755"/>
      <c r="L138" s="755"/>
      <c r="M138" s="755"/>
      <c r="N138" s="755"/>
      <c r="O138" s="755"/>
      <c r="P138" s="755"/>
      <c r="Q138" s="755"/>
      <c r="R138" s="755"/>
      <c r="S138" s="762"/>
      <c r="T138" s="763"/>
      <c r="U138" s="763"/>
      <c r="V138" s="32" t="s">
        <v>108</v>
      </c>
      <c r="W138" s="764"/>
      <c r="X138" s="765"/>
      <c r="Y138" s="154" t="s">
        <v>109</v>
      </c>
      <c r="Z138" s="155"/>
      <c r="AA138" s="32" t="s">
        <v>110</v>
      </c>
      <c r="AD138" s="294" t="s">
        <v>59</v>
      </c>
      <c r="AF138" s="272" t="s">
        <v>477</v>
      </c>
    </row>
    <row r="139" spans="1:37" ht="24.75" customHeight="1">
      <c r="A139" s="104" t="str">
        <f t="shared" si="2"/>
        <v/>
      </c>
      <c r="B139" s="153"/>
      <c r="C139" s="654"/>
      <c r="D139" s="800"/>
      <c r="E139" s="702"/>
      <c r="F139" s="801"/>
      <c r="G139" s="801"/>
      <c r="H139" s="802"/>
      <c r="I139" s="755"/>
      <c r="J139" s="755"/>
      <c r="K139" s="755"/>
      <c r="L139" s="755"/>
      <c r="M139" s="755"/>
      <c r="N139" s="755"/>
      <c r="O139" s="755"/>
      <c r="P139" s="755"/>
      <c r="Q139" s="755"/>
      <c r="R139" s="755"/>
      <c r="S139" s="762"/>
      <c r="T139" s="763"/>
      <c r="U139" s="763"/>
      <c r="V139" s="32" t="s">
        <v>108</v>
      </c>
      <c r="W139" s="764"/>
      <c r="X139" s="765"/>
      <c r="Y139" s="154" t="s">
        <v>109</v>
      </c>
      <c r="Z139" s="155"/>
      <c r="AA139" s="32" t="s">
        <v>110</v>
      </c>
    </row>
    <row r="140" spans="1:37" ht="7.5" customHeight="1"/>
    <row r="141" spans="1:37" ht="16.5" customHeight="1">
      <c r="B141" s="440" t="s">
        <v>101</v>
      </c>
      <c r="C141" s="7" t="s">
        <v>861</v>
      </c>
    </row>
    <row r="142" spans="1:37" ht="2.15" customHeight="1">
      <c r="D142" s="129"/>
      <c r="E142" s="129"/>
      <c r="F142" s="129"/>
      <c r="G142" s="129"/>
      <c r="H142" s="129"/>
      <c r="I142" s="129"/>
    </row>
    <row r="143" spans="1:37" ht="27.75" customHeight="1">
      <c r="B143" s="622" t="s">
        <v>388</v>
      </c>
      <c r="C143" s="766"/>
      <c r="D143" s="896"/>
      <c r="E143" s="897"/>
      <c r="F143" s="897"/>
      <c r="G143" s="897"/>
      <c r="H143" s="897"/>
      <c r="I143" s="898"/>
      <c r="J143" s="622" t="s">
        <v>113</v>
      </c>
      <c r="K143" s="685"/>
      <c r="L143" s="623"/>
      <c r="M143" s="756" t="s">
        <v>551</v>
      </c>
      <c r="N143" s="757"/>
      <c r="O143" s="757"/>
      <c r="P143" s="757"/>
      <c r="Q143" s="757"/>
      <c r="R143" s="757"/>
      <c r="S143" s="757"/>
      <c r="T143" s="757"/>
      <c r="U143" s="757"/>
      <c r="V143" s="757"/>
      <c r="W143" s="757"/>
      <c r="X143" s="757"/>
      <c r="Y143" s="757"/>
      <c r="Z143" s="757"/>
      <c r="AA143" s="758"/>
    </row>
    <row r="144" spans="1:37" ht="15.65" customHeight="1">
      <c r="A144" s="3"/>
      <c r="B144" s="747"/>
      <c r="C144" s="767"/>
      <c r="D144" s="899"/>
      <c r="E144" s="628"/>
      <c r="F144" s="628"/>
      <c r="G144" s="628"/>
      <c r="H144" s="628"/>
      <c r="I144" s="629"/>
      <c r="J144" s="626"/>
      <c r="K144" s="686"/>
      <c r="L144" s="625"/>
      <c r="M144" s="293"/>
      <c r="N144" s="122" t="s">
        <v>111</v>
      </c>
      <c r="O144" s="122"/>
      <c r="P144" s="122"/>
      <c r="Q144" s="122"/>
      <c r="R144" s="122"/>
      <c r="S144" s="122"/>
      <c r="T144" s="122"/>
      <c r="U144" s="122"/>
      <c r="V144" s="299"/>
      <c r="W144" s="157"/>
      <c r="X144" s="122"/>
      <c r="Y144" s="122"/>
      <c r="Z144" s="122"/>
      <c r="AA144" s="123"/>
      <c r="AE144" s="294"/>
      <c r="AF144" s="39" t="s">
        <v>402</v>
      </c>
      <c r="AG144" s="294" t="s">
        <v>517</v>
      </c>
      <c r="AH144" s="39"/>
    </row>
    <row r="145" spans="1:40" s="3" customFormat="1" ht="19.5" customHeight="1">
      <c r="B145" s="747"/>
      <c r="C145" s="767"/>
      <c r="D145" s="899"/>
      <c r="E145" s="628"/>
      <c r="F145" s="628"/>
      <c r="G145" s="628"/>
      <c r="H145" s="628"/>
      <c r="I145" s="629"/>
      <c r="J145" s="626"/>
      <c r="K145" s="686"/>
      <c r="L145" s="625"/>
      <c r="M145" s="293"/>
      <c r="N145" s="48" t="s">
        <v>112</v>
      </c>
      <c r="O145" s="48"/>
      <c r="P145" s="889" t="s">
        <v>524</v>
      </c>
      <c r="Q145" s="890"/>
      <c r="R145" s="890"/>
      <c r="S145" s="890"/>
      <c r="T145" s="890"/>
      <c r="U145" s="890"/>
      <c r="V145" s="890"/>
      <c r="W145" s="890"/>
      <c r="X145" s="890"/>
      <c r="Y145" s="890"/>
      <c r="Z145" s="890"/>
      <c r="AA145" s="891"/>
      <c r="AC145" s="39"/>
      <c r="AD145" s="39"/>
      <c r="AE145" s="294"/>
      <c r="AF145" s="39" t="s">
        <v>402</v>
      </c>
      <c r="AG145" s="294" t="s">
        <v>518</v>
      </c>
      <c r="AH145" s="272"/>
      <c r="AI145" s="283"/>
      <c r="AJ145" s="283"/>
      <c r="AK145" s="274"/>
      <c r="AL145" s="274"/>
      <c r="AM145" s="274"/>
      <c r="AN145" s="39"/>
    </row>
    <row r="146" spans="1:40" ht="18" customHeight="1">
      <c r="A146" s="3"/>
      <c r="B146" s="747"/>
      <c r="C146" s="767"/>
      <c r="D146" s="899"/>
      <c r="E146" s="628"/>
      <c r="F146" s="628"/>
      <c r="G146" s="628"/>
      <c r="H146" s="628"/>
      <c r="I146" s="629"/>
      <c r="J146" s="626"/>
      <c r="K146" s="686"/>
      <c r="L146" s="625"/>
      <c r="M146" s="127" t="s">
        <v>389</v>
      </c>
      <c r="N146" s="295"/>
      <c r="O146" s="3" t="s">
        <v>139</v>
      </c>
      <c r="P146" s="3"/>
      <c r="V146" s="294"/>
      <c r="W146" s="294"/>
      <c r="X146" s="294"/>
      <c r="Y146" s="52"/>
      <c r="AA146" s="13"/>
      <c r="AB146" s="52"/>
      <c r="AC146" s="62"/>
      <c r="AE146" s="294"/>
      <c r="AF146" s="39" t="s">
        <v>402</v>
      </c>
      <c r="AG146" s="294" t="s">
        <v>519</v>
      </c>
      <c r="AH146" s="273"/>
      <c r="AI146" s="274"/>
      <c r="AM146" s="281"/>
      <c r="AN146" s="1"/>
    </row>
    <row r="147" spans="1:40" s="3" customFormat="1" ht="18" customHeight="1">
      <c r="B147" s="747"/>
      <c r="C147" s="767"/>
      <c r="D147" s="899"/>
      <c r="E147" s="628"/>
      <c r="F147" s="628"/>
      <c r="G147" s="628"/>
      <c r="H147" s="628"/>
      <c r="I147" s="629"/>
      <c r="J147" s="626"/>
      <c r="K147" s="686"/>
      <c r="L147" s="625"/>
      <c r="M147" s="127" t="s">
        <v>390</v>
      </c>
      <c r="N147" s="295"/>
      <c r="O147" s="3" t="s">
        <v>140</v>
      </c>
      <c r="S147" s="1"/>
      <c r="V147" s="63"/>
      <c r="W147" s="1"/>
      <c r="AA147" s="35"/>
      <c r="AB147" s="39"/>
      <c r="AC147" s="62"/>
      <c r="AD147" s="294"/>
      <c r="AE147" s="294"/>
      <c r="AF147" s="39" t="s">
        <v>402</v>
      </c>
      <c r="AG147" s="294" t="s">
        <v>520</v>
      </c>
      <c r="AH147" s="283"/>
      <c r="AI147" s="283"/>
      <c r="AJ147" s="274"/>
      <c r="AK147" s="274"/>
      <c r="AL147" s="274"/>
      <c r="AM147" s="283"/>
    </row>
    <row r="148" spans="1:40" s="3" customFormat="1" ht="15" customHeight="1">
      <c r="A148" s="1"/>
      <c r="B148" s="747"/>
      <c r="C148" s="767"/>
      <c r="D148" s="899"/>
      <c r="E148" s="628"/>
      <c r="F148" s="628"/>
      <c r="G148" s="628"/>
      <c r="H148" s="628"/>
      <c r="I148" s="629"/>
      <c r="J148" s="626"/>
      <c r="K148" s="686"/>
      <c r="L148" s="625"/>
      <c r="M148" s="34"/>
      <c r="N148" s="2"/>
      <c r="O148" s="3" t="s">
        <v>422</v>
      </c>
      <c r="T148" s="1"/>
      <c r="X148" s="759" t="s">
        <v>424</v>
      </c>
      <c r="Y148" s="760"/>
      <c r="Z148" s="760"/>
      <c r="AA148" s="761"/>
      <c r="AC148" s="39"/>
      <c r="AD148" s="294"/>
      <c r="AE148" s="272"/>
      <c r="AF148" s="272"/>
      <c r="AG148" s="272"/>
      <c r="AH148" s="272"/>
      <c r="AI148" s="283"/>
      <c r="AJ148" s="283"/>
      <c r="AK148" s="274"/>
      <c r="AL148" s="274"/>
      <c r="AM148" s="274"/>
      <c r="AN148" s="39"/>
    </row>
    <row r="149" spans="1:40" s="3" customFormat="1" ht="15" customHeight="1">
      <c r="A149" s="1"/>
      <c r="B149" s="747"/>
      <c r="C149" s="767"/>
      <c r="D149" s="899"/>
      <c r="E149" s="628"/>
      <c r="F149" s="628"/>
      <c r="G149" s="628"/>
      <c r="H149" s="628"/>
      <c r="I149" s="629"/>
      <c r="J149" s="626"/>
      <c r="K149" s="686"/>
      <c r="L149" s="625"/>
      <c r="M149" s="124"/>
      <c r="N149" s="125"/>
      <c r="O149" s="125" t="s">
        <v>423</v>
      </c>
      <c r="P149" s="125"/>
      <c r="Q149" s="125"/>
      <c r="R149" s="125"/>
      <c r="S149" s="125"/>
      <c r="T149" s="126"/>
      <c r="U149" s="125"/>
      <c r="V149" s="125"/>
      <c r="W149" s="125"/>
      <c r="X149" s="815" t="str">
        <f>IF(M145="○",IF(AND(N146="○",N147="○"),"都外設置ok","都外設置NG"),"")</f>
        <v/>
      </c>
      <c r="Y149" s="816"/>
      <c r="Z149" s="816"/>
      <c r="AA149" s="817"/>
      <c r="AC149" s="39"/>
      <c r="AD149" s="294"/>
      <c r="AE149" s="272"/>
      <c r="AF149" s="272"/>
      <c r="AG149" s="272"/>
      <c r="AH149" s="272"/>
      <c r="AI149" s="283"/>
      <c r="AJ149" s="283"/>
      <c r="AK149" s="274"/>
      <c r="AL149" s="274"/>
      <c r="AM149" s="274"/>
      <c r="AN149" s="39"/>
    </row>
    <row r="150" spans="1:40" s="3" customFormat="1" ht="4.5" customHeight="1">
      <c r="A150" s="1"/>
      <c r="B150" s="747"/>
      <c r="C150" s="767"/>
      <c r="D150" s="899"/>
      <c r="E150" s="628"/>
      <c r="F150" s="628"/>
      <c r="G150" s="628"/>
      <c r="H150" s="628"/>
      <c r="I150" s="629"/>
      <c r="J150" s="687"/>
      <c r="K150" s="688"/>
      <c r="L150" s="689"/>
      <c r="M150" s="85"/>
      <c r="N150" s="86"/>
      <c r="O150" s="18"/>
      <c r="P150" s="86"/>
      <c r="Q150" s="86"/>
      <c r="R150" s="86"/>
      <c r="S150" s="86"/>
      <c r="T150" s="86"/>
      <c r="U150" s="86"/>
      <c r="V150" s="86"/>
      <c r="W150" s="86"/>
      <c r="X150" s="86"/>
      <c r="Y150" s="86"/>
      <c r="Z150" s="86"/>
      <c r="AA150" s="87"/>
      <c r="AC150" s="39"/>
      <c r="AD150" s="294"/>
      <c r="AE150" s="272"/>
      <c r="AF150" s="272"/>
      <c r="AG150" s="272"/>
      <c r="AH150" s="272"/>
      <c r="AI150" s="283"/>
      <c r="AJ150" s="283"/>
      <c r="AK150" s="274"/>
      <c r="AL150" s="274"/>
      <c r="AM150" s="274"/>
      <c r="AN150" s="39"/>
    </row>
    <row r="151" spans="1:40" ht="16.5" customHeight="1">
      <c r="B151" s="622" t="s">
        <v>429</v>
      </c>
      <c r="C151" s="794"/>
      <c r="D151" s="794"/>
      <c r="E151" s="794"/>
      <c r="F151" s="794"/>
      <c r="G151" s="794"/>
      <c r="H151" s="794"/>
      <c r="I151" s="766"/>
      <c r="J151" s="11" t="s">
        <v>38</v>
      </c>
      <c r="K151" s="915"/>
      <c r="L151" s="916"/>
      <c r="M151" s="916"/>
      <c r="N151" s="916"/>
      <c r="O151" s="916"/>
      <c r="P151" s="21"/>
      <c r="Q151" s="21"/>
      <c r="R151" s="21"/>
      <c r="S151" s="21"/>
      <c r="T151" s="21"/>
      <c r="U151" s="21"/>
      <c r="V151" s="21"/>
      <c r="W151" s="21"/>
      <c r="X151" s="21"/>
      <c r="Y151" s="21"/>
      <c r="Z151" s="21"/>
      <c r="AA151" s="12"/>
    </row>
    <row r="152" spans="1:40" ht="24" customHeight="1">
      <c r="B152" s="795"/>
      <c r="C152" s="796"/>
      <c r="D152" s="797"/>
      <c r="E152" s="797"/>
      <c r="F152" s="797"/>
      <c r="G152" s="797"/>
      <c r="H152" s="797"/>
      <c r="I152" s="767"/>
      <c r="J152" s="912"/>
      <c r="K152" s="907"/>
      <c r="L152" s="907"/>
      <c r="M152" s="913"/>
      <c r="N152" s="913"/>
      <c r="O152" s="913"/>
      <c r="P152" s="913"/>
      <c r="Q152" s="913"/>
      <c r="R152" s="913"/>
      <c r="S152" s="913"/>
      <c r="T152" s="913"/>
      <c r="U152" s="913"/>
      <c r="V152" s="913"/>
      <c r="W152" s="913"/>
      <c r="X152" s="913"/>
      <c r="Y152" s="913"/>
      <c r="Z152" s="913"/>
      <c r="AA152" s="914"/>
    </row>
    <row r="153" spans="1:40" ht="18" customHeight="1">
      <c r="B153" s="622" t="s">
        <v>114</v>
      </c>
      <c r="C153" s="794"/>
      <c r="D153" s="773"/>
      <c r="E153" s="772"/>
      <c r="F153" s="772"/>
      <c r="G153" s="772"/>
      <c r="H153" s="772"/>
      <c r="I153" s="105" t="s">
        <v>115</v>
      </c>
      <c r="J153" s="772"/>
      <c r="K153" s="772"/>
      <c r="L153" s="772"/>
      <c r="M153" s="105" t="s">
        <v>116</v>
      </c>
      <c r="N153" s="772"/>
      <c r="O153" s="772"/>
      <c r="P153" s="772"/>
      <c r="Q153" s="772"/>
      <c r="R153" s="772"/>
      <c r="S153" s="105" t="s">
        <v>117</v>
      </c>
      <c r="T153" s="105"/>
      <c r="U153" s="105" t="s">
        <v>118</v>
      </c>
      <c r="V153" s="105"/>
      <c r="W153" s="105" t="s">
        <v>119</v>
      </c>
      <c r="X153" s="772"/>
      <c r="Y153" s="888"/>
      <c r="Z153" s="888"/>
      <c r="AA153" s="106" t="s">
        <v>120</v>
      </c>
    </row>
    <row r="154" spans="1:40" ht="18" customHeight="1">
      <c r="B154" s="624"/>
      <c r="C154" s="797"/>
      <c r="D154" s="776"/>
      <c r="E154" s="777"/>
      <c r="F154" s="777"/>
      <c r="G154" s="777"/>
      <c r="H154" s="777"/>
      <c r="I154" s="107" t="s">
        <v>121</v>
      </c>
      <c r="J154" s="777"/>
      <c r="K154" s="777"/>
      <c r="L154" s="777"/>
      <c r="M154" s="107" t="s">
        <v>122</v>
      </c>
      <c r="N154" s="777"/>
      <c r="O154" s="777"/>
      <c r="P154" s="777"/>
      <c r="Q154" s="777"/>
      <c r="R154" s="777"/>
      <c r="S154" s="4" t="s">
        <v>123</v>
      </c>
      <c r="T154" s="107"/>
      <c r="U154" s="107" t="s">
        <v>118</v>
      </c>
      <c r="V154" s="107"/>
      <c r="W154" s="107" t="s">
        <v>119</v>
      </c>
      <c r="X154" s="777"/>
      <c r="Y154" s="907"/>
      <c r="Z154" s="907"/>
      <c r="AA154" s="108" t="s">
        <v>120</v>
      </c>
      <c r="AD154" s="294" t="s">
        <v>376</v>
      </c>
    </row>
    <row r="155" spans="1:40" ht="18" customHeight="1">
      <c r="A155" s="3"/>
      <c r="B155" s="795"/>
      <c r="C155" s="796"/>
      <c r="D155" s="770" t="s">
        <v>241</v>
      </c>
      <c r="E155" s="771"/>
      <c r="F155" s="771"/>
      <c r="G155" s="771"/>
      <c r="H155" s="771"/>
      <c r="I155" s="774"/>
      <c r="J155" s="774"/>
      <c r="K155" s="774"/>
      <c r="L155" s="774"/>
      <c r="M155" s="774"/>
      <c r="N155" s="774"/>
      <c r="O155" s="774"/>
      <c r="P155" s="774"/>
      <c r="Q155" s="774"/>
      <c r="R155" s="774"/>
      <c r="S155" s="774"/>
      <c r="T155" s="774"/>
      <c r="U155" s="774"/>
      <c r="V155" s="774"/>
      <c r="W155" s="774"/>
      <c r="X155" s="774"/>
      <c r="Y155" s="774"/>
      <c r="Z155" s="774"/>
      <c r="AA155" s="775"/>
      <c r="AD155" s="294" t="s">
        <v>377</v>
      </c>
    </row>
    <row r="156" spans="1:40" ht="9" customHeight="1">
      <c r="A156" s="3"/>
      <c r="B156" s="622" t="s">
        <v>523</v>
      </c>
      <c r="C156" s="787"/>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12"/>
      <c r="AD156" s="294" t="s">
        <v>378</v>
      </c>
    </row>
    <row r="157" spans="1:40" ht="18.75" customHeight="1">
      <c r="A157" s="3"/>
      <c r="B157" s="624"/>
      <c r="C157" s="788"/>
      <c r="D157" s="466"/>
      <c r="E157" s="457" t="s">
        <v>124</v>
      </c>
      <c r="F157" s="457"/>
      <c r="G157" s="457"/>
      <c r="H157" s="460" t="s">
        <v>125</v>
      </c>
      <c r="I157" s="460"/>
      <c r="J157" s="460"/>
      <c r="K157" s="768"/>
      <c r="L157" s="769"/>
      <c r="M157" s="460" t="s">
        <v>1</v>
      </c>
      <c r="N157" s="461"/>
      <c r="O157" s="460" t="s">
        <v>128</v>
      </c>
      <c r="P157" s="460"/>
      <c r="Q157" s="460"/>
      <c r="R157" s="460"/>
      <c r="S157" s="460"/>
      <c r="T157" s="460"/>
      <c r="U157" s="460"/>
      <c r="V157" s="460"/>
      <c r="W157" s="460"/>
      <c r="X157" s="460"/>
      <c r="Y157" s="457"/>
      <c r="Z157" s="457"/>
      <c r="AA157" s="13"/>
      <c r="AD157" s="294" t="s">
        <v>379</v>
      </c>
      <c r="AF157" s="39" t="s">
        <v>402</v>
      </c>
      <c r="AG157" s="294" t="s">
        <v>521</v>
      </c>
      <c r="AH157" s="283"/>
      <c r="AI157" s="283"/>
    </row>
    <row r="158" spans="1:40" s="3" customFormat="1" ht="17.25" customHeight="1">
      <c r="B158" s="624"/>
      <c r="C158" s="788"/>
      <c r="D158" s="462"/>
      <c r="E158" s="457"/>
      <c r="F158" s="463"/>
      <c r="G158" s="457"/>
      <c r="H158" s="460" t="s">
        <v>127</v>
      </c>
      <c r="I158" s="460"/>
      <c r="J158" s="460"/>
      <c r="K158" s="768"/>
      <c r="L158" s="769"/>
      <c r="M158" s="460" t="s">
        <v>1</v>
      </c>
      <c r="N158" s="461"/>
      <c r="O158" s="460" t="s">
        <v>128</v>
      </c>
      <c r="P158" s="460"/>
      <c r="Q158" s="460" t="s">
        <v>129</v>
      </c>
      <c r="R158" s="460"/>
      <c r="S158" s="460"/>
      <c r="T158" s="460"/>
      <c r="U158" s="460"/>
      <c r="V158" s="460"/>
      <c r="W158" s="460"/>
      <c r="X158" s="460"/>
      <c r="Y158" s="457"/>
      <c r="Z158" s="457"/>
      <c r="AA158" s="13"/>
      <c r="AC158" s="39"/>
      <c r="AD158" s="294" t="s">
        <v>380</v>
      </c>
      <c r="AE158" s="272"/>
      <c r="AF158" s="272" t="s">
        <v>492</v>
      </c>
      <c r="AG158" s="272"/>
      <c r="AH158" s="272"/>
      <c r="AI158" s="283"/>
      <c r="AJ158" s="283"/>
      <c r="AK158" s="274"/>
      <c r="AL158" s="274"/>
      <c r="AM158" s="274"/>
      <c r="AN158" s="39"/>
    </row>
    <row r="159" spans="1:40" s="3" customFormat="1" ht="9" customHeight="1">
      <c r="A159" s="1"/>
      <c r="B159" s="624"/>
      <c r="C159" s="788"/>
      <c r="D159" s="462"/>
      <c r="E159" s="457"/>
      <c r="F159" s="457"/>
      <c r="G159" s="457"/>
      <c r="H159" s="457"/>
      <c r="I159" s="457"/>
      <c r="J159" s="457"/>
      <c r="K159" s="457"/>
      <c r="L159" s="457"/>
      <c r="M159" s="457"/>
      <c r="N159" s="457"/>
      <c r="O159" s="457"/>
      <c r="P159" s="457"/>
      <c r="Q159" s="457"/>
      <c r="R159" s="457"/>
      <c r="S159" s="457"/>
      <c r="T159" s="457"/>
      <c r="U159" s="457"/>
      <c r="V159" s="457"/>
      <c r="W159" s="457"/>
      <c r="X159" s="457"/>
      <c r="Y159" s="457"/>
      <c r="Z159" s="457"/>
      <c r="AA159" s="13"/>
      <c r="AC159" s="39"/>
      <c r="AD159" s="294" t="s">
        <v>381</v>
      </c>
      <c r="AE159" s="272"/>
      <c r="AF159" s="272"/>
      <c r="AG159" s="272"/>
      <c r="AH159" s="272"/>
      <c r="AI159" s="283"/>
      <c r="AJ159" s="283"/>
      <c r="AK159" s="274"/>
      <c r="AL159" s="274"/>
      <c r="AM159" s="274"/>
      <c r="AN159" s="39"/>
    </row>
    <row r="160" spans="1:40" s="3" customFormat="1" ht="18" customHeight="1">
      <c r="A160" s="1"/>
      <c r="B160" s="624"/>
      <c r="C160" s="788"/>
      <c r="D160" s="466"/>
      <c r="E160" s="457" t="s">
        <v>130</v>
      </c>
      <c r="F160" s="457"/>
      <c r="G160" s="457"/>
      <c r="H160" s="460" t="s">
        <v>1096</v>
      </c>
      <c r="I160" s="464"/>
      <c r="J160" s="464"/>
      <c r="K160" s="910"/>
      <c r="L160" s="911"/>
      <c r="M160" s="911"/>
      <c r="N160" s="911"/>
      <c r="O160" s="911"/>
      <c r="P160" s="911"/>
      <c r="Q160" s="911"/>
      <c r="R160" s="911"/>
      <c r="S160" s="911"/>
      <c r="T160" s="911"/>
      <c r="U160" s="911"/>
      <c r="V160" s="911"/>
      <c r="W160" s="911"/>
      <c r="X160" s="911"/>
      <c r="Y160" s="911"/>
      <c r="Z160" s="911"/>
      <c r="AA160" s="35" t="s">
        <v>126</v>
      </c>
      <c r="AC160" s="39"/>
      <c r="AD160" s="294" t="s">
        <v>421</v>
      </c>
      <c r="AE160" s="272"/>
      <c r="AF160" s="39" t="s">
        <v>402</v>
      </c>
      <c r="AG160" s="294" t="s">
        <v>522</v>
      </c>
      <c r="AH160" s="283"/>
      <c r="AI160" s="283"/>
      <c r="AJ160" s="283"/>
      <c r="AK160" s="274"/>
      <c r="AL160" s="274"/>
      <c r="AM160" s="274"/>
      <c r="AN160" s="39"/>
    </row>
    <row r="161" spans="1:40" s="3" customFormat="1" ht="21.75" customHeight="1">
      <c r="A161" s="1"/>
      <c r="B161" s="624"/>
      <c r="C161" s="788"/>
      <c r="D161" s="457"/>
      <c r="E161" s="457"/>
      <c r="F161" s="463"/>
      <c r="G161" s="462"/>
      <c r="H161" s="460" t="s">
        <v>131</v>
      </c>
      <c r="I161" s="460"/>
      <c r="J161" s="460"/>
      <c r="K161" s="768"/>
      <c r="L161" s="769"/>
      <c r="M161" s="460" t="s">
        <v>1</v>
      </c>
      <c r="N161" s="461"/>
      <c r="O161" s="460" t="s">
        <v>110</v>
      </c>
      <c r="P161" s="460" t="s">
        <v>132</v>
      </c>
      <c r="Q161" s="460"/>
      <c r="R161" s="908"/>
      <c r="S161" s="909"/>
      <c r="T161" s="460" t="s">
        <v>1</v>
      </c>
      <c r="U161" s="461"/>
      <c r="V161" s="460" t="s">
        <v>110</v>
      </c>
      <c r="W161" s="460" t="s">
        <v>126</v>
      </c>
      <c r="X161" s="457"/>
      <c r="Y161" s="457"/>
      <c r="Z161" s="457"/>
      <c r="AA161" s="13"/>
      <c r="AC161" s="39"/>
      <c r="AD161" s="294" t="s">
        <v>382</v>
      </c>
      <c r="AE161" s="272"/>
      <c r="AF161" s="272" t="s">
        <v>493</v>
      </c>
      <c r="AG161" s="272"/>
      <c r="AH161" s="272"/>
      <c r="AI161" s="283"/>
      <c r="AJ161" s="283"/>
      <c r="AK161" s="274"/>
      <c r="AL161" s="274"/>
      <c r="AM161" s="274"/>
      <c r="AN161" s="39"/>
    </row>
    <row r="162" spans="1:40" ht="21.75" customHeight="1">
      <c r="B162" s="624"/>
      <c r="C162" s="788"/>
      <c r="D162" s="457"/>
      <c r="E162" s="457"/>
      <c r="F162" s="457"/>
      <c r="G162" s="462"/>
      <c r="H162" s="460" t="s">
        <v>391</v>
      </c>
      <c r="I162" s="457"/>
      <c r="J162" s="457"/>
      <c r="K162" s="457"/>
      <c r="L162" s="457"/>
      <c r="M162" s="768"/>
      <c r="N162" s="769"/>
      <c r="O162" s="460" t="s">
        <v>1</v>
      </c>
      <c r="P162" s="461"/>
      <c r="Q162" s="460" t="s">
        <v>128</v>
      </c>
      <c r="R162" s="460" t="s">
        <v>134</v>
      </c>
      <c r="S162" s="457"/>
      <c r="T162" s="457"/>
      <c r="U162" s="457"/>
      <c r="V162" s="457"/>
      <c r="W162" s="457"/>
      <c r="X162" s="457"/>
      <c r="Y162" s="457"/>
      <c r="Z162" s="465"/>
      <c r="AA162" s="70"/>
    </row>
    <row r="163" spans="1:40" ht="15" customHeight="1">
      <c r="B163" s="624"/>
      <c r="C163" s="788"/>
      <c r="D163" s="457"/>
      <c r="E163" s="457"/>
      <c r="F163" s="457"/>
      <c r="G163" s="457"/>
      <c r="H163" s="791" t="s">
        <v>578</v>
      </c>
      <c r="I163" s="792"/>
      <c r="J163" s="792"/>
      <c r="K163" s="793"/>
      <c r="L163" s="793"/>
      <c r="M163" s="793"/>
      <c r="N163" s="793"/>
      <c r="O163" s="793"/>
      <c r="P163" s="793"/>
      <c r="Q163" s="793"/>
      <c r="R163" s="793"/>
      <c r="S163" s="793"/>
      <c r="T163" s="793"/>
      <c r="U163" s="793"/>
      <c r="V163" s="793"/>
      <c r="W163" s="793"/>
      <c r="X163" s="793"/>
      <c r="Y163" s="793"/>
      <c r="Z163" s="793"/>
      <c r="AA163" s="458" t="s">
        <v>579</v>
      </c>
    </row>
    <row r="164" spans="1:40" ht="47.5" customHeight="1">
      <c r="B164" s="789"/>
      <c r="C164" s="790"/>
      <c r="D164" s="784" t="s">
        <v>984</v>
      </c>
      <c r="E164" s="785"/>
      <c r="F164" s="785"/>
      <c r="G164" s="785"/>
      <c r="H164" s="785"/>
      <c r="I164" s="785"/>
      <c r="J164" s="785"/>
      <c r="K164" s="785"/>
      <c r="L164" s="785"/>
      <c r="M164" s="785"/>
      <c r="N164" s="785"/>
      <c r="O164" s="785"/>
      <c r="P164" s="785"/>
      <c r="Q164" s="785"/>
      <c r="R164" s="785"/>
      <c r="S164" s="785"/>
      <c r="T164" s="785"/>
      <c r="U164" s="785"/>
      <c r="V164" s="785"/>
      <c r="W164" s="785"/>
      <c r="X164" s="785"/>
      <c r="Y164" s="785"/>
      <c r="Z164" s="785"/>
      <c r="AA164" s="786"/>
    </row>
    <row r="165" spans="1:40" ht="15.65" customHeight="1">
      <c r="B165" s="459" t="s">
        <v>138</v>
      </c>
      <c r="C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row>
    <row r="166" spans="1:40" ht="15.4" customHeight="1">
      <c r="B166" s="33" t="s">
        <v>672</v>
      </c>
      <c r="C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row>
    <row r="167" spans="1:40" ht="4.9000000000000004" hidden="1" customHeight="1">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row>
    <row r="168" spans="1:40" ht="4.9000000000000004" hidden="1" customHeight="1">
      <c r="B168" s="33"/>
      <c r="C168" s="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row>
    <row r="169" spans="1:40" ht="7" customHeight="1">
      <c r="AI169" s="281"/>
      <c r="AJ169" s="281"/>
    </row>
    <row r="170" spans="1:40" ht="22.9" customHeight="1">
      <c r="B170" s="440" t="s">
        <v>406</v>
      </c>
      <c r="C170" s="7" t="s">
        <v>431</v>
      </c>
      <c r="D170" s="128"/>
      <c r="E170" s="129"/>
      <c r="F170" s="129"/>
      <c r="G170" s="129"/>
      <c r="H170" s="129"/>
      <c r="I170" s="128"/>
      <c r="J170" s="129"/>
      <c r="K170" s="129"/>
      <c r="L170" s="129"/>
      <c r="M170" s="129"/>
      <c r="N170" s="129"/>
      <c r="O170" s="129"/>
      <c r="P170" s="129"/>
      <c r="Q170" s="129"/>
      <c r="R170" s="129"/>
      <c r="S170" s="129"/>
      <c r="T170" s="129"/>
      <c r="U170" s="129"/>
      <c r="V170" s="129"/>
      <c r="W170" s="129"/>
      <c r="X170" s="129"/>
      <c r="Y170" s="130"/>
      <c r="Z170" s="131"/>
      <c r="AA170" s="36"/>
      <c r="AC170" s="143"/>
    </row>
    <row r="171" spans="1:40" ht="13.5" customHeight="1">
      <c r="B171" s="8"/>
      <c r="C171" s="128" t="s">
        <v>569</v>
      </c>
      <c r="I171" s="33"/>
      <c r="Y171" s="46"/>
      <c r="Z171" s="36"/>
      <c r="AA171" s="36"/>
      <c r="AC171" s="324"/>
      <c r="AF171" s="273"/>
      <c r="AG171" s="274"/>
      <c r="AH171" s="274"/>
      <c r="AM171" s="281"/>
      <c r="AN171" s="1"/>
    </row>
    <row r="172" spans="1:40" ht="23.25" customHeight="1">
      <c r="B172" s="159"/>
      <c r="C172" s="110" t="s">
        <v>389</v>
      </c>
      <c r="D172" s="781" t="s">
        <v>1138</v>
      </c>
      <c r="E172" s="782"/>
      <c r="F172" s="782"/>
      <c r="G172" s="782"/>
      <c r="H172" s="782"/>
      <c r="I172" s="782"/>
      <c r="J172" s="782"/>
      <c r="K172" s="782"/>
      <c r="L172" s="782"/>
      <c r="M172" s="782"/>
      <c r="N172" s="782"/>
      <c r="O172" s="782"/>
      <c r="P172" s="782"/>
      <c r="Q172" s="782"/>
      <c r="R172" s="782"/>
      <c r="S172" s="782"/>
      <c r="T172" s="782"/>
      <c r="U172" s="782"/>
      <c r="V172" s="782"/>
      <c r="W172" s="782"/>
      <c r="X172" s="782"/>
      <c r="Y172" s="782"/>
      <c r="Z172" s="782"/>
      <c r="AA172" s="783"/>
      <c r="AB172" s="52"/>
      <c r="AC172" s="143"/>
    </row>
    <row r="173" spans="1:40" ht="23.65" customHeight="1">
      <c r="B173" s="159"/>
      <c r="C173" s="38" t="s">
        <v>390</v>
      </c>
      <c r="D173" s="778" t="s">
        <v>1139</v>
      </c>
      <c r="E173" s="779"/>
      <c r="F173" s="779"/>
      <c r="G173" s="779"/>
      <c r="H173" s="779"/>
      <c r="I173" s="779"/>
      <c r="J173" s="779"/>
      <c r="K173" s="779"/>
      <c r="L173" s="779"/>
      <c r="M173" s="779"/>
      <c r="N173" s="779"/>
      <c r="O173" s="779"/>
      <c r="P173" s="779"/>
      <c r="Q173" s="779"/>
      <c r="R173" s="779"/>
      <c r="S173" s="779"/>
      <c r="T173" s="779"/>
      <c r="U173" s="779"/>
      <c r="V173" s="779"/>
      <c r="W173" s="779"/>
      <c r="X173" s="779"/>
      <c r="Y173" s="779"/>
      <c r="Z173" s="779"/>
      <c r="AA173" s="779"/>
      <c r="AB173" s="52"/>
      <c r="AC173" s="143"/>
    </row>
    <row r="174" spans="1:40" ht="23.25" customHeight="1">
      <c r="B174" s="159"/>
      <c r="C174" s="110" t="s">
        <v>862</v>
      </c>
      <c r="D174" s="778" t="s">
        <v>1140</v>
      </c>
      <c r="E174" s="779"/>
      <c r="F174" s="779"/>
      <c r="G174" s="779"/>
      <c r="H174" s="779"/>
      <c r="I174" s="779"/>
      <c r="J174" s="779"/>
      <c r="K174" s="779"/>
      <c r="L174" s="779"/>
      <c r="M174" s="779"/>
      <c r="N174" s="779"/>
      <c r="O174" s="779"/>
      <c r="P174" s="779"/>
      <c r="Q174" s="779"/>
      <c r="R174" s="779"/>
      <c r="S174" s="779"/>
      <c r="T174" s="779"/>
      <c r="U174" s="779"/>
      <c r="V174" s="779"/>
      <c r="W174" s="779"/>
      <c r="X174" s="779"/>
      <c r="Y174" s="779"/>
      <c r="Z174" s="779"/>
      <c r="AA174" s="780"/>
      <c r="AB174" s="52"/>
      <c r="AC174" s="143"/>
    </row>
    <row r="175" spans="1:40" s="439" customFormat="1" ht="23.25" customHeight="1">
      <c r="B175" s="159"/>
      <c r="C175" s="110" t="s">
        <v>957</v>
      </c>
      <c r="D175" s="778" t="s">
        <v>1093</v>
      </c>
      <c r="E175" s="779"/>
      <c r="F175" s="779"/>
      <c r="G175" s="779"/>
      <c r="H175" s="779"/>
      <c r="I175" s="779"/>
      <c r="J175" s="779"/>
      <c r="K175" s="779"/>
      <c r="L175" s="779"/>
      <c r="M175" s="779"/>
      <c r="N175" s="779"/>
      <c r="O175" s="779"/>
      <c r="P175" s="779"/>
      <c r="Q175" s="779"/>
      <c r="R175" s="779"/>
      <c r="S175" s="779"/>
      <c r="T175" s="779"/>
      <c r="U175" s="779"/>
      <c r="V175" s="779"/>
      <c r="W175" s="779"/>
      <c r="X175" s="779"/>
      <c r="Y175" s="779"/>
      <c r="Z175" s="779"/>
      <c r="AA175" s="780"/>
      <c r="AB175" s="52"/>
      <c r="AC175" s="143"/>
      <c r="AD175" s="294"/>
      <c r="AE175" s="272"/>
      <c r="AF175" s="272"/>
      <c r="AG175" s="272"/>
      <c r="AH175" s="272"/>
      <c r="AI175" s="273"/>
      <c r="AJ175" s="274"/>
      <c r="AK175" s="274"/>
      <c r="AL175" s="274"/>
      <c r="AM175" s="274"/>
      <c r="AN175" s="52"/>
    </row>
    <row r="176" spans="1:40" ht="18" customHeight="1">
      <c r="B176" s="159"/>
      <c r="C176" s="111" t="s">
        <v>975</v>
      </c>
      <c r="D176" s="17"/>
      <c r="E176" s="17"/>
      <c r="F176" s="17"/>
      <c r="G176" s="17"/>
      <c r="H176" s="49"/>
      <c r="I176" s="17"/>
      <c r="J176" s="17"/>
      <c r="K176" s="17"/>
      <c r="L176" s="17"/>
      <c r="M176" s="16"/>
      <c r="N176" s="752" t="str">
        <f>IF(OR(B172="○",B173="○",B174="○",B175="○"),(IF(AND(B176="○"),"(資料提出 ok)","資料の提出が必要です：申請書と一緒に提出ください「○」印必須")),"")</f>
        <v/>
      </c>
      <c r="O176" s="753"/>
      <c r="P176" s="753"/>
      <c r="Q176" s="753"/>
      <c r="R176" s="753"/>
      <c r="S176" s="753"/>
      <c r="T176" s="753"/>
      <c r="U176" s="753"/>
      <c r="V176" s="753"/>
      <c r="W176" s="753"/>
      <c r="X176" s="753"/>
      <c r="Y176" s="753"/>
      <c r="Z176" s="753"/>
      <c r="AA176" s="754"/>
      <c r="AB176" s="52"/>
      <c r="AC176" s="143"/>
    </row>
    <row r="177" spans="1:44" ht="3" customHeight="1">
      <c r="A177" s="33"/>
      <c r="AC177" s="143"/>
    </row>
    <row r="178" spans="1:44" s="33" customFormat="1" ht="3"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C178" s="53"/>
      <c r="AD178" s="294"/>
      <c r="AE178" s="272"/>
      <c r="AF178" s="272"/>
      <c r="AG178" s="272"/>
      <c r="AH178" s="272"/>
      <c r="AI178" s="274"/>
      <c r="AJ178" s="274"/>
      <c r="AK178" s="274"/>
      <c r="AL178" s="274"/>
      <c r="AM178" s="274"/>
      <c r="AN178" s="53"/>
    </row>
    <row r="179" spans="1:44" s="33" customFormat="1" ht="22.1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C179" s="53"/>
      <c r="AD179" s="294"/>
      <c r="AE179" s="272"/>
      <c r="AF179" s="272"/>
      <c r="AG179" s="272"/>
      <c r="AH179" s="272"/>
      <c r="AI179" s="274"/>
      <c r="AJ179" s="274"/>
      <c r="AK179" s="274"/>
      <c r="AL179" s="274"/>
      <c r="AM179" s="274"/>
      <c r="AN179" s="53"/>
    </row>
    <row r="180" spans="1:44" s="33" customFormat="1" ht="55.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C180" s="53"/>
      <c r="AD180" s="294"/>
      <c r="AE180" s="272"/>
      <c r="AF180" s="272"/>
      <c r="AG180" s="272"/>
      <c r="AH180" s="272"/>
      <c r="AI180" s="274"/>
      <c r="AJ180" s="274"/>
      <c r="AK180" s="274"/>
      <c r="AL180" s="274"/>
      <c r="AM180" s="274"/>
      <c r="AN180" s="53"/>
    </row>
    <row r="181" spans="1:44" ht="23.25" customHeight="1"/>
    <row r="182" spans="1:44" s="271" customFormat="1" ht="20.25" customHeight="1">
      <c r="B182" s="271" t="s">
        <v>511</v>
      </c>
      <c r="AE182" s="284"/>
      <c r="AF182" s="284"/>
      <c r="AG182" s="284"/>
      <c r="AH182" s="284"/>
      <c r="AI182" s="285"/>
      <c r="AJ182" s="284"/>
      <c r="AK182" s="284"/>
      <c r="AL182" s="284"/>
      <c r="AM182" s="284"/>
    </row>
    <row r="183" spans="1:44" s="286" customFormat="1" ht="20.25" customHeight="1">
      <c r="C183" s="286" t="s">
        <v>512</v>
      </c>
      <c r="AE183" s="287"/>
      <c r="AF183" s="287"/>
      <c r="AG183" s="287"/>
      <c r="AH183" s="287"/>
      <c r="AI183" s="288"/>
      <c r="AJ183" s="287"/>
      <c r="AK183" s="287"/>
      <c r="AL183" s="287"/>
      <c r="AM183" s="287"/>
    </row>
    <row r="184" spans="1:44" s="271" customFormat="1" ht="20.25" customHeight="1" thickBot="1">
      <c r="AE184" s="284"/>
      <c r="AF184" s="284"/>
      <c r="AG184" s="284"/>
      <c r="AH184" s="284"/>
      <c r="AI184" s="285"/>
      <c r="AJ184" s="284"/>
      <c r="AK184" s="284"/>
      <c r="AL184" s="284"/>
      <c r="AM184" s="284"/>
    </row>
    <row r="185" spans="1:44" ht="17" thickBot="1">
      <c r="B185" s="78" t="e">
        <f>VLOOKUP(I53,B186:C296,2,FALSE)</f>
        <v>#N/A</v>
      </c>
      <c r="C185" s="79"/>
      <c r="D185" s="80" t="e">
        <f>IF(AND(B185="製造業・その他",X52&lt;=20),"小規模企業者","×")</f>
        <v>#N/A</v>
      </c>
      <c r="E185" s="80" t="e">
        <f>IF(AND(B185="商業・サービス業",X52&lt;=5),"小規模企業者","×")</f>
        <v>#N/A</v>
      </c>
      <c r="K185" s="68" t="s">
        <v>384</v>
      </c>
      <c r="AC185" s="103" t="e">
        <f>VLOOKUP(I53,AD186:AE296,2,FALSE)</f>
        <v>#N/A</v>
      </c>
    </row>
    <row r="186" spans="1:44" ht="13.5" thickBot="1">
      <c r="B186" s="76">
        <v>38</v>
      </c>
      <c r="C186" s="77" t="s">
        <v>398</v>
      </c>
      <c r="D186" s="53"/>
      <c r="E186" s="53"/>
      <c r="L186" s="67"/>
      <c r="U186" s="409" t="s">
        <v>876</v>
      </c>
      <c r="V186" s="4"/>
      <c r="W186" s="4"/>
      <c r="AC186" s="312" t="s">
        <v>264</v>
      </c>
      <c r="AD186" s="397" t="s">
        <v>399</v>
      </c>
      <c r="AE186" s="425" t="s">
        <v>929</v>
      </c>
      <c r="AF186" s="426"/>
      <c r="AG186" s="426"/>
      <c r="AH186" s="294"/>
      <c r="AI186" s="56"/>
      <c r="AK186" s="387" t="b">
        <v>0</v>
      </c>
      <c r="AL186" s="387" t="b">
        <v>0</v>
      </c>
      <c r="AM186" s="53"/>
      <c r="AO186" s="52"/>
      <c r="AP186" s="52"/>
      <c r="AQ186" s="52"/>
      <c r="AR186" s="52"/>
    </row>
    <row r="187" spans="1:44" ht="13.5" thickBot="1">
      <c r="B187" s="71">
        <v>39</v>
      </c>
      <c r="C187" s="72" t="s">
        <v>398</v>
      </c>
      <c r="D187" s="53"/>
      <c r="E187" s="53"/>
      <c r="K187" s="66" t="s">
        <v>263</v>
      </c>
      <c r="L187" s="67" t="s">
        <v>264</v>
      </c>
      <c r="U187" s="409" t="s">
        <v>252</v>
      </c>
      <c r="V187" s="4"/>
      <c r="W187" s="4"/>
      <c r="AC187" s="312" t="s">
        <v>266</v>
      </c>
      <c r="AD187" s="398" t="s">
        <v>413</v>
      </c>
      <c r="AE187" s="425" t="s">
        <v>929</v>
      </c>
      <c r="AF187" s="426"/>
      <c r="AG187" s="426"/>
      <c r="AH187" s="294"/>
      <c r="AI187" s="56"/>
      <c r="AK187" s="300" t="s">
        <v>510</v>
      </c>
      <c r="AL187" s="301"/>
      <c r="AM187" s="301"/>
      <c r="AN187" s="270"/>
      <c r="AO187" s="270"/>
      <c r="AP187" s="270"/>
      <c r="AQ187" s="302"/>
      <c r="AR187" s="52"/>
    </row>
    <row r="188" spans="1:44">
      <c r="B188" s="73">
        <v>411</v>
      </c>
      <c r="C188" s="72" t="s">
        <v>398</v>
      </c>
      <c r="D188" s="53"/>
      <c r="E188" s="53"/>
      <c r="K188" s="66" t="s">
        <v>265</v>
      </c>
      <c r="L188" s="67" t="s">
        <v>266</v>
      </c>
      <c r="U188" s="409" t="s">
        <v>868</v>
      </c>
      <c r="V188" s="4"/>
      <c r="W188" s="4"/>
      <c r="AC188" s="312" t="s">
        <v>267</v>
      </c>
      <c r="AD188" s="398" t="s">
        <v>373</v>
      </c>
      <c r="AE188" s="425" t="s">
        <v>252</v>
      </c>
      <c r="AF188" s="426"/>
      <c r="AG188" s="426"/>
      <c r="AH188" s="294"/>
      <c r="AI188" s="56"/>
    </row>
    <row r="189" spans="1:44">
      <c r="B189" s="73">
        <v>412</v>
      </c>
      <c r="C189" s="72" t="s">
        <v>398</v>
      </c>
      <c r="D189" s="53"/>
      <c r="E189" s="53"/>
      <c r="K189" s="66" t="s">
        <v>373</v>
      </c>
      <c r="L189" s="67" t="s">
        <v>267</v>
      </c>
      <c r="U189" s="409" t="s">
        <v>253</v>
      </c>
      <c r="V189" s="4"/>
      <c r="W189" s="4"/>
      <c r="AC189" s="312" t="s">
        <v>269</v>
      </c>
      <c r="AD189" s="398" t="s">
        <v>414</v>
      </c>
      <c r="AE189" s="425" t="s">
        <v>252</v>
      </c>
      <c r="AF189" s="426"/>
      <c r="AG189" s="426"/>
      <c r="AH189" s="294"/>
      <c r="AI189" s="56"/>
    </row>
    <row r="190" spans="1:44">
      <c r="B190" s="73">
        <v>415</v>
      </c>
      <c r="C190" s="72" t="s">
        <v>398</v>
      </c>
      <c r="D190" s="53"/>
      <c r="E190" s="53"/>
      <c r="K190" s="66" t="s">
        <v>268</v>
      </c>
      <c r="L190" s="67" t="s">
        <v>269</v>
      </c>
      <c r="U190" s="409" t="s">
        <v>254</v>
      </c>
      <c r="V190" s="4"/>
      <c r="W190" s="4"/>
      <c r="AC190" s="312" t="s">
        <v>867</v>
      </c>
      <c r="AD190" s="398" t="s">
        <v>415</v>
      </c>
      <c r="AE190" s="425" t="s">
        <v>930</v>
      </c>
      <c r="AF190" s="426"/>
      <c r="AG190" s="426"/>
      <c r="AH190" s="294"/>
      <c r="AI190" s="56"/>
    </row>
    <row r="191" spans="1:44">
      <c r="B191" s="74">
        <v>416</v>
      </c>
      <c r="C191" s="72" t="s">
        <v>398</v>
      </c>
      <c r="D191" s="53"/>
      <c r="E191" s="53"/>
      <c r="K191" s="66" t="s">
        <v>270</v>
      </c>
      <c r="L191" s="67" t="s">
        <v>867</v>
      </c>
      <c r="U191" s="409" t="s">
        <v>255</v>
      </c>
      <c r="V191" s="4"/>
      <c r="W191" s="4"/>
      <c r="AC191" s="312" t="s">
        <v>272</v>
      </c>
      <c r="AD191" s="398" t="s">
        <v>416</v>
      </c>
      <c r="AE191" s="425" t="s">
        <v>253</v>
      </c>
      <c r="AF191" s="426"/>
      <c r="AG191" s="426"/>
      <c r="AH191" s="294"/>
      <c r="AI191" s="56"/>
    </row>
    <row r="192" spans="1:44">
      <c r="B192" s="75">
        <v>50</v>
      </c>
      <c r="C192" s="72" t="s">
        <v>398</v>
      </c>
      <c r="D192" s="53"/>
      <c r="E192" s="53"/>
      <c r="K192" s="66" t="s">
        <v>271</v>
      </c>
      <c r="L192" s="67" t="s">
        <v>272</v>
      </c>
      <c r="U192" s="409" t="s">
        <v>256</v>
      </c>
      <c r="V192" s="4"/>
      <c r="W192" s="4"/>
      <c r="AC192" s="312" t="s">
        <v>887</v>
      </c>
      <c r="AD192" s="398" t="s">
        <v>417</v>
      </c>
      <c r="AE192" s="425" t="s">
        <v>253</v>
      </c>
      <c r="AF192" s="426"/>
      <c r="AG192" s="426"/>
      <c r="AH192" s="294"/>
      <c r="AI192" s="56"/>
    </row>
    <row r="193" spans="2:35">
      <c r="B193" s="75">
        <v>51</v>
      </c>
      <c r="C193" s="72" t="s">
        <v>398</v>
      </c>
      <c r="D193" s="53"/>
      <c r="E193" s="53"/>
      <c r="K193" s="66" t="s">
        <v>273</v>
      </c>
      <c r="L193" s="67" t="s">
        <v>887</v>
      </c>
      <c r="U193" s="409" t="s">
        <v>877</v>
      </c>
      <c r="V193" s="4"/>
      <c r="W193" s="4"/>
      <c r="AC193" s="312" t="s">
        <v>275</v>
      </c>
      <c r="AD193" s="398" t="s">
        <v>418</v>
      </c>
      <c r="AE193" s="425" t="s">
        <v>253</v>
      </c>
      <c r="AF193" s="426"/>
      <c r="AG193" s="426"/>
      <c r="AH193" s="294"/>
      <c r="AI193" s="56"/>
    </row>
    <row r="194" spans="2:35">
      <c r="B194" s="75">
        <v>52</v>
      </c>
      <c r="C194" s="72" t="s">
        <v>398</v>
      </c>
      <c r="D194" s="53"/>
      <c r="E194" s="53"/>
      <c r="K194" s="66" t="s">
        <v>274</v>
      </c>
      <c r="L194" s="67" t="s">
        <v>275</v>
      </c>
      <c r="U194" s="409" t="s">
        <v>878</v>
      </c>
      <c r="V194" s="4"/>
      <c r="W194" s="4"/>
      <c r="AC194" s="312" t="s">
        <v>277</v>
      </c>
      <c r="AD194" s="398" t="s">
        <v>419</v>
      </c>
      <c r="AE194" s="425" t="s">
        <v>254</v>
      </c>
      <c r="AF194" s="426"/>
      <c r="AG194" s="426"/>
      <c r="AH194" s="294"/>
      <c r="AI194" s="56"/>
    </row>
    <row r="195" spans="2:35">
      <c r="B195" s="75">
        <v>53</v>
      </c>
      <c r="C195" s="72" t="s">
        <v>398</v>
      </c>
      <c r="D195" s="53"/>
      <c r="E195" s="53"/>
      <c r="K195" s="66" t="s">
        <v>276</v>
      </c>
      <c r="L195" s="67" t="s">
        <v>277</v>
      </c>
      <c r="U195" s="409" t="s">
        <v>879</v>
      </c>
      <c r="V195" s="4"/>
      <c r="W195" s="4"/>
      <c r="AC195" s="312" t="s">
        <v>278</v>
      </c>
      <c r="AD195" s="398">
        <v>10</v>
      </c>
      <c r="AE195" s="425" t="s">
        <v>254</v>
      </c>
      <c r="AF195" s="426"/>
      <c r="AG195" s="426"/>
      <c r="AH195" s="294"/>
      <c r="AI195" s="56"/>
    </row>
    <row r="196" spans="2:35">
      <c r="B196" s="75">
        <v>54</v>
      </c>
      <c r="C196" s="72" t="s">
        <v>398</v>
      </c>
      <c r="D196" s="53"/>
      <c r="E196" s="53"/>
      <c r="K196" s="66">
        <v>10</v>
      </c>
      <c r="L196" s="67" t="s">
        <v>278</v>
      </c>
      <c r="U196" s="409" t="s">
        <v>880</v>
      </c>
      <c r="V196" s="4"/>
      <c r="W196" s="4"/>
      <c r="AC196" s="312" t="s">
        <v>279</v>
      </c>
      <c r="AD196" s="398">
        <v>11</v>
      </c>
      <c r="AE196" s="425" t="s">
        <v>254</v>
      </c>
      <c r="AF196" s="426"/>
      <c r="AG196" s="426"/>
      <c r="AH196" s="294"/>
      <c r="AI196" s="56"/>
    </row>
    <row r="197" spans="2:35">
      <c r="B197" s="75">
        <v>55</v>
      </c>
      <c r="C197" s="72" t="s">
        <v>398</v>
      </c>
      <c r="D197" s="53"/>
      <c r="E197" s="53"/>
      <c r="K197" s="66">
        <v>11</v>
      </c>
      <c r="L197" s="67" t="s">
        <v>279</v>
      </c>
      <c r="U197" s="409" t="s">
        <v>881</v>
      </c>
      <c r="V197" s="4"/>
      <c r="W197" s="4"/>
      <c r="AC197" s="312" t="s">
        <v>280</v>
      </c>
      <c r="AD197" s="398">
        <v>12</v>
      </c>
      <c r="AE197" s="425" t="s">
        <v>254</v>
      </c>
      <c r="AF197" s="426"/>
      <c r="AG197" s="426"/>
      <c r="AH197" s="294"/>
      <c r="AI197" s="56"/>
    </row>
    <row r="198" spans="2:35">
      <c r="B198" s="75">
        <v>56</v>
      </c>
      <c r="C198" s="72" t="s">
        <v>398</v>
      </c>
      <c r="D198" s="53"/>
      <c r="E198" s="53"/>
      <c r="K198" s="66">
        <v>12</v>
      </c>
      <c r="L198" s="67" t="s">
        <v>280</v>
      </c>
      <c r="U198" s="409" t="s">
        <v>882</v>
      </c>
      <c r="V198" s="4"/>
      <c r="W198" s="4"/>
      <c r="AC198" s="312" t="s">
        <v>281</v>
      </c>
      <c r="AD198" s="398">
        <v>13</v>
      </c>
      <c r="AE198" s="425" t="s">
        <v>254</v>
      </c>
      <c r="AF198" s="426"/>
      <c r="AG198" s="426"/>
      <c r="AH198" s="294"/>
      <c r="AI198" s="56"/>
    </row>
    <row r="199" spans="2:35">
      <c r="B199" s="75">
        <v>57</v>
      </c>
      <c r="C199" s="72" t="s">
        <v>398</v>
      </c>
      <c r="D199" s="53"/>
      <c r="E199" s="53"/>
      <c r="K199" s="66">
        <v>13</v>
      </c>
      <c r="L199" s="67" t="s">
        <v>281</v>
      </c>
      <c r="U199" s="409" t="s">
        <v>883</v>
      </c>
      <c r="V199" s="4"/>
      <c r="W199" s="4"/>
      <c r="AC199" s="312" t="s">
        <v>282</v>
      </c>
      <c r="AD199" s="398">
        <v>14</v>
      </c>
      <c r="AE199" s="425" t="s">
        <v>254</v>
      </c>
      <c r="AF199" s="426"/>
      <c r="AG199" s="426"/>
      <c r="AH199" s="294"/>
      <c r="AI199" s="56"/>
    </row>
    <row r="200" spans="2:35">
      <c r="B200" s="75">
        <v>58</v>
      </c>
      <c r="C200" s="72" t="s">
        <v>398</v>
      </c>
      <c r="D200" s="53"/>
      <c r="E200" s="53"/>
      <c r="K200" s="66">
        <v>14</v>
      </c>
      <c r="L200" s="67" t="s">
        <v>282</v>
      </c>
      <c r="U200" s="409" t="s">
        <v>884</v>
      </c>
      <c r="V200" s="4"/>
      <c r="W200" s="4"/>
      <c r="AC200" s="312" t="s">
        <v>283</v>
      </c>
      <c r="AD200" s="398">
        <v>15</v>
      </c>
      <c r="AE200" s="425" t="s">
        <v>254</v>
      </c>
      <c r="AF200" s="426"/>
      <c r="AG200" s="426"/>
      <c r="AH200" s="294"/>
      <c r="AI200" s="56"/>
    </row>
    <row r="201" spans="2:35">
      <c r="B201" s="75">
        <v>59</v>
      </c>
      <c r="C201" s="72" t="s">
        <v>398</v>
      </c>
      <c r="D201" s="53"/>
      <c r="E201" s="53"/>
      <c r="K201" s="66">
        <v>15</v>
      </c>
      <c r="L201" s="67" t="s">
        <v>283</v>
      </c>
      <c r="U201" s="409" t="s">
        <v>885</v>
      </c>
      <c r="V201" s="4"/>
      <c r="W201" s="4"/>
      <c r="AC201" s="312" t="s">
        <v>284</v>
      </c>
      <c r="AD201" s="398">
        <v>16</v>
      </c>
      <c r="AE201" s="425" t="s">
        <v>254</v>
      </c>
      <c r="AF201" s="426"/>
      <c r="AG201" s="426"/>
      <c r="AH201" s="294"/>
      <c r="AI201" s="56"/>
    </row>
    <row r="202" spans="2:35">
      <c r="B202" s="75">
        <v>60</v>
      </c>
      <c r="C202" s="72" t="s">
        <v>398</v>
      </c>
      <c r="D202" s="53"/>
      <c r="E202" s="53"/>
      <c r="K202" s="66">
        <v>16</v>
      </c>
      <c r="L202" s="67" t="s">
        <v>284</v>
      </c>
      <c r="U202" s="409" t="s">
        <v>257</v>
      </c>
      <c r="V202" s="4"/>
      <c r="W202" s="4"/>
      <c r="AC202" s="312" t="s">
        <v>285</v>
      </c>
      <c r="AD202" s="398">
        <v>17</v>
      </c>
      <c r="AE202" s="425" t="s">
        <v>254</v>
      </c>
      <c r="AF202" s="426"/>
      <c r="AG202" s="426"/>
      <c r="AH202" s="294"/>
      <c r="AI202" s="56"/>
    </row>
    <row r="203" spans="2:35">
      <c r="B203" s="75">
        <v>61</v>
      </c>
      <c r="C203" s="72" t="s">
        <v>398</v>
      </c>
      <c r="D203" s="53"/>
      <c r="E203" s="53"/>
      <c r="K203" s="66">
        <v>17</v>
      </c>
      <c r="L203" s="67" t="s">
        <v>285</v>
      </c>
      <c r="U203" s="409" t="s">
        <v>258</v>
      </c>
      <c r="V203" s="4"/>
      <c r="W203" s="4"/>
      <c r="AC203" s="312" t="s">
        <v>286</v>
      </c>
      <c r="AD203" s="398">
        <v>18</v>
      </c>
      <c r="AE203" s="425" t="s">
        <v>254</v>
      </c>
      <c r="AF203" s="426"/>
      <c r="AG203" s="426"/>
      <c r="AH203" s="294"/>
      <c r="AI203" s="56"/>
    </row>
    <row r="204" spans="2:35">
      <c r="B204" s="74">
        <v>693</v>
      </c>
      <c r="C204" s="72" t="s">
        <v>398</v>
      </c>
      <c r="D204" s="53"/>
      <c r="E204" s="53"/>
      <c r="K204" s="66">
        <v>18</v>
      </c>
      <c r="L204" s="67" t="s">
        <v>286</v>
      </c>
      <c r="U204" s="409" t="s">
        <v>259</v>
      </c>
      <c r="V204" s="4"/>
      <c r="W204" s="4"/>
      <c r="AC204" s="312" t="s">
        <v>287</v>
      </c>
      <c r="AD204" s="398">
        <v>19</v>
      </c>
      <c r="AE204" s="425" t="s">
        <v>254</v>
      </c>
      <c r="AF204" s="426"/>
      <c r="AG204" s="426"/>
      <c r="AH204" s="294"/>
      <c r="AI204" s="56"/>
    </row>
    <row r="205" spans="2:35">
      <c r="B205" s="75">
        <v>70</v>
      </c>
      <c r="C205" s="72" t="s">
        <v>398</v>
      </c>
      <c r="D205" s="53"/>
      <c r="E205" s="53"/>
      <c r="K205" s="66">
        <v>19</v>
      </c>
      <c r="L205" s="67" t="s">
        <v>287</v>
      </c>
      <c r="U205" s="409" t="s">
        <v>260</v>
      </c>
      <c r="V205" s="4"/>
      <c r="W205" s="4"/>
      <c r="AC205" s="312" t="s">
        <v>288</v>
      </c>
      <c r="AD205" s="398">
        <v>20</v>
      </c>
      <c r="AE205" s="425" t="s">
        <v>254</v>
      </c>
      <c r="AF205" s="426"/>
      <c r="AG205" s="426"/>
      <c r="AH205" s="294"/>
      <c r="AI205" s="56"/>
    </row>
    <row r="206" spans="2:35">
      <c r="B206" s="75">
        <v>71</v>
      </c>
      <c r="C206" s="72" t="s">
        <v>398</v>
      </c>
      <c r="D206" s="53"/>
      <c r="E206" s="53"/>
      <c r="K206" s="66">
        <v>20</v>
      </c>
      <c r="L206" s="67" t="s">
        <v>288</v>
      </c>
      <c r="AC206" s="312" t="s">
        <v>289</v>
      </c>
      <c r="AD206" s="398">
        <v>21</v>
      </c>
      <c r="AE206" s="425" t="s">
        <v>254</v>
      </c>
      <c r="AF206" s="426"/>
      <c r="AG206" s="426"/>
      <c r="AH206" s="294"/>
      <c r="AI206" s="56"/>
    </row>
    <row r="207" spans="2:35">
      <c r="B207" s="75">
        <v>72</v>
      </c>
      <c r="C207" s="72" t="s">
        <v>398</v>
      </c>
      <c r="D207" s="53"/>
      <c r="E207" s="53"/>
      <c r="K207" s="66">
        <v>21</v>
      </c>
      <c r="L207" s="67" t="s">
        <v>289</v>
      </c>
      <c r="AC207" s="312" t="s">
        <v>290</v>
      </c>
      <c r="AD207" s="398">
        <v>22</v>
      </c>
      <c r="AE207" s="425" t="s">
        <v>254</v>
      </c>
      <c r="AF207" s="426"/>
      <c r="AG207" s="426"/>
      <c r="AH207" s="294"/>
      <c r="AI207" s="56"/>
    </row>
    <row r="208" spans="2:35">
      <c r="B208" s="75">
        <v>73</v>
      </c>
      <c r="C208" s="72" t="s">
        <v>398</v>
      </c>
      <c r="D208" s="53"/>
      <c r="E208" s="53"/>
      <c r="K208" s="66">
        <v>22</v>
      </c>
      <c r="L208" s="67" t="s">
        <v>290</v>
      </c>
      <c r="AC208" s="312" t="s">
        <v>291</v>
      </c>
      <c r="AD208" s="398">
        <v>23</v>
      </c>
      <c r="AE208" s="425" t="s">
        <v>254</v>
      </c>
      <c r="AF208" s="426"/>
      <c r="AG208" s="426"/>
      <c r="AH208" s="294"/>
      <c r="AI208" s="56"/>
    </row>
    <row r="209" spans="2:35">
      <c r="B209" s="75">
        <v>74</v>
      </c>
      <c r="C209" s="72" t="s">
        <v>398</v>
      </c>
      <c r="D209" s="53"/>
      <c r="E209" s="53"/>
      <c r="K209" s="66">
        <v>23</v>
      </c>
      <c r="L209" s="67" t="s">
        <v>291</v>
      </c>
      <c r="AC209" s="312" t="s">
        <v>292</v>
      </c>
      <c r="AD209" s="398">
        <v>24</v>
      </c>
      <c r="AE209" s="425" t="s">
        <v>254</v>
      </c>
      <c r="AF209" s="426"/>
      <c r="AG209" s="426"/>
      <c r="AH209" s="294"/>
      <c r="AI209" s="56"/>
    </row>
    <row r="210" spans="2:35">
      <c r="B210" s="75">
        <v>75</v>
      </c>
      <c r="C210" s="72" t="s">
        <v>398</v>
      </c>
      <c r="D210" s="53"/>
      <c r="E210" s="53"/>
      <c r="K210" s="66">
        <v>24</v>
      </c>
      <c r="L210" s="67" t="s">
        <v>292</v>
      </c>
      <c r="AC210" s="312" t="s">
        <v>293</v>
      </c>
      <c r="AD210" s="398">
        <v>25</v>
      </c>
      <c r="AE210" s="425" t="s">
        <v>254</v>
      </c>
      <c r="AF210" s="426"/>
      <c r="AG210" s="426"/>
      <c r="AH210" s="294"/>
      <c r="AI210" s="56"/>
    </row>
    <row r="211" spans="2:35">
      <c r="B211" s="75">
        <v>76</v>
      </c>
      <c r="C211" s="72" t="s">
        <v>398</v>
      </c>
      <c r="D211" s="53"/>
      <c r="E211" s="53"/>
      <c r="K211" s="66">
        <v>25</v>
      </c>
      <c r="L211" s="67" t="s">
        <v>293</v>
      </c>
      <c r="AC211" s="312" t="s">
        <v>294</v>
      </c>
      <c r="AD211" s="398">
        <v>26</v>
      </c>
      <c r="AE211" s="425" t="s">
        <v>254</v>
      </c>
      <c r="AF211" s="426"/>
      <c r="AG211" s="426"/>
      <c r="AH211" s="294"/>
      <c r="AI211" s="56"/>
    </row>
    <row r="212" spans="2:35">
      <c r="B212" s="75">
        <v>77</v>
      </c>
      <c r="C212" s="72" t="s">
        <v>398</v>
      </c>
      <c r="D212" s="53"/>
      <c r="E212" s="53"/>
      <c r="K212" s="66">
        <v>26</v>
      </c>
      <c r="L212" s="67" t="s">
        <v>294</v>
      </c>
      <c r="AC212" s="312" t="s">
        <v>295</v>
      </c>
      <c r="AD212" s="398">
        <v>27</v>
      </c>
      <c r="AE212" s="425" t="s">
        <v>254</v>
      </c>
      <c r="AF212" s="426"/>
      <c r="AG212" s="426"/>
      <c r="AH212" s="294"/>
      <c r="AI212" s="56"/>
    </row>
    <row r="213" spans="2:35">
      <c r="B213" s="75">
        <v>78</v>
      </c>
      <c r="C213" s="72" t="s">
        <v>398</v>
      </c>
      <c r="D213" s="53"/>
      <c r="E213" s="53"/>
      <c r="K213" s="66">
        <v>27</v>
      </c>
      <c r="L213" s="67" t="s">
        <v>295</v>
      </c>
      <c r="AC213" s="312" t="s">
        <v>420</v>
      </c>
      <c r="AD213" s="398">
        <v>28</v>
      </c>
      <c r="AE213" s="425" t="s">
        <v>254</v>
      </c>
      <c r="AF213" s="426"/>
      <c r="AG213" s="426"/>
      <c r="AH213" s="294"/>
      <c r="AI213" s="56"/>
    </row>
    <row r="214" spans="2:35">
      <c r="B214" s="75">
        <v>79</v>
      </c>
      <c r="C214" s="72" t="s">
        <v>398</v>
      </c>
      <c r="D214" s="53"/>
      <c r="E214" s="53"/>
      <c r="K214" s="66">
        <v>28</v>
      </c>
      <c r="L214" s="67" t="s">
        <v>296</v>
      </c>
      <c r="AC214" s="312" t="s">
        <v>297</v>
      </c>
      <c r="AD214" s="398">
        <v>29</v>
      </c>
      <c r="AE214" s="425" t="s">
        <v>254</v>
      </c>
      <c r="AF214" s="426"/>
      <c r="AG214" s="426"/>
      <c r="AH214" s="294"/>
      <c r="AI214" s="56"/>
    </row>
    <row r="215" spans="2:35">
      <c r="B215" s="75">
        <v>80</v>
      </c>
      <c r="C215" s="72" t="s">
        <v>398</v>
      </c>
      <c r="D215" s="53"/>
      <c r="E215" s="53"/>
      <c r="K215" s="66">
        <v>29</v>
      </c>
      <c r="L215" s="67" t="s">
        <v>297</v>
      </c>
      <c r="AC215" s="312" t="s">
        <v>298</v>
      </c>
      <c r="AD215" s="398">
        <v>30</v>
      </c>
      <c r="AE215" s="425" t="s">
        <v>254</v>
      </c>
      <c r="AF215" s="426"/>
      <c r="AG215" s="426"/>
      <c r="AH215" s="294"/>
      <c r="AI215" s="56"/>
    </row>
    <row r="216" spans="2:35">
      <c r="B216" s="75">
        <v>81</v>
      </c>
      <c r="C216" s="72" t="s">
        <v>398</v>
      </c>
      <c r="D216" s="53"/>
      <c r="E216" s="53"/>
      <c r="K216" s="66">
        <v>30</v>
      </c>
      <c r="L216" s="67" t="s">
        <v>298</v>
      </c>
      <c r="AC216" s="312" t="s">
        <v>299</v>
      </c>
      <c r="AD216" s="398">
        <v>31</v>
      </c>
      <c r="AE216" s="425" t="s">
        <v>254</v>
      </c>
      <c r="AF216" s="426"/>
      <c r="AG216" s="426"/>
      <c r="AH216" s="294"/>
      <c r="AI216" s="56"/>
    </row>
    <row r="217" spans="2:35">
      <c r="B217" s="75">
        <v>82</v>
      </c>
      <c r="C217" s="72" t="s">
        <v>398</v>
      </c>
      <c r="D217" s="53"/>
      <c r="E217" s="53"/>
      <c r="K217" s="66">
        <v>31</v>
      </c>
      <c r="L217" s="67" t="s">
        <v>299</v>
      </c>
      <c r="AC217" s="312" t="s">
        <v>300</v>
      </c>
      <c r="AD217" s="398">
        <v>32</v>
      </c>
      <c r="AE217" s="425" t="s">
        <v>254</v>
      </c>
      <c r="AF217" s="426"/>
      <c r="AG217" s="426"/>
      <c r="AH217" s="294"/>
      <c r="AI217" s="56"/>
    </row>
    <row r="218" spans="2:35">
      <c r="B218" s="75">
        <v>83</v>
      </c>
      <c r="C218" s="72" t="s">
        <v>398</v>
      </c>
      <c r="D218" s="53"/>
      <c r="E218" s="53"/>
      <c r="K218" s="66">
        <v>32</v>
      </c>
      <c r="L218" s="67" t="s">
        <v>300</v>
      </c>
      <c r="AC218" s="312" t="s">
        <v>301</v>
      </c>
      <c r="AD218" s="398">
        <v>33</v>
      </c>
      <c r="AE218" s="425" t="s">
        <v>255</v>
      </c>
      <c r="AF218" s="426"/>
      <c r="AG218" s="426"/>
      <c r="AH218" s="294"/>
      <c r="AI218" s="56"/>
    </row>
    <row r="219" spans="2:35">
      <c r="B219" s="75">
        <v>84</v>
      </c>
      <c r="C219" s="72" t="s">
        <v>398</v>
      </c>
      <c r="D219" s="53"/>
      <c r="E219" s="53"/>
      <c r="K219" s="66">
        <v>33</v>
      </c>
      <c r="L219" s="67" t="s">
        <v>301</v>
      </c>
      <c r="AC219" s="312" t="s">
        <v>302</v>
      </c>
      <c r="AD219" s="398">
        <v>34</v>
      </c>
      <c r="AE219" s="425" t="s">
        <v>255</v>
      </c>
      <c r="AF219" s="426"/>
      <c r="AG219" s="426"/>
      <c r="AH219" s="294"/>
      <c r="AI219" s="56"/>
    </row>
    <row r="220" spans="2:35">
      <c r="B220" s="75">
        <v>85</v>
      </c>
      <c r="C220" s="72" t="s">
        <v>398</v>
      </c>
      <c r="D220" s="53"/>
      <c r="E220" s="53"/>
      <c r="K220" s="66">
        <v>34</v>
      </c>
      <c r="L220" s="67" t="s">
        <v>302</v>
      </c>
      <c r="AC220" s="312" t="s">
        <v>303</v>
      </c>
      <c r="AD220" s="398">
        <v>35</v>
      </c>
      <c r="AE220" s="425" t="s">
        <v>255</v>
      </c>
      <c r="AF220" s="426"/>
      <c r="AG220" s="426"/>
      <c r="AH220" s="294"/>
      <c r="AI220" s="56"/>
    </row>
    <row r="221" spans="2:35">
      <c r="B221" s="75">
        <v>86</v>
      </c>
      <c r="C221" s="72" t="s">
        <v>398</v>
      </c>
      <c r="D221" s="53"/>
      <c r="E221" s="53"/>
      <c r="K221" s="66">
        <v>35</v>
      </c>
      <c r="L221" s="67" t="s">
        <v>303</v>
      </c>
      <c r="AC221" s="312" t="s">
        <v>304</v>
      </c>
      <c r="AD221" s="398">
        <v>36</v>
      </c>
      <c r="AE221" s="425" t="s">
        <v>255</v>
      </c>
      <c r="AF221" s="426"/>
      <c r="AG221" s="426"/>
      <c r="AH221" s="294"/>
      <c r="AI221" s="56"/>
    </row>
    <row r="222" spans="2:35">
      <c r="B222" s="75">
        <v>87</v>
      </c>
      <c r="C222" s="72" t="s">
        <v>398</v>
      </c>
      <c r="D222" s="53"/>
      <c r="E222" s="53"/>
      <c r="K222" s="66">
        <v>36</v>
      </c>
      <c r="L222" s="67" t="s">
        <v>304</v>
      </c>
      <c r="AC222" s="312" t="s">
        <v>305</v>
      </c>
      <c r="AD222" s="398">
        <v>37</v>
      </c>
      <c r="AE222" s="425" t="s">
        <v>256</v>
      </c>
      <c r="AF222" s="426"/>
      <c r="AG222" s="426"/>
      <c r="AH222" s="294"/>
      <c r="AI222" s="56"/>
    </row>
    <row r="223" spans="2:35">
      <c r="B223" s="75">
        <v>88</v>
      </c>
      <c r="C223" s="72" t="s">
        <v>398</v>
      </c>
      <c r="D223" s="53"/>
      <c r="E223" s="53"/>
      <c r="K223" s="66">
        <v>37</v>
      </c>
      <c r="L223" s="67" t="s">
        <v>305</v>
      </c>
      <c r="AC223" s="312" t="s">
        <v>306</v>
      </c>
      <c r="AD223" s="398">
        <v>38</v>
      </c>
      <c r="AE223" s="425" t="s">
        <v>256</v>
      </c>
      <c r="AF223" s="426"/>
      <c r="AG223" s="426"/>
      <c r="AH223" s="294"/>
      <c r="AI223" s="56"/>
    </row>
    <row r="224" spans="2:35">
      <c r="B224" s="75">
        <v>89</v>
      </c>
      <c r="C224" s="72" t="s">
        <v>398</v>
      </c>
      <c r="D224" s="53"/>
      <c r="E224" s="53"/>
      <c r="K224" s="66">
        <v>38</v>
      </c>
      <c r="L224" s="67" t="s">
        <v>306</v>
      </c>
      <c r="AC224" s="312" t="s">
        <v>307</v>
      </c>
      <c r="AD224" s="398">
        <v>39</v>
      </c>
      <c r="AE224" s="425" t="s">
        <v>256</v>
      </c>
      <c r="AF224" s="426"/>
      <c r="AG224" s="426"/>
      <c r="AH224" s="294"/>
      <c r="AI224" s="56"/>
    </row>
    <row r="225" spans="2:35">
      <c r="B225" s="75">
        <v>90</v>
      </c>
      <c r="C225" s="72" t="s">
        <v>398</v>
      </c>
      <c r="D225" s="53"/>
      <c r="E225" s="53"/>
      <c r="K225" s="66">
        <v>39</v>
      </c>
      <c r="L225" s="67" t="s">
        <v>307</v>
      </c>
      <c r="AC225" s="312" t="s">
        <v>308</v>
      </c>
      <c r="AD225" s="398">
        <v>40</v>
      </c>
      <c r="AE225" s="425" t="s">
        <v>256</v>
      </c>
      <c r="AF225" s="426"/>
      <c r="AG225" s="426"/>
      <c r="AH225" s="294"/>
      <c r="AI225" s="56"/>
    </row>
    <row r="226" spans="2:35">
      <c r="B226" s="75">
        <v>91</v>
      </c>
      <c r="C226" s="72" t="s">
        <v>398</v>
      </c>
      <c r="D226" s="53"/>
      <c r="E226" s="53"/>
      <c r="K226" s="66">
        <v>40</v>
      </c>
      <c r="L226" s="67" t="s">
        <v>308</v>
      </c>
      <c r="AC226" s="312" t="s">
        <v>309</v>
      </c>
      <c r="AD226" s="398">
        <v>41</v>
      </c>
      <c r="AE226" s="425" t="s">
        <v>256</v>
      </c>
      <c r="AF226" s="426"/>
      <c r="AG226" s="426"/>
      <c r="AH226" s="294"/>
      <c r="AI226" s="56"/>
    </row>
    <row r="227" spans="2:35">
      <c r="B227" s="75">
        <v>92</v>
      </c>
      <c r="C227" s="72" t="s">
        <v>398</v>
      </c>
      <c r="D227" s="53"/>
      <c r="E227" s="53"/>
      <c r="K227" s="66">
        <v>41</v>
      </c>
      <c r="L227" s="67" t="s">
        <v>309</v>
      </c>
      <c r="AC227" s="312" t="s">
        <v>870</v>
      </c>
      <c r="AD227" s="398">
        <v>410</v>
      </c>
      <c r="AE227" s="425" t="s">
        <v>256</v>
      </c>
      <c r="AF227" s="426"/>
      <c r="AG227" s="426"/>
      <c r="AH227" s="294"/>
      <c r="AI227" s="56"/>
    </row>
    <row r="228" spans="2:35">
      <c r="B228" s="75">
        <v>93</v>
      </c>
      <c r="C228" s="72" t="s">
        <v>398</v>
      </c>
      <c r="D228" s="53"/>
      <c r="E228" s="53"/>
      <c r="K228" s="69">
        <v>410</v>
      </c>
      <c r="L228" s="67" t="s">
        <v>870</v>
      </c>
      <c r="AC228" s="312" t="s">
        <v>310</v>
      </c>
      <c r="AD228" s="398">
        <v>411</v>
      </c>
      <c r="AE228" s="425" t="s">
        <v>256</v>
      </c>
      <c r="AF228" s="426"/>
      <c r="AG228" s="426"/>
      <c r="AH228" s="294"/>
      <c r="AI228" s="56"/>
    </row>
    <row r="229" spans="2:35">
      <c r="B229" s="75">
        <v>94</v>
      </c>
      <c r="C229" s="72" t="s">
        <v>398</v>
      </c>
      <c r="D229" s="53"/>
      <c r="E229" s="53"/>
      <c r="K229" s="69">
        <v>411</v>
      </c>
      <c r="L229" s="67" t="s">
        <v>310</v>
      </c>
      <c r="AC229" s="312" t="s">
        <v>311</v>
      </c>
      <c r="AD229" s="398">
        <v>412</v>
      </c>
      <c r="AE229" s="425" t="s">
        <v>256</v>
      </c>
      <c r="AF229" s="426"/>
      <c r="AG229" s="426"/>
      <c r="AH229" s="294"/>
      <c r="AI229" s="56"/>
    </row>
    <row r="230" spans="2:35">
      <c r="B230" s="75">
        <v>95</v>
      </c>
      <c r="C230" s="72" t="s">
        <v>398</v>
      </c>
      <c r="D230" s="53"/>
      <c r="E230" s="53"/>
      <c r="K230" s="69">
        <v>412</v>
      </c>
      <c r="L230" s="67" t="s">
        <v>311</v>
      </c>
      <c r="AC230" s="312" t="s">
        <v>312</v>
      </c>
      <c r="AD230" s="398">
        <v>413</v>
      </c>
      <c r="AE230" s="425" t="s">
        <v>256</v>
      </c>
      <c r="AF230" s="426"/>
      <c r="AG230" s="426"/>
      <c r="AH230" s="294"/>
      <c r="AI230" s="56"/>
    </row>
    <row r="231" spans="2:35">
      <c r="B231" s="75">
        <v>96</v>
      </c>
      <c r="C231" s="72" t="s">
        <v>398</v>
      </c>
      <c r="D231" s="53"/>
      <c r="E231" s="53"/>
      <c r="K231" s="69">
        <v>413</v>
      </c>
      <c r="L231" s="67" t="s">
        <v>312</v>
      </c>
      <c r="AC231" s="312" t="s">
        <v>313</v>
      </c>
      <c r="AD231" s="398">
        <v>414</v>
      </c>
      <c r="AE231" s="425" t="s">
        <v>256</v>
      </c>
      <c r="AF231" s="426"/>
      <c r="AG231" s="426"/>
      <c r="AH231" s="294"/>
      <c r="AI231" s="56"/>
    </row>
    <row r="232" spans="2:35">
      <c r="B232" s="71" t="s">
        <v>399</v>
      </c>
      <c r="C232" s="72" t="s">
        <v>400</v>
      </c>
      <c r="D232" s="53"/>
      <c r="E232" s="53"/>
      <c r="K232" s="69">
        <v>414</v>
      </c>
      <c r="L232" s="67" t="s">
        <v>313</v>
      </c>
      <c r="AC232" s="312" t="s">
        <v>314</v>
      </c>
      <c r="AD232" s="398">
        <v>415</v>
      </c>
      <c r="AE232" s="425" t="s">
        <v>256</v>
      </c>
      <c r="AF232" s="426"/>
      <c r="AG232" s="426"/>
      <c r="AH232" s="294"/>
      <c r="AI232" s="56"/>
    </row>
    <row r="233" spans="2:35">
      <c r="B233" s="71" t="s">
        <v>265</v>
      </c>
      <c r="C233" s="72" t="s">
        <v>400</v>
      </c>
      <c r="D233" s="53"/>
      <c r="E233" s="53"/>
      <c r="K233" s="69">
        <v>415</v>
      </c>
      <c r="L233" s="67" t="s">
        <v>314</v>
      </c>
      <c r="AC233" s="312" t="s">
        <v>315</v>
      </c>
      <c r="AD233" s="398">
        <v>416</v>
      </c>
      <c r="AE233" s="425" t="s">
        <v>256</v>
      </c>
      <c r="AF233" s="426"/>
      <c r="AG233" s="426"/>
      <c r="AH233" s="294"/>
      <c r="AI233" s="56"/>
    </row>
    <row r="234" spans="2:35">
      <c r="B234" s="71" t="s">
        <v>373</v>
      </c>
      <c r="C234" s="72" t="s">
        <v>400</v>
      </c>
      <c r="D234" s="53"/>
      <c r="E234" s="53"/>
      <c r="K234" s="64">
        <v>416</v>
      </c>
      <c r="L234" s="53" t="s">
        <v>315</v>
      </c>
      <c r="AC234" s="312" t="s">
        <v>316</v>
      </c>
      <c r="AD234" s="398">
        <v>42</v>
      </c>
      <c r="AE234" s="425" t="s">
        <v>931</v>
      </c>
      <c r="AF234" s="426"/>
      <c r="AG234" s="426"/>
      <c r="AH234" s="294"/>
      <c r="AI234" s="56"/>
    </row>
    <row r="235" spans="2:35">
      <c r="B235" s="71" t="s">
        <v>268</v>
      </c>
      <c r="C235" s="72" t="s">
        <v>400</v>
      </c>
      <c r="D235" s="53"/>
      <c r="E235" s="53"/>
      <c r="K235" s="56">
        <v>42</v>
      </c>
      <c r="L235" s="53" t="s">
        <v>316</v>
      </c>
      <c r="AC235" s="312" t="s">
        <v>317</v>
      </c>
      <c r="AD235" s="398">
        <v>43</v>
      </c>
      <c r="AE235" s="425" t="s">
        <v>931</v>
      </c>
      <c r="AF235" s="426"/>
      <c r="AG235" s="426"/>
      <c r="AH235" s="294"/>
      <c r="AI235" s="56"/>
    </row>
    <row r="236" spans="2:35">
      <c r="B236" s="71" t="s">
        <v>270</v>
      </c>
      <c r="C236" s="72" t="s">
        <v>400</v>
      </c>
      <c r="D236" s="53"/>
      <c r="E236" s="53"/>
      <c r="K236" s="56">
        <v>43</v>
      </c>
      <c r="L236" s="53" t="s">
        <v>317</v>
      </c>
      <c r="AC236" s="312" t="s">
        <v>318</v>
      </c>
      <c r="AD236" s="398">
        <v>44</v>
      </c>
      <c r="AE236" s="425" t="s">
        <v>931</v>
      </c>
      <c r="AF236" s="426"/>
      <c r="AG236" s="426"/>
      <c r="AH236" s="294"/>
      <c r="AI236" s="56"/>
    </row>
    <row r="237" spans="2:35">
      <c r="B237" s="71" t="s">
        <v>271</v>
      </c>
      <c r="C237" s="72" t="s">
        <v>400</v>
      </c>
      <c r="D237" s="53"/>
      <c r="E237" s="53"/>
      <c r="K237" s="56">
        <v>44</v>
      </c>
      <c r="L237" s="53" t="s">
        <v>318</v>
      </c>
      <c r="AC237" s="312" t="s">
        <v>319</v>
      </c>
      <c r="AD237" s="398">
        <v>45</v>
      </c>
      <c r="AE237" s="425" t="s">
        <v>931</v>
      </c>
      <c r="AF237" s="426"/>
      <c r="AG237" s="426"/>
      <c r="AH237" s="294"/>
      <c r="AI237" s="56"/>
    </row>
    <row r="238" spans="2:35">
      <c r="B238" s="71" t="s">
        <v>273</v>
      </c>
      <c r="C238" s="72" t="s">
        <v>400</v>
      </c>
      <c r="D238" s="53"/>
      <c r="E238" s="53"/>
      <c r="K238" s="56">
        <v>45</v>
      </c>
      <c r="L238" s="53" t="s">
        <v>319</v>
      </c>
      <c r="AC238" s="312" t="s">
        <v>320</v>
      </c>
      <c r="AD238" s="398">
        <v>46</v>
      </c>
      <c r="AE238" s="425" t="s">
        <v>931</v>
      </c>
      <c r="AF238" s="426"/>
      <c r="AG238" s="426"/>
      <c r="AH238" s="294"/>
      <c r="AI238" s="56"/>
    </row>
    <row r="239" spans="2:35">
      <c r="B239" s="71" t="s">
        <v>274</v>
      </c>
      <c r="C239" s="72" t="s">
        <v>400</v>
      </c>
      <c r="D239" s="53"/>
      <c r="E239" s="53"/>
      <c r="K239" s="56">
        <v>46</v>
      </c>
      <c r="L239" s="53" t="s">
        <v>320</v>
      </c>
      <c r="AC239" s="312" t="s">
        <v>321</v>
      </c>
      <c r="AD239" s="398">
        <v>47</v>
      </c>
      <c r="AE239" s="425" t="s">
        <v>931</v>
      </c>
      <c r="AF239" s="426"/>
      <c r="AG239" s="426"/>
      <c r="AH239" s="294"/>
      <c r="AI239" s="56"/>
    </row>
    <row r="240" spans="2:35">
      <c r="B240" s="71" t="s">
        <v>276</v>
      </c>
      <c r="C240" s="72" t="s">
        <v>400</v>
      </c>
      <c r="D240" s="53"/>
      <c r="E240" s="53"/>
      <c r="K240" s="56">
        <v>47</v>
      </c>
      <c r="L240" s="53" t="s">
        <v>321</v>
      </c>
      <c r="AC240" s="312" t="s">
        <v>322</v>
      </c>
      <c r="AD240" s="398">
        <v>48</v>
      </c>
      <c r="AE240" s="425" t="s">
        <v>931</v>
      </c>
      <c r="AF240" s="426"/>
      <c r="AG240" s="426"/>
      <c r="AH240" s="294"/>
      <c r="AI240" s="56"/>
    </row>
    <row r="241" spans="2:35">
      <c r="B241" s="71">
        <v>10</v>
      </c>
      <c r="C241" s="72" t="s">
        <v>400</v>
      </c>
      <c r="D241" s="53"/>
      <c r="E241" s="53"/>
      <c r="K241" s="56">
        <v>48</v>
      </c>
      <c r="L241" s="53" t="s">
        <v>322</v>
      </c>
      <c r="AC241" s="312" t="s">
        <v>323</v>
      </c>
      <c r="AD241" s="398">
        <v>49</v>
      </c>
      <c r="AE241" s="425" t="s">
        <v>931</v>
      </c>
      <c r="AF241" s="426"/>
      <c r="AG241" s="426"/>
      <c r="AH241" s="294"/>
      <c r="AI241" s="56"/>
    </row>
    <row r="242" spans="2:35">
      <c r="B242" s="71">
        <v>11</v>
      </c>
      <c r="C242" s="72" t="s">
        <v>400</v>
      </c>
      <c r="D242" s="53"/>
      <c r="E242" s="53"/>
      <c r="K242" s="56">
        <v>49</v>
      </c>
      <c r="L242" s="53" t="s">
        <v>323</v>
      </c>
      <c r="AC242" s="312" t="s">
        <v>324</v>
      </c>
      <c r="AD242" s="398">
        <v>50</v>
      </c>
      <c r="AE242" s="425" t="s">
        <v>932</v>
      </c>
      <c r="AF242" s="426"/>
      <c r="AG242" s="426"/>
      <c r="AH242" s="294"/>
      <c r="AI242" s="56"/>
    </row>
    <row r="243" spans="2:35">
      <c r="B243" s="71">
        <v>12</v>
      </c>
      <c r="C243" s="72" t="s">
        <v>400</v>
      </c>
      <c r="D243" s="53"/>
      <c r="E243" s="53"/>
      <c r="K243" s="56">
        <v>50</v>
      </c>
      <c r="L243" s="53" t="s">
        <v>324</v>
      </c>
      <c r="AC243" s="312" t="s">
        <v>325</v>
      </c>
      <c r="AD243" s="398">
        <v>51</v>
      </c>
      <c r="AE243" s="425" t="s">
        <v>932</v>
      </c>
      <c r="AF243" s="426"/>
      <c r="AG243" s="426"/>
      <c r="AH243" s="294"/>
      <c r="AI243" s="56"/>
    </row>
    <row r="244" spans="2:35">
      <c r="B244" s="71">
        <v>13</v>
      </c>
      <c r="C244" s="72" t="s">
        <v>400</v>
      </c>
      <c r="D244" s="53"/>
      <c r="E244" s="53"/>
      <c r="K244" s="56">
        <v>51</v>
      </c>
      <c r="L244" s="53" t="s">
        <v>325</v>
      </c>
      <c r="AC244" s="312" t="s">
        <v>326</v>
      </c>
      <c r="AD244" s="398">
        <v>52</v>
      </c>
      <c r="AE244" s="425" t="s">
        <v>932</v>
      </c>
      <c r="AF244" s="426"/>
      <c r="AG244" s="426"/>
      <c r="AH244" s="294"/>
      <c r="AI244" s="56"/>
    </row>
    <row r="245" spans="2:35">
      <c r="B245" s="71">
        <v>14</v>
      </c>
      <c r="C245" s="72" t="s">
        <v>400</v>
      </c>
      <c r="D245" s="53"/>
      <c r="E245" s="53"/>
      <c r="K245" s="56">
        <v>52</v>
      </c>
      <c r="L245" s="53" t="s">
        <v>326</v>
      </c>
      <c r="AC245" s="312" t="s">
        <v>869</v>
      </c>
      <c r="AD245" s="398">
        <v>53</v>
      </c>
      <c r="AE245" s="425" t="s">
        <v>932</v>
      </c>
      <c r="AF245" s="426"/>
      <c r="AG245" s="426"/>
      <c r="AH245" s="294"/>
      <c r="AI245" s="56"/>
    </row>
    <row r="246" spans="2:35">
      <c r="B246" s="71">
        <v>15</v>
      </c>
      <c r="C246" s="72" t="s">
        <v>400</v>
      </c>
      <c r="D246" s="53"/>
      <c r="E246" s="53"/>
      <c r="K246" s="56">
        <v>53</v>
      </c>
      <c r="L246" s="53" t="s">
        <v>869</v>
      </c>
      <c r="AC246" s="312" t="s">
        <v>327</v>
      </c>
      <c r="AD246" s="398">
        <v>54</v>
      </c>
      <c r="AE246" s="425" t="s">
        <v>932</v>
      </c>
      <c r="AF246" s="426"/>
      <c r="AG246" s="426"/>
      <c r="AH246" s="294"/>
      <c r="AI246" s="56"/>
    </row>
    <row r="247" spans="2:35">
      <c r="B247" s="71">
        <v>16</v>
      </c>
      <c r="C247" s="72" t="s">
        <v>400</v>
      </c>
      <c r="D247" s="53"/>
      <c r="E247" s="53"/>
      <c r="K247" s="56">
        <v>54</v>
      </c>
      <c r="L247" s="53" t="s">
        <v>327</v>
      </c>
      <c r="AC247" s="312" t="s">
        <v>328</v>
      </c>
      <c r="AD247" s="398">
        <v>55</v>
      </c>
      <c r="AE247" s="425" t="s">
        <v>932</v>
      </c>
      <c r="AF247" s="426"/>
      <c r="AG247" s="426"/>
      <c r="AH247" s="294"/>
      <c r="AI247" s="56"/>
    </row>
    <row r="248" spans="2:35">
      <c r="B248" s="71">
        <v>17</v>
      </c>
      <c r="C248" s="72" t="s">
        <v>400</v>
      </c>
      <c r="D248" s="53"/>
      <c r="E248" s="53"/>
      <c r="K248" s="56">
        <v>55</v>
      </c>
      <c r="L248" s="53" t="s">
        <v>328</v>
      </c>
      <c r="AC248" s="312" t="s">
        <v>329</v>
      </c>
      <c r="AD248" s="398">
        <v>56</v>
      </c>
      <c r="AE248" s="425" t="s">
        <v>932</v>
      </c>
      <c r="AF248" s="426"/>
      <c r="AG248" s="426"/>
      <c r="AH248" s="294"/>
      <c r="AI248" s="56"/>
    </row>
    <row r="249" spans="2:35">
      <c r="B249" s="71">
        <v>18</v>
      </c>
      <c r="C249" s="72" t="s">
        <v>400</v>
      </c>
      <c r="D249" s="53"/>
      <c r="E249" s="53"/>
      <c r="K249" s="56">
        <v>56</v>
      </c>
      <c r="L249" s="53" t="s">
        <v>329</v>
      </c>
      <c r="AC249" s="312" t="s">
        <v>330</v>
      </c>
      <c r="AD249" s="398">
        <v>57</v>
      </c>
      <c r="AE249" s="425" t="s">
        <v>932</v>
      </c>
      <c r="AF249" s="426"/>
      <c r="AG249" s="426"/>
      <c r="AH249" s="294"/>
      <c r="AI249" s="56"/>
    </row>
    <row r="250" spans="2:35">
      <c r="B250" s="71">
        <v>19</v>
      </c>
      <c r="C250" s="72" t="s">
        <v>400</v>
      </c>
      <c r="D250" s="53"/>
      <c r="E250" s="53"/>
      <c r="K250" s="56">
        <v>57</v>
      </c>
      <c r="L250" s="53" t="s">
        <v>330</v>
      </c>
      <c r="AC250" s="312" t="s">
        <v>331</v>
      </c>
      <c r="AD250" s="398">
        <v>58</v>
      </c>
      <c r="AE250" s="425" t="s">
        <v>932</v>
      </c>
      <c r="AF250" s="426"/>
      <c r="AG250" s="426"/>
      <c r="AH250" s="294"/>
      <c r="AI250" s="56"/>
    </row>
    <row r="251" spans="2:35">
      <c r="B251" s="71">
        <v>20</v>
      </c>
      <c r="C251" s="72" t="s">
        <v>400</v>
      </c>
      <c r="D251" s="53"/>
      <c r="E251" s="53"/>
      <c r="K251" s="56">
        <v>58</v>
      </c>
      <c r="L251" s="53" t="s">
        <v>331</v>
      </c>
      <c r="AC251" s="312" t="s">
        <v>332</v>
      </c>
      <c r="AD251" s="398">
        <v>59</v>
      </c>
      <c r="AE251" s="425" t="s">
        <v>932</v>
      </c>
      <c r="AF251" s="426"/>
      <c r="AG251" s="426"/>
      <c r="AH251" s="294"/>
      <c r="AI251" s="56"/>
    </row>
    <row r="252" spans="2:35">
      <c r="B252" s="71">
        <v>21</v>
      </c>
      <c r="C252" s="72" t="s">
        <v>400</v>
      </c>
      <c r="D252" s="53"/>
      <c r="E252" s="53"/>
      <c r="K252" s="56">
        <v>59</v>
      </c>
      <c r="L252" s="53" t="s">
        <v>332</v>
      </c>
      <c r="AC252" s="312" t="s">
        <v>333</v>
      </c>
      <c r="AD252" s="398">
        <v>60</v>
      </c>
      <c r="AE252" s="425" t="s">
        <v>932</v>
      </c>
      <c r="AF252" s="426"/>
      <c r="AG252" s="426"/>
      <c r="AH252" s="294"/>
      <c r="AI252" s="56"/>
    </row>
    <row r="253" spans="2:35">
      <c r="B253" s="71">
        <v>22</v>
      </c>
      <c r="C253" s="72" t="s">
        <v>400</v>
      </c>
      <c r="D253" s="53"/>
      <c r="E253" s="53"/>
      <c r="K253" s="56">
        <v>60</v>
      </c>
      <c r="L253" s="53" t="s">
        <v>333</v>
      </c>
      <c r="AC253" s="312" t="s">
        <v>334</v>
      </c>
      <c r="AD253" s="398">
        <v>61</v>
      </c>
      <c r="AE253" s="425" t="s">
        <v>932</v>
      </c>
      <c r="AF253" s="426"/>
      <c r="AG253" s="426"/>
      <c r="AH253" s="294"/>
      <c r="AI253" s="56"/>
    </row>
    <row r="254" spans="2:35">
      <c r="B254" s="71">
        <v>23</v>
      </c>
      <c r="C254" s="72" t="s">
        <v>400</v>
      </c>
      <c r="D254" s="53"/>
      <c r="E254" s="53"/>
      <c r="K254" s="56">
        <v>61</v>
      </c>
      <c r="L254" s="53" t="s">
        <v>334</v>
      </c>
      <c r="AC254" s="312" t="s">
        <v>335</v>
      </c>
      <c r="AD254" s="398">
        <v>62</v>
      </c>
      <c r="AE254" s="425" t="s">
        <v>933</v>
      </c>
      <c r="AF254" s="426"/>
      <c r="AG254" s="426"/>
      <c r="AH254" s="294"/>
      <c r="AI254" s="56"/>
    </row>
    <row r="255" spans="2:35">
      <c r="B255" s="71">
        <v>24</v>
      </c>
      <c r="C255" s="72" t="s">
        <v>400</v>
      </c>
      <c r="D255" s="53"/>
      <c r="E255" s="53"/>
      <c r="K255" s="56">
        <v>62</v>
      </c>
      <c r="L255" s="53" t="s">
        <v>335</v>
      </c>
      <c r="AC255" s="312" t="s">
        <v>336</v>
      </c>
      <c r="AD255" s="398">
        <v>63</v>
      </c>
      <c r="AE255" s="425" t="s">
        <v>933</v>
      </c>
      <c r="AF255" s="426"/>
      <c r="AG255" s="426"/>
      <c r="AH255" s="294"/>
      <c r="AI255" s="56"/>
    </row>
    <row r="256" spans="2:35">
      <c r="B256" s="71">
        <v>25</v>
      </c>
      <c r="C256" s="72" t="s">
        <v>400</v>
      </c>
      <c r="D256" s="53"/>
      <c r="E256" s="53"/>
      <c r="K256" s="56">
        <v>63</v>
      </c>
      <c r="L256" s="53" t="s">
        <v>336</v>
      </c>
      <c r="AC256" s="312" t="s">
        <v>871</v>
      </c>
      <c r="AD256" s="398">
        <v>64</v>
      </c>
      <c r="AE256" s="425" t="s">
        <v>933</v>
      </c>
      <c r="AF256" s="426"/>
      <c r="AG256" s="426"/>
      <c r="AH256" s="294"/>
      <c r="AI256" s="56"/>
    </row>
    <row r="257" spans="2:35">
      <c r="B257" s="71">
        <v>26</v>
      </c>
      <c r="C257" s="72" t="s">
        <v>400</v>
      </c>
      <c r="D257" s="53"/>
      <c r="E257" s="53"/>
      <c r="K257" s="56">
        <v>64</v>
      </c>
      <c r="L257" s="53" t="s">
        <v>871</v>
      </c>
      <c r="AC257" s="312" t="s">
        <v>872</v>
      </c>
      <c r="AD257" s="398">
        <v>65</v>
      </c>
      <c r="AE257" s="425" t="s">
        <v>933</v>
      </c>
      <c r="AF257" s="426"/>
      <c r="AG257" s="426"/>
      <c r="AH257" s="294"/>
      <c r="AI257" s="56"/>
    </row>
    <row r="258" spans="2:35">
      <c r="B258" s="71">
        <v>27</v>
      </c>
      <c r="C258" s="72" t="s">
        <v>400</v>
      </c>
      <c r="D258" s="53"/>
      <c r="E258" s="53"/>
      <c r="K258" s="56">
        <v>65</v>
      </c>
      <c r="L258" s="53" t="s">
        <v>872</v>
      </c>
      <c r="AC258" s="312" t="s">
        <v>337</v>
      </c>
      <c r="AD258" s="398">
        <v>66</v>
      </c>
      <c r="AE258" s="425" t="s">
        <v>933</v>
      </c>
      <c r="AF258" s="426"/>
      <c r="AG258" s="426"/>
      <c r="AH258" s="294"/>
      <c r="AI258" s="56"/>
    </row>
    <row r="259" spans="2:35">
      <c r="B259" s="71">
        <v>28</v>
      </c>
      <c r="C259" s="72" t="s">
        <v>400</v>
      </c>
      <c r="D259" s="53"/>
      <c r="E259" s="53"/>
      <c r="K259" s="56">
        <v>66</v>
      </c>
      <c r="L259" s="53" t="s">
        <v>337</v>
      </c>
      <c r="AC259" s="312" t="s">
        <v>338</v>
      </c>
      <c r="AD259" s="398">
        <v>67</v>
      </c>
      <c r="AE259" s="425" t="s">
        <v>933</v>
      </c>
      <c r="AF259" s="426"/>
      <c r="AG259" s="426"/>
      <c r="AH259" s="294"/>
      <c r="AI259" s="56"/>
    </row>
    <row r="260" spans="2:35">
      <c r="B260" s="71">
        <v>29</v>
      </c>
      <c r="C260" s="72" t="s">
        <v>400</v>
      </c>
      <c r="D260" s="53"/>
      <c r="E260" s="53"/>
      <c r="K260" s="56">
        <v>67</v>
      </c>
      <c r="L260" s="53" t="s">
        <v>873</v>
      </c>
      <c r="AC260" s="312" t="s">
        <v>339</v>
      </c>
      <c r="AD260" s="398">
        <v>68</v>
      </c>
      <c r="AE260" s="425" t="s">
        <v>934</v>
      </c>
      <c r="AF260" s="426"/>
      <c r="AG260" s="426"/>
      <c r="AH260" s="294"/>
      <c r="AI260" s="56"/>
    </row>
    <row r="261" spans="2:35">
      <c r="B261" s="71">
        <v>30</v>
      </c>
      <c r="C261" s="72" t="s">
        <v>400</v>
      </c>
      <c r="D261" s="53"/>
      <c r="E261" s="53"/>
      <c r="K261" s="56">
        <v>68</v>
      </c>
      <c r="L261" s="53" t="s">
        <v>339</v>
      </c>
      <c r="AC261" s="312" t="s">
        <v>340</v>
      </c>
      <c r="AD261" s="398">
        <v>69</v>
      </c>
      <c r="AE261" s="425" t="s">
        <v>934</v>
      </c>
      <c r="AF261" s="426"/>
      <c r="AG261" s="426"/>
      <c r="AH261" s="294"/>
      <c r="AI261" s="56"/>
    </row>
    <row r="262" spans="2:35">
      <c r="B262" s="71">
        <v>31</v>
      </c>
      <c r="C262" s="72" t="s">
        <v>400</v>
      </c>
      <c r="D262" s="53"/>
      <c r="E262" s="53"/>
      <c r="K262" s="56">
        <v>69</v>
      </c>
      <c r="L262" s="53" t="s">
        <v>340</v>
      </c>
      <c r="AC262" s="312" t="s">
        <v>888</v>
      </c>
      <c r="AD262" s="398">
        <v>690</v>
      </c>
      <c r="AE262" s="425" t="s">
        <v>934</v>
      </c>
      <c r="AF262" s="426"/>
      <c r="AG262" s="426"/>
      <c r="AH262" s="294"/>
      <c r="AI262" s="56"/>
    </row>
    <row r="263" spans="2:35">
      <c r="B263" s="71">
        <v>32</v>
      </c>
      <c r="C263" s="72" t="s">
        <v>400</v>
      </c>
      <c r="D263" s="53"/>
      <c r="E263" s="53"/>
      <c r="K263" s="64">
        <v>690</v>
      </c>
      <c r="L263" s="53" t="s">
        <v>888</v>
      </c>
      <c r="AC263" s="312" t="s">
        <v>886</v>
      </c>
      <c r="AD263" s="398">
        <v>691</v>
      </c>
      <c r="AE263" s="425" t="s">
        <v>934</v>
      </c>
      <c r="AF263" s="426"/>
      <c r="AG263" s="426"/>
      <c r="AH263" s="294"/>
      <c r="AI263" s="56"/>
    </row>
    <row r="264" spans="2:35">
      <c r="B264" s="71">
        <v>33</v>
      </c>
      <c r="C264" s="72" t="s">
        <v>400</v>
      </c>
      <c r="D264" s="53"/>
      <c r="E264" s="53"/>
      <c r="K264" s="64">
        <v>691</v>
      </c>
      <c r="L264" s="53" t="s">
        <v>341</v>
      </c>
      <c r="AC264" s="312" t="s">
        <v>874</v>
      </c>
      <c r="AD264" s="398">
        <v>692</v>
      </c>
      <c r="AE264" s="425" t="s">
        <v>934</v>
      </c>
      <c r="AF264" s="426"/>
      <c r="AG264" s="426"/>
      <c r="AH264" s="294"/>
      <c r="AI264" s="56"/>
    </row>
    <row r="265" spans="2:35">
      <c r="B265" s="71">
        <v>34</v>
      </c>
      <c r="C265" s="72" t="s">
        <v>400</v>
      </c>
      <c r="D265" s="53"/>
      <c r="E265" s="53"/>
      <c r="K265" s="64">
        <v>692</v>
      </c>
      <c r="L265" s="53" t="s">
        <v>874</v>
      </c>
      <c r="AC265" s="312" t="s">
        <v>342</v>
      </c>
      <c r="AD265" s="398">
        <v>693</v>
      </c>
      <c r="AE265" s="425" t="s">
        <v>934</v>
      </c>
      <c r="AF265" s="426"/>
      <c r="AG265" s="426"/>
      <c r="AH265" s="294"/>
      <c r="AI265" s="56"/>
    </row>
    <row r="266" spans="2:35">
      <c r="B266" s="71">
        <v>35</v>
      </c>
      <c r="C266" s="72" t="s">
        <v>400</v>
      </c>
      <c r="D266" s="53"/>
      <c r="E266" s="53"/>
      <c r="K266" s="64">
        <v>693</v>
      </c>
      <c r="L266" s="53" t="s">
        <v>342</v>
      </c>
      <c r="AC266" s="312" t="s">
        <v>343</v>
      </c>
      <c r="AD266" s="398">
        <v>694</v>
      </c>
      <c r="AE266" s="425" t="s">
        <v>934</v>
      </c>
      <c r="AF266" s="426"/>
      <c r="AG266" s="426"/>
      <c r="AH266" s="294"/>
      <c r="AI266" s="56"/>
    </row>
    <row r="267" spans="2:35">
      <c r="B267" s="71">
        <v>36</v>
      </c>
      <c r="C267" s="72" t="s">
        <v>400</v>
      </c>
      <c r="D267" s="53"/>
      <c r="E267" s="53"/>
      <c r="K267" s="64">
        <v>694</v>
      </c>
      <c r="L267" s="53" t="s">
        <v>343</v>
      </c>
      <c r="AC267" s="312" t="s">
        <v>344</v>
      </c>
      <c r="AD267" s="398">
        <v>70</v>
      </c>
      <c r="AE267" s="425" t="s">
        <v>934</v>
      </c>
      <c r="AF267" s="426"/>
      <c r="AG267" s="426"/>
      <c r="AH267" s="294"/>
      <c r="AI267" s="56"/>
    </row>
    <row r="268" spans="2:35">
      <c r="B268" s="71">
        <v>37</v>
      </c>
      <c r="C268" s="72" t="s">
        <v>400</v>
      </c>
      <c r="D268" s="53"/>
      <c r="E268" s="53"/>
      <c r="K268" s="56">
        <v>70</v>
      </c>
      <c r="L268" s="53" t="s">
        <v>344</v>
      </c>
      <c r="AC268" s="312" t="s">
        <v>345</v>
      </c>
      <c r="AD268" s="398">
        <v>71</v>
      </c>
      <c r="AE268" s="425" t="s">
        <v>935</v>
      </c>
      <c r="AF268" s="426"/>
      <c r="AG268" s="426"/>
      <c r="AH268" s="294"/>
      <c r="AI268" s="56"/>
    </row>
    <row r="269" spans="2:35">
      <c r="B269" s="71">
        <v>40</v>
      </c>
      <c r="C269" s="72" t="s">
        <v>400</v>
      </c>
      <c r="D269" s="53"/>
      <c r="E269" s="53"/>
      <c r="K269" s="56">
        <v>71</v>
      </c>
      <c r="L269" s="53" t="s">
        <v>345</v>
      </c>
      <c r="AC269" s="312" t="s">
        <v>346</v>
      </c>
      <c r="AD269" s="398">
        <v>72</v>
      </c>
      <c r="AE269" s="425" t="s">
        <v>935</v>
      </c>
      <c r="AF269" s="426"/>
      <c r="AG269" s="426"/>
      <c r="AH269" s="294"/>
      <c r="AI269" s="56"/>
    </row>
    <row r="270" spans="2:35">
      <c r="B270" s="71">
        <v>41</v>
      </c>
      <c r="C270" s="72" t="s">
        <v>400</v>
      </c>
      <c r="D270" s="53"/>
      <c r="E270" s="53"/>
      <c r="K270" s="56">
        <v>72</v>
      </c>
      <c r="L270" s="53" t="s">
        <v>346</v>
      </c>
      <c r="AC270" s="312" t="s">
        <v>347</v>
      </c>
      <c r="AD270" s="398">
        <v>73</v>
      </c>
      <c r="AE270" s="425" t="s">
        <v>935</v>
      </c>
      <c r="AF270" s="426"/>
      <c r="AG270" s="426"/>
      <c r="AH270" s="294"/>
      <c r="AI270" s="56"/>
    </row>
    <row r="271" spans="2:35">
      <c r="B271" s="73">
        <v>410</v>
      </c>
      <c r="C271" s="72" t="s">
        <v>400</v>
      </c>
      <c r="D271" s="53"/>
      <c r="E271" s="53"/>
      <c r="K271" s="56">
        <v>73</v>
      </c>
      <c r="L271" s="53" t="s">
        <v>347</v>
      </c>
      <c r="AC271" s="312" t="s">
        <v>348</v>
      </c>
      <c r="AD271" s="398">
        <v>74</v>
      </c>
      <c r="AE271" s="425" t="s">
        <v>935</v>
      </c>
      <c r="AF271" s="426"/>
      <c r="AG271" s="426"/>
      <c r="AH271" s="294"/>
      <c r="AI271" s="56"/>
    </row>
    <row r="272" spans="2:35">
      <c r="B272" s="73">
        <v>413</v>
      </c>
      <c r="C272" s="72" t="s">
        <v>400</v>
      </c>
      <c r="D272" s="53"/>
      <c r="E272" s="53"/>
      <c r="K272" s="56">
        <v>74</v>
      </c>
      <c r="L272" s="53" t="s">
        <v>348</v>
      </c>
      <c r="AC272" s="312" t="s">
        <v>349</v>
      </c>
      <c r="AD272" s="398">
        <v>75</v>
      </c>
      <c r="AE272" s="425" t="s">
        <v>928</v>
      </c>
      <c r="AF272" s="426"/>
      <c r="AG272" s="426"/>
      <c r="AH272" s="294"/>
      <c r="AI272" s="56"/>
    </row>
    <row r="273" spans="2:35">
      <c r="B273" s="73">
        <v>414</v>
      </c>
      <c r="C273" s="72" t="s">
        <v>400</v>
      </c>
      <c r="D273" s="53"/>
      <c r="E273" s="53"/>
      <c r="K273" s="56">
        <v>75</v>
      </c>
      <c r="L273" s="53" t="s">
        <v>349</v>
      </c>
      <c r="AC273" s="312" t="s">
        <v>350</v>
      </c>
      <c r="AD273" s="398">
        <v>76</v>
      </c>
      <c r="AE273" s="425" t="s">
        <v>928</v>
      </c>
      <c r="AF273" s="426"/>
      <c r="AG273" s="426"/>
      <c r="AH273" s="294"/>
      <c r="AI273" s="56"/>
    </row>
    <row r="274" spans="2:35">
      <c r="B274" s="75">
        <v>42</v>
      </c>
      <c r="C274" s="72" t="s">
        <v>400</v>
      </c>
      <c r="D274" s="53"/>
      <c r="E274" s="53"/>
      <c r="K274" s="56">
        <v>76</v>
      </c>
      <c r="L274" s="53" t="s">
        <v>350</v>
      </c>
      <c r="AC274" s="312" t="s">
        <v>351</v>
      </c>
      <c r="AD274" s="398">
        <v>77</v>
      </c>
      <c r="AE274" s="425" t="s">
        <v>928</v>
      </c>
      <c r="AF274" s="426"/>
      <c r="AG274" s="426"/>
      <c r="AH274" s="294"/>
      <c r="AI274" s="56"/>
    </row>
    <row r="275" spans="2:35">
      <c r="B275" s="75">
        <v>43</v>
      </c>
      <c r="C275" s="72" t="s">
        <v>400</v>
      </c>
      <c r="D275" s="53"/>
      <c r="E275" s="53"/>
      <c r="K275" s="56">
        <v>77</v>
      </c>
      <c r="L275" s="53" t="s">
        <v>351</v>
      </c>
      <c r="AC275" s="312" t="s">
        <v>352</v>
      </c>
      <c r="AD275" s="398">
        <v>78</v>
      </c>
      <c r="AE275" s="425" t="s">
        <v>936</v>
      </c>
      <c r="AF275" s="426"/>
      <c r="AG275" s="426"/>
      <c r="AH275" s="294"/>
      <c r="AI275" s="56"/>
    </row>
    <row r="276" spans="2:35">
      <c r="B276" s="75">
        <v>44</v>
      </c>
      <c r="C276" s="72" t="s">
        <v>400</v>
      </c>
      <c r="D276" s="53"/>
      <c r="E276" s="53"/>
      <c r="K276" s="56">
        <v>78</v>
      </c>
      <c r="L276" s="53" t="s">
        <v>352</v>
      </c>
      <c r="AC276" s="312" t="s">
        <v>353</v>
      </c>
      <c r="AD276" s="398">
        <v>79</v>
      </c>
      <c r="AE276" s="425" t="s">
        <v>936</v>
      </c>
      <c r="AF276" s="426"/>
      <c r="AG276" s="426"/>
      <c r="AH276" s="294"/>
      <c r="AI276" s="56"/>
    </row>
    <row r="277" spans="2:35">
      <c r="B277" s="75">
        <v>45</v>
      </c>
      <c r="C277" s="72" t="s">
        <v>400</v>
      </c>
      <c r="D277" s="53"/>
      <c r="E277" s="53"/>
      <c r="K277" s="56">
        <v>79</v>
      </c>
      <c r="L277" s="53" t="s">
        <v>353</v>
      </c>
      <c r="AC277" s="312" t="s">
        <v>354</v>
      </c>
      <c r="AD277" s="398">
        <v>80</v>
      </c>
      <c r="AE277" s="425" t="s">
        <v>936</v>
      </c>
      <c r="AF277" s="426"/>
      <c r="AG277" s="426"/>
      <c r="AH277" s="294"/>
      <c r="AI277" s="56"/>
    </row>
    <row r="278" spans="2:35">
      <c r="B278" s="75">
        <v>46</v>
      </c>
      <c r="C278" s="72" t="s">
        <v>400</v>
      </c>
      <c r="D278" s="53"/>
      <c r="E278" s="53"/>
      <c r="K278" s="56">
        <v>80</v>
      </c>
      <c r="L278" s="53" t="s">
        <v>354</v>
      </c>
      <c r="AC278" s="312" t="s">
        <v>355</v>
      </c>
      <c r="AD278" s="398">
        <v>81</v>
      </c>
      <c r="AE278" s="425" t="s">
        <v>937</v>
      </c>
      <c r="AF278" s="426"/>
      <c r="AG278" s="426"/>
      <c r="AH278" s="294"/>
      <c r="AI278" s="56"/>
    </row>
    <row r="279" spans="2:35">
      <c r="B279" s="75">
        <v>47</v>
      </c>
      <c r="C279" s="72" t="s">
        <v>400</v>
      </c>
      <c r="D279" s="53"/>
      <c r="E279" s="53"/>
      <c r="K279" s="56">
        <v>81</v>
      </c>
      <c r="L279" s="53" t="s">
        <v>355</v>
      </c>
      <c r="AC279" s="312" t="s">
        <v>875</v>
      </c>
      <c r="AD279" s="398">
        <v>82</v>
      </c>
      <c r="AE279" s="425" t="s">
        <v>937</v>
      </c>
      <c r="AF279" s="426"/>
      <c r="AG279" s="426"/>
      <c r="AH279" s="294"/>
      <c r="AI279" s="56"/>
    </row>
    <row r="280" spans="2:35">
      <c r="B280" s="75">
        <v>48</v>
      </c>
      <c r="C280" s="72" t="s">
        <v>400</v>
      </c>
      <c r="D280" s="53"/>
      <c r="E280" s="53"/>
      <c r="K280" s="56">
        <v>82</v>
      </c>
      <c r="L280" s="53" t="s">
        <v>875</v>
      </c>
      <c r="AC280" s="312" t="s">
        <v>356</v>
      </c>
      <c r="AD280" s="398">
        <v>83</v>
      </c>
      <c r="AE280" s="425" t="s">
        <v>938</v>
      </c>
      <c r="AF280" s="426"/>
      <c r="AG280" s="426"/>
      <c r="AH280" s="294"/>
      <c r="AI280" s="56"/>
    </row>
    <row r="281" spans="2:35">
      <c r="B281" s="75">
        <v>49</v>
      </c>
      <c r="C281" s="72" t="s">
        <v>400</v>
      </c>
      <c r="D281" s="53"/>
      <c r="E281" s="53"/>
      <c r="K281" s="56">
        <v>83</v>
      </c>
      <c r="L281" s="53" t="s">
        <v>356</v>
      </c>
      <c r="AC281" s="312" t="s">
        <v>357</v>
      </c>
      <c r="AD281" s="398">
        <v>84</v>
      </c>
      <c r="AE281" s="425" t="s">
        <v>938</v>
      </c>
      <c r="AF281" s="426"/>
      <c r="AG281" s="426"/>
      <c r="AH281" s="294"/>
      <c r="AI281" s="56"/>
    </row>
    <row r="282" spans="2:35">
      <c r="B282" s="75">
        <v>62</v>
      </c>
      <c r="C282" s="72" t="s">
        <v>400</v>
      </c>
      <c r="D282" s="53"/>
      <c r="E282" s="53"/>
      <c r="K282" s="56">
        <v>84</v>
      </c>
      <c r="L282" s="53" t="s">
        <v>357</v>
      </c>
      <c r="AC282" s="312" t="s">
        <v>358</v>
      </c>
      <c r="AD282" s="398">
        <v>85</v>
      </c>
      <c r="AE282" s="425" t="s">
        <v>938</v>
      </c>
      <c r="AF282" s="426"/>
      <c r="AG282" s="426"/>
      <c r="AH282" s="294"/>
      <c r="AI282" s="56"/>
    </row>
    <row r="283" spans="2:35">
      <c r="B283" s="75">
        <v>63</v>
      </c>
      <c r="C283" s="72" t="s">
        <v>400</v>
      </c>
      <c r="D283" s="53"/>
      <c r="E283" s="53"/>
      <c r="K283" s="56">
        <v>85</v>
      </c>
      <c r="L283" s="53" t="s">
        <v>358</v>
      </c>
      <c r="AC283" s="312" t="s">
        <v>359</v>
      </c>
      <c r="AD283" s="398">
        <v>86</v>
      </c>
      <c r="AE283" s="425" t="s">
        <v>257</v>
      </c>
      <c r="AF283" s="426"/>
      <c r="AG283" s="426"/>
      <c r="AH283" s="294"/>
      <c r="AI283" s="56"/>
    </row>
    <row r="284" spans="2:35">
      <c r="B284" s="75">
        <v>64</v>
      </c>
      <c r="C284" s="72" t="s">
        <v>400</v>
      </c>
      <c r="D284" s="53"/>
      <c r="E284" s="53"/>
      <c r="K284" s="56">
        <v>86</v>
      </c>
      <c r="L284" s="53" t="s">
        <v>359</v>
      </c>
      <c r="AC284" s="312" t="s">
        <v>360</v>
      </c>
      <c r="AD284" s="398">
        <v>87</v>
      </c>
      <c r="AE284" s="425" t="s">
        <v>257</v>
      </c>
      <c r="AF284" s="426"/>
      <c r="AG284" s="426"/>
      <c r="AH284" s="294"/>
      <c r="AI284" s="56"/>
    </row>
    <row r="285" spans="2:35">
      <c r="B285" s="75">
        <v>65</v>
      </c>
      <c r="C285" s="72" t="s">
        <v>400</v>
      </c>
      <c r="D285" s="53"/>
      <c r="E285" s="53"/>
      <c r="K285" s="56">
        <v>87</v>
      </c>
      <c r="L285" s="53" t="s">
        <v>360</v>
      </c>
      <c r="AC285" s="312" t="s">
        <v>361</v>
      </c>
      <c r="AD285" s="398">
        <v>88</v>
      </c>
      <c r="AE285" s="425" t="s">
        <v>258</v>
      </c>
      <c r="AF285" s="426"/>
      <c r="AG285" s="426"/>
      <c r="AH285" s="294"/>
      <c r="AI285" s="56"/>
    </row>
    <row r="286" spans="2:35">
      <c r="B286" s="75">
        <v>66</v>
      </c>
      <c r="C286" s="72" t="s">
        <v>400</v>
      </c>
      <c r="D286" s="53"/>
      <c r="E286" s="53"/>
      <c r="K286" s="56">
        <v>88</v>
      </c>
      <c r="L286" s="53" t="s">
        <v>361</v>
      </c>
      <c r="AC286" s="312" t="s">
        <v>362</v>
      </c>
      <c r="AD286" s="398">
        <v>89</v>
      </c>
      <c r="AE286" s="425" t="s">
        <v>258</v>
      </c>
      <c r="AF286" s="426"/>
      <c r="AG286" s="426"/>
      <c r="AH286" s="294"/>
      <c r="AI286" s="56"/>
    </row>
    <row r="287" spans="2:35">
      <c r="B287" s="75">
        <v>67</v>
      </c>
      <c r="C287" s="72" t="s">
        <v>400</v>
      </c>
      <c r="D287" s="53"/>
      <c r="E287" s="53"/>
      <c r="K287" s="56">
        <v>89</v>
      </c>
      <c r="L287" s="53" t="s">
        <v>362</v>
      </c>
      <c r="AC287" s="312" t="s">
        <v>363</v>
      </c>
      <c r="AD287" s="398">
        <v>90</v>
      </c>
      <c r="AE287" s="425" t="s">
        <v>258</v>
      </c>
      <c r="AF287" s="426"/>
      <c r="AG287" s="426"/>
      <c r="AH287" s="294"/>
      <c r="AI287" s="56"/>
    </row>
    <row r="288" spans="2:35">
      <c r="B288" s="75">
        <v>68</v>
      </c>
      <c r="C288" s="72" t="s">
        <v>400</v>
      </c>
      <c r="D288" s="53"/>
      <c r="E288" s="53"/>
      <c r="K288" s="56">
        <v>90</v>
      </c>
      <c r="L288" s="53" t="s">
        <v>363</v>
      </c>
      <c r="AC288" s="312" t="s">
        <v>364</v>
      </c>
      <c r="AD288" s="398">
        <v>91</v>
      </c>
      <c r="AE288" s="425" t="s">
        <v>258</v>
      </c>
      <c r="AF288" s="426"/>
      <c r="AG288" s="426"/>
      <c r="AH288" s="294"/>
      <c r="AI288" s="56"/>
    </row>
    <row r="289" spans="2:35">
      <c r="B289" s="75">
        <v>69</v>
      </c>
      <c r="C289" s="72" t="s">
        <v>400</v>
      </c>
      <c r="D289" s="53"/>
      <c r="E289" s="53"/>
      <c r="K289" s="56">
        <v>91</v>
      </c>
      <c r="L289" s="53" t="s">
        <v>364</v>
      </c>
      <c r="AC289" s="312" t="s">
        <v>365</v>
      </c>
      <c r="AD289" s="398">
        <v>92</v>
      </c>
      <c r="AE289" s="425" t="s">
        <v>258</v>
      </c>
      <c r="AF289" s="426"/>
      <c r="AG289" s="426"/>
      <c r="AH289" s="294"/>
      <c r="AI289" s="56"/>
    </row>
    <row r="290" spans="2:35">
      <c r="B290" s="74">
        <v>690</v>
      </c>
      <c r="C290" s="72" t="s">
        <v>400</v>
      </c>
      <c r="D290" s="53"/>
      <c r="E290" s="53"/>
      <c r="K290" s="56">
        <v>92</v>
      </c>
      <c r="L290" s="53" t="s">
        <v>365</v>
      </c>
      <c r="AC290" s="312" t="s">
        <v>366</v>
      </c>
      <c r="AD290" s="398">
        <v>93</v>
      </c>
      <c r="AE290" s="425" t="s">
        <v>258</v>
      </c>
      <c r="AF290" s="426"/>
      <c r="AG290" s="426"/>
      <c r="AH290" s="294"/>
      <c r="AI290" s="56"/>
    </row>
    <row r="291" spans="2:35">
      <c r="B291" s="74">
        <v>691</v>
      </c>
      <c r="C291" s="72" t="s">
        <v>400</v>
      </c>
      <c r="D291" s="53"/>
      <c r="E291" s="53"/>
      <c r="K291" s="56">
        <v>93</v>
      </c>
      <c r="L291" s="53" t="s">
        <v>366</v>
      </c>
      <c r="AC291" s="312" t="s">
        <v>367</v>
      </c>
      <c r="AD291" s="398">
        <v>94</v>
      </c>
      <c r="AE291" s="425" t="s">
        <v>258</v>
      </c>
      <c r="AF291" s="426"/>
      <c r="AG291" s="426"/>
      <c r="AH291" s="294"/>
      <c r="AI291" s="56"/>
    </row>
    <row r="292" spans="2:35">
      <c r="B292" s="74">
        <v>692</v>
      </c>
      <c r="C292" s="72" t="s">
        <v>400</v>
      </c>
      <c r="D292" s="53"/>
      <c r="E292" s="53"/>
      <c r="K292" s="56">
        <v>94</v>
      </c>
      <c r="L292" s="53" t="s">
        <v>367</v>
      </c>
      <c r="AC292" s="312" t="s">
        <v>368</v>
      </c>
      <c r="AD292" s="398">
        <v>95</v>
      </c>
      <c r="AE292" s="425" t="s">
        <v>258</v>
      </c>
      <c r="AF292" s="426"/>
      <c r="AG292" s="426"/>
      <c r="AH292" s="294"/>
      <c r="AI292" s="56"/>
    </row>
    <row r="293" spans="2:35">
      <c r="B293" s="74">
        <v>694</v>
      </c>
      <c r="C293" s="72" t="s">
        <v>400</v>
      </c>
      <c r="D293" s="53"/>
      <c r="E293" s="53"/>
      <c r="K293" s="56">
        <v>95</v>
      </c>
      <c r="L293" s="53" t="s">
        <v>368</v>
      </c>
      <c r="AC293" s="312" t="s">
        <v>369</v>
      </c>
      <c r="AD293" s="398">
        <v>96</v>
      </c>
      <c r="AE293" s="425" t="s">
        <v>258</v>
      </c>
      <c r="AF293" s="426"/>
      <c r="AG293" s="426"/>
      <c r="AH293" s="294"/>
      <c r="AI293" s="56"/>
    </row>
    <row r="294" spans="2:35">
      <c r="B294" s="75">
        <v>97</v>
      </c>
      <c r="C294" s="72" t="s">
        <v>400</v>
      </c>
      <c r="D294" s="53"/>
      <c r="E294" s="53"/>
      <c r="K294" s="56">
        <v>96</v>
      </c>
      <c r="L294" s="53" t="s">
        <v>369</v>
      </c>
      <c r="AC294" s="312" t="s">
        <v>370</v>
      </c>
      <c r="AD294" s="398">
        <v>97</v>
      </c>
      <c r="AE294" s="425" t="s">
        <v>259</v>
      </c>
      <c r="AF294" s="426"/>
      <c r="AG294" s="426"/>
      <c r="AH294" s="294"/>
      <c r="AI294" s="56"/>
    </row>
    <row r="295" spans="2:35">
      <c r="B295" s="75">
        <v>98</v>
      </c>
      <c r="C295" s="72" t="s">
        <v>400</v>
      </c>
      <c r="D295" s="53"/>
      <c r="E295" s="53"/>
      <c r="K295" s="56">
        <v>97</v>
      </c>
      <c r="L295" s="53" t="s">
        <v>370</v>
      </c>
      <c r="AC295" s="312" t="s">
        <v>371</v>
      </c>
      <c r="AD295" s="398">
        <v>98</v>
      </c>
      <c r="AE295" s="425" t="s">
        <v>259</v>
      </c>
      <c r="AF295" s="426"/>
      <c r="AG295" s="426"/>
      <c r="AH295" s="294"/>
      <c r="AI295" s="56"/>
    </row>
    <row r="296" spans="2:35">
      <c r="B296" s="75">
        <v>99</v>
      </c>
      <c r="C296" s="72" t="s">
        <v>400</v>
      </c>
      <c r="D296" s="53"/>
      <c r="E296" s="53"/>
      <c r="K296" s="56">
        <v>98</v>
      </c>
      <c r="L296" s="53" t="s">
        <v>371</v>
      </c>
      <c r="AC296" s="312" t="s">
        <v>372</v>
      </c>
      <c r="AD296" s="398">
        <v>99</v>
      </c>
      <c r="AE296" s="425" t="s">
        <v>260</v>
      </c>
      <c r="AF296" s="426"/>
      <c r="AG296" s="426"/>
      <c r="AH296" s="294"/>
      <c r="AI296" s="56"/>
    </row>
    <row r="297" spans="2:35">
      <c r="K297" s="56">
        <v>99</v>
      </c>
      <c r="L297" s="53" t="s">
        <v>372</v>
      </c>
    </row>
  </sheetData>
  <sheetProtection algorithmName="SHA-512" hashValue="jHzLWro27VV34Wy6JiKMY88G1wPcvnp27fofRr4o4JlkR5GFmiXPv6d0RqMq05ELffhRb+0ofcl/5iYOb53pXQ==" saltValue="w1Ja7RDDmxsQxUtjh393YQ==" spinCount="100000" sheet="1" selectLockedCells="1"/>
  <mergeCells count="326">
    <mergeCell ref="V59:Z59"/>
    <mergeCell ref="R58:AA58"/>
    <mergeCell ref="P55:AA55"/>
    <mergeCell ref="F66:G66"/>
    <mergeCell ref="O66:P66"/>
    <mergeCell ref="X66:Y66"/>
    <mergeCell ref="Z40:AA40"/>
    <mergeCell ref="D37:H39"/>
    <mergeCell ref="I37:I39"/>
    <mergeCell ref="B61:S61"/>
    <mergeCell ref="B62:T62"/>
    <mergeCell ref="D56:AA56"/>
    <mergeCell ref="B42:Z42"/>
    <mergeCell ref="B63:AA63"/>
    <mergeCell ref="B46:C46"/>
    <mergeCell ref="B48:C48"/>
    <mergeCell ref="B43:Z43"/>
    <mergeCell ref="D47:AA50"/>
    <mergeCell ref="H52:N52"/>
    <mergeCell ref="O53:AA53"/>
    <mergeCell ref="B71:D72"/>
    <mergeCell ref="E72:T72"/>
    <mergeCell ref="B69:D69"/>
    <mergeCell ref="B70:D70"/>
    <mergeCell ref="U69:AA69"/>
    <mergeCell ref="F71:L71"/>
    <mergeCell ref="E69:R69"/>
    <mergeCell ref="W70:X70"/>
    <mergeCell ref="Y70:Z70"/>
    <mergeCell ref="P70:V70"/>
    <mergeCell ref="U71:V72"/>
    <mergeCell ref="W71:AA72"/>
    <mergeCell ref="X67:Y67"/>
    <mergeCell ref="O68:AA68"/>
    <mergeCell ref="V61:Z61"/>
    <mergeCell ref="E70:M70"/>
    <mergeCell ref="P120:R120"/>
    <mergeCell ref="P108:S108"/>
    <mergeCell ref="T108:X108"/>
    <mergeCell ref="C100:H100"/>
    <mergeCell ref="I100:J100"/>
    <mergeCell ref="K100:R100"/>
    <mergeCell ref="S100:W100"/>
    <mergeCell ref="H87:P87"/>
    <mergeCell ref="H89:P89"/>
    <mergeCell ref="B78:D79"/>
    <mergeCell ref="B116:G116"/>
    <mergeCell ref="X103:Z103"/>
    <mergeCell ref="B102:J102"/>
    <mergeCell ref="Y106:AA106"/>
    <mergeCell ref="C109:F109"/>
    <mergeCell ref="W75:AA75"/>
    <mergeCell ref="F74:L74"/>
    <mergeCell ref="Y109:AA109"/>
    <mergeCell ref="C119:G119"/>
    <mergeCell ref="H116:O116"/>
    <mergeCell ref="N135:R135"/>
    <mergeCell ref="S135:V135"/>
    <mergeCell ref="X127:Y127"/>
    <mergeCell ref="X128:Y128"/>
    <mergeCell ref="C131:D131"/>
    <mergeCell ref="Q131:R131"/>
    <mergeCell ref="E135:H135"/>
    <mergeCell ref="H127:L127"/>
    <mergeCell ref="P121:R121"/>
    <mergeCell ref="S121:U121"/>
    <mergeCell ref="W121:Y121"/>
    <mergeCell ref="Y108:AA108"/>
    <mergeCell ref="P109:S109"/>
    <mergeCell ref="T109:X109"/>
    <mergeCell ref="H120:O120"/>
    <mergeCell ref="W119:Y119"/>
    <mergeCell ref="W120:Y120"/>
    <mergeCell ref="H119:O119"/>
    <mergeCell ref="S119:U119"/>
    <mergeCell ref="S118:U118"/>
    <mergeCell ref="Z117:AA117"/>
    <mergeCell ref="P118:R118"/>
    <mergeCell ref="P117:R117"/>
    <mergeCell ref="W117:Y117"/>
    <mergeCell ref="L111:AA112"/>
    <mergeCell ref="Y110:AA110"/>
    <mergeCell ref="T110:X110"/>
    <mergeCell ref="G109:K109"/>
    <mergeCell ref="L109:N109"/>
    <mergeCell ref="P110:S110"/>
    <mergeCell ref="S120:U120"/>
    <mergeCell ref="B111:K112"/>
    <mergeCell ref="C120:G120"/>
    <mergeCell ref="P119:R119"/>
    <mergeCell ref="H117:O117"/>
    <mergeCell ref="X154:Z154"/>
    <mergeCell ref="K161:L161"/>
    <mergeCell ref="R161:S161"/>
    <mergeCell ref="K160:Z160"/>
    <mergeCell ref="N154:R154"/>
    <mergeCell ref="J154:L154"/>
    <mergeCell ref="J152:L152"/>
    <mergeCell ref="M152:AA152"/>
    <mergeCell ref="K151:O151"/>
    <mergeCell ref="B106:F106"/>
    <mergeCell ref="Y107:AA107"/>
    <mergeCell ref="X153:Z153"/>
    <mergeCell ref="P145:AA145"/>
    <mergeCell ref="S123:U123"/>
    <mergeCell ref="W137:X137"/>
    <mergeCell ref="M127:V127"/>
    <mergeCell ref="B126:AA126"/>
    <mergeCell ref="E136:H136"/>
    <mergeCell ref="S137:U137"/>
    <mergeCell ref="C135:D135"/>
    <mergeCell ref="N136:R136"/>
    <mergeCell ref="I137:M137"/>
    <mergeCell ref="C137:D137"/>
    <mergeCell ref="E137:H137"/>
    <mergeCell ref="E139:H139"/>
    <mergeCell ref="D143:I150"/>
    <mergeCell ref="I135:M135"/>
    <mergeCell ref="H128:L128"/>
    <mergeCell ref="B127:G128"/>
    <mergeCell ref="H118:O118"/>
    <mergeCell ref="Z118:AA118"/>
    <mergeCell ref="Z119:AA119"/>
    <mergeCell ref="C118:G118"/>
    <mergeCell ref="Y100:Z100"/>
    <mergeCell ref="C108:F108"/>
    <mergeCell ref="X89:AA89"/>
    <mergeCell ref="X90:AA90"/>
    <mergeCell ref="H76:T76"/>
    <mergeCell ref="H77:T77"/>
    <mergeCell ref="B76:D77"/>
    <mergeCell ref="L108:N108"/>
    <mergeCell ref="K103:R103"/>
    <mergeCell ref="S103:U103"/>
    <mergeCell ref="G107:K107"/>
    <mergeCell ref="L107:N107"/>
    <mergeCell ref="P107:S107"/>
    <mergeCell ref="T107:X107"/>
    <mergeCell ref="E85:F85"/>
    <mergeCell ref="J79:K79"/>
    <mergeCell ref="E78:J78"/>
    <mergeCell ref="E79:I79"/>
    <mergeCell ref="C90:G90"/>
    <mergeCell ref="H92:P92"/>
    <mergeCell ref="C91:G91"/>
    <mergeCell ref="H91:P91"/>
    <mergeCell ref="H90:P90"/>
    <mergeCell ref="C89:G89"/>
    <mergeCell ref="R10:W10"/>
    <mergeCell ref="Q13:Y13"/>
    <mergeCell ref="B23:Z23"/>
    <mergeCell ref="C28:H28"/>
    <mergeCell ref="I28:N28"/>
    <mergeCell ref="O28:AA28"/>
    <mergeCell ref="D46:Z46"/>
    <mergeCell ref="C27:AA27"/>
    <mergeCell ref="J40:N40"/>
    <mergeCell ref="C37:C39"/>
    <mergeCell ref="Z29:AA39"/>
    <mergeCell ref="I29:I32"/>
    <mergeCell ref="I33:I36"/>
    <mergeCell ref="D29:H36"/>
    <mergeCell ref="C29:C36"/>
    <mergeCell ref="D40:H40"/>
    <mergeCell ref="Z121:AA121"/>
    <mergeCell ref="P116:R116"/>
    <mergeCell ref="Z116:AA116"/>
    <mergeCell ref="W116:Y116"/>
    <mergeCell ref="Z122:AA122"/>
    <mergeCell ref="Z123:AA123"/>
    <mergeCell ref="Z124:AA124"/>
    <mergeCell ref="C122:G122"/>
    <mergeCell ref="P122:R122"/>
    <mergeCell ref="Z120:AA120"/>
    <mergeCell ref="W122:Y122"/>
    <mergeCell ref="S116:V116"/>
    <mergeCell ref="B124:R124"/>
    <mergeCell ref="W118:Y118"/>
    <mergeCell ref="H122:O122"/>
    <mergeCell ref="S122:U122"/>
    <mergeCell ref="C121:G121"/>
    <mergeCell ref="H121:O121"/>
    <mergeCell ref="S117:U117"/>
    <mergeCell ref="H163:J163"/>
    <mergeCell ref="K163:Z163"/>
    <mergeCell ref="B151:I152"/>
    <mergeCell ref="I138:M138"/>
    <mergeCell ref="N138:R138"/>
    <mergeCell ref="W123:Y123"/>
    <mergeCell ref="W124:Y124"/>
    <mergeCell ref="S138:U138"/>
    <mergeCell ref="C138:D138"/>
    <mergeCell ref="E138:H138"/>
    <mergeCell ref="S124:U124"/>
    <mergeCell ref="M128:V128"/>
    <mergeCell ref="B125:J125"/>
    <mergeCell ref="K125:AA125"/>
    <mergeCell ref="W135:AA135"/>
    <mergeCell ref="S136:U136"/>
    <mergeCell ref="W136:X136"/>
    <mergeCell ref="I136:M136"/>
    <mergeCell ref="X149:AA149"/>
    <mergeCell ref="J143:L150"/>
    <mergeCell ref="B153:C155"/>
    <mergeCell ref="N137:R137"/>
    <mergeCell ref="C136:D136"/>
    <mergeCell ref="C139:D139"/>
    <mergeCell ref="N176:AA176"/>
    <mergeCell ref="I139:M139"/>
    <mergeCell ref="N139:R139"/>
    <mergeCell ref="M143:AA143"/>
    <mergeCell ref="X148:AA148"/>
    <mergeCell ref="S139:U139"/>
    <mergeCell ref="W138:X138"/>
    <mergeCell ref="B143:C150"/>
    <mergeCell ref="W139:X139"/>
    <mergeCell ref="M162:N162"/>
    <mergeCell ref="D155:H155"/>
    <mergeCell ref="K157:L157"/>
    <mergeCell ref="K158:L158"/>
    <mergeCell ref="J153:L153"/>
    <mergeCell ref="N153:R153"/>
    <mergeCell ref="D153:H153"/>
    <mergeCell ref="I155:AA155"/>
    <mergeCell ref="D154:H154"/>
    <mergeCell ref="D175:AA175"/>
    <mergeCell ref="D172:AA172"/>
    <mergeCell ref="D173:AA173"/>
    <mergeCell ref="D174:AA174"/>
    <mergeCell ref="D164:AA164"/>
    <mergeCell ref="B156:C164"/>
    <mergeCell ref="U1:AA1"/>
    <mergeCell ref="X22:AA22"/>
    <mergeCell ref="X52:Z52"/>
    <mergeCell ref="K60:O60"/>
    <mergeCell ref="V60:Z60"/>
    <mergeCell ref="B41:Z41"/>
    <mergeCell ref="B97:B100"/>
    <mergeCell ref="Y82:Z82"/>
    <mergeCell ref="Y85:Z85"/>
    <mergeCell ref="Y86:Z86"/>
    <mergeCell ref="C87:G87"/>
    <mergeCell ref="C88:G88"/>
    <mergeCell ref="U3:AA3"/>
    <mergeCell ref="U4:W4"/>
    <mergeCell ref="C11:J12"/>
    <mergeCell ref="B49:C49"/>
    <mergeCell ref="Y99:Z99"/>
    <mergeCell ref="X95:AA95"/>
    <mergeCell ref="X92:AA92"/>
    <mergeCell ref="H94:P94"/>
    <mergeCell ref="B73:D75"/>
    <mergeCell ref="B87:B95"/>
    <mergeCell ref="Q11:AA11"/>
    <mergeCell ref="Q12:AA12"/>
    <mergeCell ref="C110:F110"/>
    <mergeCell ref="L106:N106"/>
    <mergeCell ref="K102:R102"/>
    <mergeCell ref="C117:G117"/>
    <mergeCell ref="U89:V89"/>
    <mergeCell ref="U87:W87"/>
    <mergeCell ref="S102:W102"/>
    <mergeCell ref="V103:W103"/>
    <mergeCell ref="G110:K110"/>
    <mergeCell ref="L110:N110"/>
    <mergeCell ref="G106:K106"/>
    <mergeCell ref="C107:F107"/>
    <mergeCell ref="U93:V93"/>
    <mergeCell ref="C103:J103"/>
    <mergeCell ref="O106:S106"/>
    <mergeCell ref="T106:X106"/>
    <mergeCell ref="G108:K108"/>
    <mergeCell ref="C99:H99"/>
    <mergeCell ref="I99:J99"/>
    <mergeCell ref="K99:R99"/>
    <mergeCell ref="S99:W99"/>
    <mergeCell ref="U92:V92"/>
    <mergeCell ref="X94:AA94"/>
    <mergeCell ref="Q92:S92"/>
    <mergeCell ref="Y83:Z83"/>
    <mergeCell ref="Y81:Z81"/>
    <mergeCell ref="Q90:S90"/>
    <mergeCell ref="Q95:V95"/>
    <mergeCell ref="Q94:S94"/>
    <mergeCell ref="X93:AA93"/>
    <mergeCell ref="C93:P93"/>
    <mergeCell ref="H95:P95"/>
    <mergeCell ref="Q93:S93"/>
    <mergeCell ref="C94:G95"/>
    <mergeCell ref="U94:V94"/>
    <mergeCell ref="U91:V91"/>
    <mergeCell ref="B80:D86"/>
    <mergeCell ref="Y80:Z80"/>
    <mergeCell ref="X91:AA91"/>
    <mergeCell ref="X88:AA88"/>
    <mergeCell ref="Q88:S88"/>
    <mergeCell ref="Q89:S89"/>
    <mergeCell ref="H80:J86"/>
    <mergeCell ref="E80:G83"/>
    <mergeCell ref="Y84:Z84"/>
    <mergeCell ref="U90:V90"/>
    <mergeCell ref="Q91:S91"/>
    <mergeCell ref="X102:AA102"/>
    <mergeCell ref="U73:V75"/>
    <mergeCell ref="E75:T75"/>
    <mergeCell ref="H88:P88"/>
    <mergeCell ref="P78:T78"/>
    <mergeCell ref="V78:W78"/>
    <mergeCell ref="U88:V88"/>
    <mergeCell ref="W77:AA77"/>
    <mergeCell ref="W76:AA76"/>
    <mergeCell ref="X87:AA87"/>
    <mergeCell ref="M78:O78"/>
    <mergeCell ref="M79:O79"/>
    <mergeCell ref="C97:H97"/>
    <mergeCell ref="I97:J97"/>
    <mergeCell ref="K97:R97"/>
    <mergeCell ref="S97:W97"/>
    <mergeCell ref="X97:AA97"/>
    <mergeCell ref="C98:H98"/>
    <mergeCell ref="I98:J98"/>
    <mergeCell ref="K98:R98"/>
    <mergeCell ref="S98:W98"/>
    <mergeCell ref="Y98:Z98"/>
    <mergeCell ref="U79:V79"/>
    <mergeCell ref="C92:G92"/>
  </mergeCells>
  <phoneticPr fontId="1"/>
  <conditionalFormatting sqref="A136:A139">
    <cfRule type="containsText" dxfId="470" priority="295" operator="containsText" text="未入力">
      <formula>NOT(ISERROR(SEARCH("未入力",A136)))</formula>
    </cfRule>
    <cfRule type="containsText" dxfId="469" priority="296" operator="containsText" text="未入力">
      <formula>NOT(ISERROR(SEARCH("未入力",A136)))</formula>
    </cfRule>
    <cfRule type="containsText" dxfId="468" priority="297" operator="containsText" text="未入力">
      <formula>NOT(ISERROR(SEARCH("未入力",A136)))</formula>
    </cfRule>
  </conditionalFormatting>
  <conditionalFormatting sqref="B23">
    <cfRule type="expression" dxfId="467" priority="281">
      <formula>$B$23=""</formula>
    </cfRule>
    <cfRule type="expression" dxfId="466" priority="65">
      <formula>LEN(INDIRECT(ADDRESS(ROW(),COLUMN())))&gt;40</formula>
    </cfRule>
  </conditionalFormatting>
  <conditionalFormatting sqref="B29:B40">
    <cfRule type="expression" dxfId="465" priority="152">
      <formula>AND($B$29="",$B$30="",$B$31="",$B$32="",$B$33="",$B$34="",$B$35="",$B$36="",#REF!="",#REF!="",#REF!="",#REF!="",#REF!="",#REF!="",#REF!="",$B$37="",$B$38="",$B$39="",$B$40="")</formula>
    </cfRule>
  </conditionalFormatting>
  <conditionalFormatting sqref="B42 B41:Z41">
    <cfRule type="containsText" dxfId="464" priority="291" operator="containsText" text="　※事業区分／申請者区分（該当区分をⅠ～Ⅴの中から１つのみ選択して「○」印をつけてください">
      <formula>NOT(ISERROR(SEARCH("　※事業区分／申請者区分（該当区分をⅠ～Ⅴの中から１つのみ選択して「○」印をつけてください",B41)))</formula>
    </cfRule>
  </conditionalFormatting>
  <conditionalFormatting sqref="B43">
    <cfRule type="containsText" dxfId="463" priority="106" operator="containsText" text="　※事業区分／申請者区分（該当区分をＡ～Ｅの中から１つのみ選択して「○」印をつけてください">
      <formula>NOT(ISERROR(SEARCH("　※事業区分／申請者区分（該当区分をＡ～Ｅの中から１つのみ選択して「○」印をつけてください",B43)))</formula>
    </cfRule>
  </conditionalFormatting>
  <conditionalFormatting sqref="B47">
    <cfRule type="expression" dxfId="462" priority="47">
      <formula>OR($B$47="α",$B$47="β")</formula>
    </cfRule>
    <cfRule type="expression" dxfId="461" priority="48">
      <formula>OR($B$30="○",$B$31="○",$B$32="○",$B$34="○",$B$35="○",$B$36="○",#REF!="○",#REF!="○",#REF!="○",#REF!="○",$B$38="○",$B$39="○")</formula>
    </cfRule>
  </conditionalFormatting>
  <conditionalFormatting sqref="B136:B139">
    <cfRule type="expression" dxfId="460" priority="160">
      <formula>AND($E$131="○",$B$136="")</formula>
    </cfRule>
  </conditionalFormatting>
  <conditionalFormatting sqref="B176">
    <cfRule type="expression" dxfId="459" priority="63">
      <formula>AND(B174="○",B176="")</formula>
    </cfRule>
    <cfRule type="expression" dxfId="458" priority="64">
      <formula>AND(B172="○",B176="")</formula>
    </cfRule>
  </conditionalFormatting>
  <conditionalFormatting sqref="B48:C48">
    <cfRule type="expression" dxfId="457" priority="45">
      <formula>B48="↑選択必須"</formula>
    </cfRule>
    <cfRule type="expression" dxfId="456" priority="44">
      <formula>OR(B47="α",B47="β")</formula>
    </cfRule>
  </conditionalFormatting>
  <conditionalFormatting sqref="B49:C49">
    <cfRule type="expression" dxfId="455" priority="37">
      <formula>B49="↑選択不可"</formula>
    </cfRule>
  </conditionalFormatting>
  <conditionalFormatting sqref="B42:Z42">
    <cfRule type="containsText" dxfId="454" priority="103" operator="containsText" text="　※［イノベーション］区分の支援テーマの選択不備又は新事業活動区分の選択不備">
      <formula>NOT(ISERROR(SEARCH("　※［イノベーション］区分の支援テーマの選択不備又は新事業活動区分の選択不備",B42)))</formula>
    </cfRule>
  </conditionalFormatting>
  <conditionalFormatting sqref="B42:Z43">
    <cfRule type="containsText" dxfId="453" priority="105" operator="containsText" text="　※支援テーマの選択不備又は新事業活動区分は選択できません">
      <formula>NOT(ISERROR(SEARCH("　※支援テーマの選択不備又は新事業活動区分は選択できません",B42)))</formula>
    </cfRule>
  </conditionalFormatting>
  <conditionalFormatting sqref="B43:Z43">
    <cfRule type="containsText" dxfId="452" priority="104" operator="containsText" text="　※［ＤＸ推進］区分の技術分野の選択不備">
      <formula>NOT(ISERROR(SEARCH("　※［ＤＸ推進］区分の技術分野の選択不備",B43)))</formula>
    </cfRule>
  </conditionalFormatting>
  <conditionalFormatting sqref="C29:D29">
    <cfRule type="expression" dxfId="451" priority="625">
      <formula>OR($B$29="○",$B$30="○",$B$31="○",$B$32="○",$B$33="○",$B$34="○",$B$35="○",$B$36="○",#REF!="○")</formula>
    </cfRule>
  </conditionalFormatting>
  <conditionalFormatting sqref="C136:D139">
    <cfRule type="expression" dxfId="450" priority="159">
      <formula>AND($E$131="○",$C$136="")</formula>
    </cfRule>
  </conditionalFormatting>
  <conditionalFormatting sqref="C107:F110">
    <cfRule type="expression" dxfId="449" priority="241">
      <formula>$C$107=""</formula>
    </cfRule>
  </conditionalFormatting>
  <conditionalFormatting sqref="C88:G92">
    <cfRule type="expression" dxfId="448" priority="258">
      <formula>$C$88=""</formula>
    </cfRule>
  </conditionalFormatting>
  <conditionalFormatting sqref="C117:G122">
    <cfRule type="expression" dxfId="447" priority="235">
      <formula>$C$117=""</formula>
    </cfRule>
  </conditionalFormatting>
  <conditionalFormatting sqref="C98:H100">
    <cfRule type="expression" dxfId="446" priority="5">
      <formula>$C$98=""</formula>
    </cfRule>
  </conditionalFormatting>
  <conditionalFormatting sqref="C37:I37">
    <cfRule type="expression" dxfId="445" priority="99">
      <formula>OR($B$37="○",$B$38="○",$B$39="○")</formula>
    </cfRule>
  </conditionalFormatting>
  <conditionalFormatting sqref="C11:J12">
    <cfRule type="expression" dxfId="444" priority="32">
      <formula>C11="※未記入／未選択または不備の個所があります。見直し・確認をお願いします"</formula>
    </cfRule>
  </conditionalFormatting>
  <conditionalFormatting sqref="C40:N40">
    <cfRule type="expression" dxfId="443" priority="11">
      <formula>$B$40="○"</formula>
    </cfRule>
  </conditionalFormatting>
  <conditionalFormatting sqref="C103:R103">
    <cfRule type="expression" dxfId="442" priority="29">
      <formula>$K$103=""</formula>
    </cfRule>
  </conditionalFormatting>
  <conditionalFormatting sqref="D46">
    <cfRule type="expression" dxfId="441" priority="36">
      <formula>B49="↑選択不可"</formula>
    </cfRule>
    <cfRule type="expression" dxfId="440" priority="33">
      <formula>IF(OR(B48="↑選択必須"),(B47=""))</formula>
    </cfRule>
  </conditionalFormatting>
  <conditionalFormatting sqref="D157">
    <cfRule type="expression" dxfId="439" priority="90">
      <formula>AND(D157="",D160="")</formula>
    </cfRule>
  </conditionalFormatting>
  <conditionalFormatting sqref="D160">
    <cfRule type="expression" dxfId="438" priority="89">
      <formula>AND(D157="",D160="")</formula>
    </cfRule>
  </conditionalFormatting>
  <conditionalFormatting sqref="D143:I150">
    <cfRule type="expression" dxfId="437" priority="97">
      <formula>D143=""</formula>
    </cfRule>
  </conditionalFormatting>
  <conditionalFormatting sqref="D56:AA56">
    <cfRule type="containsText" dxfId="436" priority="125" operator="containsText" text="申請者区分の「小規模企業者」の条件を満たしません；申請者区分の見直しをお願いします。">
      <formula>NOT(ISERROR(SEARCH("申請者区分の「小規模企業者」の条件を満たしません；申請者区分の見直しをお願いします。",D56)))</formula>
    </cfRule>
  </conditionalFormatting>
  <conditionalFormatting sqref="E131">
    <cfRule type="expression" dxfId="435" priority="228">
      <formula>AND($E$131="",$S$131="")</formula>
    </cfRule>
  </conditionalFormatting>
  <conditionalFormatting sqref="E85:F85">
    <cfRule type="expression" dxfId="434" priority="179">
      <formula>$Y$86="未入力"</formula>
    </cfRule>
  </conditionalFormatting>
  <conditionalFormatting sqref="E136:H139">
    <cfRule type="expression" dxfId="433" priority="158">
      <formula>AND($E$131="○",$E$136="")</formula>
    </cfRule>
  </conditionalFormatting>
  <conditionalFormatting sqref="E78:J78">
    <cfRule type="expression" dxfId="432" priority="266">
      <formula>$E$78=""</formula>
    </cfRule>
  </conditionalFormatting>
  <conditionalFormatting sqref="E70:M70">
    <cfRule type="expression" dxfId="431" priority="276">
      <formula>$E$70=""</formula>
    </cfRule>
  </conditionalFormatting>
  <conditionalFormatting sqref="E69:R69">
    <cfRule type="expression" dxfId="430" priority="278">
      <formula>$E$69=""</formula>
    </cfRule>
  </conditionalFormatting>
  <conditionalFormatting sqref="E72:T72">
    <cfRule type="expression" dxfId="429" priority="272">
      <formula>$E$72=""</formula>
    </cfRule>
  </conditionalFormatting>
  <conditionalFormatting sqref="F71:L71">
    <cfRule type="expression" dxfId="427" priority="273">
      <formula>$F$71=""</formula>
    </cfRule>
  </conditionalFormatting>
  <conditionalFormatting sqref="F74:L74">
    <cfRule type="expression" dxfId="426" priority="608">
      <formula>AND($AK$186=FALSE,$F$74="")</formula>
    </cfRule>
  </conditionalFormatting>
  <conditionalFormatting sqref="G107:K110">
    <cfRule type="expression" dxfId="425" priority="240">
      <formula>$G$107=""</formula>
    </cfRule>
  </conditionalFormatting>
  <conditionalFormatting sqref="H52:N52">
    <cfRule type="expression" dxfId="424" priority="280">
      <formula>$H$52=""</formula>
    </cfRule>
  </conditionalFormatting>
  <conditionalFormatting sqref="H117:O122">
    <cfRule type="expression" dxfId="423" priority="234">
      <formula>$H$117=""</formula>
    </cfRule>
  </conditionalFormatting>
  <conditionalFormatting sqref="H88:P92">
    <cfRule type="expression" dxfId="422" priority="257">
      <formula>$H$88=""</formula>
    </cfRule>
  </conditionalFormatting>
  <conditionalFormatting sqref="H76:T77">
    <cfRule type="expression" dxfId="421" priority="68">
      <formula>H76=""</formula>
    </cfRule>
  </conditionalFormatting>
  <conditionalFormatting sqref="I29:I31">
    <cfRule type="expression" dxfId="420" priority="144">
      <formula>OR($B$29="○",$B$30="○",$B$31="○",$B$32="○")</formula>
    </cfRule>
  </conditionalFormatting>
  <conditionalFormatting sqref="I33:I36">
    <cfRule type="expression" dxfId="419" priority="55">
      <formula>OR($B$33="○",$B$34="○",$B$35="○",$B$36="○")</formula>
    </cfRule>
  </conditionalFormatting>
  <conditionalFormatting sqref="I53">
    <cfRule type="expression" dxfId="418" priority="279">
      <formula>$I$53=""</formula>
    </cfRule>
  </conditionalFormatting>
  <conditionalFormatting sqref="I73 E75:T75">
    <cfRule type="expression" dxfId="417" priority="606">
      <formula>AND($AK$186=FALSE,$E$75="")</formula>
    </cfRule>
  </conditionalFormatting>
  <conditionalFormatting sqref="I98:J100">
    <cfRule type="expression" dxfId="416" priority="1">
      <formula>$I$98=""</formula>
    </cfRule>
  </conditionalFormatting>
  <conditionalFormatting sqref="I136:M139">
    <cfRule type="expression" dxfId="415" priority="157">
      <formula>AND($E$131="○",$I$136="")</formula>
    </cfRule>
  </conditionalFormatting>
  <conditionalFormatting sqref="J55">
    <cfRule type="expression" dxfId="414" priority="207">
      <formula>$I$53=""</formula>
    </cfRule>
  </conditionalFormatting>
  <conditionalFormatting sqref="J79:K79">
    <cfRule type="expression" dxfId="413" priority="263">
      <formula>E78=""</formula>
    </cfRule>
  </conditionalFormatting>
  <conditionalFormatting sqref="J29:N29">
    <cfRule type="expression" dxfId="412" priority="51">
      <formula>OR($B$29="○")</formula>
    </cfRule>
  </conditionalFormatting>
  <conditionalFormatting sqref="J30:N30">
    <cfRule type="expression" dxfId="411" priority="52">
      <formula>OR($B$30="○")</formula>
    </cfRule>
  </conditionalFormatting>
  <conditionalFormatting sqref="J31:N31">
    <cfRule type="expression" dxfId="410" priority="27">
      <formula>OR($B$31="○")</formula>
    </cfRule>
  </conditionalFormatting>
  <conditionalFormatting sqref="J32:N32">
    <cfRule type="expression" dxfId="409" priority="31">
      <formula>OR($B$32="○")</formula>
    </cfRule>
  </conditionalFormatting>
  <conditionalFormatting sqref="J33:N33">
    <cfRule type="expression" dxfId="408" priority="50">
      <formula>OR($B$33="○")</formula>
    </cfRule>
  </conditionalFormatting>
  <conditionalFormatting sqref="J34:N34">
    <cfRule type="expression" dxfId="407" priority="25">
      <formula>OR($B$34="○")</formula>
    </cfRule>
  </conditionalFormatting>
  <conditionalFormatting sqref="J35:N35">
    <cfRule type="expression" dxfId="406" priority="49">
      <formula>OR($B$35="○")</formula>
    </cfRule>
  </conditionalFormatting>
  <conditionalFormatting sqref="J36:N36">
    <cfRule type="expression" dxfId="405" priority="30">
      <formula>OR($B$36="○")</formula>
    </cfRule>
  </conditionalFormatting>
  <conditionalFormatting sqref="J37:N37">
    <cfRule type="expression" dxfId="404" priority="17">
      <formula>$B$37="○"</formula>
    </cfRule>
  </conditionalFormatting>
  <conditionalFormatting sqref="J38:N38">
    <cfRule type="expression" dxfId="403" priority="16">
      <formula>$B$38="○"</formula>
    </cfRule>
  </conditionalFormatting>
  <conditionalFormatting sqref="J39:N39">
    <cfRule type="expression" dxfId="402" priority="12">
      <formula>$B$39="○"</formula>
    </cfRule>
  </conditionalFormatting>
  <conditionalFormatting sqref="J152:AA152">
    <cfRule type="expression" dxfId="401" priority="94">
      <formula>J152=""</formula>
    </cfRule>
  </conditionalFormatting>
  <conditionalFormatting sqref="K157:L157">
    <cfRule type="expression" dxfId="400" priority="88">
      <formula>AND(D157="○",K157="",K158="")</formula>
    </cfRule>
  </conditionalFormatting>
  <conditionalFormatting sqref="K158:L158">
    <cfRule type="expression" dxfId="399" priority="82">
      <formula>AND(D157="○",K157="",K158="")</formula>
    </cfRule>
  </conditionalFormatting>
  <conditionalFormatting sqref="K161:L161">
    <cfRule type="expression" dxfId="398" priority="79">
      <formula>AND(D160="○",K161="",M162="")</formula>
    </cfRule>
  </conditionalFormatting>
  <conditionalFormatting sqref="K151:O151">
    <cfRule type="expression" dxfId="396" priority="96">
      <formula>K151=""</formula>
    </cfRule>
  </conditionalFormatting>
  <conditionalFormatting sqref="K98:R100">
    <cfRule type="expression" dxfId="395" priority="4">
      <formula>$K$98=""</formula>
    </cfRule>
  </conditionalFormatting>
  <conditionalFormatting sqref="K160:Z160">
    <cfRule type="expression" dxfId="394" priority="85">
      <formula>AND($F$161=TRUE,$K$160="")</formula>
    </cfRule>
    <cfRule type="expression" dxfId="393" priority="80">
      <formula>AND(D160="○",K160="")</formula>
    </cfRule>
  </conditionalFormatting>
  <conditionalFormatting sqref="L107:N110">
    <cfRule type="expression" dxfId="392" priority="239">
      <formula>$L$107=""</formula>
    </cfRule>
  </conditionalFormatting>
  <conditionalFormatting sqref="M144">
    <cfRule type="expression" dxfId="391" priority="92">
      <formula>AND(M144="",M145="")</formula>
    </cfRule>
  </conditionalFormatting>
  <conditionalFormatting sqref="M145">
    <cfRule type="expression" dxfId="390" priority="91">
      <formula>AND(M144="",M145="")</formula>
    </cfRule>
    <cfRule type="expression" dxfId="389" priority="93">
      <formula>$M$145=TRUE</formula>
    </cfRule>
  </conditionalFormatting>
  <conditionalFormatting sqref="M162:N162">
    <cfRule type="expression" dxfId="388" priority="86">
      <formula>AND($F$161=TRUE,$K$161="",$M$162="")</formula>
    </cfRule>
    <cfRule type="expression" dxfId="387" priority="78">
      <formula>AND(D160="○",K161="",M162="")</formula>
    </cfRule>
  </conditionalFormatting>
  <conditionalFormatting sqref="N55">
    <cfRule type="expression" dxfId="386" priority="206">
      <formula>$I$53=""</formula>
    </cfRule>
  </conditionalFormatting>
  <conditionalFormatting sqref="N146">
    <cfRule type="expression" dxfId="385" priority="84">
      <formula>AND(M145="○",N146="")</formula>
    </cfRule>
  </conditionalFormatting>
  <conditionalFormatting sqref="N147">
    <cfRule type="expression" dxfId="384" priority="83">
      <formula>AND(M145="○",N147="")</formula>
    </cfRule>
  </conditionalFormatting>
  <conditionalFormatting sqref="N157">
    <cfRule type="expression" dxfId="383" priority="87">
      <formula>AND(D157="○",K157&lt;&gt;"",N157="")</formula>
    </cfRule>
  </conditionalFormatting>
  <conditionalFormatting sqref="N158">
    <cfRule type="expression" dxfId="382" priority="81">
      <formula>AND(D157="○",K158&lt;&gt;"",N158="")</formula>
    </cfRule>
  </conditionalFormatting>
  <conditionalFormatting sqref="N161">
    <cfRule type="expression" dxfId="381" priority="77">
      <formula>AND(D160="○",K161&lt;&gt;"",N161="")</formula>
    </cfRule>
  </conditionalFormatting>
  <conditionalFormatting sqref="N176">
    <cfRule type="containsText" dxfId="380" priority="290" operator="containsText" text="資料の提出が必要です：申請書と一緒に提出ください">
      <formula>NOT(ISERROR(SEARCH("資料の提出が必要です：申請書と一緒に提出ください",N176)))</formula>
    </cfRule>
  </conditionalFormatting>
  <conditionalFormatting sqref="N136:R139">
    <cfRule type="expression" dxfId="379" priority="156">
      <formula>AND($E$131="○",$N$136="")</formula>
    </cfRule>
  </conditionalFormatting>
  <conditionalFormatting sqref="O53:AA53">
    <cfRule type="expression" dxfId="377" priority="208">
      <formula>$I$53=""</formula>
    </cfRule>
  </conditionalFormatting>
  <conditionalFormatting sqref="O68:AA68">
    <cfRule type="containsText" dxfId="376" priority="61" operator="containsText" text="※ ソフトウエアＢは [ＤＸ推進] 区分のみ購入可能です／修正ください！">
      <formula>NOT(ISERROR(SEARCH("※ ソフトウエアＢは [ＤＸ推進] 区分のみ購入可能です／修正ください！",O68)))</formula>
    </cfRule>
  </conditionalFormatting>
  <conditionalFormatting sqref="P162">
    <cfRule type="expression" dxfId="375" priority="74">
      <formula>AND(D160="○",M162&lt;&gt;"",P162="")</formula>
    </cfRule>
  </conditionalFormatting>
  <conditionalFormatting sqref="P117:R122">
    <cfRule type="expression" dxfId="374" priority="233">
      <formula>$P$117=""</formula>
    </cfRule>
  </conditionalFormatting>
  <conditionalFormatting sqref="P107:S110">
    <cfRule type="expression" dxfId="373" priority="238">
      <formula>$C$107=""</formula>
    </cfRule>
  </conditionalFormatting>
  <conditionalFormatting sqref="P78:T78">
    <cfRule type="expression" dxfId="372" priority="265">
      <formula>$P$78=""</formula>
    </cfRule>
  </conditionalFormatting>
  <conditionalFormatting sqref="P70:V70">
    <cfRule type="expression" dxfId="371" priority="275">
      <formula>$P$70=""</formula>
    </cfRule>
  </conditionalFormatting>
  <conditionalFormatting sqref="P55:AA55">
    <cfRule type="containsText" dxfId="370" priority="298" operator="containsText" text="大分類と中分類のｶﾃｺﾞﾘｰ不一致：分類を見直して修正ください">
      <formula>NOT(ISERROR(SEARCH("大分類と中分類のｶﾃｺﾞﾘｰ不一致：分類を見直して修正ください",P55)))</formula>
    </cfRule>
  </conditionalFormatting>
  <conditionalFormatting sqref="Q88:S93">
    <cfRule type="expression" dxfId="369" priority="256">
      <formula>$Q$94="未入力"</formula>
    </cfRule>
  </conditionalFormatting>
  <conditionalFormatting sqref="Q94:S94">
    <cfRule type="expression" dxfId="368" priority="176">
      <formula>$Q$94="未入力"</formula>
    </cfRule>
  </conditionalFormatting>
  <conditionalFormatting sqref="Q95:V95">
    <cfRule type="expression" dxfId="367" priority="173">
      <formula>$Q$95="未入力"</formula>
    </cfRule>
  </conditionalFormatting>
  <conditionalFormatting sqref="Q13:Y13">
    <cfRule type="expression" dxfId="366" priority="73">
      <formula>$E$70=""</formula>
    </cfRule>
  </conditionalFormatting>
  <conditionalFormatting sqref="Q11:AA11">
    <cfRule type="expression" dxfId="365" priority="213">
      <formula>$E$72=""</formula>
    </cfRule>
  </conditionalFormatting>
  <conditionalFormatting sqref="Q12:AA12">
    <cfRule type="expression" dxfId="364" priority="212">
      <formula>$E$69=""</formula>
    </cfRule>
  </conditionalFormatting>
  <conditionalFormatting sqref="R161:S161">
    <cfRule type="expression" dxfId="363" priority="76">
      <formula>AND(D160="○",K161&lt;&gt;"",R161="")</formula>
    </cfRule>
  </conditionalFormatting>
  <conditionalFormatting sqref="R10:W10">
    <cfRule type="expression" dxfId="362" priority="214">
      <formula>$F$71=""</formula>
    </cfRule>
  </conditionalFormatting>
  <conditionalFormatting sqref="S131">
    <cfRule type="expression" dxfId="361" priority="227">
      <formula>AND($E$131="",$S$131="")</formula>
    </cfRule>
  </conditionalFormatting>
  <conditionalFormatting sqref="S103:U103">
    <cfRule type="expression" dxfId="360" priority="243">
      <formula>$S$103=""</formula>
    </cfRule>
  </conditionalFormatting>
  <conditionalFormatting sqref="S117:U123">
    <cfRule type="expression" dxfId="359" priority="232">
      <formula>$S$117=""</formula>
    </cfRule>
  </conditionalFormatting>
  <conditionalFormatting sqref="S124:U124">
    <cfRule type="expression" dxfId="358" priority="172">
      <formula>$S$124=0</formula>
    </cfRule>
  </conditionalFormatting>
  <conditionalFormatting sqref="S136:U139">
    <cfRule type="expression" dxfId="357" priority="155">
      <formula>AND($E$131="○",$S$136="")</formula>
    </cfRule>
  </conditionalFormatting>
  <conditionalFormatting sqref="S98:W100">
    <cfRule type="expression" dxfId="356" priority="3">
      <formula>$S$98=""</formula>
    </cfRule>
  </conditionalFormatting>
  <conditionalFormatting sqref="T79:V79">
    <cfRule type="expression" dxfId="355" priority="6">
      <formula>T79=""</formula>
    </cfRule>
  </conditionalFormatting>
  <conditionalFormatting sqref="T107:X110">
    <cfRule type="expression" dxfId="354" priority="237">
      <formula>$G$107=""</formula>
    </cfRule>
  </conditionalFormatting>
  <conditionalFormatting sqref="U161">
    <cfRule type="expression" dxfId="353" priority="75">
      <formula>AND(D160="○",K161&lt;&gt;"",U161="")</formula>
    </cfRule>
  </conditionalFormatting>
  <conditionalFormatting sqref="U88:V93">
    <cfRule type="expression" dxfId="352" priority="175">
      <formula>$U$94="未入力"</formula>
    </cfRule>
    <cfRule type="expression" priority="255">
      <formula>$U$88=""</formula>
    </cfRule>
  </conditionalFormatting>
  <conditionalFormatting sqref="U94:V94">
    <cfRule type="expression" dxfId="351" priority="174">
      <formula>$U$94="未入力"</formula>
    </cfRule>
  </conditionalFormatting>
  <conditionalFormatting sqref="U69:AA69">
    <cfRule type="expression" dxfId="350" priority="277">
      <formula>$U$69=""</formula>
    </cfRule>
  </conditionalFormatting>
  <conditionalFormatting sqref="V5">
    <cfRule type="expression" dxfId="349" priority="286">
      <formula>$V$5=""</formula>
    </cfRule>
  </conditionalFormatting>
  <conditionalFormatting sqref="V78:W78">
    <cfRule type="expression" dxfId="348" priority="264">
      <formula>V78=""</formula>
    </cfRule>
  </conditionalFormatting>
  <conditionalFormatting sqref="V60:Z60">
    <cfRule type="expression" dxfId="347" priority="38">
      <formula>V60="該当なし"</formula>
    </cfRule>
  </conditionalFormatting>
  <conditionalFormatting sqref="W136:X139">
    <cfRule type="expression" dxfId="346" priority="154">
      <formula>AND($E$131="○",$W$136="")</formula>
    </cfRule>
  </conditionalFormatting>
  <conditionalFormatting sqref="W117:Y124">
    <cfRule type="expression" dxfId="345" priority="170">
      <formula>$S$117=""</formula>
    </cfRule>
  </conditionalFormatting>
  <conditionalFormatting sqref="W71:AA72">
    <cfRule type="expression" dxfId="344" priority="271">
      <formula>$W$71=""</formula>
    </cfRule>
  </conditionalFormatting>
  <conditionalFormatting sqref="W76:AA76">
    <cfRule type="expression" dxfId="343" priority="269">
      <formula>$W$76=""</formula>
    </cfRule>
  </conditionalFormatting>
  <conditionalFormatting sqref="W77:AA77">
    <cfRule type="expression" dxfId="342" priority="267">
      <formula>$W$77=""</formula>
    </cfRule>
  </conditionalFormatting>
  <conditionalFormatting sqref="X5">
    <cfRule type="expression" dxfId="341" priority="283">
      <formula>$X$5=""</formula>
    </cfRule>
  </conditionalFormatting>
  <conditionalFormatting sqref="X79">
    <cfRule type="expression" dxfId="340" priority="261">
      <formula>X79=""</formula>
    </cfRule>
  </conditionalFormatting>
  <conditionalFormatting sqref="X52:Z52">
    <cfRule type="expression" dxfId="338" priority="210">
      <formula>X52=0</formula>
    </cfRule>
  </conditionalFormatting>
  <conditionalFormatting sqref="X98:Z100">
    <cfRule type="expression" dxfId="337" priority="2">
      <formula>$X$98=""</formula>
    </cfRule>
  </conditionalFormatting>
  <conditionalFormatting sqref="X103:Z103">
    <cfRule type="expression" dxfId="336" priority="242">
      <formula>$X$103=""</formula>
    </cfRule>
  </conditionalFormatting>
  <conditionalFormatting sqref="X88:AA93">
    <cfRule type="expression" dxfId="335" priority="254">
      <formula>$X$88=""</formula>
    </cfRule>
  </conditionalFormatting>
  <conditionalFormatting sqref="X95:AA95">
    <cfRule type="containsText" dxfId="334" priority="306" operator="containsText" text="不一致 NG">
      <formula>NOT(ISERROR(SEARCH("不一致 NG",X95)))</formula>
    </cfRule>
  </conditionalFormatting>
  <conditionalFormatting sqref="X149:AA149">
    <cfRule type="containsText" dxfId="333" priority="98" operator="containsText" text="都外設置NG">
      <formula>NOT(ISERROR(SEARCH("都外設置NG",X149)))</formula>
    </cfRule>
  </conditionalFormatting>
  <conditionalFormatting sqref="Y70:Z70">
    <cfRule type="expression" dxfId="332" priority="274">
      <formula>$Y$70=""</formula>
    </cfRule>
  </conditionalFormatting>
  <conditionalFormatting sqref="Y80:Z85">
    <cfRule type="expression" dxfId="331" priority="177">
      <formula>$Y$86="未入力"</formula>
    </cfRule>
  </conditionalFormatting>
  <conditionalFormatting sqref="Y86:Z86">
    <cfRule type="expression" dxfId="330" priority="178">
      <formula>$Y$86="未入力"</formula>
    </cfRule>
  </conditionalFormatting>
  <conditionalFormatting sqref="Y107:AA110">
    <cfRule type="expression" dxfId="329" priority="236">
      <formula>$L$107=""</formula>
    </cfRule>
  </conditionalFormatting>
  <conditionalFormatting sqref="Z5">
    <cfRule type="expression" dxfId="328" priority="282">
      <formula>$Z$5=""</formula>
    </cfRule>
  </conditionalFormatting>
  <conditionalFormatting sqref="Z79">
    <cfRule type="expression" dxfId="327" priority="260">
      <formula>Z79=""</formula>
    </cfRule>
  </conditionalFormatting>
  <conditionalFormatting sqref="Z136:Z139">
    <cfRule type="expression" dxfId="326" priority="153">
      <formula>AND($E$131="○",$Z$136="")</formula>
    </cfRule>
  </conditionalFormatting>
  <conditionalFormatting sqref="Z117:AA123">
    <cfRule type="expression" dxfId="325" priority="161">
      <formula>AND(S117&lt;&gt;"",Z117="")</formula>
    </cfRule>
  </conditionalFormatting>
  <conditionalFormatting sqref="AA23">
    <cfRule type="cellIs" dxfId="324" priority="70" operator="greaterThan">
      <formula>40</formula>
    </cfRule>
  </conditionalFormatting>
  <conditionalFormatting sqref="AA59">
    <cfRule type="containsText" dxfId="323" priority="60" operator="containsText" text="ｿﾌﾄｳｪｱ申請額下限額未満；見直し要">
      <formula>NOT(ISERROR(SEARCH("ｿﾌﾄｳｪｱ申請額下限額未満；見直し要",AA59)))</formula>
    </cfRule>
  </conditionalFormatting>
  <conditionalFormatting sqref="AA73 W75:AA75">
    <cfRule type="expression" dxfId="322" priority="609">
      <formula>AND($AL$186=FALSE,$W$75="")</formula>
    </cfRule>
  </conditionalFormatting>
  <dataValidations xWindow="353" yWindow="881" count="39">
    <dataValidation type="textLength"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AA23" xr:uid="{00000000-0002-0000-0100-000000000000}">
      <formula1>40</formula1>
    </dataValidation>
    <dataValidation type="list" allowBlank="1" showInputMessage="1" showErrorMessage="1" promptTitle="和暦で「年」の該当数字を選択してください" prompt="ドロップダウンリストから選択できます ▼" sqref="V5" xr:uid="{00000000-0002-0000-0100-000001000000}">
      <formula1>$AD$4:$AD$9</formula1>
    </dataValidation>
    <dataValidation type="list" allowBlank="1" showInputMessage="1" showErrorMessage="1" promptTitle="「月」の該当数字を選択してください" prompt="ドロップダウンリストから選択できます ▼_x000a_提出日を選択してください" sqref="X5" xr:uid="{00000000-0002-0000-0100-000002000000}">
      <formula1>$AE$4:$AE$16</formula1>
    </dataValidation>
    <dataValidation type="list" allowBlank="1" showInputMessage="1" showErrorMessage="1" promptTitle="区分を１つ選択して「〇」印を付す" prompt="ドロップダウンリストから選択できます ▼" sqref="B37:B40 B29" xr:uid="{00000000-0002-0000-0100-000004000000}">
      <formula1>$AD$36:$AD$36</formula1>
    </dataValidation>
    <dataValidation type="list" allowBlank="1" showInputMessage="1" showErrorMessage="1" promptTitle="大企業に該当する場合は「該当」を選択してください" prompt="ドロップダウンリストから選択できます ▼" sqref="Z117:AA123" xr:uid="{00000000-0002-0000-0100-000005000000}">
      <formula1>$AD$127:$AD$130</formula1>
    </dataValidation>
    <dataValidation allowBlank="1" showInputMessage="1" showErrorMessage="1" promptTitle="入力不要" prompt="「６申請者の概要欄」の常用従業員数がカウントされて自動転記（自動反映されます）_x000a_" sqref="X52:Z52" xr:uid="{00000000-0002-0000-0100-000006000000}"/>
    <dataValidation type="list" allowBlank="1" showInputMessage="1" showErrorMessage="1" sqref="B136:B139" xr:uid="{00000000-0002-0000-0100-000007000000}">
      <formula1>$AD$136:$AD$138</formula1>
    </dataValidation>
    <dataValidation allowBlank="1" showInputMessage="1" showErrorMessage="1" promptTitle="入力不要" prompt="「６申請者の概要」欄から転記（自動反映）されます" sqref="R10:W10 Q13:Y13 Q11:AA12" xr:uid="{00000000-0002-0000-0100-000008000000}"/>
    <dataValidation allowBlank="1" showInputMessage="1" showErrorMessage="1" promptTitle="選択不要" prompt="業種コード（２桁）を選択すると自動反映されます" sqref="O53:AA53" xr:uid="{00000000-0002-0000-0100-000009000000}"/>
    <dataValidation allowBlank="1" showInputMessage="1" showErrorMessage="1" promptTitle="入力不要／自動反映" prompt="「Ｂ：小規模企業者」を選択する場合は、提出前にこの欄に「○」印が付与されることを確認ください。_x000a_業種と常用従業員数が入力された後に自動で判定されます。" sqref="J55" xr:uid="{00000000-0002-0000-0100-00000A000000}"/>
    <dataValidation allowBlank="1" showInputMessage="1" showErrorMessage="1" promptTitle="入力不要／自動反映" prompt="業種と常用従業員数が入力された後に自動で判定されます。" sqref="N55" xr:uid="{00000000-0002-0000-0100-00000B000000}"/>
    <dataValidation allowBlank="1" showInputMessage="1" showErrorMessage="1" promptTitle="入力不要" prompt="「資金計画」sheetから転記（自動反映）されます。" sqref="K60:O60 V59:Z60 V62:Z62" xr:uid="{00000000-0002-0000-0100-00000C000000}"/>
    <dataValidation allowBlank="1" showInputMessage="1" showErrorMessage="1" promptTitle="入力不要" prompt="「機械設備計画」sheetから転記（自動反映）されます。" sqref="O66:P66 F66:G66 X66:Y66" xr:uid="{00000000-0002-0000-0100-00000D000000}"/>
    <dataValidation allowBlank="1" showInputMessage="1" showErrorMessage="1" promptTitle="入力不要" prompt="常用従業員数の合計人数が自動計算されます。" sqref="Y86:Z86 E85:F85 Q94:S94" xr:uid="{00000000-0002-0000-0100-00000E000000}"/>
    <dataValidation allowBlank="1" showInputMessage="1" showErrorMessage="1" promptTitle="入力不要" prompt="役員数の合計人数が自動計算されます。" sqref="U94:V94" xr:uid="{00000000-0002-0000-0100-00000F000000}"/>
    <dataValidation allowBlank="1" showInputMessage="1" showErrorMessage="1" promptTitle="入力不要" prompt="常用従業員数と役員数の合計から、人数の総合計が自動計算されます。" sqref="Q95:V95" xr:uid="{00000000-0002-0000-0100-000010000000}"/>
    <dataValidation allowBlank="1" showInputMessage="1" showErrorMessage="1" promptTitle="入力不要" prompt="常用従業員数の人数の入力結果が、自動検証されます。" sqref="X95:AA95" xr:uid="{00000000-0002-0000-0100-000011000000}"/>
    <dataValidation type="list" allowBlank="1" showInputMessage="1" showErrorMessage="1" promptTitle="大分類を選択ください" prompt="ドロップダウンリスト ▼から選択できます _x000a__x000a_複数の分類に該当する場合は申請者の主たる(例えば売上規模の大きい)分類を選択ください_x000a_※「日本産業分類」の最新分類に基づいて選択のこと_x000a_※募集要項の末尾に分類一覧リスト掲載" sqref="H52:N52" xr:uid="{00000000-0002-0000-0100-000012000000}">
      <formula1>$U$185:$U$205</formula1>
    </dataValidation>
    <dataValidation type="list" allowBlank="1" showInputMessage="1" showErrorMessage="1" promptTitle="中分類の業種コードを選択ください" prompt="ドロップダウンリスト ▼から選択できます_x000a_ _x000a_業種コードを選択すると「中分類名」は自動反映されます_x000a_※「日本産業分類」の最新分類に基づいて選択のこと_x000a_※募集要項の末尾に分類コードと分類名一覧リスト掲載" sqref="I53" xr:uid="{00000000-0002-0000-0100-000013000000}">
      <formula1>$K$186:$K$297</formula1>
    </dataValidation>
    <dataValidation allowBlank="1" showInputMessage="1" showErrorMessage="1" promptTitle="選択した分類が正しいか誤りかのコメントが表示されます" prompt="選択した大分類と中分類の「ｶﾃｺﾞﾘｰ不一致」というコメントが表示された場合は、分類を見直して正しい分類を選択し直してください。_x000a_募集要項末尾に掲載された「日本標準産業分類」を参照方。" sqref="P55:AA55" xr:uid="{00000000-0002-0000-0100-000014000000}"/>
    <dataValidation type="list" allowBlank="1" showInputMessage="1" showErrorMessage="1" promptTitle="都県を選択してください" prompt="ドロップダウンリスト ▼から選択できます " sqref="J152:L152" xr:uid="{00000000-0002-0000-0100-000015000000}">
      <formula1>$AD$153:$AD$161</formula1>
    </dataValidation>
    <dataValidation type="list" allowBlank="1" showInputMessage="1" showErrorMessage="1" sqref="B172:B176" xr:uid="{00000000-0002-0000-0100-000016000000}">
      <formula1>$AD$52:$AD$53</formula1>
    </dataValidation>
    <dataValidation type="list" allowBlank="1" showInputMessage="1" showErrorMessage="1" sqref="E131" xr:uid="{00000000-0002-0000-0100-000017000000}">
      <formula1>$AD$130:$AD$131</formula1>
    </dataValidation>
    <dataValidation type="list" allowBlank="1" showInputMessage="1" showErrorMessage="1" sqref="S131" xr:uid="{00000000-0002-0000-0100-000018000000}">
      <formula1>$AE$130:$AE$131</formula1>
    </dataValidation>
    <dataValidation type="list" allowBlank="1" showInputMessage="1" showErrorMessage="1" promptTitle="「日」の該当数字を選択してください" prompt="ドロップダウンリストから選択できます ▼_x000a_提出日を選択してください" sqref="Z5" xr:uid="{00000000-0002-0000-0100-000019000000}">
      <formula1>$AF$4:$AF$35</formula1>
    </dataValidation>
    <dataValidation type="list" allowBlank="1" showInputMessage="1" showErrorMessage="1" sqref="D160" xr:uid="{00000000-0002-0000-0100-00001A000000}">
      <formula1>$AE$160:$AF$160</formula1>
    </dataValidation>
    <dataValidation type="list" allowBlank="1" showInputMessage="1" showErrorMessage="1" sqref="D157" xr:uid="{00000000-0002-0000-0100-00001B000000}">
      <formula1>$AE$157:$AF$157</formula1>
    </dataValidation>
    <dataValidation type="list" allowBlank="1" showInputMessage="1" showErrorMessage="1" sqref="N146" xr:uid="{00000000-0002-0000-0100-00001C000000}">
      <formula1>$AE$146:$AF$146</formula1>
    </dataValidation>
    <dataValidation type="list" allowBlank="1" showInputMessage="1" showErrorMessage="1" sqref="N147" xr:uid="{00000000-0002-0000-0100-00001D000000}">
      <formula1>$AE$147:$AF$147</formula1>
    </dataValidation>
    <dataValidation type="list" allowBlank="1" showInputMessage="1" showErrorMessage="1" sqref="M145" xr:uid="{00000000-0002-0000-0100-00001E000000}">
      <formula1>$AE$145:$AF$145</formula1>
    </dataValidation>
    <dataValidation type="list" allowBlank="1" showInputMessage="1" showErrorMessage="1" sqref="M144" xr:uid="{00000000-0002-0000-0100-00001F000000}">
      <formula1>$AE$144:$AF$144</formula1>
    </dataValidation>
    <dataValidation imeMode="on" allowBlank="1" showInputMessage="1" showErrorMessage="1" sqref="E69:R69 E70:M70 E72:T72 E75:T75 K160:Z160 W77:AA77 C88:P92 X88:AA93 M152:AA152 K103:R103 C107:N110 P107:AA110 C117:R122 K125:AA125 M127:V128 E136:R139 D143:I150 D153:R154 I155:AA155 H76:T76 L111:AA112 B127:G128 S98:S100 Y98:Y100 C98:C100 I98:I100" xr:uid="{00000000-0002-0000-0100-000020000000}"/>
    <dataValidation imeMode="fullKatakana" allowBlank="1" showInputMessage="1" showErrorMessage="1" sqref="U69:AA69 P70:V70 W76:AA76" xr:uid="{00000000-0002-0000-0100-000021000000}"/>
    <dataValidation imeMode="off" allowBlank="1" showInputMessage="1" showErrorMessage="1" sqref="Y70:Z70 F71:L71 W71:AA72 F74:L74 W75:AA75 C136:D139 E78:K79 U79 Y80:Z85 Q88:V93 S103:Z103 S117:U123 X127:Y128 S136:Z139 H77:T77 K157:N158 K161:U162 E123 K151:O151 X153:Z154 P78:S79 W78:Z79 T78:V78 K98:K100" xr:uid="{00000000-0002-0000-0100-000022000000}"/>
    <dataValidation type="textLength" errorStyle="warning"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B23:Z23" xr:uid="{00000000-0002-0000-0100-000023000000}">
      <formula1>40</formula1>
    </dataValidation>
    <dataValidation type="list" allowBlank="1" showInputMessage="1" showErrorMessage="1" promptTitle="ゼロエミ、賃上げ適用を選択した場合は必須" prompt="「ｾﾞﾛｴﾐ」、「賃上げ」適用を選択した場合のみ、本項目を選択してください。" sqref="B47" xr:uid="{00000000-0002-0000-0100-000024000000}">
      <formula1>$AD$46:$AD$48</formula1>
    </dataValidation>
    <dataValidation type="list" allowBlank="1" showInputMessage="1" showErrorMessage="1" sqref="B30:B36" xr:uid="{00000000-0002-0000-0100-000025000000}">
      <formula1>$AD$36:$AD$36</formula1>
    </dataValidation>
    <dataValidation type="list" imeMode="on" allowBlank="1" showInputMessage="1" showErrorMessage="1" sqref="X98:X100" xr:uid="{89F2BDB8-8DE3-4EA6-83EC-C79ACC4C0DB9}">
      <formula1>$AD$97:$AD$103</formula1>
    </dataValidation>
    <dataValidation type="list" imeMode="off" allowBlank="1" showInputMessage="1" showErrorMessage="1" sqref="T79" xr:uid="{B63E0AB7-9B98-4DBE-82BA-BB45F0961BEF}">
      <formula1>$AD$97:$AD$103</formula1>
    </dataValidation>
  </dataValidations>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rowBreaks count="2" manualBreakCount="2">
    <brk id="50" min="1" max="27" man="1"/>
    <brk id="129" min="1" max="27" man="1"/>
  </rowBreaks>
  <ignoredErrors>
    <ignoredError sqref="B26 B22 C172:C17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locked="0" defaultSize="0" autoFill="0" autoLine="0" autoPict="0">
                <anchor moveWithCells="1">
                  <from>
                    <xdr:col>8</xdr:col>
                    <xdr:colOff>31750</xdr:colOff>
                    <xdr:row>71</xdr:row>
                    <xdr:rowOff>603250</xdr:rowOff>
                  </from>
                  <to>
                    <xdr:col>9</xdr:col>
                    <xdr:colOff>38100</xdr:colOff>
                    <xdr:row>73</xdr:row>
                    <xdr:rowOff>38100</xdr:rowOff>
                  </to>
                </anchor>
              </controlPr>
            </control>
          </mc:Choice>
        </mc:AlternateContent>
        <mc:AlternateContent xmlns:mc="http://schemas.openxmlformats.org/markup-compatibility/2006">
          <mc:Choice Requires="x14">
            <control shapeId="2062" r:id="rId5" name="Check Box 14">
              <controlPr locked="0" defaultSize="0" autoFill="0" autoLine="0" autoPict="0">
                <anchor moveWithCells="1">
                  <from>
                    <xdr:col>25</xdr:col>
                    <xdr:colOff>209550</xdr:colOff>
                    <xdr:row>72</xdr:row>
                    <xdr:rowOff>0</xdr:rowOff>
                  </from>
                  <to>
                    <xdr:col>28</xdr:col>
                    <xdr:colOff>57150</xdr:colOff>
                    <xdr:row>72</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2" id="{DB808C6F-2855-46C0-8FA0-06EA31383D7D}">
            <xm:f>機械設備計画!$P$14=0</xm:f>
            <x14:dxf>
              <fill>
                <patternFill>
                  <bgColor theme="0" tint="-0.14996795556505021"/>
                </patternFill>
              </fill>
            </x14:dxf>
          </x14:cfRule>
          <xm:sqref>F66:G66</xm:sqref>
        </x14:conditionalFormatting>
        <x14:conditionalFormatting xmlns:xm="http://schemas.microsoft.com/office/excel/2006/main">
          <x14:cfRule type="expression" priority="205" id="{26F6F9B7-6FBB-48E9-9139-21A56D07DBDB}">
            <xm:f>資金計画!M23=""</xm:f>
            <x14:dxf/>
          </x14:cfRule>
          <x14:cfRule type="expression" priority="102" id="{DFF63609-93C1-4EAC-A1A3-35D247A0CC19}">
            <xm:f>資金計画!M23=0</xm:f>
            <x14:dxf>
              <fill>
                <patternFill>
                  <bgColor theme="6" tint="0.59996337778862885"/>
                </patternFill>
              </fill>
            </x14:dxf>
          </x14:cfRule>
          <xm:sqref>K60:O60</xm:sqref>
        </x14:conditionalFormatting>
        <x14:conditionalFormatting xmlns:xm="http://schemas.microsoft.com/office/excel/2006/main">
          <x14:cfRule type="expression" priority="200" id="{C278C779-6C13-458B-B2EA-CFBFCA6504C4}">
            <xm:f>機械設備計画!$P$15=0</xm:f>
            <x14:dxf>
              <fill>
                <patternFill>
                  <bgColor theme="0" tint="-0.14996795556505021"/>
                </patternFill>
              </fill>
            </x14:dxf>
          </x14:cfRule>
          <xm:sqref>O66:P66</xm:sqref>
        </x14:conditionalFormatting>
        <x14:conditionalFormatting xmlns:xm="http://schemas.microsoft.com/office/excel/2006/main">
          <x14:cfRule type="expression" priority="62" id="{F4C50B93-E251-427D-81F5-2D95BA735E4C}">
            <xm:f>機械設備計画!$P$17=0</xm:f>
            <x14:dxf>
              <fill>
                <patternFill>
                  <bgColor theme="0" tint="-0.14996795556505021"/>
                </patternFill>
              </fill>
            </x14:dxf>
          </x14:cfRule>
          <xm:sqref>X66:Y66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1" tint="0.499984740745262"/>
  </sheetPr>
  <dimension ref="A1:AN151"/>
  <sheetViews>
    <sheetView showGridLines="0" view="pageBreakPreview" zoomScaleNormal="100" zoomScaleSheetLayoutView="100" workbookViewId="0"/>
  </sheetViews>
  <sheetFormatPr defaultRowHeight="18"/>
  <cols>
    <col min="1" max="1" width="2.75" customWidth="1"/>
    <col min="2" max="27" width="2.83203125" customWidth="1"/>
    <col min="28" max="28" width="8.25" style="412" customWidth="1"/>
    <col min="29" max="35" width="4" style="412" customWidth="1"/>
    <col min="36" max="38" width="6.33203125" style="412" customWidth="1"/>
  </cols>
  <sheetData>
    <row r="1" spans="1:40" ht="4.9000000000000004" customHeight="1">
      <c r="R1" s="1003">
        <f>申請書!Q12</f>
        <v>0</v>
      </c>
      <c r="S1" s="1003"/>
      <c r="T1" s="1003"/>
      <c r="U1" s="1003"/>
      <c r="V1" s="1003"/>
      <c r="W1" s="1003"/>
      <c r="X1" s="1003"/>
      <c r="Y1" s="1003"/>
      <c r="Z1" s="1003"/>
      <c r="AA1" s="1003"/>
      <c r="AC1" s="413"/>
      <c r="AD1" s="413"/>
      <c r="AE1" s="413"/>
      <c r="AF1" s="413"/>
      <c r="AG1" s="413"/>
      <c r="AH1" s="413"/>
      <c r="AI1" s="413"/>
    </row>
    <row r="2" spans="1:40" ht="16.149999999999999" customHeight="1">
      <c r="A2" s="350"/>
      <c r="B2" s="351" t="s">
        <v>692</v>
      </c>
      <c r="C2" s="350"/>
      <c r="D2" s="350"/>
      <c r="E2" s="350"/>
      <c r="F2" s="350"/>
      <c r="G2" s="350"/>
      <c r="H2" s="350"/>
      <c r="I2" s="350"/>
      <c r="J2" s="350"/>
      <c r="K2" s="350"/>
      <c r="L2" s="350"/>
      <c r="M2" s="350"/>
      <c r="N2" s="350"/>
      <c r="O2" s="350"/>
      <c r="P2" s="350"/>
      <c r="Q2" s="350"/>
      <c r="R2" s="352"/>
      <c r="S2" s="352"/>
      <c r="T2" s="352"/>
      <c r="U2" s="352"/>
      <c r="V2" s="352"/>
      <c r="W2" s="352"/>
      <c r="X2" s="352"/>
      <c r="Y2" s="352"/>
      <c r="Z2" s="352"/>
      <c r="AA2" s="352"/>
      <c r="AC2" s="413"/>
      <c r="AD2" s="413"/>
      <c r="AE2" s="413"/>
      <c r="AF2" s="413"/>
      <c r="AG2" s="413"/>
      <c r="AH2" s="413"/>
      <c r="AI2" s="413"/>
    </row>
    <row r="3" spans="1:40" ht="16.149999999999999" customHeight="1">
      <c r="A3" s="350"/>
      <c r="B3" s="350"/>
      <c r="C3" s="392" t="s">
        <v>570</v>
      </c>
      <c r="D3" s="391"/>
      <c r="E3" s="391"/>
      <c r="F3" s="391"/>
      <c r="G3" s="391"/>
      <c r="H3" s="391"/>
      <c r="I3" s="391"/>
      <c r="J3" s="391"/>
      <c r="K3" s="391"/>
      <c r="L3" s="391"/>
      <c r="M3" s="391"/>
      <c r="N3" s="391"/>
      <c r="O3" s="391"/>
      <c r="P3" s="391"/>
      <c r="Q3" s="391"/>
      <c r="R3" s="391"/>
      <c r="S3" s="391"/>
      <c r="T3" s="391"/>
      <c r="U3" s="391"/>
      <c r="V3" s="350"/>
      <c r="W3" s="350"/>
      <c r="X3" s="350"/>
      <c r="Y3" s="350"/>
      <c r="Z3" s="350"/>
      <c r="AA3" s="350"/>
    </row>
    <row r="4" spans="1:40" ht="4.1500000000000004" customHeight="1">
      <c r="C4" s="61"/>
    </row>
    <row r="5" spans="1:40" s="1" customFormat="1" ht="16.5" customHeight="1">
      <c r="B5" s="6" t="s">
        <v>571</v>
      </c>
      <c r="H5" s="7" t="s">
        <v>239</v>
      </c>
      <c r="AB5" s="281"/>
      <c r="AC5" s="281"/>
      <c r="AD5" s="272"/>
      <c r="AE5" s="272"/>
      <c r="AF5" s="272"/>
      <c r="AG5" s="272"/>
      <c r="AH5" s="272"/>
      <c r="AI5" s="273"/>
      <c r="AJ5" s="274"/>
      <c r="AK5" s="274"/>
      <c r="AL5" s="274"/>
      <c r="AM5" s="274"/>
      <c r="AN5" s="52"/>
    </row>
    <row r="6" spans="1:40" s="1" customFormat="1" ht="2.15" customHeight="1">
      <c r="D6" s="129"/>
      <c r="E6" s="129"/>
      <c r="F6" s="129"/>
      <c r="G6" s="129"/>
      <c r="H6" s="129"/>
      <c r="I6" s="129"/>
      <c r="AB6" s="281"/>
      <c r="AC6" s="281"/>
      <c r="AD6" s="272"/>
      <c r="AE6" s="272"/>
      <c r="AF6" s="272"/>
      <c r="AG6" s="272"/>
      <c r="AH6" s="272"/>
      <c r="AI6" s="273"/>
      <c r="AJ6" s="274"/>
      <c r="AK6" s="274"/>
      <c r="AL6" s="274"/>
      <c r="AM6" s="274"/>
      <c r="AN6" s="52"/>
    </row>
    <row r="7" spans="1:40" s="1" customFormat="1" ht="27.75" customHeight="1">
      <c r="B7" s="622" t="s">
        <v>388</v>
      </c>
      <c r="C7" s="766"/>
      <c r="D7" s="896"/>
      <c r="E7" s="897"/>
      <c r="F7" s="897"/>
      <c r="G7" s="897"/>
      <c r="H7" s="897"/>
      <c r="I7" s="898"/>
      <c r="J7" s="622" t="s">
        <v>113</v>
      </c>
      <c r="K7" s="685"/>
      <c r="L7" s="623"/>
      <c r="M7" s="756" t="s">
        <v>551</v>
      </c>
      <c r="N7" s="757"/>
      <c r="O7" s="757"/>
      <c r="P7" s="757"/>
      <c r="Q7" s="757"/>
      <c r="R7" s="757"/>
      <c r="S7" s="757"/>
      <c r="T7" s="757"/>
      <c r="U7" s="757"/>
      <c r="V7" s="757"/>
      <c r="W7" s="757"/>
      <c r="X7" s="757"/>
      <c r="Y7" s="757"/>
      <c r="Z7" s="757"/>
      <c r="AA7" s="758"/>
      <c r="AB7" s="281"/>
      <c r="AC7" s="281"/>
      <c r="AD7" s="272"/>
      <c r="AE7" s="272"/>
      <c r="AF7" s="272"/>
      <c r="AG7" s="272"/>
      <c r="AH7" s="272"/>
      <c r="AI7" s="273"/>
      <c r="AJ7" s="274"/>
      <c r="AK7" s="274"/>
      <c r="AL7" s="274"/>
      <c r="AM7" s="274"/>
      <c r="AN7" s="52"/>
    </row>
    <row r="8" spans="1:40" s="1" customFormat="1" ht="21" customHeight="1">
      <c r="B8" s="747"/>
      <c r="C8" s="767"/>
      <c r="D8" s="899"/>
      <c r="E8" s="628"/>
      <c r="F8" s="628"/>
      <c r="G8" s="628"/>
      <c r="H8" s="628"/>
      <c r="I8" s="629"/>
      <c r="J8" s="626"/>
      <c r="K8" s="686"/>
      <c r="L8" s="625"/>
      <c r="M8" s="293"/>
      <c r="N8" s="122" t="s">
        <v>111</v>
      </c>
      <c r="O8" s="122"/>
      <c r="P8" s="122"/>
      <c r="Q8" s="122"/>
      <c r="R8" s="122"/>
      <c r="S8" s="122"/>
      <c r="T8" s="122"/>
      <c r="U8" s="122"/>
      <c r="V8" s="299"/>
      <c r="W8" s="157"/>
      <c r="X8" s="122"/>
      <c r="Y8" s="122"/>
      <c r="Z8" s="122"/>
      <c r="AA8" s="123"/>
      <c r="AB8" s="281"/>
      <c r="AC8" s="281"/>
      <c r="AD8" s="272"/>
      <c r="AE8" s="281"/>
      <c r="AF8" s="283" t="s">
        <v>402</v>
      </c>
      <c r="AG8" s="272" t="s">
        <v>572</v>
      </c>
      <c r="AH8" s="283"/>
      <c r="AI8" s="273"/>
      <c r="AJ8" s="274"/>
      <c r="AK8" s="274"/>
      <c r="AL8" s="274"/>
      <c r="AM8" s="274"/>
      <c r="AN8" s="52"/>
    </row>
    <row r="9" spans="1:40" s="3" customFormat="1" ht="21" customHeight="1">
      <c r="B9" s="747"/>
      <c r="C9" s="767"/>
      <c r="D9" s="899"/>
      <c r="E9" s="628"/>
      <c r="F9" s="628"/>
      <c r="G9" s="628"/>
      <c r="H9" s="628"/>
      <c r="I9" s="629"/>
      <c r="J9" s="626"/>
      <c r="K9" s="686"/>
      <c r="L9" s="625"/>
      <c r="M9" s="293"/>
      <c r="N9" s="48" t="s">
        <v>112</v>
      </c>
      <c r="O9" s="48"/>
      <c r="P9" s="889" t="s">
        <v>524</v>
      </c>
      <c r="Q9" s="890"/>
      <c r="R9" s="890"/>
      <c r="S9" s="890"/>
      <c r="T9" s="890"/>
      <c r="U9" s="890"/>
      <c r="V9" s="890"/>
      <c r="W9" s="890"/>
      <c r="X9" s="890"/>
      <c r="Y9" s="890"/>
      <c r="Z9" s="890"/>
      <c r="AA9" s="891"/>
      <c r="AB9" s="283"/>
      <c r="AC9" s="283"/>
      <c r="AD9" s="283"/>
      <c r="AE9" s="283"/>
      <c r="AF9" s="283" t="s">
        <v>402</v>
      </c>
      <c r="AG9" s="272" t="s">
        <v>573</v>
      </c>
      <c r="AH9" s="272"/>
      <c r="AI9" s="283"/>
      <c r="AJ9" s="283"/>
      <c r="AK9" s="274"/>
      <c r="AL9" s="274"/>
      <c r="AM9" s="274"/>
      <c r="AN9" s="39"/>
    </row>
    <row r="10" spans="1:40" s="1" customFormat="1" ht="21" customHeight="1">
      <c r="B10" s="747"/>
      <c r="C10" s="767"/>
      <c r="D10" s="899"/>
      <c r="E10" s="628"/>
      <c r="F10" s="628"/>
      <c r="G10" s="628"/>
      <c r="H10" s="628"/>
      <c r="I10" s="629"/>
      <c r="J10" s="626"/>
      <c r="K10" s="686"/>
      <c r="L10" s="625"/>
      <c r="M10" s="127" t="s">
        <v>389</v>
      </c>
      <c r="N10" s="295"/>
      <c r="O10" s="3" t="s">
        <v>139</v>
      </c>
      <c r="P10" s="3"/>
      <c r="V10" s="294"/>
      <c r="W10" s="294"/>
      <c r="X10" s="294"/>
      <c r="Y10" s="52"/>
      <c r="AA10" s="13"/>
      <c r="AB10" s="281"/>
      <c r="AC10" s="272"/>
      <c r="AD10" s="272"/>
      <c r="AE10" s="281"/>
      <c r="AF10" s="283" t="s">
        <v>402</v>
      </c>
      <c r="AG10" s="272" t="s">
        <v>574</v>
      </c>
      <c r="AH10" s="273"/>
      <c r="AI10" s="274"/>
      <c r="AJ10" s="274"/>
      <c r="AK10" s="274"/>
      <c r="AL10" s="274"/>
      <c r="AM10" s="281"/>
    </row>
    <row r="11" spans="1:40" s="3" customFormat="1" ht="21" customHeight="1">
      <c r="B11" s="747"/>
      <c r="C11" s="767"/>
      <c r="D11" s="899"/>
      <c r="E11" s="628"/>
      <c r="F11" s="628"/>
      <c r="G11" s="628"/>
      <c r="H11" s="628"/>
      <c r="I11" s="629"/>
      <c r="J11" s="626"/>
      <c r="K11" s="686"/>
      <c r="L11" s="625"/>
      <c r="M11" s="127" t="s">
        <v>390</v>
      </c>
      <c r="N11" s="295"/>
      <c r="O11" s="3" t="s">
        <v>140</v>
      </c>
      <c r="S11" s="1"/>
      <c r="V11" s="63"/>
      <c r="W11" s="1"/>
      <c r="AA11" s="35"/>
      <c r="AB11" s="283"/>
      <c r="AC11" s="272"/>
      <c r="AD11" s="272"/>
      <c r="AE11" s="283"/>
      <c r="AF11" s="283" t="s">
        <v>402</v>
      </c>
      <c r="AG11" s="272" t="s">
        <v>575</v>
      </c>
      <c r="AH11" s="283"/>
      <c r="AI11" s="283"/>
      <c r="AJ11" s="274"/>
      <c r="AK11" s="274"/>
      <c r="AL11" s="274"/>
      <c r="AM11" s="283"/>
    </row>
    <row r="12" spans="1:40" s="3" customFormat="1" ht="15" customHeight="1">
      <c r="B12" s="747"/>
      <c r="C12" s="767"/>
      <c r="D12" s="899"/>
      <c r="E12" s="628"/>
      <c r="F12" s="628"/>
      <c r="G12" s="628"/>
      <c r="H12" s="628"/>
      <c r="I12" s="629"/>
      <c r="J12" s="626"/>
      <c r="K12" s="686"/>
      <c r="L12" s="625"/>
      <c r="M12" s="34"/>
      <c r="N12" s="2"/>
      <c r="O12" s="3" t="s">
        <v>422</v>
      </c>
      <c r="T12" s="1"/>
      <c r="X12" s="759" t="s">
        <v>424</v>
      </c>
      <c r="Y12" s="760"/>
      <c r="Z12" s="760"/>
      <c r="AA12" s="761"/>
      <c r="AB12" s="283"/>
      <c r="AC12" s="283"/>
      <c r="AD12" s="272"/>
      <c r="AE12" s="272"/>
      <c r="AF12" s="272"/>
      <c r="AG12" s="272"/>
      <c r="AH12" s="272"/>
      <c r="AI12" s="283"/>
      <c r="AJ12" s="283"/>
      <c r="AK12" s="274"/>
      <c r="AL12" s="274"/>
      <c r="AM12" s="274"/>
      <c r="AN12" s="39"/>
    </row>
    <row r="13" spans="1:40" s="3" customFormat="1" ht="15" customHeight="1">
      <c r="B13" s="747"/>
      <c r="C13" s="767"/>
      <c r="D13" s="899"/>
      <c r="E13" s="628"/>
      <c r="F13" s="628"/>
      <c r="G13" s="628"/>
      <c r="H13" s="628"/>
      <c r="I13" s="629"/>
      <c r="J13" s="626"/>
      <c r="K13" s="686"/>
      <c r="L13" s="625"/>
      <c r="M13" s="124"/>
      <c r="N13" s="125"/>
      <c r="O13" s="125" t="s">
        <v>423</v>
      </c>
      <c r="P13" s="125"/>
      <c r="Q13" s="125"/>
      <c r="R13" s="125"/>
      <c r="S13" s="125"/>
      <c r="T13" s="126"/>
      <c r="U13" s="125"/>
      <c r="V13" s="125"/>
      <c r="W13" s="125"/>
      <c r="X13" s="815" t="str">
        <f>IF(M9="○",IF(AND(N10="○",N11="○"),"都外設置ok","都外設置NG"),"")</f>
        <v/>
      </c>
      <c r="Y13" s="816"/>
      <c r="Z13" s="816"/>
      <c r="AA13" s="817"/>
      <c r="AB13" s="283"/>
      <c r="AC13" s="283"/>
      <c r="AD13" s="272"/>
      <c r="AE13" s="272"/>
      <c r="AF13" s="272"/>
      <c r="AG13" s="272"/>
      <c r="AH13" s="272"/>
      <c r="AI13" s="283"/>
      <c r="AJ13" s="283"/>
      <c r="AK13" s="274"/>
      <c r="AL13" s="274"/>
      <c r="AM13" s="274"/>
      <c r="AN13" s="39"/>
    </row>
    <row r="14" spans="1:40" s="3" customFormat="1" ht="4.5" customHeight="1">
      <c r="B14" s="747"/>
      <c r="C14" s="767"/>
      <c r="D14" s="899"/>
      <c r="E14" s="628"/>
      <c r="F14" s="628"/>
      <c r="G14" s="628"/>
      <c r="H14" s="628"/>
      <c r="I14" s="629"/>
      <c r="J14" s="687"/>
      <c r="K14" s="688"/>
      <c r="L14" s="689"/>
      <c r="M14" s="85"/>
      <c r="N14" s="86"/>
      <c r="O14" s="18"/>
      <c r="P14" s="86"/>
      <c r="Q14" s="86"/>
      <c r="R14" s="86"/>
      <c r="S14" s="86"/>
      <c r="T14" s="86"/>
      <c r="U14" s="86"/>
      <c r="V14" s="86"/>
      <c r="W14" s="86"/>
      <c r="X14" s="86"/>
      <c r="Y14" s="86"/>
      <c r="Z14" s="86"/>
      <c r="AA14" s="87"/>
      <c r="AB14" s="283"/>
      <c r="AC14" s="283"/>
      <c r="AD14" s="272"/>
      <c r="AE14" s="272"/>
      <c r="AF14" s="272"/>
      <c r="AG14" s="272"/>
      <c r="AH14" s="272"/>
      <c r="AI14" s="283"/>
      <c r="AJ14" s="283"/>
      <c r="AK14" s="274"/>
      <c r="AL14" s="274"/>
      <c r="AM14" s="274"/>
      <c r="AN14" s="39"/>
    </row>
    <row r="15" spans="1:40" s="1" customFormat="1" ht="18.75" customHeight="1">
      <c r="B15" s="622" t="s">
        <v>429</v>
      </c>
      <c r="C15" s="794"/>
      <c r="D15" s="794"/>
      <c r="E15" s="794"/>
      <c r="F15" s="794"/>
      <c r="G15" s="794"/>
      <c r="H15" s="794"/>
      <c r="I15" s="766"/>
      <c r="J15" s="11" t="s">
        <v>38</v>
      </c>
      <c r="K15" s="1001"/>
      <c r="L15" s="1002"/>
      <c r="M15" s="1002"/>
      <c r="N15" s="1002"/>
      <c r="O15" s="1002"/>
      <c r="P15" s="21"/>
      <c r="Q15" s="21"/>
      <c r="R15" s="21"/>
      <c r="S15" s="21"/>
      <c r="T15" s="21"/>
      <c r="U15" s="21"/>
      <c r="V15" s="21"/>
      <c r="W15" s="21"/>
      <c r="X15" s="21"/>
      <c r="Y15" s="21"/>
      <c r="Z15" s="21"/>
      <c r="AA15" s="12"/>
      <c r="AB15" s="281"/>
      <c r="AC15" s="281"/>
      <c r="AD15" s="272"/>
      <c r="AE15" s="272"/>
      <c r="AF15" s="272"/>
      <c r="AG15" s="272"/>
      <c r="AH15" s="272"/>
      <c r="AI15" s="273"/>
      <c r="AJ15" s="274"/>
      <c r="AK15" s="274"/>
      <c r="AL15" s="274"/>
      <c r="AM15" s="274"/>
      <c r="AN15" s="52"/>
    </row>
    <row r="16" spans="1:40" s="1" customFormat="1" ht="24" customHeight="1">
      <c r="B16" s="795"/>
      <c r="C16" s="796"/>
      <c r="D16" s="797"/>
      <c r="E16" s="797"/>
      <c r="F16" s="797"/>
      <c r="G16" s="797"/>
      <c r="H16" s="797"/>
      <c r="I16" s="767"/>
      <c r="J16" s="912"/>
      <c r="K16" s="907"/>
      <c r="L16" s="907"/>
      <c r="M16" s="913"/>
      <c r="N16" s="913"/>
      <c r="O16" s="913"/>
      <c r="P16" s="913"/>
      <c r="Q16" s="913"/>
      <c r="R16" s="913"/>
      <c r="S16" s="913"/>
      <c r="T16" s="913"/>
      <c r="U16" s="913"/>
      <c r="V16" s="913"/>
      <c r="W16" s="913"/>
      <c r="X16" s="913"/>
      <c r="Y16" s="913"/>
      <c r="Z16" s="913"/>
      <c r="AA16" s="914"/>
      <c r="AB16" s="281"/>
      <c r="AC16" s="281"/>
      <c r="AD16" s="272"/>
      <c r="AE16" s="272"/>
      <c r="AF16" s="272"/>
      <c r="AG16" s="272"/>
      <c r="AH16" s="272"/>
      <c r="AI16" s="273"/>
      <c r="AJ16" s="274"/>
      <c r="AK16" s="274"/>
      <c r="AL16" s="274"/>
      <c r="AM16" s="274"/>
      <c r="AN16" s="52"/>
    </row>
    <row r="17" spans="2:40" s="1" customFormat="1" ht="18" customHeight="1">
      <c r="B17" s="622" t="s">
        <v>114</v>
      </c>
      <c r="C17" s="794"/>
      <c r="D17" s="773"/>
      <c r="E17" s="772"/>
      <c r="F17" s="772"/>
      <c r="G17" s="772"/>
      <c r="H17" s="772"/>
      <c r="I17" s="105" t="s">
        <v>115</v>
      </c>
      <c r="J17" s="772"/>
      <c r="K17" s="772"/>
      <c r="L17" s="772"/>
      <c r="M17" s="105" t="s">
        <v>116</v>
      </c>
      <c r="N17" s="772"/>
      <c r="O17" s="772"/>
      <c r="P17" s="772"/>
      <c r="Q17" s="772"/>
      <c r="R17" s="772"/>
      <c r="S17" s="105" t="s">
        <v>117</v>
      </c>
      <c r="T17" s="105"/>
      <c r="U17" s="105" t="s">
        <v>118</v>
      </c>
      <c r="V17" s="105"/>
      <c r="W17" s="105" t="s">
        <v>119</v>
      </c>
      <c r="X17" s="772"/>
      <c r="Y17" s="888"/>
      <c r="Z17" s="888"/>
      <c r="AA17" s="106" t="s">
        <v>120</v>
      </c>
      <c r="AB17" s="281"/>
      <c r="AC17" s="281"/>
      <c r="AD17" s="272"/>
      <c r="AE17" s="272"/>
      <c r="AF17" s="272"/>
      <c r="AG17" s="272"/>
      <c r="AH17" s="272"/>
      <c r="AI17" s="273"/>
      <c r="AJ17" s="274"/>
      <c r="AK17" s="274"/>
      <c r="AL17" s="274"/>
      <c r="AM17" s="274"/>
      <c r="AN17" s="52"/>
    </row>
    <row r="18" spans="2:40" s="1" customFormat="1" ht="18" customHeight="1">
      <c r="B18" s="624"/>
      <c r="C18" s="797"/>
      <c r="D18" s="776"/>
      <c r="E18" s="777"/>
      <c r="F18" s="777"/>
      <c r="G18" s="777"/>
      <c r="H18" s="777"/>
      <c r="I18" s="107" t="s">
        <v>121</v>
      </c>
      <c r="J18" s="777"/>
      <c r="K18" s="777"/>
      <c r="L18" s="777"/>
      <c r="M18" s="107" t="s">
        <v>122</v>
      </c>
      <c r="N18" s="777"/>
      <c r="O18" s="777"/>
      <c r="P18" s="777"/>
      <c r="Q18" s="777"/>
      <c r="R18" s="777"/>
      <c r="S18" s="4" t="s">
        <v>123</v>
      </c>
      <c r="T18" s="107"/>
      <c r="U18" s="107" t="s">
        <v>118</v>
      </c>
      <c r="V18" s="107"/>
      <c r="W18" s="107" t="s">
        <v>119</v>
      </c>
      <c r="X18" s="777"/>
      <c r="Y18" s="907"/>
      <c r="Z18" s="907"/>
      <c r="AA18" s="108" t="s">
        <v>120</v>
      </c>
      <c r="AB18" s="281"/>
      <c r="AC18" s="281"/>
      <c r="AD18" s="272" t="s">
        <v>376</v>
      </c>
      <c r="AE18" s="272"/>
      <c r="AF18" s="272"/>
      <c r="AG18" s="272"/>
      <c r="AH18" s="272"/>
      <c r="AI18" s="273"/>
      <c r="AJ18" s="274"/>
      <c r="AK18" s="274"/>
      <c r="AL18" s="274"/>
      <c r="AM18" s="274"/>
      <c r="AN18" s="52"/>
    </row>
    <row r="19" spans="2:40" s="1" customFormat="1" ht="18" customHeight="1">
      <c r="B19" s="795"/>
      <c r="C19" s="796"/>
      <c r="D19" s="770" t="s">
        <v>241</v>
      </c>
      <c r="E19" s="771"/>
      <c r="F19" s="771"/>
      <c r="G19" s="771"/>
      <c r="H19" s="771"/>
      <c r="I19" s="774"/>
      <c r="J19" s="774"/>
      <c r="K19" s="774"/>
      <c r="L19" s="774"/>
      <c r="M19" s="774"/>
      <c r="N19" s="774"/>
      <c r="O19" s="774"/>
      <c r="P19" s="774"/>
      <c r="Q19" s="774"/>
      <c r="R19" s="774"/>
      <c r="S19" s="774"/>
      <c r="T19" s="774"/>
      <c r="U19" s="774"/>
      <c r="V19" s="774"/>
      <c r="W19" s="774"/>
      <c r="X19" s="774"/>
      <c r="Y19" s="774"/>
      <c r="Z19" s="774"/>
      <c r="AA19" s="775"/>
      <c r="AB19" s="281"/>
      <c r="AC19" s="281"/>
      <c r="AD19" s="272" t="s">
        <v>377</v>
      </c>
      <c r="AE19" s="272"/>
      <c r="AF19" s="272"/>
      <c r="AG19" s="272"/>
      <c r="AH19" s="272"/>
      <c r="AI19" s="273"/>
      <c r="AJ19" s="274"/>
      <c r="AK19" s="274"/>
      <c r="AL19" s="274"/>
      <c r="AM19" s="274"/>
      <c r="AN19" s="52"/>
    </row>
    <row r="20" spans="2:40" s="1" customFormat="1" ht="9" customHeight="1">
      <c r="B20" s="622" t="s">
        <v>523</v>
      </c>
      <c r="C20" s="766"/>
      <c r="D20" s="21"/>
      <c r="E20" s="21"/>
      <c r="F20" s="21"/>
      <c r="G20" s="21"/>
      <c r="H20" s="21"/>
      <c r="I20" s="21"/>
      <c r="J20" s="21"/>
      <c r="K20" s="21"/>
      <c r="L20" s="21"/>
      <c r="M20" s="21"/>
      <c r="N20" s="21"/>
      <c r="O20" s="21"/>
      <c r="P20" s="21"/>
      <c r="Q20" s="21"/>
      <c r="R20" s="21"/>
      <c r="S20" s="21"/>
      <c r="T20" s="21"/>
      <c r="U20" s="21"/>
      <c r="V20" s="21"/>
      <c r="W20" s="21"/>
      <c r="X20" s="21"/>
      <c r="Y20" s="21"/>
      <c r="Z20" s="21"/>
      <c r="AA20" s="12"/>
      <c r="AB20" s="281"/>
      <c r="AC20" s="281"/>
      <c r="AD20" s="272" t="s">
        <v>378</v>
      </c>
      <c r="AE20" s="272"/>
      <c r="AF20" s="272"/>
      <c r="AG20" s="272"/>
      <c r="AH20" s="272"/>
      <c r="AI20" s="273"/>
      <c r="AJ20" s="274"/>
      <c r="AK20" s="274"/>
      <c r="AL20" s="274"/>
      <c r="AM20" s="274"/>
      <c r="AN20" s="52"/>
    </row>
    <row r="21" spans="2:40" s="1" customFormat="1" ht="18.75" customHeight="1">
      <c r="B21" s="747"/>
      <c r="C21" s="767"/>
      <c r="D21" s="296"/>
      <c r="E21" s="1" t="s">
        <v>124</v>
      </c>
      <c r="H21" s="3" t="s">
        <v>125</v>
      </c>
      <c r="I21" s="3"/>
      <c r="J21" s="3"/>
      <c r="K21" s="993"/>
      <c r="L21" s="994"/>
      <c r="M21" s="3" t="s">
        <v>1</v>
      </c>
      <c r="N21" s="88"/>
      <c r="O21" s="3" t="s">
        <v>128</v>
      </c>
      <c r="P21" s="3"/>
      <c r="Q21" s="3"/>
      <c r="R21" s="3"/>
      <c r="S21" s="3"/>
      <c r="T21" s="3"/>
      <c r="U21" s="3"/>
      <c r="V21" s="3"/>
      <c r="W21" s="3"/>
      <c r="X21" s="3"/>
      <c r="AA21" s="13"/>
      <c r="AB21" s="281"/>
      <c r="AC21" s="281"/>
      <c r="AD21" s="272" t="s">
        <v>379</v>
      </c>
      <c r="AE21" s="272"/>
      <c r="AF21" s="283" t="s">
        <v>402</v>
      </c>
      <c r="AG21" s="272" t="s">
        <v>576</v>
      </c>
      <c r="AH21" s="283"/>
      <c r="AI21" s="283"/>
      <c r="AJ21" s="274"/>
      <c r="AK21" s="274"/>
      <c r="AL21" s="274"/>
      <c r="AM21" s="274"/>
      <c r="AN21" s="52"/>
    </row>
    <row r="22" spans="2:40" s="3" customFormat="1" ht="17.25" customHeight="1">
      <c r="B22" s="747"/>
      <c r="C22" s="767"/>
      <c r="D22" s="45"/>
      <c r="E22" s="1"/>
      <c r="F22" s="294"/>
      <c r="G22" s="1"/>
      <c r="H22" s="3" t="s">
        <v>127</v>
      </c>
      <c r="K22" s="993"/>
      <c r="L22" s="994"/>
      <c r="M22" s="3" t="s">
        <v>1</v>
      </c>
      <c r="N22" s="88"/>
      <c r="O22" s="3" t="s">
        <v>128</v>
      </c>
      <c r="Q22" s="3" t="s">
        <v>129</v>
      </c>
      <c r="Y22" s="1"/>
      <c r="Z22" s="1"/>
      <c r="AA22" s="13"/>
      <c r="AB22" s="283"/>
      <c r="AC22" s="283"/>
      <c r="AD22" s="272" t="s">
        <v>380</v>
      </c>
      <c r="AE22" s="272"/>
      <c r="AF22" s="272"/>
      <c r="AG22" s="272"/>
      <c r="AH22" s="272"/>
      <c r="AI22" s="283"/>
      <c r="AJ22" s="283"/>
      <c r="AK22" s="274"/>
      <c r="AL22" s="274"/>
      <c r="AM22" s="274"/>
      <c r="AN22" s="39"/>
    </row>
    <row r="23" spans="2:40" s="3" customFormat="1" ht="9" customHeight="1">
      <c r="B23" s="747"/>
      <c r="C23" s="767"/>
      <c r="D23" s="45"/>
      <c r="E23" s="1"/>
      <c r="F23" s="1"/>
      <c r="G23" s="1"/>
      <c r="H23" s="1"/>
      <c r="I23" s="1"/>
      <c r="J23" s="1"/>
      <c r="K23" s="1"/>
      <c r="L23" s="1"/>
      <c r="M23" s="1"/>
      <c r="N23" s="1"/>
      <c r="O23" s="1"/>
      <c r="P23" s="1"/>
      <c r="Q23" s="1"/>
      <c r="R23" s="1"/>
      <c r="S23" s="1"/>
      <c r="T23" s="1"/>
      <c r="U23" s="1"/>
      <c r="V23" s="1"/>
      <c r="W23" s="1"/>
      <c r="X23" s="1"/>
      <c r="Y23" s="1"/>
      <c r="Z23" s="1"/>
      <c r="AA23" s="13"/>
      <c r="AB23" s="283"/>
      <c r="AC23" s="283"/>
      <c r="AD23" s="272" t="s">
        <v>381</v>
      </c>
      <c r="AE23" s="272"/>
      <c r="AF23" s="272"/>
      <c r="AG23" s="272"/>
      <c r="AH23" s="272"/>
      <c r="AI23" s="283"/>
      <c r="AJ23" s="283"/>
      <c r="AK23" s="274"/>
      <c r="AL23" s="274"/>
      <c r="AM23" s="274"/>
      <c r="AN23" s="39"/>
    </row>
    <row r="24" spans="2:40" s="3" customFormat="1" ht="18" customHeight="1">
      <c r="B24" s="747"/>
      <c r="C24" s="767"/>
      <c r="D24" s="296"/>
      <c r="E24" s="1" t="s">
        <v>130</v>
      </c>
      <c r="F24" s="1"/>
      <c r="G24" s="1"/>
      <c r="H24" s="3" t="s">
        <v>133</v>
      </c>
      <c r="I24" s="33"/>
      <c r="J24" s="33"/>
      <c r="K24" s="995"/>
      <c r="L24" s="996"/>
      <c r="M24" s="996"/>
      <c r="N24" s="996"/>
      <c r="O24" s="996"/>
      <c r="P24" s="996"/>
      <c r="Q24" s="996"/>
      <c r="R24" s="996"/>
      <c r="S24" s="996"/>
      <c r="T24" s="996"/>
      <c r="U24" s="996"/>
      <c r="V24" s="996"/>
      <c r="W24" s="996"/>
      <c r="X24" s="996"/>
      <c r="Y24" s="996"/>
      <c r="Z24" s="996"/>
      <c r="AA24" s="35" t="s">
        <v>126</v>
      </c>
      <c r="AB24" s="283"/>
      <c r="AC24" s="283"/>
      <c r="AD24" s="272" t="s">
        <v>421</v>
      </c>
      <c r="AE24" s="272"/>
      <c r="AF24" s="283" t="s">
        <v>402</v>
      </c>
      <c r="AG24" s="272" t="s">
        <v>577</v>
      </c>
      <c r="AH24" s="283"/>
      <c r="AI24" s="283"/>
      <c r="AJ24" s="283"/>
      <c r="AK24" s="274"/>
      <c r="AL24" s="274"/>
      <c r="AM24" s="274"/>
      <c r="AN24" s="39"/>
    </row>
    <row r="25" spans="2:40" s="3" customFormat="1" ht="21.75" customHeight="1">
      <c r="B25" s="747"/>
      <c r="C25" s="767"/>
      <c r="D25" s="1"/>
      <c r="E25" s="1"/>
      <c r="F25" s="294"/>
      <c r="G25" s="45"/>
      <c r="H25" s="3" t="s">
        <v>131</v>
      </c>
      <c r="K25" s="993"/>
      <c r="L25" s="994"/>
      <c r="M25" s="3" t="s">
        <v>1</v>
      </c>
      <c r="N25" s="88"/>
      <c r="O25" s="3" t="s">
        <v>110</v>
      </c>
      <c r="P25" s="3" t="s">
        <v>132</v>
      </c>
      <c r="R25" s="997"/>
      <c r="S25" s="998"/>
      <c r="T25" s="3" t="s">
        <v>1</v>
      </c>
      <c r="U25" s="88"/>
      <c r="V25" s="3" t="s">
        <v>110</v>
      </c>
      <c r="W25" s="3" t="s">
        <v>126</v>
      </c>
      <c r="X25" s="1"/>
      <c r="Y25" s="1"/>
      <c r="Z25" s="1"/>
      <c r="AA25" s="13"/>
      <c r="AB25" s="283"/>
      <c r="AC25" s="283"/>
      <c r="AD25" s="272" t="s">
        <v>382</v>
      </c>
      <c r="AE25" s="272"/>
      <c r="AF25" s="272"/>
      <c r="AG25" s="272"/>
      <c r="AH25" s="272"/>
      <c r="AI25" s="283"/>
      <c r="AJ25" s="283"/>
      <c r="AK25" s="274"/>
      <c r="AL25" s="274"/>
      <c r="AM25" s="274"/>
      <c r="AN25" s="39"/>
    </row>
    <row r="26" spans="2:40" s="1" customFormat="1" ht="21.75" customHeight="1">
      <c r="B26" s="747"/>
      <c r="C26" s="767"/>
      <c r="G26" s="45"/>
      <c r="H26" s="3" t="s">
        <v>391</v>
      </c>
      <c r="M26" s="993"/>
      <c r="N26" s="994"/>
      <c r="O26" s="3" t="s">
        <v>1</v>
      </c>
      <c r="P26" s="88"/>
      <c r="Q26" s="3" t="s">
        <v>128</v>
      </c>
      <c r="R26" s="3" t="s">
        <v>134</v>
      </c>
      <c r="Z26" s="52"/>
      <c r="AA26" s="70"/>
      <c r="AB26" s="281"/>
      <c r="AC26" s="281"/>
      <c r="AD26" s="272"/>
      <c r="AE26" s="272"/>
      <c r="AF26" s="272"/>
      <c r="AG26" s="272"/>
      <c r="AH26" s="272"/>
      <c r="AI26" s="273"/>
      <c r="AJ26" s="274"/>
      <c r="AK26" s="274"/>
      <c r="AL26" s="274"/>
      <c r="AM26" s="274"/>
      <c r="AN26" s="52"/>
    </row>
    <row r="27" spans="2:40" s="1" customFormat="1" ht="15" customHeight="1">
      <c r="B27" s="795"/>
      <c r="C27" s="992"/>
      <c r="D27" s="18"/>
      <c r="E27" s="18"/>
      <c r="F27" s="18"/>
      <c r="G27" s="18"/>
      <c r="H27" s="999" t="s">
        <v>578</v>
      </c>
      <c r="I27" s="1000"/>
      <c r="J27" s="1000"/>
      <c r="K27" s="884"/>
      <c r="L27" s="884"/>
      <c r="M27" s="884"/>
      <c r="N27" s="884"/>
      <c r="O27" s="884"/>
      <c r="P27" s="884"/>
      <c r="Q27" s="884"/>
      <c r="R27" s="884"/>
      <c r="S27" s="884"/>
      <c r="T27" s="884"/>
      <c r="U27" s="884"/>
      <c r="V27" s="884"/>
      <c r="W27" s="884"/>
      <c r="X27" s="884"/>
      <c r="Y27" s="884"/>
      <c r="Z27" s="884"/>
      <c r="AA27" s="325" t="s">
        <v>579</v>
      </c>
      <c r="AB27" s="281"/>
      <c r="AC27" s="281"/>
      <c r="AD27" s="272"/>
      <c r="AE27" s="272"/>
      <c r="AF27" s="272"/>
      <c r="AG27" s="272"/>
      <c r="AH27" s="272"/>
      <c r="AI27" s="273"/>
      <c r="AJ27" s="274"/>
      <c r="AK27" s="274"/>
      <c r="AL27" s="274"/>
      <c r="AM27" s="274"/>
      <c r="AN27" s="52"/>
    </row>
    <row r="28" spans="2:40" ht="9.4" customHeight="1"/>
    <row r="29" spans="2:40" s="1" customFormat="1" ht="16.5" customHeight="1">
      <c r="B29" s="6" t="s">
        <v>580</v>
      </c>
      <c r="H29" s="7" t="s">
        <v>239</v>
      </c>
      <c r="AB29" s="281"/>
      <c r="AC29" s="281"/>
      <c r="AD29" s="272"/>
      <c r="AE29" s="272"/>
      <c r="AF29" s="272"/>
      <c r="AG29" s="272"/>
      <c r="AH29" s="272"/>
      <c r="AI29" s="273"/>
      <c r="AJ29" s="274"/>
      <c r="AK29" s="274"/>
      <c r="AL29" s="274"/>
      <c r="AM29" s="274"/>
      <c r="AN29" s="52"/>
    </row>
    <row r="30" spans="2:40" s="1" customFormat="1" ht="2.15" customHeight="1">
      <c r="D30" s="129"/>
      <c r="E30" s="129"/>
      <c r="F30" s="129"/>
      <c r="G30" s="129"/>
      <c r="H30" s="129"/>
      <c r="I30" s="129"/>
      <c r="AB30" s="281"/>
      <c r="AC30" s="281"/>
      <c r="AD30" s="272"/>
      <c r="AE30" s="272"/>
      <c r="AF30" s="272"/>
      <c r="AG30" s="272"/>
      <c r="AH30" s="272"/>
      <c r="AI30" s="273"/>
      <c r="AJ30" s="274"/>
      <c r="AK30" s="274"/>
      <c r="AL30" s="274"/>
      <c r="AM30" s="274"/>
      <c r="AN30" s="52"/>
    </row>
    <row r="31" spans="2:40" s="1" customFormat="1" ht="27.75" customHeight="1">
      <c r="B31" s="622" t="s">
        <v>388</v>
      </c>
      <c r="C31" s="766"/>
      <c r="D31" s="896"/>
      <c r="E31" s="897"/>
      <c r="F31" s="897"/>
      <c r="G31" s="897"/>
      <c r="H31" s="897"/>
      <c r="I31" s="898"/>
      <c r="J31" s="622" t="s">
        <v>113</v>
      </c>
      <c r="K31" s="685"/>
      <c r="L31" s="623"/>
      <c r="M31" s="756" t="s">
        <v>551</v>
      </c>
      <c r="N31" s="757"/>
      <c r="O31" s="757"/>
      <c r="P31" s="757"/>
      <c r="Q31" s="757"/>
      <c r="R31" s="757"/>
      <c r="S31" s="757"/>
      <c r="T31" s="757"/>
      <c r="U31" s="757"/>
      <c r="V31" s="757"/>
      <c r="W31" s="757"/>
      <c r="X31" s="757"/>
      <c r="Y31" s="757"/>
      <c r="Z31" s="757"/>
      <c r="AA31" s="758"/>
      <c r="AB31" s="281"/>
      <c r="AC31" s="281"/>
      <c r="AD31" s="272"/>
      <c r="AE31" s="272"/>
      <c r="AF31" s="272"/>
      <c r="AG31" s="272"/>
      <c r="AH31" s="272"/>
      <c r="AI31" s="273"/>
      <c r="AJ31" s="274"/>
      <c r="AK31" s="274"/>
      <c r="AL31" s="274"/>
      <c r="AM31" s="274"/>
      <c r="AN31" s="52"/>
    </row>
    <row r="32" spans="2:40" s="1" customFormat="1" ht="21" customHeight="1">
      <c r="B32" s="747"/>
      <c r="C32" s="767"/>
      <c r="D32" s="899"/>
      <c r="E32" s="628"/>
      <c r="F32" s="628"/>
      <c r="G32" s="628"/>
      <c r="H32" s="628"/>
      <c r="I32" s="629"/>
      <c r="J32" s="626"/>
      <c r="K32" s="686"/>
      <c r="L32" s="625"/>
      <c r="M32" s="293"/>
      <c r="N32" s="122" t="s">
        <v>111</v>
      </c>
      <c r="O32" s="122"/>
      <c r="P32" s="122"/>
      <c r="Q32" s="122"/>
      <c r="R32" s="122"/>
      <c r="S32" s="122"/>
      <c r="T32" s="122"/>
      <c r="U32" s="122"/>
      <c r="V32" s="299"/>
      <c r="W32" s="157"/>
      <c r="X32" s="122"/>
      <c r="Y32" s="122"/>
      <c r="Z32" s="122"/>
      <c r="AA32" s="123"/>
      <c r="AB32" s="281"/>
      <c r="AC32" s="281"/>
      <c r="AD32" s="272"/>
      <c r="AE32" s="281"/>
      <c r="AF32" s="283" t="s">
        <v>402</v>
      </c>
      <c r="AG32" s="272" t="s">
        <v>572</v>
      </c>
      <c r="AH32" s="283"/>
      <c r="AI32" s="273"/>
      <c r="AJ32" s="274"/>
      <c r="AK32" s="274"/>
      <c r="AL32" s="274"/>
      <c r="AM32" s="274"/>
      <c r="AN32" s="52"/>
    </row>
    <row r="33" spans="2:40" s="3" customFormat="1" ht="21" customHeight="1">
      <c r="B33" s="747"/>
      <c r="C33" s="767"/>
      <c r="D33" s="899"/>
      <c r="E33" s="628"/>
      <c r="F33" s="628"/>
      <c r="G33" s="628"/>
      <c r="H33" s="628"/>
      <c r="I33" s="629"/>
      <c r="J33" s="626"/>
      <c r="K33" s="686"/>
      <c r="L33" s="625"/>
      <c r="M33" s="293"/>
      <c r="N33" s="48" t="s">
        <v>112</v>
      </c>
      <c r="O33" s="48"/>
      <c r="P33" s="889" t="s">
        <v>524</v>
      </c>
      <c r="Q33" s="890"/>
      <c r="R33" s="890"/>
      <c r="S33" s="890"/>
      <c r="T33" s="890"/>
      <c r="U33" s="890"/>
      <c r="V33" s="890"/>
      <c r="W33" s="890"/>
      <c r="X33" s="890"/>
      <c r="Y33" s="890"/>
      <c r="Z33" s="890"/>
      <c r="AA33" s="891"/>
      <c r="AB33" s="283"/>
      <c r="AC33" s="283"/>
      <c r="AD33" s="283"/>
      <c r="AE33" s="283"/>
      <c r="AF33" s="283" t="s">
        <v>402</v>
      </c>
      <c r="AG33" s="272" t="s">
        <v>573</v>
      </c>
      <c r="AH33" s="272"/>
      <c r="AI33" s="283"/>
      <c r="AJ33" s="283"/>
      <c r="AK33" s="274"/>
      <c r="AL33" s="274"/>
      <c r="AM33" s="274"/>
      <c r="AN33" s="39"/>
    </row>
    <row r="34" spans="2:40" s="1" customFormat="1" ht="21" customHeight="1">
      <c r="B34" s="747"/>
      <c r="C34" s="767"/>
      <c r="D34" s="899"/>
      <c r="E34" s="628"/>
      <c r="F34" s="628"/>
      <c r="G34" s="628"/>
      <c r="H34" s="628"/>
      <c r="I34" s="629"/>
      <c r="J34" s="626"/>
      <c r="K34" s="686"/>
      <c r="L34" s="625"/>
      <c r="M34" s="127" t="s">
        <v>389</v>
      </c>
      <c r="N34" s="295"/>
      <c r="O34" s="3" t="s">
        <v>139</v>
      </c>
      <c r="P34" s="3"/>
      <c r="V34" s="294"/>
      <c r="W34" s="294"/>
      <c r="X34" s="294"/>
      <c r="Y34" s="52"/>
      <c r="AA34" s="13"/>
      <c r="AB34" s="281"/>
      <c r="AC34" s="272"/>
      <c r="AD34" s="272"/>
      <c r="AE34" s="281"/>
      <c r="AF34" s="283" t="s">
        <v>402</v>
      </c>
      <c r="AG34" s="272" t="s">
        <v>574</v>
      </c>
      <c r="AH34" s="273"/>
      <c r="AI34" s="274"/>
      <c r="AJ34" s="274"/>
      <c r="AK34" s="274"/>
      <c r="AL34" s="274"/>
      <c r="AM34" s="281"/>
    </row>
    <row r="35" spans="2:40" s="3" customFormat="1" ht="21" customHeight="1">
      <c r="B35" s="747"/>
      <c r="C35" s="767"/>
      <c r="D35" s="899"/>
      <c r="E35" s="628"/>
      <c r="F35" s="628"/>
      <c r="G35" s="628"/>
      <c r="H35" s="628"/>
      <c r="I35" s="629"/>
      <c r="J35" s="626"/>
      <c r="K35" s="686"/>
      <c r="L35" s="625"/>
      <c r="M35" s="127" t="s">
        <v>390</v>
      </c>
      <c r="N35" s="295"/>
      <c r="O35" s="3" t="s">
        <v>140</v>
      </c>
      <c r="S35" s="1"/>
      <c r="V35" s="63"/>
      <c r="W35" s="1"/>
      <c r="AA35" s="35"/>
      <c r="AB35" s="283"/>
      <c r="AC35" s="272"/>
      <c r="AD35" s="272"/>
      <c r="AE35" s="283"/>
      <c r="AF35" s="283" t="s">
        <v>402</v>
      </c>
      <c r="AG35" s="272" t="s">
        <v>575</v>
      </c>
      <c r="AH35" s="283"/>
      <c r="AI35" s="283"/>
      <c r="AJ35" s="274"/>
      <c r="AK35" s="274"/>
      <c r="AL35" s="274"/>
      <c r="AM35" s="283"/>
    </row>
    <row r="36" spans="2:40" s="3" customFormat="1" ht="15" customHeight="1">
      <c r="B36" s="747"/>
      <c r="C36" s="767"/>
      <c r="D36" s="899"/>
      <c r="E36" s="628"/>
      <c r="F36" s="628"/>
      <c r="G36" s="628"/>
      <c r="H36" s="628"/>
      <c r="I36" s="629"/>
      <c r="J36" s="626"/>
      <c r="K36" s="686"/>
      <c r="L36" s="625"/>
      <c r="M36" s="34"/>
      <c r="N36" s="2"/>
      <c r="O36" s="3" t="s">
        <v>422</v>
      </c>
      <c r="T36" s="1"/>
      <c r="X36" s="759" t="s">
        <v>424</v>
      </c>
      <c r="Y36" s="760"/>
      <c r="Z36" s="760"/>
      <c r="AA36" s="761"/>
      <c r="AB36" s="283"/>
      <c r="AC36" s="283"/>
      <c r="AD36" s="272"/>
      <c r="AE36" s="272"/>
      <c r="AF36" s="272"/>
      <c r="AG36" s="272"/>
      <c r="AH36" s="272"/>
      <c r="AI36" s="283"/>
      <c r="AJ36" s="283"/>
      <c r="AK36" s="274"/>
      <c r="AL36" s="274"/>
      <c r="AM36" s="274"/>
      <c r="AN36" s="39"/>
    </row>
    <row r="37" spans="2:40" s="3" customFormat="1" ht="15" customHeight="1">
      <c r="B37" s="747"/>
      <c r="C37" s="767"/>
      <c r="D37" s="899"/>
      <c r="E37" s="628"/>
      <c r="F37" s="628"/>
      <c r="G37" s="628"/>
      <c r="H37" s="628"/>
      <c r="I37" s="629"/>
      <c r="J37" s="626"/>
      <c r="K37" s="686"/>
      <c r="L37" s="625"/>
      <c r="M37" s="124"/>
      <c r="N37" s="125"/>
      <c r="O37" s="125" t="s">
        <v>423</v>
      </c>
      <c r="P37" s="125"/>
      <c r="Q37" s="125"/>
      <c r="R37" s="125"/>
      <c r="S37" s="125"/>
      <c r="T37" s="126"/>
      <c r="U37" s="125"/>
      <c r="V37" s="125"/>
      <c r="W37" s="125"/>
      <c r="X37" s="815" t="str">
        <f>IF(M33="○",IF(AND(N34="○",N35="○"),"都外設置ok","都外設置NG"),"")</f>
        <v/>
      </c>
      <c r="Y37" s="816"/>
      <c r="Z37" s="816"/>
      <c r="AA37" s="817"/>
      <c r="AB37" s="283"/>
      <c r="AC37" s="283"/>
      <c r="AD37" s="272"/>
      <c r="AE37" s="272"/>
      <c r="AF37" s="272"/>
      <c r="AG37" s="272"/>
      <c r="AH37" s="272"/>
      <c r="AI37" s="283"/>
      <c r="AJ37" s="283"/>
      <c r="AK37" s="274"/>
      <c r="AL37" s="274"/>
      <c r="AM37" s="274"/>
      <c r="AN37" s="39"/>
    </row>
    <row r="38" spans="2:40" s="3" customFormat="1" ht="4.5" customHeight="1">
      <c r="B38" s="747"/>
      <c r="C38" s="767"/>
      <c r="D38" s="899"/>
      <c r="E38" s="628"/>
      <c r="F38" s="628"/>
      <c r="G38" s="628"/>
      <c r="H38" s="628"/>
      <c r="I38" s="629"/>
      <c r="J38" s="687"/>
      <c r="K38" s="688"/>
      <c r="L38" s="689"/>
      <c r="M38" s="85"/>
      <c r="N38" s="86"/>
      <c r="O38" s="18"/>
      <c r="P38" s="86"/>
      <c r="Q38" s="86"/>
      <c r="R38" s="86"/>
      <c r="S38" s="86"/>
      <c r="T38" s="86"/>
      <c r="U38" s="86"/>
      <c r="V38" s="86"/>
      <c r="W38" s="86"/>
      <c r="X38" s="86"/>
      <c r="Y38" s="86"/>
      <c r="Z38" s="86"/>
      <c r="AA38" s="87"/>
      <c r="AB38" s="283"/>
      <c r="AC38" s="283"/>
      <c r="AD38" s="272"/>
      <c r="AE38" s="272"/>
      <c r="AF38" s="272"/>
      <c r="AG38" s="272"/>
      <c r="AH38" s="272"/>
      <c r="AI38" s="283"/>
      <c r="AJ38" s="283"/>
      <c r="AK38" s="274"/>
      <c r="AL38" s="274"/>
      <c r="AM38" s="274"/>
      <c r="AN38" s="39"/>
    </row>
    <row r="39" spans="2:40" s="1" customFormat="1" ht="18.75" customHeight="1">
      <c r="B39" s="622" t="s">
        <v>429</v>
      </c>
      <c r="C39" s="794"/>
      <c r="D39" s="794"/>
      <c r="E39" s="794"/>
      <c r="F39" s="794"/>
      <c r="G39" s="794"/>
      <c r="H39" s="794"/>
      <c r="I39" s="766"/>
      <c r="J39" s="11" t="s">
        <v>38</v>
      </c>
      <c r="K39" s="1001"/>
      <c r="L39" s="1002"/>
      <c r="M39" s="1002"/>
      <c r="N39" s="1002"/>
      <c r="O39" s="1002"/>
      <c r="P39" s="21"/>
      <c r="Q39" s="21"/>
      <c r="R39" s="21"/>
      <c r="S39" s="21"/>
      <c r="T39" s="21"/>
      <c r="U39" s="21"/>
      <c r="V39" s="21"/>
      <c r="W39" s="21"/>
      <c r="X39" s="21"/>
      <c r="Y39" s="21"/>
      <c r="Z39" s="21"/>
      <c r="AA39" s="12"/>
      <c r="AB39" s="281"/>
      <c r="AC39" s="281"/>
      <c r="AD39" s="272"/>
      <c r="AE39" s="272"/>
      <c r="AF39" s="272"/>
      <c r="AG39" s="272"/>
      <c r="AH39" s="272"/>
      <c r="AI39" s="273"/>
      <c r="AJ39" s="274"/>
      <c r="AK39" s="274"/>
      <c r="AL39" s="274"/>
      <c r="AM39" s="274"/>
      <c r="AN39" s="52"/>
    </row>
    <row r="40" spans="2:40" s="1" customFormat="1" ht="24" customHeight="1">
      <c r="B40" s="795"/>
      <c r="C40" s="796"/>
      <c r="D40" s="797"/>
      <c r="E40" s="797"/>
      <c r="F40" s="797"/>
      <c r="G40" s="797"/>
      <c r="H40" s="797"/>
      <c r="I40" s="767"/>
      <c r="J40" s="912"/>
      <c r="K40" s="907"/>
      <c r="L40" s="907"/>
      <c r="M40" s="913"/>
      <c r="N40" s="913"/>
      <c r="O40" s="913"/>
      <c r="P40" s="913"/>
      <c r="Q40" s="913"/>
      <c r="R40" s="913"/>
      <c r="S40" s="913"/>
      <c r="T40" s="913"/>
      <c r="U40" s="913"/>
      <c r="V40" s="913"/>
      <c r="W40" s="913"/>
      <c r="X40" s="913"/>
      <c r="Y40" s="913"/>
      <c r="Z40" s="913"/>
      <c r="AA40" s="914"/>
      <c r="AB40" s="281"/>
      <c r="AC40" s="281"/>
      <c r="AD40" s="272"/>
      <c r="AE40" s="272"/>
      <c r="AF40" s="272"/>
      <c r="AG40" s="272"/>
      <c r="AH40" s="272"/>
      <c r="AI40" s="273"/>
      <c r="AJ40" s="274"/>
      <c r="AK40" s="274"/>
      <c r="AL40" s="274"/>
      <c r="AM40" s="274"/>
      <c r="AN40" s="52"/>
    </row>
    <row r="41" spans="2:40" s="1" customFormat="1" ht="18" customHeight="1">
      <c r="B41" s="622" t="s">
        <v>114</v>
      </c>
      <c r="C41" s="794"/>
      <c r="D41" s="773"/>
      <c r="E41" s="772"/>
      <c r="F41" s="772"/>
      <c r="G41" s="772"/>
      <c r="H41" s="772"/>
      <c r="I41" s="105" t="s">
        <v>115</v>
      </c>
      <c r="J41" s="772"/>
      <c r="K41" s="772"/>
      <c r="L41" s="772"/>
      <c r="M41" s="105" t="s">
        <v>116</v>
      </c>
      <c r="N41" s="772"/>
      <c r="O41" s="772"/>
      <c r="P41" s="772"/>
      <c r="Q41" s="772"/>
      <c r="R41" s="772"/>
      <c r="S41" s="105" t="s">
        <v>117</v>
      </c>
      <c r="T41" s="105"/>
      <c r="U41" s="105" t="s">
        <v>118</v>
      </c>
      <c r="V41" s="105"/>
      <c r="W41" s="105" t="s">
        <v>119</v>
      </c>
      <c r="X41" s="772"/>
      <c r="Y41" s="888"/>
      <c r="Z41" s="888"/>
      <c r="AA41" s="106" t="s">
        <v>120</v>
      </c>
      <c r="AB41" s="281"/>
      <c r="AC41" s="281"/>
      <c r="AD41" s="272"/>
      <c r="AE41" s="272"/>
      <c r="AF41" s="272"/>
      <c r="AG41" s="272"/>
      <c r="AH41" s="272"/>
      <c r="AI41" s="273"/>
      <c r="AJ41" s="274"/>
      <c r="AK41" s="274"/>
      <c r="AL41" s="274"/>
      <c r="AM41" s="274"/>
      <c r="AN41" s="52"/>
    </row>
    <row r="42" spans="2:40" s="1" customFormat="1" ht="18" customHeight="1">
      <c r="B42" s="624"/>
      <c r="C42" s="797"/>
      <c r="D42" s="776"/>
      <c r="E42" s="777"/>
      <c r="F42" s="777"/>
      <c r="G42" s="777"/>
      <c r="H42" s="777"/>
      <c r="I42" s="107" t="s">
        <v>121</v>
      </c>
      <c r="J42" s="777"/>
      <c r="K42" s="777"/>
      <c r="L42" s="777"/>
      <c r="M42" s="107" t="s">
        <v>122</v>
      </c>
      <c r="N42" s="777"/>
      <c r="O42" s="777"/>
      <c r="P42" s="777"/>
      <c r="Q42" s="777"/>
      <c r="R42" s="777"/>
      <c r="S42" s="4" t="s">
        <v>123</v>
      </c>
      <c r="T42" s="107"/>
      <c r="U42" s="107" t="s">
        <v>118</v>
      </c>
      <c r="V42" s="107"/>
      <c r="W42" s="107" t="s">
        <v>119</v>
      </c>
      <c r="X42" s="777"/>
      <c r="Y42" s="907"/>
      <c r="Z42" s="907"/>
      <c r="AA42" s="108" t="s">
        <v>120</v>
      </c>
      <c r="AB42" s="281"/>
      <c r="AC42" s="281"/>
      <c r="AD42" s="272" t="s">
        <v>376</v>
      </c>
      <c r="AE42" s="272"/>
      <c r="AF42" s="272"/>
      <c r="AG42" s="272"/>
      <c r="AH42" s="272"/>
      <c r="AI42" s="273"/>
      <c r="AJ42" s="274"/>
      <c r="AK42" s="274"/>
      <c r="AL42" s="274"/>
      <c r="AM42" s="274"/>
      <c r="AN42" s="52"/>
    </row>
    <row r="43" spans="2:40" s="1" customFormat="1" ht="18" customHeight="1">
      <c r="B43" s="795"/>
      <c r="C43" s="796"/>
      <c r="D43" s="770" t="s">
        <v>241</v>
      </c>
      <c r="E43" s="771"/>
      <c r="F43" s="771"/>
      <c r="G43" s="771"/>
      <c r="H43" s="771"/>
      <c r="I43" s="774"/>
      <c r="J43" s="774"/>
      <c r="K43" s="774"/>
      <c r="L43" s="774"/>
      <c r="M43" s="774"/>
      <c r="N43" s="774"/>
      <c r="O43" s="774"/>
      <c r="P43" s="774"/>
      <c r="Q43" s="774"/>
      <c r="R43" s="774"/>
      <c r="S43" s="774"/>
      <c r="T43" s="774"/>
      <c r="U43" s="774"/>
      <c r="V43" s="774"/>
      <c r="W43" s="774"/>
      <c r="X43" s="774"/>
      <c r="Y43" s="774"/>
      <c r="Z43" s="774"/>
      <c r="AA43" s="775"/>
      <c r="AB43" s="281"/>
      <c r="AC43" s="281"/>
      <c r="AD43" s="272" t="s">
        <v>377</v>
      </c>
      <c r="AE43" s="272"/>
      <c r="AF43" s="272"/>
      <c r="AG43" s="272"/>
      <c r="AH43" s="272"/>
      <c r="AI43" s="273"/>
      <c r="AJ43" s="274"/>
      <c r="AK43" s="274"/>
      <c r="AL43" s="274"/>
      <c r="AM43" s="274"/>
      <c r="AN43" s="52"/>
    </row>
    <row r="44" spans="2:40" s="1" customFormat="1" ht="9" customHeight="1">
      <c r="B44" s="622" t="s">
        <v>523</v>
      </c>
      <c r="C44" s="766"/>
      <c r="D44" s="21"/>
      <c r="E44" s="21"/>
      <c r="F44" s="21"/>
      <c r="G44" s="21"/>
      <c r="H44" s="21"/>
      <c r="I44" s="21"/>
      <c r="J44" s="21"/>
      <c r="K44" s="21"/>
      <c r="L44" s="21"/>
      <c r="M44" s="21"/>
      <c r="N44" s="21"/>
      <c r="O44" s="21"/>
      <c r="P44" s="21"/>
      <c r="Q44" s="21"/>
      <c r="R44" s="21"/>
      <c r="S44" s="21"/>
      <c r="T44" s="21"/>
      <c r="U44" s="21"/>
      <c r="V44" s="21"/>
      <c r="W44" s="21"/>
      <c r="X44" s="21"/>
      <c r="Y44" s="21"/>
      <c r="Z44" s="21"/>
      <c r="AA44" s="12"/>
      <c r="AB44" s="281"/>
      <c r="AC44" s="281"/>
      <c r="AD44" s="272" t="s">
        <v>378</v>
      </c>
      <c r="AE44" s="272"/>
      <c r="AF44" s="272"/>
      <c r="AG44" s="272"/>
      <c r="AH44" s="272"/>
      <c r="AI44" s="273"/>
      <c r="AJ44" s="274"/>
      <c r="AK44" s="274"/>
      <c r="AL44" s="274"/>
      <c r="AM44" s="274"/>
      <c r="AN44" s="52"/>
    </row>
    <row r="45" spans="2:40" s="1" customFormat="1" ht="18.75" customHeight="1">
      <c r="B45" s="747"/>
      <c r="C45" s="767"/>
      <c r="D45" s="296"/>
      <c r="E45" s="1" t="s">
        <v>124</v>
      </c>
      <c r="H45" s="3" t="s">
        <v>125</v>
      </c>
      <c r="I45" s="3"/>
      <c r="J45" s="3"/>
      <c r="K45" s="993"/>
      <c r="L45" s="994"/>
      <c r="M45" s="3" t="s">
        <v>1</v>
      </c>
      <c r="N45" s="88"/>
      <c r="O45" s="3" t="s">
        <v>128</v>
      </c>
      <c r="P45" s="3"/>
      <c r="Q45" s="3"/>
      <c r="R45" s="3"/>
      <c r="S45" s="3"/>
      <c r="T45" s="3"/>
      <c r="U45" s="3"/>
      <c r="V45" s="3"/>
      <c r="W45" s="3"/>
      <c r="X45" s="3"/>
      <c r="AA45" s="13"/>
      <c r="AB45" s="281"/>
      <c r="AC45" s="281"/>
      <c r="AD45" s="272" t="s">
        <v>379</v>
      </c>
      <c r="AE45" s="272"/>
      <c r="AF45" s="283" t="s">
        <v>402</v>
      </c>
      <c r="AG45" s="272" t="s">
        <v>576</v>
      </c>
      <c r="AH45" s="283"/>
      <c r="AI45" s="283"/>
      <c r="AJ45" s="274"/>
      <c r="AK45" s="274"/>
      <c r="AL45" s="274"/>
      <c r="AM45" s="274"/>
      <c r="AN45" s="52"/>
    </row>
    <row r="46" spans="2:40" s="3" customFormat="1" ht="17.25" customHeight="1">
      <c r="B46" s="747"/>
      <c r="C46" s="767"/>
      <c r="D46" s="45"/>
      <c r="E46" s="1"/>
      <c r="F46" s="294"/>
      <c r="G46" s="1"/>
      <c r="H46" s="3" t="s">
        <v>127</v>
      </c>
      <c r="K46" s="993"/>
      <c r="L46" s="994"/>
      <c r="M46" s="3" t="s">
        <v>1</v>
      </c>
      <c r="N46" s="88"/>
      <c r="O46" s="3" t="s">
        <v>128</v>
      </c>
      <c r="Q46" s="3" t="s">
        <v>129</v>
      </c>
      <c r="Y46" s="1"/>
      <c r="Z46" s="1"/>
      <c r="AA46" s="13"/>
      <c r="AB46" s="283"/>
      <c r="AC46" s="283"/>
      <c r="AD46" s="272" t="s">
        <v>380</v>
      </c>
      <c r="AE46" s="272"/>
      <c r="AF46" s="272"/>
      <c r="AG46" s="272"/>
      <c r="AH46" s="272"/>
      <c r="AI46" s="283"/>
      <c r="AJ46" s="283"/>
      <c r="AK46" s="274"/>
      <c r="AL46" s="274"/>
      <c r="AM46" s="274"/>
      <c r="AN46" s="39"/>
    </row>
    <row r="47" spans="2:40" s="3" customFormat="1" ht="9" customHeight="1">
      <c r="B47" s="747"/>
      <c r="C47" s="767"/>
      <c r="D47" s="45"/>
      <c r="E47" s="1"/>
      <c r="F47" s="1"/>
      <c r="G47" s="1"/>
      <c r="H47" s="1"/>
      <c r="I47" s="1"/>
      <c r="J47" s="1"/>
      <c r="K47" s="1"/>
      <c r="L47" s="1"/>
      <c r="M47" s="1"/>
      <c r="N47" s="1"/>
      <c r="O47" s="1"/>
      <c r="P47" s="1"/>
      <c r="Q47" s="1"/>
      <c r="R47" s="1"/>
      <c r="S47" s="1"/>
      <c r="T47" s="1"/>
      <c r="U47" s="1"/>
      <c r="V47" s="1"/>
      <c r="W47" s="1"/>
      <c r="X47" s="1"/>
      <c r="Y47" s="1"/>
      <c r="Z47" s="1"/>
      <c r="AA47" s="13"/>
      <c r="AB47" s="283"/>
      <c r="AC47" s="283"/>
      <c r="AD47" s="272" t="s">
        <v>381</v>
      </c>
      <c r="AE47" s="272"/>
      <c r="AF47" s="272"/>
      <c r="AG47" s="272"/>
      <c r="AH47" s="272"/>
      <c r="AI47" s="283"/>
      <c r="AJ47" s="283"/>
      <c r="AK47" s="274"/>
      <c r="AL47" s="274"/>
      <c r="AM47" s="274"/>
      <c r="AN47" s="39"/>
    </row>
    <row r="48" spans="2:40" s="3" customFormat="1" ht="18" customHeight="1">
      <c r="B48" s="747"/>
      <c r="C48" s="767"/>
      <c r="D48" s="296"/>
      <c r="E48" s="1" t="s">
        <v>130</v>
      </c>
      <c r="F48" s="1"/>
      <c r="G48" s="1"/>
      <c r="H48" s="3" t="s">
        <v>133</v>
      </c>
      <c r="I48" s="33"/>
      <c r="J48" s="33"/>
      <c r="K48" s="995"/>
      <c r="L48" s="996"/>
      <c r="M48" s="996"/>
      <c r="N48" s="996"/>
      <c r="O48" s="996"/>
      <c r="P48" s="996"/>
      <c r="Q48" s="996"/>
      <c r="R48" s="996"/>
      <c r="S48" s="996"/>
      <c r="T48" s="996"/>
      <c r="U48" s="996"/>
      <c r="V48" s="996"/>
      <c r="W48" s="996"/>
      <c r="X48" s="996"/>
      <c r="Y48" s="996"/>
      <c r="Z48" s="996"/>
      <c r="AA48" s="35" t="s">
        <v>126</v>
      </c>
      <c r="AB48" s="283"/>
      <c r="AC48" s="283"/>
      <c r="AD48" s="272" t="s">
        <v>421</v>
      </c>
      <c r="AE48" s="272"/>
      <c r="AF48" s="283" t="s">
        <v>402</v>
      </c>
      <c r="AG48" s="272" t="s">
        <v>577</v>
      </c>
      <c r="AH48" s="283"/>
      <c r="AI48" s="283"/>
      <c r="AJ48" s="283"/>
      <c r="AK48" s="274"/>
      <c r="AL48" s="274"/>
      <c r="AM48" s="274"/>
      <c r="AN48" s="39"/>
    </row>
    <row r="49" spans="2:40" s="3" customFormat="1" ht="21.75" customHeight="1">
      <c r="B49" s="747"/>
      <c r="C49" s="767"/>
      <c r="D49" s="1"/>
      <c r="E49" s="1"/>
      <c r="F49" s="294"/>
      <c r="G49" s="45"/>
      <c r="H49" s="3" t="s">
        <v>131</v>
      </c>
      <c r="K49" s="993"/>
      <c r="L49" s="994"/>
      <c r="M49" s="3" t="s">
        <v>1</v>
      </c>
      <c r="N49" s="88"/>
      <c r="O49" s="3" t="s">
        <v>110</v>
      </c>
      <c r="P49" s="3" t="s">
        <v>132</v>
      </c>
      <c r="R49" s="997"/>
      <c r="S49" s="998"/>
      <c r="T49" s="3" t="s">
        <v>1</v>
      </c>
      <c r="U49" s="88"/>
      <c r="V49" s="3" t="s">
        <v>110</v>
      </c>
      <c r="W49" s="3" t="s">
        <v>126</v>
      </c>
      <c r="X49" s="1"/>
      <c r="Y49" s="1"/>
      <c r="Z49" s="1"/>
      <c r="AA49" s="13"/>
      <c r="AB49" s="283"/>
      <c r="AC49" s="283"/>
      <c r="AD49" s="272" t="s">
        <v>382</v>
      </c>
      <c r="AE49" s="272"/>
      <c r="AF49" s="272"/>
      <c r="AG49" s="272"/>
      <c r="AH49" s="272"/>
      <c r="AI49" s="283"/>
      <c r="AJ49" s="283"/>
      <c r="AK49" s="274"/>
      <c r="AL49" s="274"/>
      <c r="AM49" s="274"/>
      <c r="AN49" s="39"/>
    </row>
    <row r="50" spans="2:40" s="1" customFormat="1" ht="21.75" customHeight="1">
      <c r="B50" s="747"/>
      <c r="C50" s="767"/>
      <c r="G50" s="45"/>
      <c r="H50" s="3" t="s">
        <v>391</v>
      </c>
      <c r="M50" s="993"/>
      <c r="N50" s="994"/>
      <c r="O50" s="3" t="s">
        <v>1</v>
      </c>
      <c r="P50" s="88"/>
      <c r="Q50" s="3" t="s">
        <v>128</v>
      </c>
      <c r="R50" s="3" t="s">
        <v>134</v>
      </c>
      <c r="Z50" s="52"/>
      <c r="AA50" s="70"/>
      <c r="AB50" s="281"/>
      <c r="AC50" s="281"/>
      <c r="AD50" s="272"/>
      <c r="AE50" s="272"/>
      <c r="AF50" s="272"/>
      <c r="AG50" s="272"/>
      <c r="AH50" s="272"/>
      <c r="AI50" s="273"/>
      <c r="AJ50" s="274"/>
      <c r="AK50" s="274"/>
      <c r="AL50" s="274"/>
      <c r="AM50" s="274"/>
      <c r="AN50" s="52"/>
    </row>
    <row r="51" spans="2:40" s="1" customFormat="1" ht="15" customHeight="1">
      <c r="B51" s="795"/>
      <c r="C51" s="992"/>
      <c r="D51" s="18"/>
      <c r="E51" s="18"/>
      <c r="F51" s="18"/>
      <c r="G51" s="18"/>
      <c r="H51" s="999" t="s">
        <v>578</v>
      </c>
      <c r="I51" s="1000"/>
      <c r="J51" s="1000"/>
      <c r="K51" s="884"/>
      <c r="L51" s="884"/>
      <c r="M51" s="884"/>
      <c r="N51" s="884"/>
      <c r="O51" s="884"/>
      <c r="P51" s="884"/>
      <c r="Q51" s="884"/>
      <c r="R51" s="884"/>
      <c r="S51" s="884"/>
      <c r="T51" s="884"/>
      <c r="U51" s="884"/>
      <c r="V51" s="884"/>
      <c r="W51" s="884"/>
      <c r="X51" s="884"/>
      <c r="Y51" s="884"/>
      <c r="Z51" s="884"/>
      <c r="AA51" s="325" t="s">
        <v>579</v>
      </c>
      <c r="AB51" s="281"/>
      <c r="AC51" s="281"/>
      <c r="AD51" s="272"/>
      <c r="AE51" s="272"/>
      <c r="AF51" s="272"/>
      <c r="AG51" s="272"/>
      <c r="AH51" s="272"/>
      <c r="AI51" s="273"/>
      <c r="AJ51" s="274"/>
      <c r="AK51" s="274"/>
      <c r="AL51" s="274"/>
      <c r="AM51" s="274"/>
      <c r="AN51" s="52"/>
    </row>
    <row r="52" spans="2:40" ht="9.4" customHeight="1"/>
    <row r="54" spans="2:40" s="1" customFormat="1" ht="16.5" customHeight="1">
      <c r="B54" s="6" t="s">
        <v>581</v>
      </c>
      <c r="H54" s="7" t="s">
        <v>239</v>
      </c>
      <c r="AB54" s="281"/>
      <c r="AC54" s="281"/>
      <c r="AD54" s="272"/>
      <c r="AE54" s="272"/>
      <c r="AF54" s="272"/>
      <c r="AG54" s="272"/>
      <c r="AH54" s="272"/>
      <c r="AI54" s="273"/>
      <c r="AJ54" s="274"/>
      <c r="AK54" s="274"/>
      <c r="AL54" s="274"/>
      <c r="AM54" s="274"/>
      <c r="AN54" s="52"/>
    </row>
    <row r="55" spans="2:40" s="1" customFormat="1" ht="2.15" customHeight="1">
      <c r="D55" s="129"/>
      <c r="E55" s="129"/>
      <c r="F55" s="129"/>
      <c r="G55" s="129"/>
      <c r="H55" s="129"/>
      <c r="I55" s="129"/>
      <c r="AB55" s="281"/>
      <c r="AC55" s="281"/>
      <c r="AD55" s="272"/>
      <c r="AE55" s="272"/>
      <c r="AF55" s="272"/>
      <c r="AG55" s="272"/>
      <c r="AH55" s="272"/>
      <c r="AI55" s="273"/>
      <c r="AJ55" s="274"/>
      <c r="AK55" s="274"/>
      <c r="AL55" s="274"/>
      <c r="AM55" s="274"/>
      <c r="AN55" s="52"/>
    </row>
    <row r="56" spans="2:40" s="1" customFormat="1" ht="27.75" customHeight="1">
      <c r="B56" s="622" t="s">
        <v>388</v>
      </c>
      <c r="C56" s="766"/>
      <c r="D56" s="896"/>
      <c r="E56" s="897"/>
      <c r="F56" s="897"/>
      <c r="G56" s="897"/>
      <c r="H56" s="897"/>
      <c r="I56" s="898"/>
      <c r="J56" s="622" t="s">
        <v>113</v>
      </c>
      <c r="K56" s="685"/>
      <c r="L56" s="623"/>
      <c r="M56" s="756" t="s">
        <v>551</v>
      </c>
      <c r="N56" s="757"/>
      <c r="O56" s="757"/>
      <c r="P56" s="757"/>
      <c r="Q56" s="757"/>
      <c r="R56" s="757"/>
      <c r="S56" s="757"/>
      <c r="T56" s="757"/>
      <c r="U56" s="757"/>
      <c r="V56" s="757"/>
      <c r="W56" s="757"/>
      <c r="X56" s="757"/>
      <c r="Y56" s="757"/>
      <c r="Z56" s="757"/>
      <c r="AA56" s="758"/>
      <c r="AB56" s="281"/>
      <c r="AC56" s="281"/>
      <c r="AD56" s="272"/>
      <c r="AE56" s="272"/>
      <c r="AF56" s="272"/>
      <c r="AG56" s="272"/>
      <c r="AH56" s="272"/>
      <c r="AI56" s="273"/>
      <c r="AJ56" s="274"/>
      <c r="AK56" s="274"/>
      <c r="AL56" s="274"/>
      <c r="AM56" s="274"/>
      <c r="AN56" s="52"/>
    </row>
    <row r="57" spans="2:40" s="1" customFormat="1" ht="21" customHeight="1">
      <c r="B57" s="747"/>
      <c r="C57" s="767"/>
      <c r="D57" s="899"/>
      <c r="E57" s="628"/>
      <c r="F57" s="628"/>
      <c r="G57" s="628"/>
      <c r="H57" s="628"/>
      <c r="I57" s="629"/>
      <c r="J57" s="626"/>
      <c r="K57" s="686"/>
      <c r="L57" s="625"/>
      <c r="M57" s="293"/>
      <c r="N57" s="122" t="s">
        <v>111</v>
      </c>
      <c r="O57" s="122"/>
      <c r="P57" s="122"/>
      <c r="Q57" s="122"/>
      <c r="R57" s="122"/>
      <c r="S57" s="122"/>
      <c r="T57" s="122"/>
      <c r="U57" s="122"/>
      <c r="V57" s="299"/>
      <c r="W57" s="157"/>
      <c r="X57" s="122"/>
      <c r="Y57" s="122"/>
      <c r="Z57" s="122"/>
      <c r="AA57" s="123"/>
      <c r="AB57" s="281"/>
      <c r="AC57" s="281"/>
      <c r="AD57" s="272"/>
      <c r="AE57" s="281"/>
      <c r="AF57" s="283" t="s">
        <v>402</v>
      </c>
      <c r="AG57" s="272" t="s">
        <v>572</v>
      </c>
      <c r="AH57" s="283"/>
      <c r="AI57" s="273"/>
      <c r="AJ57" s="274"/>
      <c r="AK57" s="274"/>
      <c r="AL57" s="274"/>
      <c r="AM57" s="274"/>
      <c r="AN57" s="52"/>
    </row>
    <row r="58" spans="2:40" s="3" customFormat="1" ht="21" customHeight="1">
      <c r="B58" s="747"/>
      <c r="C58" s="767"/>
      <c r="D58" s="899"/>
      <c r="E58" s="628"/>
      <c r="F58" s="628"/>
      <c r="G58" s="628"/>
      <c r="H58" s="628"/>
      <c r="I58" s="629"/>
      <c r="J58" s="626"/>
      <c r="K58" s="686"/>
      <c r="L58" s="625"/>
      <c r="M58" s="293"/>
      <c r="N58" s="48" t="s">
        <v>112</v>
      </c>
      <c r="O58" s="48"/>
      <c r="P58" s="889" t="s">
        <v>524</v>
      </c>
      <c r="Q58" s="890"/>
      <c r="R58" s="890"/>
      <c r="S58" s="890"/>
      <c r="T58" s="890"/>
      <c r="U58" s="890"/>
      <c r="V58" s="890"/>
      <c r="W58" s="890"/>
      <c r="X58" s="890"/>
      <c r="Y58" s="890"/>
      <c r="Z58" s="890"/>
      <c r="AA58" s="891"/>
      <c r="AB58" s="283"/>
      <c r="AC58" s="283"/>
      <c r="AD58" s="283"/>
      <c r="AE58" s="283"/>
      <c r="AF58" s="283" t="s">
        <v>402</v>
      </c>
      <c r="AG58" s="272" t="s">
        <v>573</v>
      </c>
      <c r="AH58" s="272"/>
      <c r="AI58" s="283"/>
      <c r="AJ58" s="283"/>
      <c r="AK58" s="274"/>
      <c r="AL58" s="274"/>
      <c r="AM58" s="274"/>
      <c r="AN58" s="39"/>
    </row>
    <row r="59" spans="2:40" s="1" customFormat="1" ht="21" customHeight="1">
      <c r="B59" s="747"/>
      <c r="C59" s="767"/>
      <c r="D59" s="899"/>
      <c r="E59" s="628"/>
      <c r="F59" s="628"/>
      <c r="G59" s="628"/>
      <c r="H59" s="628"/>
      <c r="I59" s="629"/>
      <c r="J59" s="626"/>
      <c r="K59" s="686"/>
      <c r="L59" s="625"/>
      <c r="M59" s="127" t="s">
        <v>389</v>
      </c>
      <c r="N59" s="295"/>
      <c r="O59" s="3" t="s">
        <v>139</v>
      </c>
      <c r="P59" s="3"/>
      <c r="V59" s="294"/>
      <c r="W59" s="294"/>
      <c r="X59" s="294"/>
      <c r="Y59" s="52"/>
      <c r="AA59" s="13"/>
      <c r="AB59" s="281"/>
      <c r="AC59" s="272"/>
      <c r="AD59" s="272"/>
      <c r="AE59" s="281"/>
      <c r="AF59" s="283" t="s">
        <v>402</v>
      </c>
      <c r="AG59" s="272" t="s">
        <v>574</v>
      </c>
      <c r="AH59" s="273"/>
      <c r="AI59" s="274"/>
      <c r="AJ59" s="274"/>
      <c r="AK59" s="274"/>
      <c r="AL59" s="274"/>
      <c r="AM59" s="281"/>
    </row>
    <row r="60" spans="2:40" s="3" customFormat="1" ht="21" customHeight="1">
      <c r="B60" s="747"/>
      <c r="C60" s="767"/>
      <c r="D60" s="899"/>
      <c r="E60" s="628"/>
      <c r="F60" s="628"/>
      <c r="G60" s="628"/>
      <c r="H60" s="628"/>
      <c r="I60" s="629"/>
      <c r="J60" s="626"/>
      <c r="K60" s="686"/>
      <c r="L60" s="625"/>
      <c r="M60" s="127" t="s">
        <v>390</v>
      </c>
      <c r="N60" s="295"/>
      <c r="O60" s="3" t="s">
        <v>140</v>
      </c>
      <c r="S60" s="1"/>
      <c r="V60" s="63"/>
      <c r="W60" s="1"/>
      <c r="AA60" s="35"/>
      <c r="AB60" s="283"/>
      <c r="AC60" s="272"/>
      <c r="AD60" s="272"/>
      <c r="AE60" s="283"/>
      <c r="AF60" s="283" t="s">
        <v>402</v>
      </c>
      <c r="AG60" s="272" t="s">
        <v>575</v>
      </c>
      <c r="AH60" s="283"/>
      <c r="AI60" s="283"/>
      <c r="AJ60" s="274"/>
      <c r="AK60" s="274"/>
      <c r="AL60" s="274"/>
      <c r="AM60" s="283"/>
    </row>
    <row r="61" spans="2:40" s="3" customFormat="1" ht="15" customHeight="1">
      <c r="B61" s="747"/>
      <c r="C61" s="767"/>
      <c r="D61" s="899"/>
      <c r="E61" s="628"/>
      <c r="F61" s="628"/>
      <c r="G61" s="628"/>
      <c r="H61" s="628"/>
      <c r="I61" s="629"/>
      <c r="J61" s="626"/>
      <c r="K61" s="686"/>
      <c r="L61" s="625"/>
      <c r="M61" s="34"/>
      <c r="N61" s="2"/>
      <c r="O61" s="3" t="s">
        <v>422</v>
      </c>
      <c r="T61" s="1"/>
      <c r="X61" s="759" t="s">
        <v>424</v>
      </c>
      <c r="Y61" s="760"/>
      <c r="Z61" s="760"/>
      <c r="AA61" s="761"/>
      <c r="AB61" s="283"/>
      <c r="AC61" s="283"/>
      <c r="AD61" s="272"/>
      <c r="AE61" s="272"/>
      <c r="AF61" s="272"/>
      <c r="AG61" s="272"/>
      <c r="AH61" s="272"/>
      <c r="AI61" s="283"/>
      <c r="AJ61" s="283"/>
      <c r="AK61" s="274"/>
      <c r="AL61" s="274"/>
      <c r="AM61" s="274"/>
      <c r="AN61" s="39"/>
    </row>
    <row r="62" spans="2:40" s="3" customFormat="1" ht="15" customHeight="1">
      <c r="B62" s="747"/>
      <c r="C62" s="767"/>
      <c r="D62" s="899"/>
      <c r="E62" s="628"/>
      <c r="F62" s="628"/>
      <c r="G62" s="628"/>
      <c r="H62" s="628"/>
      <c r="I62" s="629"/>
      <c r="J62" s="626"/>
      <c r="K62" s="686"/>
      <c r="L62" s="625"/>
      <c r="M62" s="124"/>
      <c r="N62" s="125"/>
      <c r="O62" s="125" t="s">
        <v>423</v>
      </c>
      <c r="P62" s="125"/>
      <c r="Q62" s="125"/>
      <c r="R62" s="125"/>
      <c r="S62" s="125"/>
      <c r="T62" s="126"/>
      <c r="U62" s="125"/>
      <c r="V62" s="125"/>
      <c r="W62" s="125"/>
      <c r="X62" s="815" t="str">
        <f>IF(M58="○",IF(AND(N59="○",N60="○"),"都外設置ok","都外設置NG"),"")</f>
        <v/>
      </c>
      <c r="Y62" s="816"/>
      <c r="Z62" s="816"/>
      <c r="AA62" s="817"/>
      <c r="AB62" s="283"/>
      <c r="AC62" s="283"/>
      <c r="AD62" s="272"/>
      <c r="AE62" s="272"/>
      <c r="AF62" s="272"/>
      <c r="AG62" s="272"/>
      <c r="AH62" s="272"/>
      <c r="AI62" s="283"/>
      <c r="AJ62" s="283"/>
      <c r="AK62" s="274"/>
      <c r="AL62" s="274"/>
      <c r="AM62" s="274"/>
      <c r="AN62" s="39"/>
    </row>
    <row r="63" spans="2:40" s="3" customFormat="1" ht="4.5" customHeight="1">
      <c r="B63" s="747"/>
      <c r="C63" s="767"/>
      <c r="D63" s="899"/>
      <c r="E63" s="628"/>
      <c r="F63" s="628"/>
      <c r="G63" s="628"/>
      <c r="H63" s="628"/>
      <c r="I63" s="629"/>
      <c r="J63" s="687"/>
      <c r="K63" s="688"/>
      <c r="L63" s="689"/>
      <c r="M63" s="85"/>
      <c r="N63" s="86"/>
      <c r="O63" s="18"/>
      <c r="P63" s="86"/>
      <c r="Q63" s="86"/>
      <c r="R63" s="86"/>
      <c r="S63" s="86"/>
      <c r="T63" s="86"/>
      <c r="U63" s="86"/>
      <c r="V63" s="86"/>
      <c r="W63" s="86"/>
      <c r="X63" s="86"/>
      <c r="Y63" s="86"/>
      <c r="Z63" s="86"/>
      <c r="AA63" s="87"/>
      <c r="AB63" s="283"/>
      <c r="AC63" s="283"/>
      <c r="AD63" s="272"/>
      <c r="AE63" s="272"/>
      <c r="AF63" s="272"/>
      <c r="AG63" s="272"/>
      <c r="AH63" s="272"/>
      <c r="AI63" s="283"/>
      <c r="AJ63" s="283"/>
      <c r="AK63" s="274"/>
      <c r="AL63" s="274"/>
      <c r="AM63" s="274"/>
      <c r="AN63" s="39"/>
    </row>
    <row r="64" spans="2:40" s="1" customFormat="1" ht="18.75" customHeight="1">
      <c r="B64" s="622" t="s">
        <v>429</v>
      </c>
      <c r="C64" s="794"/>
      <c r="D64" s="794"/>
      <c r="E64" s="794"/>
      <c r="F64" s="794"/>
      <c r="G64" s="794"/>
      <c r="H64" s="794"/>
      <c r="I64" s="766"/>
      <c r="J64" s="11" t="s">
        <v>38</v>
      </c>
      <c r="K64" s="1001"/>
      <c r="L64" s="1002"/>
      <c r="M64" s="1002"/>
      <c r="N64" s="1002"/>
      <c r="O64" s="1002"/>
      <c r="P64" s="21"/>
      <c r="Q64" s="21"/>
      <c r="R64" s="21"/>
      <c r="S64" s="21"/>
      <c r="T64" s="21"/>
      <c r="U64" s="21"/>
      <c r="V64" s="21"/>
      <c r="W64" s="21"/>
      <c r="X64" s="21"/>
      <c r="Y64" s="21"/>
      <c r="Z64" s="21"/>
      <c r="AA64" s="12"/>
      <c r="AB64" s="281"/>
      <c r="AC64" s="281"/>
      <c r="AD64" s="272"/>
      <c r="AE64" s="272"/>
      <c r="AF64" s="272"/>
      <c r="AG64" s="272"/>
      <c r="AH64" s="272"/>
      <c r="AI64" s="273"/>
      <c r="AJ64" s="274"/>
      <c r="AK64" s="274"/>
      <c r="AL64" s="274"/>
      <c r="AM64" s="274"/>
      <c r="AN64" s="52"/>
    </row>
    <row r="65" spans="2:40" s="1" customFormat="1" ht="24" customHeight="1">
      <c r="B65" s="795"/>
      <c r="C65" s="796"/>
      <c r="D65" s="797"/>
      <c r="E65" s="797"/>
      <c r="F65" s="797"/>
      <c r="G65" s="797"/>
      <c r="H65" s="797"/>
      <c r="I65" s="767"/>
      <c r="J65" s="912"/>
      <c r="K65" s="907"/>
      <c r="L65" s="907"/>
      <c r="M65" s="913"/>
      <c r="N65" s="913"/>
      <c r="O65" s="913"/>
      <c r="P65" s="913"/>
      <c r="Q65" s="913"/>
      <c r="R65" s="913"/>
      <c r="S65" s="913"/>
      <c r="T65" s="913"/>
      <c r="U65" s="913"/>
      <c r="V65" s="913"/>
      <c r="W65" s="913"/>
      <c r="X65" s="913"/>
      <c r="Y65" s="913"/>
      <c r="Z65" s="913"/>
      <c r="AA65" s="914"/>
      <c r="AB65" s="281"/>
      <c r="AC65" s="281"/>
      <c r="AD65" s="272"/>
      <c r="AE65" s="272"/>
      <c r="AF65" s="272"/>
      <c r="AG65" s="272"/>
      <c r="AH65" s="272"/>
      <c r="AI65" s="273"/>
      <c r="AJ65" s="274"/>
      <c r="AK65" s="274"/>
      <c r="AL65" s="274"/>
      <c r="AM65" s="274"/>
      <c r="AN65" s="52"/>
    </row>
    <row r="66" spans="2:40" s="1" customFormat="1" ht="18" customHeight="1">
      <c r="B66" s="622" t="s">
        <v>114</v>
      </c>
      <c r="C66" s="794"/>
      <c r="D66" s="773"/>
      <c r="E66" s="772"/>
      <c r="F66" s="772"/>
      <c r="G66" s="772"/>
      <c r="H66" s="772"/>
      <c r="I66" s="105" t="s">
        <v>115</v>
      </c>
      <c r="J66" s="772"/>
      <c r="K66" s="772"/>
      <c r="L66" s="772"/>
      <c r="M66" s="105" t="s">
        <v>116</v>
      </c>
      <c r="N66" s="772"/>
      <c r="O66" s="772"/>
      <c r="P66" s="772"/>
      <c r="Q66" s="772"/>
      <c r="R66" s="772"/>
      <c r="S66" s="105" t="s">
        <v>117</v>
      </c>
      <c r="T66" s="105"/>
      <c r="U66" s="105" t="s">
        <v>118</v>
      </c>
      <c r="V66" s="105"/>
      <c r="W66" s="105" t="s">
        <v>119</v>
      </c>
      <c r="X66" s="772"/>
      <c r="Y66" s="888"/>
      <c r="Z66" s="888"/>
      <c r="AA66" s="106" t="s">
        <v>120</v>
      </c>
      <c r="AB66" s="281"/>
      <c r="AC66" s="281"/>
      <c r="AD66" s="272"/>
      <c r="AE66" s="272"/>
      <c r="AF66" s="272"/>
      <c r="AG66" s="272"/>
      <c r="AH66" s="272"/>
      <c r="AI66" s="273"/>
      <c r="AJ66" s="274"/>
      <c r="AK66" s="274"/>
      <c r="AL66" s="274"/>
      <c r="AM66" s="274"/>
      <c r="AN66" s="52"/>
    </row>
    <row r="67" spans="2:40" s="1" customFormat="1" ht="18" customHeight="1">
      <c r="B67" s="624"/>
      <c r="C67" s="797"/>
      <c r="D67" s="776"/>
      <c r="E67" s="777"/>
      <c r="F67" s="777"/>
      <c r="G67" s="777"/>
      <c r="H67" s="777"/>
      <c r="I67" s="107" t="s">
        <v>121</v>
      </c>
      <c r="J67" s="777"/>
      <c r="K67" s="777"/>
      <c r="L67" s="777"/>
      <c r="M67" s="107" t="s">
        <v>122</v>
      </c>
      <c r="N67" s="777"/>
      <c r="O67" s="777"/>
      <c r="P67" s="777"/>
      <c r="Q67" s="777"/>
      <c r="R67" s="777"/>
      <c r="S67" s="4" t="s">
        <v>123</v>
      </c>
      <c r="T67" s="107"/>
      <c r="U67" s="107" t="s">
        <v>118</v>
      </c>
      <c r="V67" s="107"/>
      <c r="W67" s="107" t="s">
        <v>119</v>
      </c>
      <c r="X67" s="777"/>
      <c r="Y67" s="907"/>
      <c r="Z67" s="907"/>
      <c r="AA67" s="108" t="s">
        <v>120</v>
      </c>
      <c r="AB67" s="281"/>
      <c r="AC67" s="281"/>
      <c r="AD67" s="272" t="s">
        <v>376</v>
      </c>
      <c r="AE67" s="272"/>
      <c r="AF67" s="272"/>
      <c r="AG67" s="272"/>
      <c r="AH67" s="272"/>
      <c r="AI67" s="273"/>
      <c r="AJ67" s="274"/>
      <c r="AK67" s="274"/>
      <c r="AL67" s="274"/>
      <c r="AM67" s="274"/>
      <c r="AN67" s="52"/>
    </row>
    <row r="68" spans="2:40" s="1" customFormat="1" ht="18" customHeight="1">
      <c r="B68" s="795"/>
      <c r="C68" s="796"/>
      <c r="D68" s="770" t="s">
        <v>241</v>
      </c>
      <c r="E68" s="771"/>
      <c r="F68" s="771"/>
      <c r="G68" s="771"/>
      <c r="H68" s="771"/>
      <c r="I68" s="774"/>
      <c r="J68" s="774"/>
      <c r="K68" s="774"/>
      <c r="L68" s="774"/>
      <c r="M68" s="774"/>
      <c r="N68" s="774"/>
      <c r="O68" s="774"/>
      <c r="P68" s="774"/>
      <c r="Q68" s="774"/>
      <c r="R68" s="774"/>
      <c r="S68" s="774"/>
      <c r="T68" s="774"/>
      <c r="U68" s="774"/>
      <c r="V68" s="774"/>
      <c r="W68" s="774"/>
      <c r="X68" s="774"/>
      <c r="Y68" s="774"/>
      <c r="Z68" s="774"/>
      <c r="AA68" s="775"/>
      <c r="AB68" s="281"/>
      <c r="AC68" s="281"/>
      <c r="AD68" s="272" t="s">
        <v>377</v>
      </c>
      <c r="AE68" s="272"/>
      <c r="AF68" s="272"/>
      <c r="AG68" s="272"/>
      <c r="AH68" s="272"/>
      <c r="AI68" s="273"/>
      <c r="AJ68" s="274"/>
      <c r="AK68" s="274"/>
      <c r="AL68" s="274"/>
      <c r="AM68" s="274"/>
      <c r="AN68" s="52"/>
    </row>
    <row r="69" spans="2:40" s="1" customFormat="1" ht="9" customHeight="1">
      <c r="B69" s="622" t="s">
        <v>523</v>
      </c>
      <c r="C69" s="766"/>
      <c r="D69" s="21"/>
      <c r="E69" s="21"/>
      <c r="F69" s="21"/>
      <c r="G69" s="21"/>
      <c r="H69" s="21"/>
      <c r="I69" s="21"/>
      <c r="J69" s="21"/>
      <c r="K69" s="21"/>
      <c r="L69" s="21"/>
      <c r="M69" s="21"/>
      <c r="N69" s="21"/>
      <c r="O69" s="21"/>
      <c r="P69" s="21"/>
      <c r="Q69" s="21"/>
      <c r="R69" s="21"/>
      <c r="S69" s="21"/>
      <c r="T69" s="21"/>
      <c r="U69" s="21"/>
      <c r="V69" s="21"/>
      <c r="W69" s="21"/>
      <c r="X69" s="21"/>
      <c r="Y69" s="21"/>
      <c r="Z69" s="21"/>
      <c r="AA69" s="12"/>
      <c r="AB69" s="281"/>
      <c r="AC69" s="281"/>
      <c r="AD69" s="272" t="s">
        <v>378</v>
      </c>
      <c r="AE69" s="272"/>
      <c r="AF69" s="272"/>
      <c r="AG69" s="272"/>
      <c r="AH69" s="272"/>
      <c r="AI69" s="273"/>
      <c r="AJ69" s="274"/>
      <c r="AK69" s="274"/>
      <c r="AL69" s="274"/>
      <c r="AM69" s="274"/>
      <c r="AN69" s="52"/>
    </row>
    <row r="70" spans="2:40" s="1" customFormat="1" ht="18.75" customHeight="1">
      <c r="B70" s="747"/>
      <c r="C70" s="767"/>
      <c r="D70" s="296"/>
      <c r="E70" s="1" t="s">
        <v>124</v>
      </c>
      <c r="H70" s="3" t="s">
        <v>125</v>
      </c>
      <c r="I70" s="3"/>
      <c r="J70" s="3"/>
      <c r="K70" s="993"/>
      <c r="L70" s="994"/>
      <c r="M70" s="3" t="s">
        <v>1</v>
      </c>
      <c r="N70" s="88"/>
      <c r="O70" s="3" t="s">
        <v>128</v>
      </c>
      <c r="P70" s="3"/>
      <c r="Q70" s="3"/>
      <c r="R70" s="3"/>
      <c r="S70" s="3"/>
      <c r="T70" s="3"/>
      <c r="U70" s="3"/>
      <c r="V70" s="3"/>
      <c r="W70" s="3"/>
      <c r="X70" s="3"/>
      <c r="AA70" s="13"/>
      <c r="AB70" s="281"/>
      <c r="AC70" s="281"/>
      <c r="AD70" s="272" t="s">
        <v>379</v>
      </c>
      <c r="AE70" s="272"/>
      <c r="AF70" s="283" t="s">
        <v>402</v>
      </c>
      <c r="AG70" s="272" t="s">
        <v>576</v>
      </c>
      <c r="AH70" s="283"/>
      <c r="AI70" s="283"/>
      <c r="AJ70" s="274"/>
      <c r="AK70" s="274"/>
      <c r="AL70" s="274"/>
      <c r="AM70" s="274"/>
      <c r="AN70" s="52"/>
    </row>
    <row r="71" spans="2:40" s="3" customFormat="1" ht="17.25" customHeight="1">
      <c r="B71" s="747"/>
      <c r="C71" s="767"/>
      <c r="D71" s="45"/>
      <c r="E71" s="1"/>
      <c r="F71" s="294"/>
      <c r="G71" s="1"/>
      <c r="H71" s="3" t="s">
        <v>127</v>
      </c>
      <c r="K71" s="993"/>
      <c r="L71" s="994"/>
      <c r="M71" s="3" t="s">
        <v>1</v>
      </c>
      <c r="N71" s="88"/>
      <c r="O71" s="3" t="s">
        <v>128</v>
      </c>
      <c r="Q71" s="3" t="s">
        <v>129</v>
      </c>
      <c r="Y71" s="1"/>
      <c r="Z71" s="1"/>
      <c r="AA71" s="13"/>
      <c r="AB71" s="283"/>
      <c r="AC71" s="283"/>
      <c r="AD71" s="272" t="s">
        <v>380</v>
      </c>
      <c r="AE71" s="272"/>
      <c r="AF71" s="272"/>
      <c r="AG71" s="272"/>
      <c r="AH71" s="272"/>
      <c r="AI71" s="283"/>
      <c r="AJ71" s="283"/>
      <c r="AK71" s="274"/>
      <c r="AL71" s="274"/>
      <c r="AM71" s="274"/>
      <c r="AN71" s="39"/>
    </row>
    <row r="72" spans="2:40" s="3" customFormat="1" ht="9" customHeight="1">
      <c r="B72" s="747"/>
      <c r="C72" s="767"/>
      <c r="D72" s="45"/>
      <c r="E72" s="1"/>
      <c r="F72" s="1"/>
      <c r="G72" s="1"/>
      <c r="H72" s="1"/>
      <c r="I72" s="1"/>
      <c r="J72" s="1"/>
      <c r="K72" s="1"/>
      <c r="L72" s="1"/>
      <c r="M72" s="1"/>
      <c r="N72" s="1"/>
      <c r="O72" s="1"/>
      <c r="P72" s="1"/>
      <c r="Q72" s="1"/>
      <c r="R72" s="1"/>
      <c r="S72" s="1"/>
      <c r="T72" s="1"/>
      <c r="U72" s="1"/>
      <c r="V72" s="1"/>
      <c r="W72" s="1"/>
      <c r="X72" s="1"/>
      <c r="Y72" s="1"/>
      <c r="Z72" s="1"/>
      <c r="AA72" s="13"/>
      <c r="AB72" s="283"/>
      <c r="AC72" s="283"/>
      <c r="AD72" s="272" t="s">
        <v>381</v>
      </c>
      <c r="AE72" s="272"/>
      <c r="AF72" s="272"/>
      <c r="AG72" s="272"/>
      <c r="AH72" s="272"/>
      <c r="AI72" s="283"/>
      <c r="AJ72" s="283"/>
      <c r="AK72" s="274"/>
      <c r="AL72" s="274"/>
      <c r="AM72" s="274"/>
      <c r="AN72" s="39"/>
    </row>
    <row r="73" spans="2:40" s="3" customFormat="1" ht="18" customHeight="1">
      <c r="B73" s="747"/>
      <c r="C73" s="767"/>
      <c r="D73" s="296"/>
      <c r="E73" s="1" t="s">
        <v>130</v>
      </c>
      <c r="F73" s="1"/>
      <c r="G73" s="1"/>
      <c r="H73" s="3" t="s">
        <v>133</v>
      </c>
      <c r="I73" s="33"/>
      <c r="J73" s="33"/>
      <c r="K73" s="995"/>
      <c r="L73" s="996"/>
      <c r="M73" s="996"/>
      <c r="N73" s="996"/>
      <c r="O73" s="996"/>
      <c r="P73" s="996"/>
      <c r="Q73" s="996"/>
      <c r="R73" s="996"/>
      <c r="S73" s="996"/>
      <c r="T73" s="996"/>
      <c r="U73" s="996"/>
      <c r="V73" s="996"/>
      <c r="W73" s="996"/>
      <c r="X73" s="996"/>
      <c r="Y73" s="996"/>
      <c r="Z73" s="996"/>
      <c r="AA73" s="35" t="s">
        <v>126</v>
      </c>
      <c r="AB73" s="283"/>
      <c r="AC73" s="283"/>
      <c r="AD73" s="272" t="s">
        <v>421</v>
      </c>
      <c r="AE73" s="272"/>
      <c r="AF73" s="283" t="s">
        <v>402</v>
      </c>
      <c r="AG73" s="272" t="s">
        <v>577</v>
      </c>
      <c r="AH73" s="283"/>
      <c r="AI73" s="283"/>
      <c r="AJ73" s="283"/>
      <c r="AK73" s="274"/>
      <c r="AL73" s="274"/>
      <c r="AM73" s="274"/>
      <c r="AN73" s="39"/>
    </row>
    <row r="74" spans="2:40" s="3" customFormat="1" ht="21.75" customHeight="1">
      <c r="B74" s="747"/>
      <c r="C74" s="767"/>
      <c r="D74" s="1"/>
      <c r="E74" s="1"/>
      <c r="F74" s="294"/>
      <c r="G74" s="45"/>
      <c r="H74" s="3" t="s">
        <v>131</v>
      </c>
      <c r="K74" s="993"/>
      <c r="L74" s="994"/>
      <c r="M74" s="3" t="s">
        <v>1</v>
      </c>
      <c r="N74" s="88"/>
      <c r="O74" s="3" t="s">
        <v>110</v>
      </c>
      <c r="P74" s="3" t="s">
        <v>132</v>
      </c>
      <c r="R74" s="997"/>
      <c r="S74" s="998"/>
      <c r="T74" s="3" t="s">
        <v>1</v>
      </c>
      <c r="U74" s="88"/>
      <c r="V74" s="3" t="s">
        <v>110</v>
      </c>
      <c r="W74" s="3" t="s">
        <v>126</v>
      </c>
      <c r="X74" s="1"/>
      <c r="Y74" s="1"/>
      <c r="Z74" s="1"/>
      <c r="AA74" s="13"/>
      <c r="AB74" s="283"/>
      <c r="AC74" s="283"/>
      <c r="AD74" s="272" t="s">
        <v>382</v>
      </c>
      <c r="AE74" s="272"/>
      <c r="AF74" s="272"/>
      <c r="AG74" s="272"/>
      <c r="AH74" s="272"/>
      <c r="AI74" s="283"/>
      <c r="AJ74" s="283"/>
      <c r="AK74" s="274"/>
      <c r="AL74" s="274"/>
      <c r="AM74" s="274"/>
      <c r="AN74" s="39"/>
    </row>
    <row r="75" spans="2:40" s="1" customFormat="1" ht="21.75" customHeight="1">
      <c r="B75" s="747"/>
      <c r="C75" s="767"/>
      <c r="G75" s="45"/>
      <c r="H75" s="3" t="s">
        <v>391</v>
      </c>
      <c r="M75" s="993"/>
      <c r="N75" s="994"/>
      <c r="O75" s="3" t="s">
        <v>1</v>
      </c>
      <c r="P75" s="88"/>
      <c r="Q75" s="3" t="s">
        <v>128</v>
      </c>
      <c r="R75" s="3" t="s">
        <v>134</v>
      </c>
      <c r="Z75" s="52"/>
      <c r="AA75" s="70"/>
      <c r="AB75" s="281"/>
      <c r="AC75" s="281"/>
      <c r="AD75" s="272"/>
      <c r="AE75" s="272"/>
      <c r="AF75" s="272"/>
      <c r="AG75" s="272"/>
      <c r="AH75" s="272"/>
      <c r="AI75" s="273"/>
      <c r="AJ75" s="274"/>
      <c r="AK75" s="274"/>
      <c r="AL75" s="274"/>
      <c r="AM75" s="274"/>
      <c r="AN75" s="52"/>
    </row>
    <row r="76" spans="2:40" s="1" customFormat="1" ht="15" customHeight="1">
      <c r="B76" s="795"/>
      <c r="C76" s="992"/>
      <c r="D76" s="18"/>
      <c r="E76" s="18"/>
      <c r="F76" s="18"/>
      <c r="G76" s="18"/>
      <c r="H76" s="999" t="s">
        <v>578</v>
      </c>
      <c r="I76" s="1000"/>
      <c r="J76" s="1000"/>
      <c r="K76" s="884"/>
      <c r="L76" s="884"/>
      <c r="M76" s="884"/>
      <c r="N76" s="884"/>
      <c r="O76" s="884"/>
      <c r="P76" s="884"/>
      <c r="Q76" s="884"/>
      <c r="R76" s="884"/>
      <c r="S76" s="884"/>
      <c r="T76" s="884"/>
      <c r="U76" s="884"/>
      <c r="V76" s="884"/>
      <c r="W76" s="884"/>
      <c r="X76" s="884"/>
      <c r="Y76" s="884"/>
      <c r="Z76" s="884"/>
      <c r="AA76" s="325" t="s">
        <v>579</v>
      </c>
      <c r="AB76" s="281"/>
      <c r="AC76" s="281"/>
      <c r="AD76" s="272"/>
      <c r="AE76" s="272"/>
      <c r="AF76" s="272"/>
      <c r="AG76" s="272"/>
      <c r="AH76" s="272"/>
      <c r="AI76" s="273"/>
      <c r="AJ76" s="274"/>
      <c r="AK76" s="274"/>
      <c r="AL76" s="274"/>
      <c r="AM76" s="274"/>
      <c r="AN76" s="52"/>
    </row>
    <row r="77" spans="2:40" ht="21" customHeight="1"/>
    <row r="78" spans="2:40" s="1" customFormat="1" ht="16.5" customHeight="1">
      <c r="B78" s="6" t="s">
        <v>582</v>
      </c>
      <c r="H78" s="7" t="s">
        <v>239</v>
      </c>
      <c r="AB78" s="281"/>
      <c r="AC78" s="281"/>
      <c r="AD78" s="272"/>
      <c r="AE78" s="272"/>
      <c r="AF78" s="272"/>
      <c r="AG78" s="272"/>
      <c r="AH78" s="272"/>
      <c r="AI78" s="273"/>
      <c r="AJ78" s="274"/>
      <c r="AK78" s="274"/>
      <c r="AL78" s="274"/>
      <c r="AM78" s="274"/>
      <c r="AN78" s="52"/>
    </row>
    <row r="79" spans="2:40" s="1" customFormat="1" ht="2.15" customHeight="1">
      <c r="D79" s="129"/>
      <c r="E79" s="129"/>
      <c r="F79" s="129"/>
      <c r="G79" s="129"/>
      <c r="H79" s="129"/>
      <c r="I79" s="129"/>
      <c r="AB79" s="281"/>
      <c r="AC79" s="281"/>
      <c r="AD79" s="272"/>
      <c r="AE79" s="272"/>
      <c r="AF79" s="272"/>
      <c r="AG79" s="272"/>
      <c r="AH79" s="272"/>
      <c r="AI79" s="273"/>
      <c r="AJ79" s="274"/>
      <c r="AK79" s="274"/>
      <c r="AL79" s="274"/>
      <c r="AM79" s="274"/>
      <c r="AN79" s="52"/>
    </row>
    <row r="80" spans="2:40" s="1" customFormat="1" ht="27.75" customHeight="1">
      <c r="B80" s="622" t="s">
        <v>388</v>
      </c>
      <c r="C80" s="766"/>
      <c r="D80" s="896"/>
      <c r="E80" s="897"/>
      <c r="F80" s="897"/>
      <c r="G80" s="897"/>
      <c r="H80" s="897"/>
      <c r="I80" s="898"/>
      <c r="J80" s="622" t="s">
        <v>113</v>
      </c>
      <c r="K80" s="685"/>
      <c r="L80" s="623"/>
      <c r="M80" s="756" t="s">
        <v>551</v>
      </c>
      <c r="N80" s="757"/>
      <c r="O80" s="757"/>
      <c r="P80" s="757"/>
      <c r="Q80" s="757"/>
      <c r="R80" s="757"/>
      <c r="S80" s="757"/>
      <c r="T80" s="757"/>
      <c r="U80" s="757"/>
      <c r="V80" s="757"/>
      <c r="W80" s="757"/>
      <c r="X80" s="757"/>
      <c r="Y80" s="757"/>
      <c r="Z80" s="757"/>
      <c r="AA80" s="758"/>
      <c r="AB80" s="281"/>
      <c r="AC80" s="281"/>
      <c r="AD80" s="272"/>
      <c r="AE80" s="272"/>
      <c r="AF80" s="272"/>
      <c r="AG80" s="272"/>
      <c r="AH80" s="272"/>
      <c r="AI80" s="273"/>
      <c r="AJ80" s="274"/>
      <c r="AK80" s="274"/>
      <c r="AL80" s="274"/>
      <c r="AM80" s="274"/>
      <c r="AN80" s="52"/>
    </row>
    <row r="81" spans="2:40" s="1" customFormat="1" ht="21" customHeight="1">
      <c r="B81" s="747"/>
      <c r="C81" s="767"/>
      <c r="D81" s="899"/>
      <c r="E81" s="628"/>
      <c r="F81" s="628"/>
      <c r="G81" s="628"/>
      <c r="H81" s="628"/>
      <c r="I81" s="629"/>
      <c r="J81" s="626"/>
      <c r="K81" s="686"/>
      <c r="L81" s="625"/>
      <c r="M81" s="293"/>
      <c r="N81" s="122" t="s">
        <v>111</v>
      </c>
      <c r="O81" s="122"/>
      <c r="P81" s="122"/>
      <c r="Q81" s="122"/>
      <c r="R81" s="122"/>
      <c r="S81" s="122"/>
      <c r="T81" s="122"/>
      <c r="U81" s="122"/>
      <c r="V81" s="299"/>
      <c r="W81" s="157"/>
      <c r="X81" s="122"/>
      <c r="Y81" s="122"/>
      <c r="Z81" s="122"/>
      <c r="AA81" s="123"/>
      <c r="AB81" s="281"/>
      <c r="AC81" s="281"/>
      <c r="AD81" s="272"/>
      <c r="AE81" s="281"/>
      <c r="AF81" s="283" t="s">
        <v>402</v>
      </c>
      <c r="AG81" s="272" t="s">
        <v>572</v>
      </c>
      <c r="AH81" s="283"/>
      <c r="AI81" s="273"/>
      <c r="AJ81" s="274"/>
      <c r="AK81" s="274"/>
      <c r="AL81" s="274"/>
      <c r="AM81" s="274"/>
      <c r="AN81" s="52"/>
    </row>
    <row r="82" spans="2:40" s="3" customFormat="1" ht="21" customHeight="1">
      <c r="B82" s="747"/>
      <c r="C82" s="767"/>
      <c r="D82" s="899"/>
      <c r="E82" s="628"/>
      <c r="F82" s="628"/>
      <c r="G82" s="628"/>
      <c r="H82" s="628"/>
      <c r="I82" s="629"/>
      <c r="J82" s="626"/>
      <c r="K82" s="686"/>
      <c r="L82" s="625"/>
      <c r="M82" s="293"/>
      <c r="N82" s="48" t="s">
        <v>112</v>
      </c>
      <c r="O82" s="48"/>
      <c r="P82" s="889" t="s">
        <v>524</v>
      </c>
      <c r="Q82" s="890"/>
      <c r="R82" s="890"/>
      <c r="S82" s="890"/>
      <c r="T82" s="890"/>
      <c r="U82" s="890"/>
      <c r="V82" s="890"/>
      <c r="W82" s="890"/>
      <c r="X82" s="890"/>
      <c r="Y82" s="890"/>
      <c r="Z82" s="890"/>
      <c r="AA82" s="891"/>
      <c r="AB82" s="283"/>
      <c r="AC82" s="283"/>
      <c r="AD82" s="283"/>
      <c r="AE82" s="283"/>
      <c r="AF82" s="283" t="s">
        <v>402</v>
      </c>
      <c r="AG82" s="272" t="s">
        <v>573</v>
      </c>
      <c r="AH82" s="272"/>
      <c r="AI82" s="283"/>
      <c r="AJ82" s="283"/>
      <c r="AK82" s="274"/>
      <c r="AL82" s="274"/>
      <c r="AM82" s="274"/>
      <c r="AN82" s="39"/>
    </row>
    <row r="83" spans="2:40" s="1" customFormat="1" ht="21" customHeight="1">
      <c r="B83" s="747"/>
      <c r="C83" s="767"/>
      <c r="D83" s="899"/>
      <c r="E83" s="628"/>
      <c r="F83" s="628"/>
      <c r="G83" s="628"/>
      <c r="H83" s="628"/>
      <c r="I83" s="629"/>
      <c r="J83" s="626"/>
      <c r="K83" s="686"/>
      <c r="L83" s="625"/>
      <c r="M83" s="127" t="s">
        <v>389</v>
      </c>
      <c r="N83" s="295"/>
      <c r="O83" s="3" t="s">
        <v>139</v>
      </c>
      <c r="P83" s="3"/>
      <c r="V83" s="294"/>
      <c r="W83" s="294"/>
      <c r="X83" s="294"/>
      <c r="Y83" s="52"/>
      <c r="AA83" s="13"/>
      <c r="AB83" s="281"/>
      <c r="AC83" s="272"/>
      <c r="AD83" s="272"/>
      <c r="AE83" s="281"/>
      <c r="AF83" s="283" t="s">
        <v>402</v>
      </c>
      <c r="AG83" s="272" t="s">
        <v>574</v>
      </c>
      <c r="AH83" s="273"/>
      <c r="AI83" s="274"/>
      <c r="AJ83" s="274"/>
      <c r="AK83" s="274"/>
      <c r="AL83" s="274"/>
      <c r="AM83" s="281"/>
    </row>
    <row r="84" spans="2:40" s="3" customFormat="1" ht="21" customHeight="1">
      <c r="B84" s="747"/>
      <c r="C84" s="767"/>
      <c r="D84" s="899"/>
      <c r="E84" s="628"/>
      <c r="F84" s="628"/>
      <c r="G84" s="628"/>
      <c r="H84" s="628"/>
      <c r="I84" s="629"/>
      <c r="J84" s="626"/>
      <c r="K84" s="686"/>
      <c r="L84" s="625"/>
      <c r="M84" s="127" t="s">
        <v>390</v>
      </c>
      <c r="N84" s="295"/>
      <c r="O84" s="3" t="s">
        <v>140</v>
      </c>
      <c r="S84" s="1"/>
      <c r="V84" s="63"/>
      <c r="W84" s="1"/>
      <c r="AA84" s="35"/>
      <c r="AB84" s="283"/>
      <c r="AC84" s="272"/>
      <c r="AD84" s="272"/>
      <c r="AE84" s="283"/>
      <c r="AF84" s="283" t="s">
        <v>402</v>
      </c>
      <c r="AG84" s="272" t="s">
        <v>575</v>
      </c>
      <c r="AH84" s="283"/>
      <c r="AI84" s="283"/>
      <c r="AJ84" s="274"/>
      <c r="AK84" s="274"/>
      <c r="AL84" s="274"/>
      <c r="AM84" s="283"/>
    </row>
    <row r="85" spans="2:40" s="3" customFormat="1" ht="15" customHeight="1">
      <c r="B85" s="747"/>
      <c r="C85" s="767"/>
      <c r="D85" s="899"/>
      <c r="E85" s="628"/>
      <c r="F85" s="628"/>
      <c r="G85" s="628"/>
      <c r="H85" s="628"/>
      <c r="I85" s="629"/>
      <c r="J85" s="626"/>
      <c r="K85" s="686"/>
      <c r="L85" s="625"/>
      <c r="M85" s="34"/>
      <c r="N85" s="2"/>
      <c r="O85" s="3" t="s">
        <v>422</v>
      </c>
      <c r="T85" s="1"/>
      <c r="X85" s="759" t="s">
        <v>424</v>
      </c>
      <c r="Y85" s="760"/>
      <c r="Z85" s="760"/>
      <c r="AA85" s="761"/>
      <c r="AB85" s="283"/>
      <c r="AC85" s="283"/>
      <c r="AD85" s="272"/>
      <c r="AE85" s="272"/>
      <c r="AF85" s="272"/>
      <c r="AG85" s="272"/>
      <c r="AH85" s="272"/>
      <c r="AI85" s="283"/>
      <c r="AJ85" s="283"/>
      <c r="AK85" s="274"/>
      <c r="AL85" s="274"/>
      <c r="AM85" s="274"/>
      <c r="AN85" s="39"/>
    </row>
    <row r="86" spans="2:40" s="3" customFormat="1" ht="15" customHeight="1">
      <c r="B86" s="747"/>
      <c r="C86" s="767"/>
      <c r="D86" s="899"/>
      <c r="E86" s="628"/>
      <c r="F86" s="628"/>
      <c r="G86" s="628"/>
      <c r="H86" s="628"/>
      <c r="I86" s="629"/>
      <c r="J86" s="626"/>
      <c r="K86" s="686"/>
      <c r="L86" s="625"/>
      <c r="M86" s="124"/>
      <c r="N86" s="125"/>
      <c r="O86" s="125" t="s">
        <v>423</v>
      </c>
      <c r="P86" s="125"/>
      <c r="Q86" s="125"/>
      <c r="R86" s="125"/>
      <c r="S86" s="125"/>
      <c r="T86" s="126"/>
      <c r="U86" s="125"/>
      <c r="V86" s="125"/>
      <c r="W86" s="125"/>
      <c r="X86" s="815" t="str">
        <f>IF(M82="○",IF(AND(N83="○",N84="○"),"都外設置ok","都外設置NG"),"")</f>
        <v/>
      </c>
      <c r="Y86" s="816"/>
      <c r="Z86" s="816"/>
      <c r="AA86" s="817"/>
      <c r="AB86" s="283"/>
      <c r="AC86" s="283"/>
      <c r="AD86" s="272"/>
      <c r="AE86" s="272"/>
      <c r="AF86" s="272"/>
      <c r="AG86" s="272"/>
      <c r="AH86" s="272"/>
      <c r="AI86" s="283"/>
      <c r="AJ86" s="283"/>
      <c r="AK86" s="274"/>
      <c r="AL86" s="274"/>
      <c r="AM86" s="274"/>
      <c r="AN86" s="39"/>
    </row>
    <row r="87" spans="2:40" s="3" customFormat="1" ht="4.5" customHeight="1">
      <c r="B87" s="747"/>
      <c r="C87" s="767"/>
      <c r="D87" s="899"/>
      <c r="E87" s="628"/>
      <c r="F87" s="628"/>
      <c r="G87" s="628"/>
      <c r="H87" s="628"/>
      <c r="I87" s="629"/>
      <c r="J87" s="687"/>
      <c r="K87" s="688"/>
      <c r="L87" s="689"/>
      <c r="M87" s="85"/>
      <c r="N87" s="86"/>
      <c r="O87" s="18"/>
      <c r="P87" s="86"/>
      <c r="Q87" s="86"/>
      <c r="R87" s="86"/>
      <c r="S87" s="86"/>
      <c r="T87" s="86"/>
      <c r="U87" s="86"/>
      <c r="V87" s="86"/>
      <c r="W87" s="86"/>
      <c r="X87" s="86"/>
      <c r="Y87" s="86"/>
      <c r="Z87" s="86"/>
      <c r="AA87" s="87"/>
      <c r="AB87" s="283"/>
      <c r="AC87" s="283"/>
      <c r="AD87" s="272"/>
      <c r="AE87" s="272"/>
      <c r="AF87" s="272"/>
      <c r="AG87" s="272"/>
      <c r="AH87" s="272"/>
      <c r="AI87" s="283"/>
      <c r="AJ87" s="283"/>
      <c r="AK87" s="274"/>
      <c r="AL87" s="274"/>
      <c r="AM87" s="274"/>
      <c r="AN87" s="39"/>
    </row>
    <row r="88" spans="2:40" s="1" customFormat="1" ht="18.75" customHeight="1">
      <c r="B88" s="622" t="s">
        <v>429</v>
      </c>
      <c r="C88" s="794"/>
      <c r="D88" s="794"/>
      <c r="E88" s="794"/>
      <c r="F88" s="794"/>
      <c r="G88" s="794"/>
      <c r="H88" s="794"/>
      <c r="I88" s="766"/>
      <c r="J88" s="11" t="s">
        <v>38</v>
      </c>
      <c r="K88" s="1001"/>
      <c r="L88" s="1002"/>
      <c r="M88" s="1002"/>
      <c r="N88" s="1002"/>
      <c r="O88" s="1002"/>
      <c r="P88" s="21"/>
      <c r="Q88" s="21"/>
      <c r="R88" s="21"/>
      <c r="S88" s="21"/>
      <c r="T88" s="21"/>
      <c r="U88" s="21"/>
      <c r="V88" s="21"/>
      <c r="W88" s="21"/>
      <c r="X88" s="21"/>
      <c r="Y88" s="21"/>
      <c r="Z88" s="21"/>
      <c r="AA88" s="12"/>
      <c r="AB88" s="281"/>
      <c r="AC88" s="281"/>
      <c r="AD88" s="272"/>
      <c r="AE88" s="272"/>
      <c r="AF88" s="272"/>
      <c r="AG88" s="272"/>
      <c r="AH88" s="272"/>
      <c r="AI88" s="273"/>
      <c r="AJ88" s="274"/>
      <c r="AK88" s="274"/>
      <c r="AL88" s="274"/>
      <c r="AM88" s="274"/>
      <c r="AN88" s="52"/>
    </row>
    <row r="89" spans="2:40" s="1" customFormat="1" ht="24" customHeight="1">
      <c r="B89" s="795"/>
      <c r="C89" s="796"/>
      <c r="D89" s="797"/>
      <c r="E89" s="797"/>
      <c r="F89" s="797"/>
      <c r="G89" s="797"/>
      <c r="H89" s="797"/>
      <c r="I89" s="767"/>
      <c r="J89" s="912"/>
      <c r="K89" s="907"/>
      <c r="L89" s="907"/>
      <c r="M89" s="913"/>
      <c r="N89" s="913"/>
      <c r="O89" s="913"/>
      <c r="P89" s="913"/>
      <c r="Q89" s="913"/>
      <c r="R89" s="913"/>
      <c r="S89" s="913"/>
      <c r="T89" s="913"/>
      <c r="U89" s="913"/>
      <c r="V89" s="913"/>
      <c r="W89" s="913"/>
      <c r="X89" s="913"/>
      <c r="Y89" s="913"/>
      <c r="Z89" s="913"/>
      <c r="AA89" s="914"/>
      <c r="AB89" s="281"/>
      <c r="AC89" s="281"/>
      <c r="AD89" s="272"/>
      <c r="AE89" s="272"/>
      <c r="AF89" s="272"/>
      <c r="AG89" s="272"/>
      <c r="AH89" s="272"/>
      <c r="AI89" s="273"/>
      <c r="AJ89" s="274"/>
      <c r="AK89" s="274"/>
      <c r="AL89" s="274"/>
      <c r="AM89" s="274"/>
      <c r="AN89" s="52"/>
    </row>
    <row r="90" spans="2:40" s="1" customFormat="1" ht="18" customHeight="1">
      <c r="B90" s="622" t="s">
        <v>114</v>
      </c>
      <c r="C90" s="794"/>
      <c r="D90" s="773"/>
      <c r="E90" s="772"/>
      <c r="F90" s="772"/>
      <c r="G90" s="772"/>
      <c r="H90" s="772"/>
      <c r="I90" s="105" t="s">
        <v>115</v>
      </c>
      <c r="J90" s="772"/>
      <c r="K90" s="772"/>
      <c r="L90" s="772"/>
      <c r="M90" s="105" t="s">
        <v>116</v>
      </c>
      <c r="N90" s="772"/>
      <c r="O90" s="772"/>
      <c r="P90" s="772"/>
      <c r="Q90" s="772"/>
      <c r="R90" s="772"/>
      <c r="S90" s="105" t="s">
        <v>117</v>
      </c>
      <c r="T90" s="105"/>
      <c r="U90" s="105" t="s">
        <v>118</v>
      </c>
      <c r="V90" s="105"/>
      <c r="W90" s="105" t="s">
        <v>119</v>
      </c>
      <c r="X90" s="772"/>
      <c r="Y90" s="888"/>
      <c r="Z90" s="888"/>
      <c r="AA90" s="106" t="s">
        <v>120</v>
      </c>
      <c r="AB90" s="281"/>
      <c r="AC90" s="281"/>
      <c r="AD90" s="272"/>
      <c r="AE90" s="272"/>
      <c r="AF90" s="272"/>
      <c r="AG90" s="272"/>
      <c r="AH90" s="272"/>
      <c r="AI90" s="273"/>
      <c r="AJ90" s="274"/>
      <c r="AK90" s="274"/>
      <c r="AL90" s="274"/>
      <c r="AM90" s="274"/>
      <c r="AN90" s="52"/>
    </row>
    <row r="91" spans="2:40" s="1" customFormat="1" ht="18" customHeight="1">
      <c r="B91" s="624"/>
      <c r="C91" s="797"/>
      <c r="D91" s="776"/>
      <c r="E91" s="777"/>
      <c r="F91" s="777"/>
      <c r="G91" s="777"/>
      <c r="H91" s="777"/>
      <c r="I91" s="107" t="s">
        <v>121</v>
      </c>
      <c r="J91" s="777"/>
      <c r="K91" s="777"/>
      <c r="L91" s="777"/>
      <c r="M91" s="107" t="s">
        <v>122</v>
      </c>
      <c r="N91" s="777"/>
      <c r="O91" s="777"/>
      <c r="P91" s="777"/>
      <c r="Q91" s="777"/>
      <c r="R91" s="777"/>
      <c r="S91" s="4" t="s">
        <v>123</v>
      </c>
      <c r="T91" s="107"/>
      <c r="U91" s="107" t="s">
        <v>118</v>
      </c>
      <c r="V91" s="107"/>
      <c r="W91" s="107" t="s">
        <v>119</v>
      </c>
      <c r="X91" s="777"/>
      <c r="Y91" s="907"/>
      <c r="Z91" s="907"/>
      <c r="AA91" s="108" t="s">
        <v>120</v>
      </c>
      <c r="AB91" s="281"/>
      <c r="AC91" s="281"/>
      <c r="AD91" s="272" t="s">
        <v>376</v>
      </c>
      <c r="AE91" s="272"/>
      <c r="AF91" s="272"/>
      <c r="AG91" s="272"/>
      <c r="AH91" s="272"/>
      <c r="AI91" s="273"/>
      <c r="AJ91" s="274"/>
      <c r="AK91" s="274"/>
      <c r="AL91" s="274"/>
      <c r="AM91" s="274"/>
      <c r="AN91" s="52"/>
    </row>
    <row r="92" spans="2:40" s="1" customFormat="1" ht="18" customHeight="1">
      <c r="B92" s="795"/>
      <c r="C92" s="796"/>
      <c r="D92" s="770" t="s">
        <v>241</v>
      </c>
      <c r="E92" s="771"/>
      <c r="F92" s="771"/>
      <c r="G92" s="771"/>
      <c r="H92" s="771"/>
      <c r="I92" s="774"/>
      <c r="J92" s="774"/>
      <c r="K92" s="774"/>
      <c r="L92" s="774"/>
      <c r="M92" s="774"/>
      <c r="N92" s="774"/>
      <c r="O92" s="774"/>
      <c r="P92" s="774"/>
      <c r="Q92" s="774"/>
      <c r="R92" s="774"/>
      <c r="S92" s="774"/>
      <c r="T92" s="774"/>
      <c r="U92" s="774"/>
      <c r="V92" s="774"/>
      <c r="W92" s="774"/>
      <c r="X92" s="774"/>
      <c r="Y92" s="774"/>
      <c r="Z92" s="774"/>
      <c r="AA92" s="775"/>
      <c r="AB92" s="281"/>
      <c r="AC92" s="281"/>
      <c r="AD92" s="272" t="s">
        <v>377</v>
      </c>
      <c r="AE92" s="272"/>
      <c r="AF92" s="272"/>
      <c r="AG92" s="272"/>
      <c r="AH92" s="272"/>
      <c r="AI92" s="273"/>
      <c r="AJ92" s="274"/>
      <c r="AK92" s="274"/>
      <c r="AL92" s="274"/>
      <c r="AM92" s="274"/>
      <c r="AN92" s="52"/>
    </row>
    <row r="93" spans="2:40" s="1" customFormat="1" ht="9" customHeight="1">
      <c r="B93" s="622" t="s">
        <v>523</v>
      </c>
      <c r="C93" s="766"/>
      <c r="D93" s="21"/>
      <c r="E93" s="21"/>
      <c r="F93" s="21"/>
      <c r="G93" s="21"/>
      <c r="H93" s="21"/>
      <c r="I93" s="21"/>
      <c r="J93" s="21"/>
      <c r="K93" s="21"/>
      <c r="L93" s="21"/>
      <c r="M93" s="21"/>
      <c r="N93" s="21"/>
      <c r="O93" s="21"/>
      <c r="P93" s="21"/>
      <c r="Q93" s="21"/>
      <c r="R93" s="21"/>
      <c r="S93" s="21"/>
      <c r="T93" s="21"/>
      <c r="U93" s="21"/>
      <c r="V93" s="21"/>
      <c r="W93" s="21"/>
      <c r="X93" s="21"/>
      <c r="Y93" s="21"/>
      <c r="Z93" s="21"/>
      <c r="AA93" s="12"/>
      <c r="AB93" s="281"/>
      <c r="AC93" s="281"/>
      <c r="AD93" s="272" t="s">
        <v>378</v>
      </c>
      <c r="AE93" s="272"/>
      <c r="AF93" s="272"/>
      <c r="AG93" s="272"/>
      <c r="AH93" s="272"/>
      <c r="AI93" s="273"/>
      <c r="AJ93" s="274"/>
      <c r="AK93" s="274"/>
      <c r="AL93" s="274"/>
      <c r="AM93" s="274"/>
      <c r="AN93" s="52"/>
    </row>
    <row r="94" spans="2:40" s="1" customFormat="1" ht="18.75" customHeight="1">
      <c r="B94" s="747"/>
      <c r="C94" s="767"/>
      <c r="D94" s="296"/>
      <c r="E94" s="1" t="s">
        <v>124</v>
      </c>
      <c r="H94" s="3" t="s">
        <v>125</v>
      </c>
      <c r="I94" s="3"/>
      <c r="J94" s="3"/>
      <c r="K94" s="993"/>
      <c r="L94" s="994"/>
      <c r="M94" s="3" t="s">
        <v>1</v>
      </c>
      <c r="N94" s="88"/>
      <c r="O94" s="3" t="s">
        <v>128</v>
      </c>
      <c r="P94" s="3"/>
      <c r="Q94" s="3"/>
      <c r="R94" s="3"/>
      <c r="S94" s="3"/>
      <c r="T94" s="3"/>
      <c r="U94" s="3"/>
      <c r="V94" s="3"/>
      <c r="W94" s="3"/>
      <c r="X94" s="3"/>
      <c r="AA94" s="13"/>
      <c r="AB94" s="281"/>
      <c r="AC94" s="281"/>
      <c r="AD94" s="272" t="s">
        <v>379</v>
      </c>
      <c r="AE94" s="272"/>
      <c r="AF94" s="283" t="s">
        <v>402</v>
      </c>
      <c r="AG94" s="272" t="s">
        <v>576</v>
      </c>
      <c r="AH94" s="283"/>
      <c r="AI94" s="283"/>
      <c r="AJ94" s="274"/>
      <c r="AK94" s="274"/>
      <c r="AL94" s="274"/>
      <c r="AM94" s="274"/>
      <c r="AN94" s="52"/>
    </row>
    <row r="95" spans="2:40" s="3" customFormat="1" ht="17.25" customHeight="1">
      <c r="B95" s="747"/>
      <c r="C95" s="767"/>
      <c r="D95" s="45"/>
      <c r="E95" s="1"/>
      <c r="F95" s="294"/>
      <c r="G95" s="1"/>
      <c r="H95" s="3" t="s">
        <v>127</v>
      </c>
      <c r="K95" s="993"/>
      <c r="L95" s="994"/>
      <c r="M95" s="3" t="s">
        <v>1</v>
      </c>
      <c r="N95" s="88"/>
      <c r="O95" s="3" t="s">
        <v>128</v>
      </c>
      <c r="Q95" s="3" t="s">
        <v>129</v>
      </c>
      <c r="Y95" s="1"/>
      <c r="Z95" s="1"/>
      <c r="AA95" s="13"/>
      <c r="AB95" s="283"/>
      <c r="AC95" s="283"/>
      <c r="AD95" s="272" t="s">
        <v>380</v>
      </c>
      <c r="AE95" s="272"/>
      <c r="AF95" s="272"/>
      <c r="AG95" s="272"/>
      <c r="AH95" s="272"/>
      <c r="AI95" s="283"/>
      <c r="AJ95" s="283"/>
      <c r="AK95" s="274"/>
      <c r="AL95" s="274"/>
      <c r="AM95" s="274"/>
      <c r="AN95" s="39"/>
    </row>
    <row r="96" spans="2:40" s="3" customFormat="1" ht="9" customHeight="1">
      <c r="B96" s="747"/>
      <c r="C96" s="767"/>
      <c r="D96" s="45"/>
      <c r="E96" s="1"/>
      <c r="F96" s="1"/>
      <c r="G96" s="1"/>
      <c r="H96" s="1"/>
      <c r="I96" s="1"/>
      <c r="J96" s="1"/>
      <c r="K96" s="1"/>
      <c r="L96" s="1"/>
      <c r="M96" s="1"/>
      <c r="N96" s="1"/>
      <c r="O96" s="1"/>
      <c r="P96" s="1"/>
      <c r="Q96" s="1"/>
      <c r="R96" s="1"/>
      <c r="S96" s="1"/>
      <c r="T96" s="1"/>
      <c r="U96" s="1"/>
      <c r="V96" s="1"/>
      <c r="W96" s="1"/>
      <c r="X96" s="1"/>
      <c r="Y96" s="1"/>
      <c r="Z96" s="1"/>
      <c r="AA96" s="13"/>
      <c r="AB96" s="283"/>
      <c r="AC96" s="283"/>
      <c r="AD96" s="272" t="s">
        <v>381</v>
      </c>
      <c r="AE96" s="272"/>
      <c r="AF96" s="272"/>
      <c r="AG96" s="272"/>
      <c r="AH96" s="272"/>
      <c r="AI96" s="283"/>
      <c r="AJ96" s="283"/>
      <c r="AK96" s="274"/>
      <c r="AL96" s="274"/>
      <c r="AM96" s="274"/>
      <c r="AN96" s="39"/>
    </row>
    <row r="97" spans="2:40" s="3" customFormat="1" ht="18" customHeight="1">
      <c r="B97" s="747"/>
      <c r="C97" s="767"/>
      <c r="D97" s="296"/>
      <c r="E97" s="1" t="s">
        <v>130</v>
      </c>
      <c r="F97" s="1"/>
      <c r="G97" s="1"/>
      <c r="H97" s="3" t="s">
        <v>133</v>
      </c>
      <c r="I97" s="33"/>
      <c r="J97" s="33"/>
      <c r="K97" s="995"/>
      <c r="L97" s="996"/>
      <c r="M97" s="996"/>
      <c r="N97" s="996"/>
      <c r="O97" s="996"/>
      <c r="P97" s="996"/>
      <c r="Q97" s="996"/>
      <c r="R97" s="996"/>
      <c r="S97" s="996"/>
      <c r="T97" s="996"/>
      <c r="U97" s="996"/>
      <c r="V97" s="996"/>
      <c r="W97" s="996"/>
      <c r="X97" s="996"/>
      <c r="Y97" s="996"/>
      <c r="Z97" s="996"/>
      <c r="AA97" s="35" t="s">
        <v>126</v>
      </c>
      <c r="AB97" s="283"/>
      <c r="AC97" s="283"/>
      <c r="AD97" s="272" t="s">
        <v>421</v>
      </c>
      <c r="AE97" s="272"/>
      <c r="AF97" s="283" t="s">
        <v>402</v>
      </c>
      <c r="AG97" s="272" t="s">
        <v>577</v>
      </c>
      <c r="AH97" s="283"/>
      <c r="AI97" s="283"/>
      <c r="AJ97" s="283"/>
      <c r="AK97" s="274"/>
      <c r="AL97" s="274"/>
      <c r="AM97" s="274"/>
      <c r="AN97" s="39"/>
    </row>
    <row r="98" spans="2:40" s="3" customFormat="1" ht="21.75" customHeight="1">
      <c r="B98" s="747"/>
      <c r="C98" s="767"/>
      <c r="D98" s="1"/>
      <c r="E98" s="1"/>
      <c r="F98" s="294"/>
      <c r="G98" s="45"/>
      <c r="H98" s="3" t="s">
        <v>131</v>
      </c>
      <c r="K98" s="993"/>
      <c r="L98" s="994"/>
      <c r="M98" s="3" t="s">
        <v>1</v>
      </c>
      <c r="N98" s="88"/>
      <c r="O98" s="3" t="s">
        <v>110</v>
      </c>
      <c r="P98" s="3" t="s">
        <v>132</v>
      </c>
      <c r="R98" s="997"/>
      <c r="S98" s="998"/>
      <c r="T98" s="3" t="s">
        <v>1</v>
      </c>
      <c r="U98" s="88"/>
      <c r="V98" s="3" t="s">
        <v>110</v>
      </c>
      <c r="W98" s="3" t="s">
        <v>126</v>
      </c>
      <c r="X98" s="1"/>
      <c r="Y98" s="1"/>
      <c r="Z98" s="1"/>
      <c r="AA98" s="13"/>
      <c r="AB98" s="283"/>
      <c r="AC98" s="283"/>
      <c r="AD98" s="272" t="s">
        <v>382</v>
      </c>
      <c r="AE98" s="272"/>
      <c r="AF98" s="272"/>
      <c r="AG98" s="272"/>
      <c r="AH98" s="272"/>
      <c r="AI98" s="283"/>
      <c r="AJ98" s="283"/>
      <c r="AK98" s="274"/>
      <c r="AL98" s="274"/>
      <c r="AM98" s="274"/>
      <c r="AN98" s="39"/>
    </row>
    <row r="99" spans="2:40" s="1" customFormat="1" ht="21.75" customHeight="1">
      <c r="B99" s="747"/>
      <c r="C99" s="767"/>
      <c r="G99" s="45"/>
      <c r="H99" s="3" t="s">
        <v>391</v>
      </c>
      <c r="M99" s="993"/>
      <c r="N99" s="994"/>
      <c r="O99" s="3" t="s">
        <v>1</v>
      </c>
      <c r="P99" s="88"/>
      <c r="Q99" s="3" t="s">
        <v>128</v>
      </c>
      <c r="R99" s="3" t="s">
        <v>134</v>
      </c>
      <c r="Z99" s="52"/>
      <c r="AA99" s="70"/>
      <c r="AB99" s="281"/>
      <c r="AC99" s="281"/>
      <c r="AD99" s="272"/>
      <c r="AE99" s="272"/>
      <c r="AF99" s="272"/>
      <c r="AG99" s="272"/>
      <c r="AH99" s="272"/>
      <c r="AI99" s="273"/>
      <c r="AJ99" s="274"/>
      <c r="AK99" s="274"/>
      <c r="AL99" s="274"/>
      <c r="AM99" s="274"/>
      <c r="AN99" s="52"/>
    </row>
    <row r="100" spans="2:40" s="1" customFormat="1" ht="15" customHeight="1">
      <c r="B100" s="795"/>
      <c r="C100" s="992"/>
      <c r="D100" s="18"/>
      <c r="E100" s="18"/>
      <c r="F100" s="18"/>
      <c r="G100" s="18"/>
      <c r="H100" s="999" t="s">
        <v>578</v>
      </c>
      <c r="I100" s="1000"/>
      <c r="J100" s="1000"/>
      <c r="K100" s="884"/>
      <c r="L100" s="884"/>
      <c r="M100" s="884"/>
      <c r="N100" s="884"/>
      <c r="O100" s="884"/>
      <c r="P100" s="884"/>
      <c r="Q100" s="884"/>
      <c r="R100" s="884"/>
      <c r="S100" s="884"/>
      <c r="T100" s="884"/>
      <c r="U100" s="884"/>
      <c r="V100" s="884"/>
      <c r="W100" s="884"/>
      <c r="X100" s="884"/>
      <c r="Y100" s="884"/>
      <c r="Z100" s="884"/>
      <c r="AA100" s="325" t="s">
        <v>579</v>
      </c>
      <c r="AB100" s="281"/>
      <c r="AC100" s="281"/>
      <c r="AD100" s="272"/>
      <c r="AE100" s="272"/>
      <c r="AF100" s="272"/>
      <c r="AG100" s="272"/>
      <c r="AH100" s="272"/>
      <c r="AI100" s="273"/>
      <c r="AJ100" s="274"/>
      <c r="AK100" s="274"/>
      <c r="AL100" s="274"/>
      <c r="AM100" s="274"/>
      <c r="AN100" s="52"/>
    </row>
    <row r="101" spans="2:40" s="1" customFormat="1" ht="15" customHeight="1">
      <c r="B101" s="36"/>
      <c r="C101" s="36"/>
      <c r="H101" s="326"/>
      <c r="I101" s="327"/>
      <c r="J101" s="327"/>
      <c r="K101" s="328"/>
      <c r="L101" s="328"/>
      <c r="M101" s="328"/>
      <c r="N101" s="328"/>
      <c r="O101" s="328"/>
      <c r="P101" s="328"/>
      <c r="Q101" s="328"/>
      <c r="R101" s="328"/>
      <c r="S101" s="328"/>
      <c r="T101" s="328"/>
      <c r="U101" s="328"/>
      <c r="V101" s="328"/>
      <c r="W101" s="328"/>
      <c r="X101" s="328"/>
      <c r="Y101" s="328"/>
      <c r="Z101" s="328"/>
      <c r="AA101" s="329"/>
      <c r="AB101" s="281"/>
      <c r="AC101" s="281"/>
      <c r="AD101" s="272"/>
      <c r="AE101" s="272"/>
      <c r="AF101" s="272"/>
      <c r="AG101" s="272"/>
      <c r="AH101" s="272"/>
      <c r="AI101" s="273"/>
      <c r="AJ101" s="274"/>
      <c r="AK101" s="274"/>
      <c r="AL101" s="274"/>
      <c r="AM101" s="274"/>
      <c r="AN101" s="52"/>
    </row>
    <row r="102" spans="2:40" s="1" customFormat="1" ht="15" customHeight="1">
      <c r="B102" s="36"/>
      <c r="C102" s="36"/>
      <c r="H102" s="326"/>
      <c r="I102" s="327"/>
      <c r="J102" s="327"/>
      <c r="K102" s="328"/>
      <c r="L102" s="328"/>
      <c r="M102" s="328"/>
      <c r="N102" s="328"/>
      <c r="O102" s="328"/>
      <c r="P102" s="328"/>
      <c r="Q102" s="328"/>
      <c r="R102" s="328"/>
      <c r="S102" s="328"/>
      <c r="T102" s="328"/>
      <c r="U102" s="328"/>
      <c r="V102" s="328"/>
      <c r="W102" s="328"/>
      <c r="X102" s="328"/>
      <c r="Y102" s="328"/>
      <c r="Z102" s="328"/>
      <c r="AA102" s="329"/>
      <c r="AB102" s="281"/>
      <c r="AC102" s="281"/>
      <c r="AD102" s="272"/>
      <c r="AE102" s="272"/>
      <c r="AF102" s="272"/>
      <c r="AG102" s="272"/>
      <c r="AH102" s="272"/>
      <c r="AI102" s="273"/>
      <c r="AJ102" s="274"/>
      <c r="AK102" s="274"/>
      <c r="AL102" s="274"/>
      <c r="AM102" s="274"/>
      <c r="AN102" s="52"/>
    </row>
    <row r="104" spans="2:40" s="1" customFormat="1" ht="16.5" customHeight="1">
      <c r="B104" s="6" t="s">
        <v>583</v>
      </c>
      <c r="H104" s="7" t="s">
        <v>239</v>
      </c>
      <c r="AB104" s="281"/>
      <c r="AC104" s="281"/>
      <c r="AD104" s="272"/>
      <c r="AE104" s="272"/>
      <c r="AF104" s="272"/>
      <c r="AG104" s="272"/>
      <c r="AH104" s="272"/>
      <c r="AI104" s="273"/>
      <c r="AJ104" s="274"/>
      <c r="AK104" s="274"/>
      <c r="AL104" s="274"/>
      <c r="AM104" s="274"/>
      <c r="AN104" s="52"/>
    </row>
    <row r="105" spans="2:40" s="1" customFormat="1" ht="2.15" customHeight="1">
      <c r="D105" s="129"/>
      <c r="E105" s="129"/>
      <c r="F105" s="129"/>
      <c r="G105" s="129"/>
      <c r="H105" s="129"/>
      <c r="I105" s="129"/>
      <c r="AB105" s="281"/>
      <c r="AC105" s="281"/>
      <c r="AD105" s="272"/>
      <c r="AE105" s="272"/>
      <c r="AF105" s="272"/>
      <c r="AG105" s="272"/>
      <c r="AH105" s="272"/>
      <c r="AI105" s="273"/>
      <c r="AJ105" s="274"/>
      <c r="AK105" s="274"/>
      <c r="AL105" s="274"/>
      <c r="AM105" s="274"/>
      <c r="AN105" s="52"/>
    </row>
    <row r="106" spans="2:40" s="1" customFormat="1" ht="27.75" customHeight="1">
      <c r="B106" s="622" t="s">
        <v>388</v>
      </c>
      <c r="C106" s="766"/>
      <c r="D106" s="896"/>
      <c r="E106" s="897"/>
      <c r="F106" s="897"/>
      <c r="G106" s="897"/>
      <c r="H106" s="897"/>
      <c r="I106" s="898"/>
      <c r="J106" s="622" t="s">
        <v>113</v>
      </c>
      <c r="K106" s="685"/>
      <c r="L106" s="623"/>
      <c r="M106" s="756" t="s">
        <v>551</v>
      </c>
      <c r="N106" s="757"/>
      <c r="O106" s="757"/>
      <c r="P106" s="757"/>
      <c r="Q106" s="757"/>
      <c r="R106" s="757"/>
      <c r="S106" s="757"/>
      <c r="T106" s="757"/>
      <c r="U106" s="757"/>
      <c r="V106" s="757"/>
      <c r="W106" s="757"/>
      <c r="X106" s="757"/>
      <c r="Y106" s="757"/>
      <c r="Z106" s="757"/>
      <c r="AA106" s="758"/>
      <c r="AB106" s="281"/>
      <c r="AC106" s="281"/>
      <c r="AD106" s="272"/>
      <c r="AE106" s="272"/>
      <c r="AF106" s="272"/>
      <c r="AG106" s="272"/>
      <c r="AH106" s="272"/>
      <c r="AI106" s="273"/>
      <c r="AJ106" s="274"/>
      <c r="AK106" s="274"/>
      <c r="AL106" s="274"/>
      <c r="AM106" s="274"/>
      <c r="AN106" s="52"/>
    </row>
    <row r="107" spans="2:40" s="1" customFormat="1" ht="21" customHeight="1">
      <c r="B107" s="747"/>
      <c r="C107" s="767"/>
      <c r="D107" s="899"/>
      <c r="E107" s="628"/>
      <c r="F107" s="628"/>
      <c r="G107" s="628"/>
      <c r="H107" s="628"/>
      <c r="I107" s="629"/>
      <c r="J107" s="626"/>
      <c r="K107" s="686"/>
      <c r="L107" s="625"/>
      <c r="M107" s="293"/>
      <c r="N107" s="122" t="s">
        <v>111</v>
      </c>
      <c r="O107" s="122"/>
      <c r="P107" s="122"/>
      <c r="Q107" s="122"/>
      <c r="R107" s="122"/>
      <c r="S107" s="122"/>
      <c r="T107" s="122"/>
      <c r="U107" s="122"/>
      <c r="V107" s="299"/>
      <c r="W107" s="157"/>
      <c r="X107" s="122"/>
      <c r="Y107" s="122"/>
      <c r="Z107" s="122"/>
      <c r="AA107" s="123"/>
      <c r="AB107" s="281"/>
      <c r="AC107" s="281"/>
      <c r="AD107" s="272"/>
      <c r="AE107" s="281"/>
      <c r="AF107" s="283" t="s">
        <v>402</v>
      </c>
      <c r="AG107" s="272" t="s">
        <v>572</v>
      </c>
      <c r="AH107" s="283"/>
      <c r="AI107" s="273"/>
      <c r="AJ107" s="274"/>
      <c r="AK107" s="274"/>
      <c r="AL107" s="274"/>
      <c r="AM107" s="274"/>
      <c r="AN107" s="52"/>
    </row>
    <row r="108" spans="2:40" s="3" customFormat="1" ht="21" customHeight="1">
      <c r="B108" s="747"/>
      <c r="C108" s="767"/>
      <c r="D108" s="899"/>
      <c r="E108" s="628"/>
      <c r="F108" s="628"/>
      <c r="G108" s="628"/>
      <c r="H108" s="628"/>
      <c r="I108" s="629"/>
      <c r="J108" s="626"/>
      <c r="K108" s="686"/>
      <c r="L108" s="625"/>
      <c r="M108" s="293"/>
      <c r="N108" s="48" t="s">
        <v>112</v>
      </c>
      <c r="O108" s="48"/>
      <c r="P108" s="889" t="s">
        <v>524</v>
      </c>
      <c r="Q108" s="890"/>
      <c r="R108" s="890"/>
      <c r="S108" s="890"/>
      <c r="T108" s="890"/>
      <c r="U108" s="890"/>
      <c r="V108" s="890"/>
      <c r="W108" s="890"/>
      <c r="X108" s="890"/>
      <c r="Y108" s="890"/>
      <c r="Z108" s="890"/>
      <c r="AA108" s="891"/>
      <c r="AB108" s="283"/>
      <c r="AC108" s="283"/>
      <c r="AD108" s="283"/>
      <c r="AE108" s="283"/>
      <c r="AF108" s="283" t="s">
        <v>402</v>
      </c>
      <c r="AG108" s="272" t="s">
        <v>573</v>
      </c>
      <c r="AH108" s="272"/>
      <c r="AI108" s="283"/>
      <c r="AJ108" s="283"/>
      <c r="AK108" s="274"/>
      <c r="AL108" s="274"/>
      <c r="AM108" s="274"/>
      <c r="AN108" s="39"/>
    </row>
    <row r="109" spans="2:40" s="1" customFormat="1" ht="21" customHeight="1">
      <c r="B109" s="747"/>
      <c r="C109" s="767"/>
      <c r="D109" s="899"/>
      <c r="E109" s="628"/>
      <c r="F109" s="628"/>
      <c r="G109" s="628"/>
      <c r="H109" s="628"/>
      <c r="I109" s="629"/>
      <c r="J109" s="626"/>
      <c r="K109" s="686"/>
      <c r="L109" s="625"/>
      <c r="M109" s="127" t="s">
        <v>389</v>
      </c>
      <c r="N109" s="295"/>
      <c r="O109" s="3" t="s">
        <v>139</v>
      </c>
      <c r="P109" s="3"/>
      <c r="V109" s="294"/>
      <c r="W109" s="294"/>
      <c r="X109" s="294"/>
      <c r="Y109" s="52"/>
      <c r="AA109" s="13"/>
      <c r="AB109" s="281"/>
      <c r="AC109" s="272"/>
      <c r="AD109" s="272"/>
      <c r="AE109" s="281"/>
      <c r="AF109" s="283" t="s">
        <v>402</v>
      </c>
      <c r="AG109" s="272" t="s">
        <v>574</v>
      </c>
      <c r="AH109" s="273"/>
      <c r="AI109" s="274"/>
      <c r="AJ109" s="274"/>
      <c r="AK109" s="274"/>
      <c r="AL109" s="274"/>
      <c r="AM109" s="281"/>
    </row>
    <row r="110" spans="2:40" s="3" customFormat="1" ht="21" customHeight="1">
      <c r="B110" s="747"/>
      <c r="C110" s="767"/>
      <c r="D110" s="899"/>
      <c r="E110" s="628"/>
      <c r="F110" s="628"/>
      <c r="G110" s="628"/>
      <c r="H110" s="628"/>
      <c r="I110" s="629"/>
      <c r="J110" s="626"/>
      <c r="K110" s="686"/>
      <c r="L110" s="625"/>
      <c r="M110" s="127" t="s">
        <v>390</v>
      </c>
      <c r="N110" s="295"/>
      <c r="O110" s="3" t="s">
        <v>140</v>
      </c>
      <c r="S110" s="1"/>
      <c r="V110" s="63"/>
      <c r="W110" s="1"/>
      <c r="AA110" s="35"/>
      <c r="AB110" s="283"/>
      <c r="AC110" s="272"/>
      <c r="AD110" s="272"/>
      <c r="AE110" s="283"/>
      <c r="AF110" s="283" t="s">
        <v>402</v>
      </c>
      <c r="AG110" s="272" t="s">
        <v>575</v>
      </c>
      <c r="AH110" s="283"/>
      <c r="AI110" s="283"/>
      <c r="AJ110" s="274"/>
      <c r="AK110" s="274"/>
      <c r="AL110" s="274"/>
      <c r="AM110" s="283"/>
    </row>
    <row r="111" spans="2:40" s="3" customFormat="1" ht="15" customHeight="1">
      <c r="B111" s="747"/>
      <c r="C111" s="767"/>
      <c r="D111" s="899"/>
      <c r="E111" s="628"/>
      <c r="F111" s="628"/>
      <c r="G111" s="628"/>
      <c r="H111" s="628"/>
      <c r="I111" s="629"/>
      <c r="J111" s="626"/>
      <c r="K111" s="686"/>
      <c r="L111" s="625"/>
      <c r="M111" s="34"/>
      <c r="N111" s="2"/>
      <c r="O111" s="3" t="s">
        <v>422</v>
      </c>
      <c r="T111" s="1"/>
      <c r="X111" s="759" t="s">
        <v>424</v>
      </c>
      <c r="Y111" s="760"/>
      <c r="Z111" s="760"/>
      <c r="AA111" s="761"/>
      <c r="AB111" s="283"/>
      <c r="AC111" s="283"/>
      <c r="AD111" s="272"/>
      <c r="AE111" s="272"/>
      <c r="AF111" s="272"/>
      <c r="AG111" s="272"/>
      <c r="AH111" s="272"/>
      <c r="AI111" s="283"/>
      <c r="AJ111" s="283"/>
      <c r="AK111" s="274"/>
      <c r="AL111" s="274"/>
      <c r="AM111" s="274"/>
      <c r="AN111" s="39"/>
    </row>
    <row r="112" spans="2:40" s="3" customFormat="1" ht="15" customHeight="1">
      <c r="B112" s="747"/>
      <c r="C112" s="767"/>
      <c r="D112" s="899"/>
      <c r="E112" s="628"/>
      <c r="F112" s="628"/>
      <c r="G112" s="628"/>
      <c r="H112" s="628"/>
      <c r="I112" s="629"/>
      <c r="J112" s="626"/>
      <c r="K112" s="686"/>
      <c r="L112" s="625"/>
      <c r="M112" s="124"/>
      <c r="N112" s="125"/>
      <c r="O112" s="125" t="s">
        <v>423</v>
      </c>
      <c r="P112" s="125"/>
      <c r="Q112" s="125"/>
      <c r="R112" s="125"/>
      <c r="S112" s="125"/>
      <c r="T112" s="126"/>
      <c r="U112" s="125"/>
      <c r="V112" s="125"/>
      <c r="W112" s="125"/>
      <c r="X112" s="815" t="str">
        <f>IF(M108="○",IF(AND(N109="○",N110="○"),"都外設置ok","都外設置NG"),"")</f>
        <v/>
      </c>
      <c r="Y112" s="816"/>
      <c r="Z112" s="816"/>
      <c r="AA112" s="817"/>
      <c r="AB112" s="283"/>
      <c r="AC112" s="283"/>
      <c r="AD112" s="272"/>
      <c r="AE112" s="272"/>
      <c r="AF112" s="272"/>
      <c r="AG112" s="272"/>
      <c r="AH112" s="272"/>
      <c r="AI112" s="283"/>
      <c r="AJ112" s="283"/>
      <c r="AK112" s="274"/>
      <c r="AL112" s="274"/>
      <c r="AM112" s="274"/>
      <c r="AN112" s="39"/>
    </row>
    <row r="113" spans="2:40" s="3" customFormat="1" ht="4.5" customHeight="1">
      <c r="B113" s="747"/>
      <c r="C113" s="767"/>
      <c r="D113" s="899"/>
      <c r="E113" s="628"/>
      <c r="F113" s="628"/>
      <c r="G113" s="628"/>
      <c r="H113" s="628"/>
      <c r="I113" s="629"/>
      <c r="J113" s="687"/>
      <c r="K113" s="688"/>
      <c r="L113" s="689"/>
      <c r="M113" s="85"/>
      <c r="N113" s="86"/>
      <c r="O113" s="18"/>
      <c r="P113" s="86"/>
      <c r="Q113" s="86"/>
      <c r="R113" s="86"/>
      <c r="S113" s="86"/>
      <c r="T113" s="86"/>
      <c r="U113" s="86"/>
      <c r="V113" s="86"/>
      <c r="W113" s="86"/>
      <c r="X113" s="86"/>
      <c r="Y113" s="86"/>
      <c r="Z113" s="86"/>
      <c r="AA113" s="87"/>
      <c r="AB113" s="283"/>
      <c r="AC113" s="283"/>
      <c r="AD113" s="272"/>
      <c r="AE113" s="272"/>
      <c r="AF113" s="272"/>
      <c r="AG113" s="272"/>
      <c r="AH113" s="272"/>
      <c r="AI113" s="283"/>
      <c r="AJ113" s="283"/>
      <c r="AK113" s="274"/>
      <c r="AL113" s="274"/>
      <c r="AM113" s="274"/>
      <c r="AN113" s="39"/>
    </row>
    <row r="114" spans="2:40" s="1" customFormat="1" ht="18.75" customHeight="1">
      <c r="B114" s="622" t="s">
        <v>429</v>
      </c>
      <c r="C114" s="794"/>
      <c r="D114" s="794"/>
      <c r="E114" s="794"/>
      <c r="F114" s="794"/>
      <c r="G114" s="794"/>
      <c r="H114" s="794"/>
      <c r="I114" s="766"/>
      <c r="J114" s="11" t="s">
        <v>38</v>
      </c>
      <c r="K114" s="1001"/>
      <c r="L114" s="1002"/>
      <c r="M114" s="1002"/>
      <c r="N114" s="1002"/>
      <c r="O114" s="1002"/>
      <c r="P114" s="21"/>
      <c r="Q114" s="21"/>
      <c r="R114" s="21"/>
      <c r="S114" s="21"/>
      <c r="T114" s="21"/>
      <c r="U114" s="21"/>
      <c r="V114" s="21"/>
      <c r="W114" s="21"/>
      <c r="X114" s="21"/>
      <c r="Y114" s="21"/>
      <c r="Z114" s="21"/>
      <c r="AA114" s="12"/>
      <c r="AB114" s="281"/>
      <c r="AC114" s="281"/>
      <c r="AD114" s="272"/>
      <c r="AE114" s="272"/>
      <c r="AF114" s="272"/>
      <c r="AG114" s="272"/>
      <c r="AH114" s="272"/>
      <c r="AI114" s="273"/>
      <c r="AJ114" s="274"/>
      <c r="AK114" s="274"/>
      <c r="AL114" s="274"/>
      <c r="AM114" s="274"/>
      <c r="AN114" s="52"/>
    </row>
    <row r="115" spans="2:40" s="1" customFormat="1" ht="24" customHeight="1">
      <c r="B115" s="795"/>
      <c r="C115" s="796"/>
      <c r="D115" s="797"/>
      <c r="E115" s="797"/>
      <c r="F115" s="797"/>
      <c r="G115" s="797"/>
      <c r="H115" s="797"/>
      <c r="I115" s="767"/>
      <c r="J115" s="912"/>
      <c r="K115" s="907"/>
      <c r="L115" s="907"/>
      <c r="M115" s="913"/>
      <c r="N115" s="913"/>
      <c r="O115" s="913"/>
      <c r="P115" s="913"/>
      <c r="Q115" s="913"/>
      <c r="R115" s="913"/>
      <c r="S115" s="913"/>
      <c r="T115" s="913"/>
      <c r="U115" s="913"/>
      <c r="V115" s="913"/>
      <c r="W115" s="913"/>
      <c r="X115" s="913"/>
      <c r="Y115" s="913"/>
      <c r="Z115" s="913"/>
      <c r="AA115" s="914"/>
      <c r="AB115" s="281"/>
      <c r="AC115" s="281"/>
      <c r="AD115" s="272"/>
      <c r="AE115" s="272"/>
      <c r="AF115" s="272"/>
      <c r="AG115" s="272"/>
      <c r="AH115" s="272"/>
      <c r="AI115" s="273"/>
      <c r="AJ115" s="274"/>
      <c r="AK115" s="274"/>
      <c r="AL115" s="274"/>
      <c r="AM115" s="274"/>
      <c r="AN115" s="52"/>
    </row>
    <row r="116" spans="2:40" s="1" customFormat="1" ht="18" customHeight="1">
      <c r="B116" s="622" t="s">
        <v>114</v>
      </c>
      <c r="C116" s="794"/>
      <c r="D116" s="773"/>
      <c r="E116" s="772"/>
      <c r="F116" s="772"/>
      <c r="G116" s="772"/>
      <c r="H116" s="772"/>
      <c r="I116" s="105" t="s">
        <v>115</v>
      </c>
      <c r="J116" s="772"/>
      <c r="K116" s="772"/>
      <c r="L116" s="772"/>
      <c r="M116" s="105" t="s">
        <v>116</v>
      </c>
      <c r="N116" s="772"/>
      <c r="O116" s="772"/>
      <c r="P116" s="772"/>
      <c r="Q116" s="772"/>
      <c r="R116" s="772"/>
      <c r="S116" s="105" t="s">
        <v>117</v>
      </c>
      <c r="T116" s="105"/>
      <c r="U116" s="105" t="s">
        <v>118</v>
      </c>
      <c r="V116" s="105"/>
      <c r="W116" s="105" t="s">
        <v>119</v>
      </c>
      <c r="X116" s="772"/>
      <c r="Y116" s="888"/>
      <c r="Z116" s="888"/>
      <c r="AA116" s="106" t="s">
        <v>120</v>
      </c>
      <c r="AB116" s="281"/>
      <c r="AC116" s="281"/>
      <c r="AD116" s="272"/>
      <c r="AE116" s="272"/>
      <c r="AF116" s="272"/>
      <c r="AG116" s="272"/>
      <c r="AH116" s="272"/>
      <c r="AI116" s="273"/>
      <c r="AJ116" s="274"/>
      <c r="AK116" s="274"/>
      <c r="AL116" s="274"/>
      <c r="AM116" s="274"/>
      <c r="AN116" s="52"/>
    </row>
    <row r="117" spans="2:40" s="1" customFormat="1" ht="18" customHeight="1">
      <c r="B117" s="624"/>
      <c r="C117" s="797"/>
      <c r="D117" s="776"/>
      <c r="E117" s="777"/>
      <c r="F117" s="777"/>
      <c r="G117" s="777"/>
      <c r="H117" s="777"/>
      <c r="I117" s="107" t="s">
        <v>121</v>
      </c>
      <c r="J117" s="777"/>
      <c r="K117" s="777"/>
      <c r="L117" s="777"/>
      <c r="M117" s="107" t="s">
        <v>122</v>
      </c>
      <c r="N117" s="777"/>
      <c r="O117" s="777"/>
      <c r="P117" s="777"/>
      <c r="Q117" s="777"/>
      <c r="R117" s="777"/>
      <c r="S117" s="4" t="s">
        <v>123</v>
      </c>
      <c r="T117" s="107"/>
      <c r="U117" s="107" t="s">
        <v>118</v>
      </c>
      <c r="V117" s="107"/>
      <c r="W117" s="107" t="s">
        <v>119</v>
      </c>
      <c r="X117" s="777"/>
      <c r="Y117" s="907"/>
      <c r="Z117" s="907"/>
      <c r="AA117" s="108" t="s">
        <v>120</v>
      </c>
      <c r="AB117" s="281"/>
      <c r="AC117" s="281"/>
      <c r="AD117" s="272" t="s">
        <v>376</v>
      </c>
      <c r="AE117" s="272"/>
      <c r="AF117" s="272"/>
      <c r="AG117" s="272"/>
      <c r="AH117" s="272"/>
      <c r="AI117" s="273"/>
      <c r="AJ117" s="274"/>
      <c r="AK117" s="274"/>
      <c r="AL117" s="274"/>
      <c r="AM117" s="274"/>
      <c r="AN117" s="52"/>
    </row>
    <row r="118" spans="2:40" s="1" customFormat="1" ht="18" customHeight="1">
      <c r="B118" s="795"/>
      <c r="C118" s="796"/>
      <c r="D118" s="770" t="s">
        <v>241</v>
      </c>
      <c r="E118" s="771"/>
      <c r="F118" s="771"/>
      <c r="G118" s="771"/>
      <c r="H118" s="771"/>
      <c r="I118" s="774"/>
      <c r="J118" s="774"/>
      <c r="K118" s="774"/>
      <c r="L118" s="774"/>
      <c r="M118" s="774"/>
      <c r="N118" s="774"/>
      <c r="O118" s="774"/>
      <c r="P118" s="774"/>
      <c r="Q118" s="774"/>
      <c r="R118" s="774"/>
      <c r="S118" s="774"/>
      <c r="T118" s="774"/>
      <c r="U118" s="774"/>
      <c r="V118" s="774"/>
      <c r="W118" s="774"/>
      <c r="X118" s="774"/>
      <c r="Y118" s="774"/>
      <c r="Z118" s="774"/>
      <c r="AA118" s="775"/>
      <c r="AB118" s="281"/>
      <c r="AC118" s="281"/>
      <c r="AD118" s="272" t="s">
        <v>377</v>
      </c>
      <c r="AE118" s="272"/>
      <c r="AF118" s="272"/>
      <c r="AG118" s="272"/>
      <c r="AH118" s="272"/>
      <c r="AI118" s="273"/>
      <c r="AJ118" s="274"/>
      <c r="AK118" s="274"/>
      <c r="AL118" s="274"/>
      <c r="AM118" s="274"/>
      <c r="AN118" s="52"/>
    </row>
    <row r="119" spans="2:40" s="1" customFormat="1" ht="9" customHeight="1">
      <c r="B119" s="622" t="s">
        <v>523</v>
      </c>
      <c r="C119" s="766"/>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12"/>
      <c r="AB119" s="281"/>
      <c r="AC119" s="281"/>
      <c r="AD119" s="272" t="s">
        <v>378</v>
      </c>
      <c r="AE119" s="272"/>
      <c r="AF119" s="272"/>
      <c r="AG119" s="272"/>
      <c r="AH119" s="272"/>
      <c r="AI119" s="273"/>
      <c r="AJ119" s="274"/>
      <c r="AK119" s="274"/>
      <c r="AL119" s="274"/>
      <c r="AM119" s="274"/>
      <c r="AN119" s="52"/>
    </row>
    <row r="120" spans="2:40" s="1" customFormat="1" ht="18.75" customHeight="1">
      <c r="B120" s="747"/>
      <c r="C120" s="767"/>
      <c r="D120" s="296"/>
      <c r="E120" s="1" t="s">
        <v>124</v>
      </c>
      <c r="H120" s="3" t="s">
        <v>125</v>
      </c>
      <c r="I120" s="3"/>
      <c r="J120" s="3"/>
      <c r="K120" s="993"/>
      <c r="L120" s="994"/>
      <c r="M120" s="3" t="s">
        <v>1</v>
      </c>
      <c r="N120" s="88"/>
      <c r="O120" s="3" t="s">
        <v>128</v>
      </c>
      <c r="P120" s="3"/>
      <c r="Q120" s="3"/>
      <c r="R120" s="3"/>
      <c r="S120" s="3"/>
      <c r="T120" s="3"/>
      <c r="U120" s="3"/>
      <c r="V120" s="3"/>
      <c r="W120" s="3"/>
      <c r="X120" s="3"/>
      <c r="AA120" s="13"/>
      <c r="AB120" s="281"/>
      <c r="AC120" s="281"/>
      <c r="AD120" s="272" t="s">
        <v>379</v>
      </c>
      <c r="AE120" s="272"/>
      <c r="AF120" s="283" t="s">
        <v>402</v>
      </c>
      <c r="AG120" s="272" t="s">
        <v>576</v>
      </c>
      <c r="AH120" s="283"/>
      <c r="AI120" s="283"/>
      <c r="AJ120" s="274"/>
      <c r="AK120" s="274"/>
      <c r="AL120" s="274"/>
      <c r="AM120" s="274"/>
      <c r="AN120" s="52"/>
    </row>
    <row r="121" spans="2:40" s="3" customFormat="1" ht="17.25" customHeight="1">
      <c r="B121" s="747"/>
      <c r="C121" s="767"/>
      <c r="D121" s="45"/>
      <c r="E121" s="1"/>
      <c r="F121" s="294"/>
      <c r="G121" s="1"/>
      <c r="H121" s="3" t="s">
        <v>127</v>
      </c>
      <c r="K121" s="993"/>
      <c r="L121" s="994"/>
      <c r="M121" s="3" t="s">
        <v>1</v>
      </c>
      <c r="N121" s="88"/>
      <c r="O121" s="3" t="s">
        <v>128</v>
      </c>
      <c r="Q121" s="3" t="s">
        <v>129</v>
      </c>
      <c r="Y121" s="1"/>
      <c r="Z121" s="1"/>
      <c r="AA121" s="13"/>
      <c r="AB121" s="283"/>
      <c r="AC121" s="283"/>
      <c r="AD121" s="272" t="s">
        <v>380</v>
      </c>
      <c r="AE121" s="272"/>
      <c r="AF121" s="272"/>
      <c r="AG121" s="272"/>
      <c r="AH121" s="272"/>
      <c r="AI121" s="283"/>
      <c r="AJ121" s="283"/>
      <c r="AK121" s="274"/>
      <c r="AL121" s="274"/>
      <c r="AM121" s="274"/>
      <c r="AN121" s="39"/>
    </row>
    <row r="122" spans="2:40" s="3" customFormat="1" ht="9" customHeight="1">
      <c r="B122" s="747"/>
      <c r="C122" s="767"/>
      <c r="D122" s="45"/>
      <c r="E122" s="1"/>
      <c r="F122" s="1"/>
      <c r="G122" s="1"/>
      <c r="H122" s="1"/>
      <c r="I122" s="1"/>
      <c r="J122" s="1"/>
      <c r="K122" s="1"/>
      <c r="L122" s="1"/>
      <c r="M122" s="1"/>
      <c r="N122" s="1"/>
      <c r="O122" s="1"/>
      <c r="P122" s="1"/>
      <c r="Q122" s="1"/>
      <c r="R122" s="1"/>
      <c r="S122" s="1"/>
      <c r="T122" s="1"/>
      <c r="U122" s="1"/>
      <c r="V122" s="1"/>
      <c r="W122" s="1"/>
      <c r="X122" s="1"/>
      <c r="Y122" s="1"/>
      <c r="Z122" s="1"/>
      <c r="AA122" s="13"/>
      <c r="AB122" s="283"/>
      <c r="AC122" s="283"/>
      <c r="AD122" s="272" t="s">
        <v>381</v>
      </c>
      <c r="AE122" s="272"/>
      <c r="AF122" s="272"/>
      <c r="AG122" s="272"/>
      <c r="AH122" s="272"/>
      <c r="AI122" s="283"/>
      <c r="AJ122" s="283"/>
      <c r="AK122" s="274"/>
      <c r="AL122" s="274"/>
      <c r="AM122" s="274"/>
      <c r="AN122" s="39"/>
    </row>
    <row r="123" spans="2:40" s="3" customFormat="1" ht="18" customHeight="1">
      <c r="B123" s="747"/>
      <c r="C123" s="767"/>
      <c r="D123" s="296"/>
      <c r="E123" s="1" t="s">
        <v>130</v>
      </c>
      <c r="F123" s="1"/>
      <c r="G123" s="1"/>
      <c r="H123" s="3" t="s">
        <v>133</v>
      </c>
      <c r="I123" s="33"/>
      <c r="J123" s="33"/>
      <c r="K123" s="995"/>
      <c r="L123" s="996"/>
      <c r="M123" s="996"/>
      <c r="N123" s="996"/>
      <c r="O123" s="996"/>
      <c r="P123" s="996"/>
      <c r="Q123" s="996"/>
      <c r="R123" s="996"/>
      <c r="S123" s="996"/>
      <c r="T123" s="996"/>
      <c r="U123" s="996"/>
      <c r="V123" s="996"/>
      <c r="W123" s="996"/>
      <c r="X123" s="996"/>
      <c r="Y123" s="996"/>
      <c r="Z123" s="996"/>
      <c r="AA123" s="35" t="s">
        <v>126</v>
      </c>
      <c r="AB123" s="283"/>
      <c r="AC123" s="283"/>
      <c r="AD123" s="272" t="s">
        <v>421</v>
      </c>
      <c r="AE123" s="272"/>
      <c r="AF123" s="283" t="s">
        <v>402</v>
      </c>
      <c r="AG123" s="272" t="s">
        <v>577</v>
      </c>
      <c r="AH123" s="283"/>
      <c r="AI123" s="283"/>
      <c r="AJ123" s="283"/>
      <c r="AK123" s="274"/>
      <c r="AL123" s="274"/>
      <c r="AM123" s="274"/>
      <c r="AN123" s="39"/>
    </row>
    <row r="124" spans="2:40" s="3" customFormat="1" ht="21.75" customHeight="1">
      <c r="B124" s="747"/>
      <c r="C124" s="767"/>
      <c r="D124" s="1"/>
      <c r="E124" s="1"/>
      <c r="F124" s="294"/>
      <c r="G124" s="45"/>
      <c r="H124" s="3" t="s">
        <v>131</v>
      </c>
      <c r="K124" s="993"/>
      <c r="L124" s="994"/>
      <c r="M124" s="3" t="s">
        <v>1</v>
      </c>
      <c r="N124" s="88"/>
      <c r="O124" s="3" t="s">
        <v>110</v>
      </c>
      <c r="P124" s="3" t="s">
        <v>132</v>
      </c>
      <c r="R124" s="997"/>
      <c r="S124" s="998"/>
      <c r="T124" s="3" t="s">
        <v>1</v>
      </c>
      <c r="U124" s="88"/>
      <c r="V124" s="3" t="s">
        <v>110</v>
      </c>
      <c r="W124" s="3" t="s">
        <v>126</v>
      </c>
      <c r="X124" s="1"/>
      <c r="Y124" s="1"/>
      <c r="Z124" s="1"/>
      <c r="AA124" s="13"/>
      <c r="AB124" s="283"/>
      <c r="AC124" s="283"/>
      <c r="AD124" s="272" t="s">
        <v>382</v>
      </c>
      <c r="AE124" s="272"/>
      <c r="AF124" s="272"/>
      <c r="AG124" s="272"/>
      <c r="AH124" s="272"/>
      <c r="AI124" s="283"/>
      <c r="AJ124" s="283"/>
      <c r="AK124" s="274"/>
      <c r="AL124" s="274"/>
      <c r="AM124" s="274"/>
      <c r="AN124" s="39"/>
    </row>
    <row r="125" spans="2:40" s="1" customFormat="1" ht="21.75" customHeight="1">
      <c r="B125" s="747"/>
      <c r="C125" s="767"/>
      <c r="G125" s="45"/>
      <c r="H125" s="3" t="s">
        <v>391</v>
      </c>
      <c r="M125" s="993"/>
      <c r="N125" s="994"/>
      <c r="O125" s="3" t="s">
        <v>1</v>
      </c>
      <c r="P125" s="88"/>
      <c r="Q125" s="3" t="s">
        <v>128</v>
      </c>
      <c r="R125" s="3" t="s">
        <v>134</v>
      </c>
      <c r="Z125" s="52"/>
      <c r="AA125" s="70"/>
      <c r="AB125" s="281"/>
      <c r="AC125" s="281"/>
      <c r="AD125" s="272"/>
      <c r="AE125" s="272"/>
      <c r="AF125" s="272"/>
      <c r="AG125" s="272"/>
      <c r="AH125" s="272"/>
      <c r="AI125" s="273"/>
      <c r="AJ125" s="274"/>
      <c r="AK125" s="274"/>
      <c r="AL125" s="274"/>
      <c r="AM125" s="274"/>
      <c r="AN125" s="52"/>
    </row>
    <row r="126" spans="2:40" s="1" customFormat="1" ht="15" customHeight="1">
      <c r="B126" s="795"/>
      <c r="C126" s="992"/>
      <c r="D126" s="18"/>
      <c r="E126" s="18"/>
      <c r="F126" s="18"/>
      <c r="G126" s="18"/>
      <c r="H126" s="999" t="s">
        <v>578</v>
      </c>
      <c r="I126" s="1000"/>
      <c r="J126" s="1000"/>
      <c r="K126" s="884"/>
      <c r="L126" s="884"/>
      <c r="M126" s="884"/>
      <c r="N126" s="884"/>
      <c r="O126" s="884"/>
      <c r="P126" s="884"/>
      <c r="Q126" s="884"/>
      <c r="R126" s="884"/>
      <c r="S126" s="884"/>
      <c r="T126" s="884"/>
      <c r="U126" s="884"/>
      <c r="V126" s="884"/>
      <c r="W126" s="884"/>
      <c r="X126" s="884"/>
      <c r="Y126" s="884"/>
      <c r="Z126" s="884"/>
      <c r="AA126" s="325" t="s">
        <v>579</v>
      </c>
      <c r="AB126" s="281"/>
      <c r="AC126" s="281"/>
      <c r="AD126" s="272"/>
      <c r="AE126" s="272"/>
      <c r="AF126" s="272"/>
      <c r="AG126" s="272"/>
      <c r="AH126" s="272"/>
      <c r="AI126" s="273"/>
      <c r="AJ126" s="274"/>
      <c r="AK126" s="274"/>
      <c r="AL126" s="274"/>
      <c r="AM126" s="274"/>
      <c r="AN126" s="52"/>
    </row>
    <row r="127" spans="2:40" ht="18" customHeight="1"/>
    <row r="128" spans="2:40" s="1" customFormat="1" ht="16.5" customHeight="1">
      <c r="B128" s="6" t="s">
        <v>584</v>
      </c>
      <c r="H128" s="7" t="s">
        <v>239</v>
      </c>
      <c r="AB128" s="281"/>
      <c r="AC128" s="281"/>
      <c r="AD128" s="272"/>
      <c r="AE128" s="272"/>
      <c r="AF128" s="272"/>
      <c r="AG128" s="272"/>
      <c r="AH128" s="272"/>
      <c r="AI128" s="273"/>
      <c r="AJ128" s="274"/>
      <c r="AK128" s="274"/>
      <c r="AL128" s="274"/>
      <c r="AM128" s="274"/>
      <c r="AN128" s="52"/>
    </row>
    <row r="129" spans="2:40" s="1" customFormat="1" ht="2.15" customHeight="1">
      <c r="D129" s="129"/>
      <c r="E129" s="129"/>
      <c r="F129" s="129"/>
      <c r="G129" s="129"/>
      <c r="H129" s="129"/>
      <c r="I129" s="129"/>
      <c r="AB129" s="281"/>
      <c r="AC129" s="281"/>
      <c r="AD129" s="272"/>
      <c r="AE129" s="272"/>
      <c r="AF129" s="272"/>
      <c r="AG129" s="272"/>
      <c r="AH129" s="272"/>
      <c r="AI129" s="273"/>
      <c r="AJ129" s="274"/>
      <c r="AK129" s="274"/>
      <c r="AL129" s="274"/>
      <c r="AM129" s="274"/>
      <c r="AN129" s="52"/>
    </row>
    <row r="130" spans="2:40" s="1" customFormat="1" ht="27.75" customHeight="1">
      <c r="B130" s="622" t="s">
        <v>388</v>
      </c>
      <c r="C130" s="766"/>
      <c r="D130" s="896"/>
      <c r="E130" s="897"/>
      <c r="F130" s="897"/>
      <c r="G130" s="897"/>
      <c r="H130" s="897"/>
      <c r="I130" s="898"/>
      <c r="J130" s="622" t="s">
        <v>113</v>
      </c>
      <c r="K130" s="685"/>
      <c r="L130" s="623"/>
      <c r="M130" s="756" t="s">
        <v>551</v>
      </c>
      <c r="N130" s="757"/>
      <c r="O130" s="757"/>
      <c r="P130" s="757"/>
      <c r="Q130" s="757"/>
      <c r="R130" s="757"/>
      <c r="S130" s="757"/>
      <c r="T130" s="757"/>
      <c r="U130" s="757"/>
      <c r="V130" s="757"/>
      <c r="W130" s="757"/>
      <c r="X130" s="757"/>
      <c r="Y130" s="757"/>
      <c r="Z130" s="757"/>
      <c r="AA130" s="758"/>
      <c r="AB130" s="281"/>
      <c r="AC130" s="281"/>
      <c r="AD130" s="272"/>
      <c r="AE130" s="272"/>
      <c r="AF130" s="272"/>
      <c r="AG130" s="272"/>
      <c r="AH130" s="272"/>
      <c r="AI130" s="273"/>
      <c r="AJ130" s="274"/>
      <c r="AK130" s="274"/>
      <c r="AL130" s="274"/>
      <c r="AM130" s="274"/>
      <c r="AN130" s="52"/>
    </row>
    <row r="131" spans="2:40" s="1" customFormat="1" ht="21" customHeight="1">
      <c r="B131" s="747"/>
      <c r="C131" s="767"/>
      <c r="D131" s="899"/>
      <c r="E131" s="628"/>
      <c r="F131" s="628"/>
      <c r="G131" s="628"/>
      <c r="H131" s="628"/>
      <c r="I131" s="629"/>
      <c r="J131" s="626"/>
      <c r="K131" s="686"/>
      <c r="L131" s="625"/>
      <c r="M131" s="293"/>
      <c r="N131" s="122" t="s">
        <v>111</v>
      </c>
      <c r="O131" s="122"/>
      <c r="P131" s="122"/>
      <c r="Q131" s="122"/>
      <c r="R131" s="122"/>
      <c r="S131" s="122"/>
      <c r="T131" s="122"/>
      <c r="U131" s="122"/>
      <c r="V131" s="299"/>
      <c r="W131" s="157"/>
      <c r="X131" s="122"/>
      <c r="Y131" s="122"/>
      <c r="Z131" s="122"/>
      <c r="AA131" s="123"/>
      <c r="AB131" s="281"/>
      <c r="AC131" s="281"/>
      <c r="AD131" s="272"/>
      <c r="AE131" s="281"/>
      <c r="AF131" s="283" t="s">
        <v>402</v>
      </c>
      <c r="AG131" s="272" t="s">
        <v>572</v>
      </c>
      <c r="AH131" s="283"/>
      <c r="AI131" s="273"/>
      <c r="AJ131" s="274"/>
      <c r="AK131" s="274"/>
      <c r="AL131" s="274"/>
      <c r="AM131" s="274"/>
      <c r="AN131" s="52"/>
    </row>
    <row r="132" spans="2:40" s="3" customFormat="1" ht="21" customHeight="1">
      <c r="B132" s="747"/>
      <c r="C132" s="767"/>
      <c r="D132" s="899"/>
      <c r="E132" s="628"/>
      <c r="F132" s="628"/>
      <c r="G132" s="628"/>
      <c r="H132" s="628"/>
      <c r="I132" s="629"/>
      <c r="J132" s="626"/>
      <c r="K132" s="686"/>
      <c r="L132" s="625"/>
      <c r="M132" s="293"/>
      <c r="N132" s="48" t="s">
        <v>112</v>
      </c>
      <c r="O132" s="48"/>
      <c r="P132" s="889" t="s">
        <v>524</v>
      </c>
      <c r="Q132" s="890"/>
      <c r="R132" s="890"/>
      <c r="S132" s="890"/>
      <c r="T132" s="890"/>
      <c r="U132" s="890"/>
      <c r="V132" s="890"/>
      <c r="W132" s="890"/>
      <c r="X132" s="890"/>
      <c r="Y132" s="890"/>
      <c r="Z132" s="890"/>
      <c r="AA132" s="891"/>
      <c r="AB132" s="283"/>
      <c r="AC132" s="283"/>
      <c r="AD132" s="283"/>
      <c r="AE132" s="283"/>
      <c r="AF132" s="283" t="s">
        <v>402</v>
      </c>
      <c r="AG132" s="272" t="s">
        <v>573</v>
      </c>
      <c r="AH132" s="272"/>
      <c r="AI132" s="283"/>
      <c r="AJ132" s="283"/>
      <c r="AK132" s="274"/>
      <c r="AL132" s="274"/>
      <c r="AM132" s="274"/>
      <c r="AN132" s="39"/>
    </row>
    <row r="133" spans="2:40" s="1" customFormat="1" ht="21" customHeight="1">
      <c r="B133" s="747"/>
      <c r="C133" s="767"/>
      <c r="D133" s="899"/>
      <c r="E133" s="628"/>
      <c r="F133" s="628"/>
      <c r="G133" s="628"/>
      <c r="H133" s="628"/>
      <c r="I133" s="629"/>
      <c r="J133" s="626"/>
      <c r="K133" s="686"/>
      <c r="L133" s="625"/>
      <c r="M133" s="127" t="s">
        <v>389</v>
      </c>
      <c r="N133" s="295"/>
      <c r="O133" s="3" t="s">
        <v>139</v>
      </c>
      <c r="P133" s="3"/>
      <c r="V133" s="294"/>
      <c r="W133" s="294"/>
      <c r="X133" s="294"/>
      <c r="Y133" s="52"/>
      <c r="AA133" s="13"/>
      <c r="AB133" s="281"/>
      <c r="AC133" s="272"/>
      <c r="AD133" s="272"/>
      <c r="AE133" s="281"/>
      <c r="AF133" s="283" t="s">
        <v>402</v>
      </c>
      <c r="AG133" s="272" t="s">
        <v>574</v>
      </c>
      <c r="AH133" s="273"/>
      <c r="AI133" s="274"/>
      <c r="AJ133" s="274"/>
      <c r="AK133" s="274"/>
      <c r="AL133" s="274"/>
      <c r="AM133" s="281"/>
    </row>
    <row r="134" spans="2:40" s="3" customFormat="1" ht="21" customHeight="1">
      <c r="B134" s="747"/>
      <c r="C134" s="767"/>
      <c r="D134" s="899"/>
      <c r="E134" s="628"/>
      <c r="F134" s="628"/>
      <c r="G134" s="628"/>
      <c r="H134" s="628"/>
      <c r="I134" s="629"/>
      <c r="J134" s="626"/>
      <c r="K134" s="686"/>
      <c r="L134" s="625"/>
      <c r="M134" s="127" t="s">
        <v>390</v>
      </c>
      <c r="N134" s="295"/>
      <c r="O134" s="3" t="s">
        <v>140</v>
      </c>
      <c r="S134" s="1"/>
      <c r="V134" s="63"/>
      <c r="W134" s="1"/>
      <c r="AA134" s="35"/>
      <c r="AB134" s="283"/>
      <c r="AC134" s="272"/>
      <c r="AD134" s="272"/>
      <c r="AE134" s="283"/>
      <c r="AF134" s="283" t="s">
        <v>402</v>
      </c>
      <c r="AG134" s="272" t="s">
        <v>575</v>
      </c>
      <c r="AH134" s="283"/>
      <c r="AI134" s="283"/>
      <c r="AJ134" s="274"/>
      <c r="AK134" s="274"/>
      <c r="AL134" s="274"/>
      <c r="AM134" s="283"/>
    </row>
    <row r="135" spans="2:40" s="3" customFormat="1" ht="15" customHeight="1">
      <c r="B135" s="747"/>
      <c r="C135" s="767"/>
      <c r="D135" s="899"/>
      <c r="E135" s="628"/>
      <c r="F135" s="628"/>
      <c r="G135" s="628"/>
      <c r="H135" s="628"/>
      <c r="I135" s="629"/>
      <c r="J135" s="626"/>
      <c r="K135" s="686"/>
      <c r="L135" s="625"/>
      <c r="M135" s="34"/>
      <c r="N135" s="2"/>
      <c r="O135" s="3" t="s">
        <v>422</v>
      </c>
      <c r="T135" s="1"/>
      <c r="X135" s="759" t="s">
        <v>424</v>
      </c>
      <c r="Y135" s="760"/>
      <c r="Z135" s="760"/>
      <c r="AA135" s="761"/>
      <c r="AB135" s="283"/>
      <c r="AC135" s="283"/>
      <c r="AD135" s="272"/>
      <c r="AE135" s="272"/>
      <c r="AF135" s="272"/>
      <c r="AG135" s="272"/>
      <c r="AH135" s="272"/>
      <c r="AI135" s="283"/>
      <c r="AJ135" s="283"/>
      <c r="AK135" s="274"/>
      <c r="AL135" s="274"/>
      <c r="AM135" s="274"/>
      <c r="AN135" s="39"/>
    </row>
    <row r="136" spans="2:40" s="3" customFormat="1" ht="15" customHeight="1">
      <c r="B136" s="747"/>
      <c r="C136" s="767"/>
      <c r="D136" s="899"/>
      <c r="E136" s="628"/>
      <c r="F136" s="628"/>
      <c r="G136" s="628"/>
      <c r="H136" s="628"/>
      <c r="I136" s="629"/>
      <c r="J136" s="626"/>
      <c r="K136" s="686"/>
      <c r="L136" s="625"/>
      <c r="M136" s="124"/>
      <c r="N136" s="125"/>
      <c r="O136" s="125" t="s">
        <v>423</v>
      </c>
      <c r="P136" s="125"/>
      <c r="Q136" s="125"/>
      <c r="R136" s="125"/>
      <c r="S136" s="125"/>
      <c r="T136" s="126"/>
      <c r="U136" s="125"/>
      <c r="V136" s="125"/>
      <c r="W136" s="125"/>
      <c r="X136" s="815" t="str">
        <f>IF(M132="○",IF(AND(N133="○",N134="○"),"都外設置ok","都外設置NG"),"")</f>
        <v/>
      </c>
      <c r="Y136" s="816"/>
      <c r="Z136" s="816"/>
      <c r="AA136" s="817"/>
      <c r="AB136" s="283"/>
      <c r="AC136" s="283"/>
      <c r="AD136" s="272"/>
      <c r="AE136" s="272"/>
      <c r="AF136" s="272"/>
      <c r="AG136" s="272"/>
      <c r="AH136" s="272"/>
      <c r="AI136" s="283"/>
      <c r="AJ136" s="283"/>
      <c r="AK136" s="274"/>
      <c r="AL136" s="274"/>
      <c r="AM136" s="274"/>
      <c r="AN136" s="39"/>
    </row>
    <row r="137" spans="2:40" s="3" customFormat="1" ht="4.5" customHeight="1">
      <c r="B137" s="747"/>
      <c r="C137" s="767"/>
      <c r="D137" s="899"/>
      <c r="E137" s="628"/>
      <c r="F137" s="628"/>
      <c r="G137" s="628"/>
      <c r="H137" s="628"/>
      <c r="I137" s="629"/>
      <c r="J137" s="687"/>
      <c r="K137" s="688"/>
      <c r="L137" s="689"/>
      <c r="M137" s="85"/>
      <c r="N137" s="86"/>
      <c r="O137" s="18"/>
      <c r="P137" s="86"/>
      <c r="Q137" s="86"/>
      <c r="R137" s="86"/>
      <c r="S137" s="86"/>
      <c r="T137" s="86"/>
      <c r="U137" s="86"/>
      <c r="V137" s="86"/>
      <c r="W137" s="86"/>
      <c r="X137" s="86"/>
      <c r="Y137" s="86"/>
      <c r="Z137" s="86"/>
      <c r="AA137" s="87"/>
      <c r="AB137" s="283"/>
      <c r="AC137" s="283"/>
      <c r="AD137" s="272"/>
      <c r="AE137" s="272"/>
      <c r="AF137" s="272"/>
      <c r="AG137" s="272"/>
      <c r="AH137" s="272"/>
      <c r="AI137" s="283"/>
      <c r="AJ137" s="283"/>
      <c r="AK137" s="274"/>
      <c r="AL137" s="274"/>
      <c r="AM137" s="274"/>
      <c r="AN137" s="39"/>
    </row>
    <row r="138" spans="2:40" s="1" customFormat="1" ht="18.75" customHeight="1">
      <c r="B138" s="622" t="s">
        <v>429</v>
      </c>
      <c r="C138" s="794"/>
      <c r="D138" s="794"/>
      <c r="E138" s="794"/>
      <c r="F138" s="794"/>
      <c r="G138" s="794"/>
      <c r="H138" s="794"/>
      <c r="I138" s="766"/>
      <c r="J138" s="11" t="s">
        <v>38</v>
      </c>
      <c r="K138" s="1001"/>
      <c r="L138" s="1002"/>
      <c r="M138" s="1002"/>
      <c r="N138" s="1002"/>
      <c r="O138" s="1002"/>
      <c r="P138" s="21"/>
      <c r="Q138" s="21"/>
      <c r="R138" s="21"/>
      <c r="S138" s="21"/>
      <c r="T138" s="21"/>
      <c r="U138" s="21"/>
      <c r="V138" s="21"/>
      <c r="W138" s="21"/>
      <c r="X138" s="21"/>
      <c r="Y138" s="21"/>
      <c r="Z138" s="21"/>
      <c r="AA138" s="12"/>
      <c r="AB138" s="281"/>
      <c r="AC138" s="281"/>
      <c r="AD138" s="272"/>
      <c r="AE138" s="272"/>
      <c r="AF138" s="272"/>
      <c r="AG138" s="272"/>
      <c r="AH138" s="272"/>
      <c r="AI138" s="273"/>
      <c r="AJ138" s="274"/>
      <c r="AK138" s="274"/>
      <c r="AL138" s="274"/>
      <c r="AM138" s="274"/>
      <c r="AN138" s="52"/>
    </row>
    <row r="139" spans="2:40" s="1" customFormat="1" ht="24" customHeight="1">
      <c r="B139" s="795"/>
      <c r="C139" s="796"/>
      <c r="D139" s="797"/>
      <c r="E139" s="797"/>
      <c r="F139" s="797"/>
      <c r="G139" s="797"/>
      <c r="H139" s="797"/>
      <c r="I139" s="767"/>
      <c r="J139" s="912"/>
      <c r="K139" s="907"/>
      <c r="L139" s="907"/>
      <c r="M139" s="913"/>
      <c r="N139" s="913"/>
      <c r="O139" s="913"/>
      <c r="P139" s="913"/>
      <c r="Q139" s="913"/>
      <c r="R139" s="913"/>
      <c r="S139" s="913"/>
      <c r="T139" s="913"/>
      <c r="U139" s="913"/>
      <c r="V139" s="913"/>
      <c r="W139" s="913"/>
      <c r="X139" s="913"/>
      <c r="Y139" s="913"/>
      <c r="Z139" s="913"/>
      <c r="AA139" s="914"/>
      <c r="AB139" s="281"/>
      <c r="AC139" s="281"/>
      <c r="AD139" s="272"/>
      <c r="AE139" s="272"/>
      <c r="AF139" s="272"/>
      <c r="AG139" s="272"/>
      <c r="AH139" s="272"/>
      <c r="AI139" s="273"/>
      <c r="AJ139" s="274"/>
      <c r="AK139" s="274"/>
      <c r="AL139" s="274"/>
      <c r="AM139" s="274"/>
      <c r="AN139" s="52"/>
    </row>
    <row r="140" spans="2:40" s="1" customFormat="1" ht="18" customHeight="1">
      <c r="B140" s="622" t="s">
        <v>114</v>
      </c>
      <c r="C140" s="794"/>
      <c r="D140" s="773"/>
      <c r="E140" s="772"/>
      <c r="F140" s="772"/>
      <c r="G140" s="772"/>
      <c r="H140" s="772"/>
      <c r="I140" s="105" t="s">
        <v>115</v>
      </c>
      <c r="J140" s="772"/>
      <c r="K140" s="772"/>
      <c r="L140" s="772"/>
      <c r="M140" s="105" t="s">
        <v>116</v>
      </c>
      <c r="N140" s="772"/>
      <c r="O140" s="772"/>
      <c r="P140" s="772"/>
      <c r="Q140" s="772"/>
      <c r="R140" s="772"/>
      <c r="S140" s="105" t="s">
        <v>117</v>
      </c>
      <c r="T140" s="105"/>
      <c r="U140" s="105" t="s">
        <v>118</v>
      </c>
      <c r="V140" s="105"/>
      <c r="W140" s="105" t="s">
        <v>119</v>
      </c>
      <c r="X140" s="772"/>
      <c r="Y140" s="888"/>
      <c r="Z140" s="888"/>
      <c r="AA140" s="106" t="s">
        <v>120</v>
      </c>
      <c r="AB140" s="281"/>
      <c r="AC140" s="281"/>
      <c r="AD140" s="272"/>
      <c r="AE140" s="272"/>
      <c r="AF140" s="272"/>
      <c r="AG140" s="272"/>
      <c r="AH140" s="272"/>
      <c r="AI140" s="273"/>
      <c r="AJ140" s="274"/>
      <c r="AK140" s="274"/>
      <c r="AL140" s="274"/>
      <c r="AM140" s="274"/>
      <c r="AN140" s="52"/>
    </row>
    <row r="141" spans="2:40" s="1" customFormat="1" ht="18" customHeight="1">
      <c r="B141" s="624"/>
      <c r="C141" s="797"/>
      <c r="D141" s="776"/>
      <c r="E141" s="777"/>
      <c r="F141" s="777"/>
      <c r="G141" s="777"/>
      <c r="H141" s="777"/>
      <c r="I141" s="107" t="s">
        <v>121</v>
      </c>
      <c r="J141" s="777"/>
      <c r="K141" s="777"/>
      <c r="L141" s="777"/>
      <c r="M141" s="107" t="s">
        <v>122</v>
      </c>
      <c r="N141" s="777"/>
      <c r="O141" s="777"/>
      <c r="P141" s="777"/>
      <c r="Q141" s="777"/>
      <c r="R141" s="777"/>
      <c r="S141" s="4" t="s">
        <v>123</v>
      </c>
      <c r="T141" s="107"/>
      <c r="U141" s="107" t="s">
        <v>118</v>
      </c>
      <c r="V141" s="107"/>
      <c r="W141" s="107" t="s">
        <v>119</v>
      </c>
      <c r="X141" s="777"/>
      <c r="Y141" s="907"/>
      <c r="Z141" s="907"/>
      <c r="AA141" s="108" t="s">
        <v>120</v>
      </c>
      <c r="AB141" s="281"/>
      <c r="AC141" s="281"/>
      <c r="AD141" s="272" t="s">
        <v>376</v>
      </c>
      <c r="AE141" s="272"/>
      <c r="AF141" s="272"/>
      <c r="AG141" s="272"/>
      <c r="AH141" s="272"/>
      <c r="AI141" s="273"/>
      <c r="AJ141" s="274"/>
      <c r="AK141" s="274"/>
      <c r="AL141" s="274"/>
      <c r="AM141" s="274"/>
      <c r="AN141" s="52"/>
    </row>
    <row r="142" spans="2:40" s="1" customFormat="1" ht="18" customHeight="1">
      <c r="B142" s="795"/>
      <c r="C142" s="796"/>
      <c r="D142" s="770" t="s">
        <v>241</v>
      </c>
      <c r="E142" s="771"/>
      <c r="F142" s="771"/>
      <c r="G142" s="771"/>
      <c r="H142" s="771"/>
      <c r="I142" s="774"/>
      <c r="J142" s="774"/>
      <c r="K142" s="774"/>
      <c r="L142" s="774"/>
      <c r="M142" s="774"/>
      <c r="N142" s="774"/>
      <c r="O142" s="774"/>
      <c r="P142" s="774"/>
      <c r="Q142" s="774"/>
      <c r="R142" s="774"/>
      <c r="S142" s="774"/>
      <c r="T142" s="774"/>
      <c r="U142" s="774"/>
      <c r="V142" s="774"/>
      <c r="W142" s="774"/>
      <c r="X142" s="774"/>
      <c r="Y142" s="774"/>
      <c r="Z142" s="774"/>
      <c r="AA142" s="775"/>
      <c r="AB142" s="281"/>
      <c r="AC142" s="281"/>
      <c r="AD142" s="272" t="s">
        <v>377</v>
      </c>
      <c r="AE142" s="272"/>
      <c r="AF142" s="272"/>
      <c r="AG142" s="272"/>
      <c r="AH142" s="272"/>
      <c r="AI142" s="273"/>
      <c r="AJ142" s="274"/>
      <c r="AK142" s="274"/>
      <c r="AL142" s="274"/>
      <c r="AM142" s="274"/>
      <c r="AN142" s="52"/>
    </row>
    <row r="143" spans="2:40" s="1" customFormat="1" ht="9" customHeight="1">
      <c r="B143" s="622" t="s">
        <v>523</v>
      </c>
      <c r="C143" s="766"/>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12"/>
      <c r="AB143" s="281"/>
      <c r="AC143" s="281"/>
      <c r="AD143" s="272" t="s">
        <v>378</v>
      </c>
      <c r="AE143" s="272"/>
      <c r="AF143" s="272"/>
      <c r="AG143" s="272"/>
      <c r="AH143" s="272"/>
      <c r="AI143" s="273"/>
      <c r="AJ143" s="274"/>
      <c r="AK143" s="274"/>
      <c r="AL143" s="274"/>
      <c r="AM143" s="274"/>
      <c r="AN143" s="52"/>
    </row>
    <row r="144" spans="2:40" s="1" customFormat="1" ht="18.75" customHeight="1">
      <c r="B144" s="747"/>
      <c r="C144" s="767"/>
      <c r="D144" s="296"/>
      <c r="E144" s="1" t="s">
        <v>124</v>
      </c>
      <c r="H144" s="3" t="s">
        <v>125</v>
      </c>
      <c r="I144" s="3"/>
      <c r="J144" s="3"/>
      <c r="K144" s="993"/>
      <c r="L144" s="994"/>
      <c r="M144" s="3" t="s">
        <v>1</v>
      </c>
      <c r="N144" s="88"/>
      <c r="O144" s="3" t="s">
        <v>128</v>
      </c>
      <c r="P144" s="3"/>
      <c r="Q144" s="3"/>
      <c r="R144" s="3"/>
      <c r="S144" s="3"/>
      <c r="T144" s="3"/>
      <c r="U144" s="3"/>
      <c r="V144" s="3"/>
      <c r="W144" s="3"/>
      <c r="X144" s="3"/>
      <c r="AA144" s="13"/>
      <c r="AB144" s="281"/>
      <c r="AC144" s="281"/>
      <c r="AD144" s="272" t="s">
        <v>379</v>
      </c>
      <c r="AE144" s="272"/>
      <c r="AF144" s="283" t="s">
        <v>402</v>
      </c>
      <c r="AG144" s="272" t="s">
        <v>576</v>
      </c>
      <c r="AH144" s="283"/>
      <c r="AI144" s="283"/>
      <c r="AJ144" s="274"/>
      <c r="AK144" s="274"/>
      <c r="AL144" s="274"/>
      <c r="AM144" s="274"/>
      <c r="AN144" s="52"/>
    </row>
    <row r="145" spans="1:40" s="3" customFormat="1" ht="17.25" customHeight="1">
      <c r="B145" s="747"/>
      <c r="C145" s="767"/>
      <c r="D145" s="45"/>
      <c r="E145" s="1"/>
      <c r="F145" s="294"/>
      <c r="G145" s="1"/>
      <c r="H145" s="3" t="s">
        <v>127</v>
      </c>
      <c r="K145" s="993"/>
      <c r="L145" s="994"/>
      <c r="M145" s="3" t="s">
        <v>1</v>
      </c>
      <c r="N145" s="88"/>
      <c r="O145" s="3" t="s">
        <v>128</v>
      </c>
      <c r="Q145" s="3" t="s">
        <v>129</v>
      </c>
      <c r="Y145" s="1"/>
      <c r="Z145" s="1"/>
      <c r="AA145" s="13"/>
      <c r="AB145" s="283"/>
      <c r="AC145" s="283"/>
      <c r="AD145" s="272" t="s">
        <v>380</v>
      </c>
      <c r="AE145" s="272"/>
      <c r="AF145" s="272"/>
      <c r="AG145" s="272"/>
      <c r="AH145" s="272"/>
      <c r="AI145" s="283"/>
      <c r="AJ145" s="283"/>
      <c r="AK145" s="274"/>
      <c r="AL145" s="274"/>
      <c r="AM145" s="274"/>
      <c r="AN145" s="39"/>
    </row>
    <row r="146" spans="1:40" s="3" customFormat="1" ht="9" customHeight="1">
      <c r="B146" s="747"/>
      <c r="C146" s="767"/>
      <c r="D146" s="45"/>
      <c r="E146" s="1"/>
      <c r="F146" s="1"/>
      <c r="G146" s="1"/>
      <c r="H146" s="1"/>
      <c r="I146" s="1"/>
      <c r="J146" s="1"/>
      <c r="K146" s="1"/>
      <c r="L146" s="1"/>
      <c r="M146" s="1"/>
      <c r="N146" s="1"/>
      <c r="O146" s="1"/>
      <c r="P146" s="1"/>
      <c r="Q146" s="1"/>
      <c r="R146" s="1"/>
      <c r="S146" s="1"/>
      <c r="T146" s="1"/>
      <c r="U146" s="1"/>
      <c r="V146" s="1"/>
      <c r="W146" s="1"/>
      <c r="X146" s="1"/>
      <c r="Y146" s="1"/>
      <c r="Z146" s="1"/>
      <c r="AA146" s="13"/>
      <c r="AB146" s="283"/>
      <c r="AC146" s="283"/>
      <c r="AD146" s="272" t="s">
        <v>381</v>
      </c>
      <c r="AE146" s="272"/>
      <c r="AF146" s="272"/>
      <c r="AG146" s="272"/>
      <c r="AH146" s="272"/>
      <c r="AI146" s="283"/>
      <c r="AJ146" s="283"/>
      <c r="AK146" s="274"/>
      <c r="AL146" s="274"/>
      <c r="AM146" s="274"/>
      <c r="AN146" s="39"/>
    </row>
    <row r="147" spans="1:40" s="3" customFormat="1" ht="18" customHeight="1">
      <c r="B147" s="747"/>
      <c r="C147" s="767"/>
      <c r="D147" s="296"/>
      <c r="E147" s="1" t="s">
        <v>130</v>
      </c>
      <c r="F147" s="1"/>
      <c r="G147" s="1"/>
      <c r="H147" s="3" t="s">
        <v>133</v>
      </c>
      <c r="I147" s="33"/>
      <c r="J147" s="33"/>
      <c r="K147" s="995"/>
      <c r="L147" s="996"/>
      <c r="M147" s="996"/>
      <c r="N147" s="996"/>
      <c r="O147" s="996"/>
      <c r="P147" s="996"/>
      <c r="Q147" s="996"/>
      <c r="R147" s="996"/>
      <c r="S147" s="996"/>
      <c r="T147" s="996"/>
      <c r="U147" s="996"/>
      <c r="V147" s="996"/>
      <c r="W147" s="996"/>
      <c r="X147" s="996"/>
      <c r="Y147" s="996"/>
      <c r="Z147" s="996"/>
      <c r="AA147" s="35" t="s">
        <v>126</v>
      </c>
      <c r="AB147" s="283"/>
      <c r="AC147" s="283"/>
      <c r="AD147" s="272" t="s">
        <v>421</v>
      </c>
      <c r="AE147" s="272"/>
      <c r="AF147" s="283" t="s">
        <v>402</v>
      </c>
      <c r="AG147" s="272" t="s">
        <v>577</v>
      </c>
      <c r="AH147" s="283"/>
      <c r="AI147" s="283"/>
      <c r="AJ147" s="283"/>
      <c r="AK147" s="274"/>
      <c r="AL147" s="274"/>
      <c r="AM147" s="274"/>
      <c r="AN147" s="39"/>
    </row>
    <row r="148" spans="1:40" s="3" customFormat="1" ht="21.75" customHeight="1">
      <c r="B148" s="747"/>
      <c r="C148" s="767"/>
      <c r="D148" s="1"/>
      <c r="E148" s="1"/>
      <c r="F148" s="294"/>
      <c r="G148" s="45"/>
      <c r="H148" s="3" t="s">
        <v>131</v>
      </c>
      <c r="K148" s="993"/>
      <c r="L148" s="994"/>
      <c r="M148" s="3" t="s">
        <v>1</v>
      </c>
      <c r="N148" s="88"/>
      <c r="O148" s="3" t="s">
        <v>110</v>
      </c>
      <c r="P148" s="3" t="s">
        <v>132</v>
      </c>
      <c r="R148" s="997"/>
      <c r="S148" s="998"/>
      <c r="T148" s="3" t="s">
        <v>1</v>
      </c>
      <c r="U148" s="88"/>
      <c r="V148" s="3" t="s">
        <v>110</v>
      </c>
      <c r="W148" s="3" t="s">
        <v>126</v>
      </c>
      <c r="X148" s="1"/>
      <c r="Y148" s="1"/>
      <c r="Z148" s="1"/>
      <c r="AA148" s="13"/>
      <c r="AB148" s="283"/>
      <c r="AC148" s="283"/>
      <c r="AD148" s="272" t="s">
        <v>382</v>
      </c>
      <c r="AE148" s="272"/>
      <c r="AF148" s="272"/>
      <c r="AG148" s="272"/>
      <c r="AH148" s="272"/>
      <c r="AI148" s="283"/>
      <c r="AJ148" s="283"/>
      <c r="AK148" s="274"/>
      <c r="AL148" s="274"/>
      <c r="AM148" s="274"/>
      <c r="AN148" s="39"/>
    </row>
    <row r="149" spans="1:40" s="1" customFormat="1" ht="21.75" customHeight="1">
      <c r="B149" s="747"/>
      <c r="C149" s="767"/>
      <c r="G149" s="45"/>
      <c r="H149" s="3" t="s">
        <v>391</v>
      </c>
      <c r="M149" s="993"/>
      <c r="N149" s="994"/>
      <c r="O149" s="3" t="s">
        <v>1</v>
      </c>
      <c r="P149" s="88"/>
      <c r="Q149" s="3" t="s">
        <v>128</v>
      </c>
      <c r="R149" s="3" t="s">
        <v>134</v>
      </c>
      <c r="Z149" s="52"/>
      <c r="AA149" s="70"/>
      <c r="AB149" s="281"/>
      <c r="AC149" s="281"/>
      <c r="AD149" s="272"/>
      <c r="AE149" s="272"/>
      <c r="AF149" s="272"/>
      <c r="AG149" s="272"/>
      <c r="AH149" s="272"/>
      <c r="AI149" s="273"/>
      <c r="AJ149" s="274"/>
      <c r="AK149" s="274"/>
      <c r="AL149" s="274"/>
      <c r="AM149" s="274"/>
      <c r="AN149" s="52"/>
    </row>
    <row r="150" spans="1:40" s="1" customFormat="1" ht="15" customHeight="1">
      <c r="B150" s="795"/>
      <c r="C150" s="992"/>
      <c r="D150" s="18"/>
      <c r="E150" s="18"/>
      <c r="F150" s="18"/>
      <c r="G150" s="18"/>
      <c r="H150" s="999" t="s">
        <v>578</v>
      </c>
      <c r="I150" s="1000"/>
      <c r="J150" s="1000"/>
      <c r="K150" s="884"/>
      <c r="L150" s="884"/>
      <c r="M150" s="884"/>
      <c r="N150" s="884"/>
      <c r="O150" s="884"/>
      <c r="P150" s="884"/>
      <c r="Q150" s="884"/>
      <c r="R150" s="884"/>
      <c r="S150" s="884"/>
      <c r="T150" s="884"/>
      <c r="U150" s="884"/>
      <c r="V150" s="884"/>
      <c r="W150" s="884"/>
      <c r="X150" s="884"/>
      <c r="Y150" s="884"/>
      <c r="Z150" s="884"/>
      <c r="AA150" s="325" t="s">
        <v>579</v>
      </c>
      <c r="AB150" s="281"/>
      <c r="AC150" s="281"/>
      <c r="AD150" s="272"/>
      <c r="AE150" s="272"/>
      <c r="AF150" s="272"/>
      <c r="AG150" s="272"/>
      <c r="AH150" s="272"/>
      <c r="AI150" s="273"/>
      <c r="AJ150" s="274"/>
      <c r="AK150" s="274"/>
      <c r="AL150" s="274"/>
      <c r="AM150" s="274"/>
      <c r="AN150" s="52"/>
    </row>
    <row r="151" spans="1:40" ht="34.5" customHeight="1">
      <c r="A151" s="1004" t="s">
        <v>863</v>
      </c>
      <c r="B151" s="846"/>
      <c r="C151" s="846"/>
      <c r="D151" s="846"/>
      <c r="E151" s="846"/>
      <c r="F151" s="846"/>
      <c r="G151" s="846"/>
      <c r="H151" s="846"/>
      <c r="I151" s="846"/>
      <c r="J151" s="846"/>
      <c r="K151" s="846"/>
      <c r="L151" s="846"/>
      <c r="M151" s="846"/>
      <c r="N151" s="846"/>
      <c r="O151" s="846"/>
      <c r="P151" s="846"/>
      <c r="Q151" s="846"/>
      <c r="R151" s="846"/>
      <c r="S151" s="846"/>
      <c r="T151" s="846"/>
      <c r="U151" s="846"/>
      <c r="V151" s="846"/>
      <c r="W151" s="846"/>
      <c r="X151" s="846"/>
      <c r="Y151" s="846"/>
      <c r="Z151" s="846"/>
      <c r="AA151" s="846"/>
      <c r="AB151" s="414"/>
    </row>
  </sheetData>
  <mergeCells count="188">
    <mergeCell ref="A151:AA151"/>
    <mergeCell ref="B17:C19"/>
    <mergeCell ref="D17:H17"/>
    <mergeCell ref="J17:L17"/>
    <mergeCell ref="N17:R17"/>
    <mergeCell ref="X17:Z17"/>
    <mergeCell ref="D18:H18"/>
    <mergeCell ref="B7:C14"/>
    <mergeCell ref="D7:I14"/>
    <mergeCell ref="J7:L14"/>
    <mergeCell ref="M7:AA7"/>
    <mergeCell ref="P9:AA9"/>
    <mergeCell ref="X12:AA12"/>
    <mergeCell ref="X13:AA13"/>
    <mergeCell ref="R25:S25"/>
    <mergeCell ref="M26:N26"/>
    <mergeCell ref="N42:R42"/>
    <mergeCell ref="X42:Z42"/>
    <mergeCell ref="D43:H43"/>
    <mergeCell ref="B39:I40"/>
    <mergeCell ref="K39:O39"/>
    <mergeCell ref="J40:L40"/>
    <mergeCell ref="M40:AA40"/>
    <mergeCell ref="B56:C63"/>
    <mergeCell ref="R1:AA1"/>
    <mergeCell ref="H27:J27"/>
    <mergeCell ref="K27:Z27"/>
    <mergeCell ref="B31:C38"/>
    <mergeCell ref="D31:I38"/>
    <mergeCell ref="J31:L38"/>
    <mergeCell ref="M31:AA31"/>
    <mergeCell ref="P33:AA33"/>
    <mergeCell ref="J18:L18"/>
    <mergeCell ref="N18:R18"/>
    <mergeCell ref="X18:Z18"/>
    <mergeCell ref="D19:H19"/>
    <mergeCell ref="I19:AA19"/>
    <mergeCell ref="B20:C27"/>
    <mergeCell ref="K21:L21"/>
    <mergeCell ref="K22:L22"/>
    <mergeCell ref="K24:Z24"/>
    <mergeCell ref="K25:L25"/>
    <mergeCell ref="B15:I16"/>
    <mergeCell ref="K15:O15"/>
    <mergeCell ref="J16:L16"/>
    <mergeCell ref="M16:AA16"/>
    <mergeCell ref="X36:AA36"/>
    <mergeCell ref="X37:AA37"/>
    <mergeCell ref="D56:I63"/>
    <mergeCell ref="J56:L63"/>
    <mergeCell ref="M56:AA56"/>
    <mergeCell ref="P58:AA58"/>
    <mergeCell ref="X61:AA61"/>
    <mergeCell ref="X62:AA62"/>
    <mergeCell ref="I43:AA43"/>
    <mergeCell ref="B44:C51"/>
    <mergeCell ref="K45:L45"/>
    <mergeCell ref="K46:L46"/>
    <mergeCell ref="K48:Z48"/>
    <mergeCell ref="K49:L49"/>
    <mergeCell ref="R49:S49"/>
    <mergeCell ref="M50:N50"/>
    <mergeCell ref="H51:J51"/>
    <mergeCell ref="K51:Z51"/>
    <mergeCell ref="B41:C43"/>
    <mergeCell ref="D41:H41"/>
    <mergeCell ref="J41:L41"/>
    <mergeCell ref="N41:R41"/>
    <mergeCell ref="X41:Z41"/>
    <mergeCell ref="D42:H42"/>
    <mergeCell ref="J42:L42"/>
    <mergeCell ref="B64:I65"/>
    <mergeCell ref="K64:O64"/>
    <mergeCell ref="J65:L65"/>
    <mergeCell ref="M65:AA65"/>
    <mergeCell ref="B66:C68"/>
    <mergeCell ref="D66:H66"/>
    <mergeCell ref="J66:L66"/>
    <mergeCell ref="N66:R66"/>
    <mergeCell ref="X66:Z66"/>
    <mergeCell ref="D67:H67"/>
    <mergeCell ref="J67:L67"/>
    <mergeCell ref="N67:R67"/>
    <mergeCell ref="X67:Z67"/>
    <mergeCell ref="D68:H68"/>
    <mergeCell ref="I68:AA68"/>
    <mergeCell ref="B69:C76"/>
    <mergeCell ref="K70:L70"/>
    <mergeCell ref="K71:L71"/>
    <mergeCell ref="K73:Z73"/>
    <mergeCell ref="K74:L74"/>
    <mergeCell ref="R74:S74"/>
    <mergeCell ref="M75:N75"/>
    <mergeCell ref="H76:J76"/>
    <mergeCell ref="K76:Z76"/>
    <mergeCell ref="D92:H92"/>
    <mergeCell ref="I92:AA92"/>
    <mergeCell ref="X86:AA86"/>
    <mergeCell ref="B88:I89"/>
    <mergeCell ref="K88:O88"/>
    <mergeCell ref="J89:L89"/>
    <mergeCell ref="M89:AA89"/>
    <mergeCell ref="B90:C92"/>
    <mergeCell ref="D90:H90"/>
    <mergeCell ref="J90:L90"/>
    <mergeCell ref="N90:R90"/>
    <mergeCell ref="X90:Z90"/>
    <mergeCell ref="B80:C87"/>
    <mergeCell ref="D80:I87"/>
    <mergeCell ref="J80:L87"/>
    <mergeCell ref="M80:AA80"/>
    <mergeCell ref="P82:AA82"/>
    <mergeCell ref="X85:AA85"/>
    <mergeCell ref="D91:H91"/>
    <mergeCell ref="J91:L91"/>
    <mergeCell ref="N91:R91"/>
    <mergeCell ref="X91:Z91"/>
    <mergeCell ref="B106:C113"/>
    <mergeCell ref="D106:I113"/>
    <mergeCell ref="J106:L113"/>
    <mergeCell ref="M106:AA106"/>
    <mergeCell ref="P108:AA108"/>
    <mergeCell ref="X111:AA111"/>
    <mergeCell ref="X112:AA112"/>
    <mergeCell ref="B93:C100"/>
    <mergeCell ref="K94:L94"/>
    <mergeCell ref="K95:L95"/>
    <mergeCell ref="K97:Z97"/>
    <mergeCell ref="K98:L98"/>
    <mergeCell ref="R98:S98"/>
    <mergeCell ref="M99:N99"/>
    <mergeCell ref="H100:J100"/>
    <mergeCell ref="K100:Z100"/>
    <mergeCell ref="B114:I115"/>
    <mergeCell ref="K114:O114"/>
    <mergeCell ref="J115:L115"/>
    <mergeCell ref="M115:AA115"/>
    <mergeCell ref="B116:C118"/>
    <mergeCell ref="D116:H116"/>
    <mergeCell ref="J116:L116"/>
    <mergeCell ref="N116:R116"/>
    <mergeCell ref="X116:Z116"/>
    <mergeCell ref="D117:H117"/>
    <mergeCell ref="J117:L117"/>
    <mergeCell ref="N117:R117"/>
    <mergeCell ref="X117:Z117"/>
    <mergeCell ref="D118:H118"/>
    <mergeCell ref="I118:AA118"/>
    <mergeCell ref="B119:C126"/>
    <mergeCell ref="K120:L120"/>
    <mergeCell ref="K121:L121"/>
    <mergeCell ref="K123:Z123"/>
    <mergeCell ref="K124:L124"/>
    <mergeCell ref="R124:S124"/>
    <mergeCell ref="M125:N125"/>
    <mergeCell ref="H126:J126"/>
    <mergeCell ref="K126:Z126"/>
    <mergeCell ref="D142:H142"/>
    <mergeCell ref="I142:AA142"/>
    <mergeCell ref="X136:AA136"/>
    <mergeCell ref="B138:I139"/>
    <mergeCell ref="K138:O138"/>
    <mergeCell ref="J139:L139"/>
    <mergeCell ref="M139:AA139"/>
    <mergeCell ref="B140:C142"/>
    <mergeCell ref="D140:H140"/>
    <mergeCell ref="J140:L140"/>
    <mergeCell ref="N140:R140"/>
    <mergeCell ref="X140:Z140"/>
    <mergeCell ref="B130:C137"/>
    <mergeCell ref="D130:I137"/>
    <mergeCell ref="J130:L137"/>
    <mergeCell ref="M130:AA130"/>
    <mergeCell ref="P132:AA132"/>
    <mergeCell ref="X135:AA135"/>
    <mergeCell ref="D141:H141"/>
    <mergeCell ref="J141:L141"/>
    <mergeCell ref="N141:R141"/>
    <mergeCell ref="X141:Z141"/>
    <mergeCell ref="B143:C150"/>
    <mergeCell ref="K144:L144"/>
    <mergeCell ref="K145:L145"/>
    <mergeCell ref="K147:Z147"/>
    <mergeCell ref="K148:L148"/>
    <mergeCell ref="R148:S148"/>
    <mergeCell ref="M149:N149"/>
    <mergeCell ref="H150:J150"/>
    <mergeCell ref="K150:Z150"/>
  </mergeCells>
  <phoneticPr fontId="1"/>
  <conditionalFormatting sqref="D21">
    <cfRule type="expression" dxfId="321" priority="142">
      <formula>AND(D21="",D24="")</formula>
    </cfRule>
  </conditionalFormatting>
  <conditionalFormatting sqref="D24">
    <cfRule type="expression" dxfId="320" priority="141">
      <formula>AND(D21="",D24="")</formula>
    </cfRule>
  </conditionalFormatting>
  <conditionalFormatting sqref="D45">
    <cfRule type="expression" dxfId="319" priority="117">
      <formula>AND(D45="",D48="")</formula>
    </cfRule>
  </conditionalFormatting>
  <conditionalFormatting sqref="D48">
    <cfRule type="expression" dxfId="318" priority="116">
      <formula>AND(D45="",D48="")</formula>
    </cfRule>
  </conditionalFormatting>
  <conditionalFormatting sqref="D70">
    <cfRule type="expression" dxfId="317" priority="92">
      <formula>AND(D70="",D73="")</formula>
    </cfRule>
  </conditionalFormatting>
  <conditionalFormatting sqref="D73">
    <cfRule type="expression" dxfId="316" priority="91">
      <formula>AND(D70="",D73="")</formula>
    </cfRule>
  </conditionalFormatting>
  <conditionalFormatting sqref="D94">
    <cfRule type="expression" dxfId="315" priority="67">
      <formula>AND(D94="",D97="")</formula>
    </cfRule>
  </conditionalFormatting>
  <conditionalFormatting sqref="D97">
    <cfRule type="expression" dxfId="314" priority="66">
      <formula>AND(D94="",D97="")</formula>
    </cfRule>
  </conditionalFormatting>
  <conditionalFormatting sqref="D120">
    <cfRule type="expression" dxfId="313" priority="42">
      <formula>AND(D120="",D123="")</formula>
    </cfRule>
  </conditionalFormatting>
  <conditionalFormatting sqref="D123">
    <cfRule type="expression" dxfId="312" priority="41">
      <formula>AND(D120="",D123="")</formula>
    </cfRule>
  </conditionalFormatting>
  <conditionalFormatting sqref="D144">
    <cfRule type="expression" dxfId="311" priority="17">
      <formula>AND(D144="",D147="")</formula>
    </cfRule>
  </conditionalFormatting>
  <conditionalFormatting sqref="D147">
    <cfRule type="expression" dxfId="310" priority="16">
      <formula>AND(D144="",D147="")</formula>
    </cfRule>
  </conditionalFormatting>
  <conditionalFormatting sqref="D7:I14">
    <cfRule type="expression" dxfId="309" priority="149">
      <formula>D7=""</formula>
    </cfRule>
  </conditionalFormatting>
  <conditionalFormatting sqref="D31:I38">
    <cfRule type="expression" dxfId="308" priority="124">
      <formula>D31=""</formula>
    </cfRule>
  </conditionalFormatting>
  <conditionalFormatting sqref="D56:I63">
    <cfRule type="expression" dxfId="307" priority="99">
      <formula>D56=""</formula>
    </cfRule>
  </conditionalFormatting>
  <conditionalFormatting sqref="D80:I87">
    <cfRule type="expression" dxfId="306" priority="74">
      <formula>D80=""</formula>
    </cfRule>
  </conditionalFormatting>
  <conditionalFormatting sqref="D106:I113">
    <cfRule type="expression" dxfId="305" priority="49">
      <formula>D106=""</formula>
    </cfRule>
  </conditionalFormatting>
  <conditionalFormatting sqref="D130:I137">
    <cfRule type="expression" dxfId="304" priority="24">
      <formula>D130=""</formula>
    </cfRule>
  </conditionalFormatting>
  <conditionalFormatting sqref="J16:AA16">
    <cfRule type="expression" dxfId="303" priority="146">
      <formula>J16=""</formula>
    </cfRule>
  </conditionalFormatting>
  <conditionalFormatting sqref="J40:AA40">
    <cfRule type="expression" dxfId="302" priority="121">
      <formula>J40=""</formula>
    </cfRule>
  </conditionalFormatting>
  <conditionalFormatting sqref="J65:AA65">
    <cfRule type="expression" dxfId="301" priority="96">
      <formula>J65=""</formula>
    </cfRule>
  </conditionalFormatting>
  <conditionalFormatting sqref="J89:AA89">
    <cfRule type="expression" dxfId="300" priority="71">
      <formula>J89=""</formula>
    </cfRule>
  </conditionalFormatting>
  <conditionalFormatting sqref="J115:AA115">
    <cfRule type="expression" dxfId="299" priority="46">
      <formula>J115=""</formula>
    </cfRule>
  </conditionalFormatting>
  <conditionalFormatting sqref="J139:AA139">
    <cfRule type="expression" dxfId="298" priority="21">
      <formula>J139=""</formula>
    </cfRule>
  </conditionalFormatting>
  <conditionalFormatting sqref="K21:L21">
    <cfRule type="expression" dxfId="297" priority="140">
      <formula>AND(D21="○",K21="",K22="")</formula>
    </cfRule>
  </conditionalFormatting>
  <conditionalFormatting sqref="K22:L22">
    <cfRule type="expression" dxfId="296" priority="134">
      <formula>AND(D21="○",K21="",K22="")</formula>
    </cfRule>
  </conditionalFormatting>
  <conditionalFormatting sqref="K25:L25">
    <cfRule type="expression" dxfId="295" priority="131">
      <formula>AND(D24="○",K25="",M26="")</formula>
    </cfRule>
  </conditionalFormatting>
  <conditionalFormatting sqref="K45:L45">
    <cfRule type="expression" dxfId="294" priority="115">
      <formula>AND(D45="○",K45="",K46="")</formula>
    </cfRule>
  </conditionalFormatting>
  <conditionalFormatting sqref="K46:L46">
    <cfRule type="expression" dxfId="293" priority="109">
      <formula>AND(D45="○",K45="",K46="")</formula>
    </cfRule>
  </conditionalFormatting>
  <conditionalFormatting sqref="K49:L49">
    <cfRule type="expression" dxfId="292" priority="106">
      <formula>AND(D48="○",K49="",M50="")</formula>
    </cfRule>
  </conditionalFormatting>
  <conditionalFormatting sqref="K70:L70">
    <cfRule type="expression" dxfId="291" priority="90">
      <formula>AND(D70="○",K70="",K71="")</formula>
    </cfRule>
  </conditionalFormatting>
  <conditionalFormatting sqref="K71:L71">
    <cfRule type="expression" dxfId="290" priority="84">
      <formula>AND(D70="○",K70="",K71="")</formula>
    </cfRule>
  </conditionalFormatting>
  <conditionalFormatting sqref="K74:L74">
    <cfRule type="expression" dxfId="289" priority="81">
      <formula>AND(D73="○",K74="",M75="")</formula>
    </cfRule>
  </conditionalFormatting>
  <conditionalFormatting sqref="K94:L94">
    <cfRule type="expression" dxfId="288" priority="65">
      <formula>AND(D94="○",K94="",K95="")</formula>
    </cfRule>
  </conditionalFormatting>
  <conditionalFormatting sqref="K95:L95">
    <cfRule type="expression" dxfId="287" priority="59">
      <formula>AND(D94="○",K94="",K95="")</formula>
    </cfRule>
  </conditionalFormatting>
  <conditionalFormatting sqref="K98:L98">
    <cfRule type="expression" dxfId="286" priority="56">
      <formula>AND(D97="○",K98="",M99="")</formula>
    </cfRule>
  </conditionalFormatting>
  <conditionalFormatting sqref="K120:L120">
    <cfRule type="expression" dxfId="285" priority="40">
      <formula>AND(D120="○",K120="",K121="")</formula>
    </cfRule>
  </conditionalFormatting>
  <conditionalFormatting sqref="K121:L121">
    <cfRule type="expression" dxfId="284" priority="34">
      <formula>AND(D120="○",K120="",K121="")</formula>
    </cfRule>
  </conditionalFormatting>
  <conditionalFormatting sqref="K124:L124">
    <cfRule type="expression" dxfId="283" priority="31">
      <formula>AND(D123="○",K124="",M125="")</formula>
    </cfRule>
  </conditionalFormatting>
  <conditionalFormatting sqref="K144:L144">
    <cfRule type="expression" dxfId="282" priority="15">
      <formula>AND(D144="○",K144="",K145="")</formula>
    </cfRule>
  </conditionalFormatting>
  <conditionalFormatting sqref="K145:L145">
    <cfRule type="expression" dxfId="281" priority="9">
      <formula>AND(D144="○",K144="",K145="")</formula>
    </cfRule>
  </conditionalFormatting>
  <conditionalFormatting sqref="K148:L148">
    <cfRule type="expression" dxfId="280" priority="6">
      <formula>AND(D147="○",K148="",M149="")</formula>
    </cfRule>
  </conditionalFormatting>
  <conditionalFormatting sqref="K15:O15">
    <cfRule type="expression" dxfId="279" priority="148">
      <formula>K15=""</formula>
    </cfRule>
  </conditionalFormatting>
  <conditionalFormatting sqref="K39:O39">
    <cfRule type="expression" dxfId="278" priority="123">
      <formula>K39=""</formula>
    </cfRule>
  </conditionalFormatting>
  <conditionalFormatting sqref="K64:O64">
    <cfRule type="expression" dxfId="277" priority="98">
      <formula>K64=""</formula>
    </cfRule>
  </conditionalFormatting>
  <conditionalFormatting sqref="K88:O88">
    <cfRule type="expression" dxfId="276" priority="73">
      <formula>K88=""</formula>
    </cfRule>
  </conditionalFormatting>
  <conditionalFormatting sqref="K114:O114">
    <cfRule type="expression" dxfId="275" priority="48">
      <formula>K114=""</formula>
    </cfRule>
  </conditionalFormatting>
  <conditionalFormatting sqref="K138:O138">
    <cfRule type="expression" dxfId="274" priority="23">
      <formula>K138=""</formula>
    </cfRule>
  </conditionalFormatting>
  <conditionalFormatting sqref="K24:Z24">
    <cfRule type="expression" dxfId="273" priority="132">
      <formula>AND(D24="○",K24="")</formula>
    </cfRule>
    <cfRule type="expression" dxfId="272" priority="137">
      <formula>AND($F$166=TRUE,$K$165="")</formula>
    </cfRule>
  </conditionalFormatting>
  <conditionalFormatting sqref="K48:Z48">
    <cfRule type="expression" dxfId="271" priority="112">
      <formula>AND($F$166=TRUE,$K$165="")</formula>
    </cfRule>
    <cfRule type="expression" dxfId="270" priority="107">
      <formula>AND(D48="○",K48="")</formula>
    </cfRule>
  </conditionalFormatting>
  <conditionalFormatting sqref="K73:Z73">
    <cfRule type="expression" dxfId="269" priority="82">
      <formula>AND(D73="○",K73="")</formula>
    </cfRule>
    <cfRule type="expression" dxfId="268" priority="87">
      <formula>AND($F$166=TRUE,$K$165="")</formula>
    </cfRule>
  </conditionalFormatting>
  <conditionalFormatting sqref="K97:Z97">
    <cfRule type="expression" dxfId="267" priority="57">
      <formula>AND(D97="○",K97="")</formula>
    </cfRule>
    <cfRule type="expression" dxfId="266" priority="62">
      <formula>AND($F$166=TRUE,$K$165="")</formula>
    </cfRule>
  </conditionalFormatting>
  <conditionalFormatting sqref="K123:Z123">
    <cfRule type="expression" dxfId="265" priority="32">
      <formula>AND(D123="○",K123="")</formula>
    </cfRule>
    <cfRule type="expression" dxfId="264" priority="37">
      <formula>AND($F$166=TRUE,$K$165="")</formula>
    </cfRule>
  </conditionalFormatting>
  <conditionalFormatting sqref="K147:Z147">
    <cfRule type="expression" dxfId="263" priority="12">
      <formula>AND($F$166=TRUE,$K$165="")</formula>
    </cfRule>
    <cfRule type="expression" dxfId="262" priority="7">
      <formula>AND(D147="○",K147="")</formula>
    </cfRule>
  </conditionalFormatting>
  <conditionalFormatting sqref="M8">
    <cfRule type="expression" dxfId="261" priority="144">
      <formula>AND(M8="",M9="")</formula>
    </cfRule>
  </conditionalFormatting>
  <conditionalFormatting sqref="M9">
    <cfRule type="expression" dxfId="260" priority="143">
      <formula>AND(M8="",M9="")</formula>
    </cfRule>
    <cfRule type="expression" dxfId="259" priority="145">
      <formula>$M$150=TRUE</formula>
    </cfRule>
  </conditionalFormatting>
  <conditionalFormatting sqref="M32">
    <cfRule type="expression" dxfId="258" priority="119">
      <formula>AND(M32="",M33="")</formula>
    </cfRule>
  </conditionalFormatting>
  <conditionalFormatting sqref="M33">
    <cfRule type="expression" dxfId="257" priority="120">
      <formula>$M$150=TRUE</formula>
    </cfRule>
    <cfRule type="expression" dxfId="256" priority="118">
      <formula>AND(M32="",M33="")</formula>
    </cfRule>
  </conditionalFormatting>
  <conditionalFormatting sqref="M57">
    <cfRule type="expression" dxfId="255" priority="94">
      <formula>AND(M57="",M58="")</formula>
    </cfRule>
  </conditionalFormatting>
  <conditionalFormatting sqref="M58">
    <cfRule type="expression" dxfId="254" priority="93">
      <formula>AND(M57="",M58="")</formula>
    </cfRule>
    <cfRule type="expression" dxfId="253" priority="95">
      <formula>$M$150=TRUE</formula>
    </cfRule>
  </conditionalFormatting>
  <conditionalFormatting sqref="M81">
    <cfRule type="expression" dxfId="252" priority="69">
      <formula>AND(M81="",M82="")</formula>
    </cfRule>
  </conditionalFormatting>
  <conditionalFormatting sqref="M82">
    <cfRule type="expression" dxfId="251" priority="68">
      <formula>AND(M81="",M82="")</formula>
    </cfRule>
    <cfRule type="expression" dxfId="250" priority="70">
      <formula>$M$150=TRUE</formula>
    </cfRule>
  </conditionalFormatting>
  <conditionalFormatting sqref="M107">
    <cfRule type="expression" dxfId="249" priority="44">
      <formula>AND(M107="",M108="")</formula>
    </cfRule>
  </conditionalFormatting>
  <conditionalFormatting sqref="M108">
    <cfRule type="expression" dxfId="248" priority="45">
      <formula>$M$150=TRUE</formula>
    </cfRule>
    <cfRule type="expression" dxfId="247" priority="43">
      <formula>AND(M107="",M108="")</formula>
    </cfRule>
  </conditionalFormatting>
  <conditionalFormatting sqref="M131">
    <cfRule type="expression" dxfId="246" priority="19">
      <formula>AND(M131="",M132="")</formula>
    </cfRule>
  </conditionalFormatting>
  <conditionalFormatting sqref="M132">
    <cfRule type="expression" dxfId="245" priority="18">
      <formula>AND(M131="",M132="")</formula>
    </cfRule>
    <cfRule type="expression" dxfId="244" priority="20">
      <formula>$M$150=TRUE</formula>
    </cfRule>
  </conditionalFormatting>
  <conditionalFormatting sqref="M26:N26">
    <cfRule type="expression" dxfId="243" priority="130">
      <formula>AND(D24="○",K25="",M26="")</formula>
    </cfRule>
    <cfRule type="expression" dxfId="242" priority="138">
      <formula>AND($F$166=TRUE,$K$166="",$M$167="")</formula>
    </cfRule>
  </conditionalFormatting>
  <conditionalFormatting sqref="M50:N50">
    <cfRule type="expression" dxfId="241" priority="105">
      <formula>AND(D48="○",K49="",M50="")</formula>
    </cfRule>
    <cfRule type="expression" dxfId="240" priority="113">
      <formula>AND($F$166=TRUE,$K$166="",$M$167="")</formula>
    </cfRule>
  </conditionalFormatting>
  <conditionalFormatting sqref="M75:N75">
    <cfRule type="expression" dxfId="239" priority="80">
      <formula>AND(D73="○",K74="",M75="")</formula>
    </cfRule>
    <cfRule type="expression" dxfId="238" priority="88">
      <formula>AND($F$166=TRUE,$K$166="",$M$167="")</formula>
    </cfRule>
  </conditionalFormatting>
  <conditionalFormatting sqref="M99:N99">
    <cfRule type="expression" dxfId="237" priority="63">
      <formula>AND($F$166=TRUE,$K$166="",$M$167="")</formula>
    </cfRule>
    <cfRule type="expression" dxfId="236" priority="55">
      <formula>AND(D97="○",K98="",M99="")</formula>
    </cfRule>
  </conditionalFormatting>
  <conditionalFormatting sqref="M125:N125">
    <cfRule type="expression" dxfId="235" priority="30">
      <formula>AND(D123="○",K124="",M125="")</formula>
    </cfRule>
    <cfRule type="expression" dxfId="234" priority="38">
      <formula>AND($F$166=TRUE,$K$166="",$M$167="")</formula>
    </cfRule>
  </conditionalFormatting>
  <conditionalFormatting sqref="M149:N149">
    <cfRule type="expression" dxfId="233" priority="5">
      <formula>AND(D147="○",K148="",M149="")</formula>
    </cfRule>
    <cfRule type="expression" dxfId="232" priority="13">
      <formula>AND($F$166=TRUE,$K$166="",$M$167="")</formula>
    </cfRule>
  </conditionalFormatting>
  <conditionalFormatting sqref="N10">
    <cfRule type="expression" dxfId="231" priority="136">
      <formula>AND(M9="○",N10="")</formula>
    </cfRule>
  </conditionalFormatting>
  <conditionalFormatting sqref="N11">
    <cfRule type="expression" dxfId="230" priority="135">
      <formula>AND(M9="○",N11="")</formula>
    </cfRule>
  </conditionalFormatting>
  <conditionalFormatting sqref="N21">
    <cfRule type="expression" dxfId="229" priority="139">
      <formula>AND(D21="○",K21&lt;&gt;"",N21="")</formula>
    </cfRule>
  </conditionalFormatting>
  <conditionalFormatting sqref="N22">
    <cfRule type="expression" dxfId="228" priority="133">
      <formula>AND(D21="○",K22&lt;&gt;"",N22="")</formula>
    </cfRule>
  </conditionalFormatting>
  <conditionalFormatting sqref="N25">
    <cfRule type="expression" dxfId="227" priority="129">
      <formula>AND(D24="○",K25&lt;&gt;"",N25="")</formula>
    </cfRule>
  </conditionalFormatting>
  <conditionalFormatting sqref="N34">
    <cfRule type="expression" dxfId="226" priority="111">
      <formula>AND(M33="○",N34="")</formula>
    </cfRule>
  </conditionalFormatting>
  <conditionalFormatting sqref="N35">
    <cfRule type="expression" dxfId="225" priority="110">
      <formula>AND(M33="○",N35="")</formula>
    </cfRule>
  </conditionalFormatting>
  <conditionalFormatting sqref="N45">
    <cfRule type="expression" dxfId="224" priority="114">
      <formula>AND(D45="○",K45&lt;&gt;"",N45="")</formula>
    </cfRule>
  </conditionalFormatting>
  <conditionalFormatting sqref="N46">
    <cfRule type="expression" dxfId="223" priority="108">
      <formula>AND(D45="○",K46&lt;&gt;"",N46="")</formula>
    </cfRule>
  </conditionalFormatting>
  <conditionalFormatting sqref="N49">
    <cfRule type="expression" dxfId="222" priority="104">
      <formula>AND(D48="○",K49&lt;&gt;"",N49="")</formula>
    </cfRule>
  </conditionalFormatting>
  <conditionalFormatting sqref="N59">
    <cfRule type="expression" dxfId="221" priority="86">
      <formula>AND(M58="○",N59="")</formula>
    </cfRule>
  </conditionalFormatting>
  <conditionalFormatting sqref="N60">
    <cfRule type="expression" dxfId="220" priority="85">
      <formula>AND(M58="○",N60="")</formula>
    </cfRule>
  </conditionalFormatting>
  <conditionalFormatting sqref="N70">
    <cfRule type="expression" dxfId="219" priority="89">
      <formula>AND(D70="○",K70&lt;&gt;"",N70="")</formula>
    </cfRule>
  </conditionalFormatting>
  <conditionalFormatting sqref="N71">
    <cfRule type="expression" dxfId="218" priority="83">
      <formula>AND(D70="○",K71&lt;&gt;"",N71="")</formula>
    </cfRule>
  </conditionalFormatting>
  <conditionalFormatting sqref="N74">
    <cfRule type="expression" dxfId="217" priority="79">
      <formula>AND(D73="○",K74&lt;&gt;"",N74="")</formula>
    </cfRule>
  </conditionalFormatting>
  <conditionalFormatting sqref="N83">
    <cfRule type="expression" dxfId="216" priority="61">
      <formula>AND(M82="○",N83="")</formula>
    </cfRule>
  </conditionalFormatting>
  <conditionalFormatting sqref="N84">
    <cfRule type="expression" dxfId="215" priority="60">
      <formula>AND(M82="○",N84="")</formula>
    </cfRule>
  </conditionalFormatting>
  <conditionalFormatting sqref="N94">
    <cfRule type="expression" dxfId="214" priority="64">
      <formula>AND(D94="○",K94&lt;&gt;"",N94="")</formula>
    </cfRule>
  </conditionalFormatting>
  <conditionalFormatting sqref="N95">
    <cfRule type="expression" dxfId="213" priority="58">
      <formula>AND(D94="○",K95&lt;&gt;"",N95="")</formula>
    </cfRule>
  </conditionalFormatting>
  <conditionalFormatting sqref="N98">
    <cfRule type="expression" dxfId="212" priority="54">
      <formula>AND(D97="○",K98&lt;&gt;"",N98="")</formula>
    </cfRule>
  </conditionalFormatting>
  <conditionalFormatting sqref="N109">
    <cfRule type="expression" dxfId="211" priority="36">
      <formula>AND(M108="○",N109="")</formula>
    </cfRule>
  </conditionalFormatting>
  <conditionalFormatting sqref="N110">
    <cfRule type="expression" dxfId="210" priority="35">
      <formula>AND(M108="○",N110="")</formula>
    </cfRule>
  </conditionalFormatting>
  <conditionalFormatting sqref="N120">
    <cfRule type="expression" dxfId="209" priority="39">
      <formula>AND(D120="○",K120&lt;&gt;"",N120="")</formula>
    </cfRule>
  </conditionalFormatting>
  <conditionalFormatting sqref="N121">
    <cfRule type="expression" dxfId="208" priority="33">
      <formula>AND(D120="○",K121&lt;&gt;"",N121="")</formula>
    </cfRule>
  </conditionalFormatting>
  <conditionalFormatting sqref="N124">
    <cfRule type="expression" dxfId="207" priority="29">
      <formula>AND(D123="○",K124&lt;&gt;"",N124="")</formula>
    </cfRule>
  </conditionalFormatting>
  <conditionalFormatting sqref="N133">
    <cfRule type="expression" dxfId="206" priority="11">
      <formula>AND(M132="○",N133="")</formula>
    </cfRule>
  </conditionalFormatting>
  <conditionalFormatting sqref="N134">
    <cfRule type="expression" dxfId="205" priority="10">
      <formula>AND(M132="○",N134="")</formula>
    </cfRule>
  </conditionalFormatting>
  <conditionalFormatting sqref="N144">
    <cfRule type="expression" dxfId="204" priority="14">
      <formula>AND(D144="○",K144&lt;&gt;"",N144="")</formula>
    </cfRule>
  </conditionalFormatting>
  <conditionalFormatting sqref="N145">
    <cfRule type="expression" dxfId="203" priority="8">
      <formula>AND(D144="○",K145&lt;&gt;"",N145="")</formula>
    </cfRule>
  </conditionalFormatting>
  <conditionalFormatting sqref="N148">
    <cfRule type="expression" dxfId="202" priority="4">
      <formula>AND(D147="○",K148&lt;&gt;"",N148="")</formula>
    </cfRule>
  </conditionalFormatting>
  <conditionalFormatting sqref="P26">
    <cfRule type="expression" dxfId="201" priority="126">
      <formula>AND(D24="○",M26&lt;&gt;"",P26="")</formula>
    </cfRule>
  </conditionalFormatting>
  <conditionalFormatting sqref="P50">
    <cfRule type="expression" dxfId="200" priority="101">
      <formula>AND(D48="○",M50&lt;&gt;"",P50="")</formula>
    </cfRule>
  </conditionalFormatting>
  <conditionalFormatting sqref="P75">
    <cfRule type="expression" dxfId="199" priority="76">
      <formula>AND(D73="○",M75&lt;&gt;"",P75="")</formula>
    </cfRule>
  </conditionalFormatting>
  <conditionalFormatting sqref="P99">
    <cfRule type="expression" dxfId="198" priority="51">
      <formula>AND(D97="○",M99&lt;&gt;"",P99="")</formula>
    </cfRule>
  </conditionalFormatting>
  <conditionalFormatting sqref="P125">
    <cfRule type="expression" dxfId="197" priority="26">
      <formula>AND(D123="○",M125&lt;&gt;"",P125="")</formula>
    </cfRule>
  </conditionalFormatting>
  <conditionalFormatting sqref="P149">
    <cfRule type="expression" dxfId="196" priority="1">
      <formula>AND(D147="○",M149&lt;&gt;"",P149="")</formula>
    </cfRule>
  </conditionalFormatting>
  <conditionalFormatting sqref="R25:S25">
    <cfRule type="expression" dxfId="195" priority="128">
      <formula>AND(D24="○",K25&lt;&gt;"",R25="")</formula>
    </cfRule>
  </conditionalFormatting>
  <conditionalFormatting sqref="R49:S49">
    <cfRule type="expression" dxfId="194" priority="103">
      <formula>AND(D48="○",K49&lt;&gt;"",R49="")</formula>
    </cfRule>
  </conditionalFormatting>
  <conditionalFormatting sqref="R74:S74">
    <cfRule type="expression" dxfId="193" priority="78">
      <formula>AND(D73="○",K74&lt;&gt;"",R74="")</formula>
    </cfRule>
  </conditionalFormatting>
  <conditionalFormatting sqref="R98:S98">
    <cfRule type="expression" dxfId="192" priority="53">
      <formula>AND(D97="○",K98&lt;&gt;"",R98="")</formula>
    </cfRule>
  </conditionalFormatting>
  <conditionalFormatting sqref="R124:S124">
    <cfRule type="expression" dxfId="191" priority="28">
      <formula>AND(D123="○",K124&lt;&gt;"",R124="")</formula>
    </cfRule>
  </conditionalFormatting>
  <conditionalFormatting sqref="R148:S148">
    <cfRule type="expression" dxfId="190" priority="3">
      <formula>AND(D147="○",K148&lt;&gt;"",R148="")</formula>
    </cfRule>
  </conditionalFormatting>
  <conditionalFormatting sqref="U25">
    <cfRule type="expression" dxfId="189" priority="127">
      <formula>AND(D24="○",K25&lt;&gt;"",U25="")</formula>
    </cfRule>
  </conditionalFormatting>
  <conditionalFormatting sqref="U49">
    <cfRule type="expression" dxfId="188" priority="102">
      <formula>AND(D48="○",K49&lt;&gt;"",U49="")</formula>
    </cfRule>
  </conditionalFormatting>
  <conditionalFormatting sqref="U74">
    <cfRule type="expression" dxfId="187" priority="77">
      <formula>AND(D73="○",K74&lt;&gt;"",U74="")</formula>
    </cfRule>
  </conditionalFormatting>
  <conditionalFormatting sqref="U98">
    <cfRule type="expression" dxfId="186" priority="52">
      <formula>AND(D97="○",K98&lt;&gt;"",U98="")</formula>
    </cfRule>
  </conditionalFormatting>
  <conditionalFormatting sqref="U124">
    <cfRule type="expression" dxfId="185" priority="27">
      <formula>AND(D123="○",K124&lt;&gt;"",U124="")</formula>
    </cfRule>
  </conditionalFormatting>
  <conditionalFormatting sqref="U148">
    <cfRule type="expression" dxfId="184" priority="2">
      <formula>AND(D147="○",K148&lt;&gt;"",U148="")</formula>
    </cfRule>
  </conditionalFormatting>
  <conditionalFormatting sqref="X13:AA13">
    <cfRule type="containsText" dxfId="183" priority="150" operator="containsText" text="都外設置NG">
      <formula>NOT(ISERROR(SEARCH("都外設置NG",X13)))</formula>
    </cfRule>
  </conditionalFormatting>
  <conditionalFormatting sqref="X37:AA37">
    <cfRule type="containsText" dxfId="182" priority="125" operator="containsText" text="都外設置NG">
      <formula>NOT(ISERROR(SEARCH("都外設置NG",X37)))</formula>
    </cfRule>
  </conditionalFormatting>
  <conditionalFormatting sqref="X62:AA62">
    <cfRule type="containsText" dxfId="181" priority="100" operator="containsText" text="都外設置NG">
      <formula>NOT(ISERROR(SEARCH("都外設置NG",X62)))</formula>
    </cfRule>
  </conditionalFormatting>
  <conditionalFormatting sqref="X86:AA86">
    <cfRule type="containsText" dxfId="180" priority="75" operator="containsText" text="都外設置NG">
      <formula>NOT(ISERROR(SEARCH("都外設置NG",X86)))</formula>
    </cfRule>
  </conditionalFormatting>
  <conditionalFormatting sqref="X112:AA112">
    <cfRule type="containsText" dxfId="179" priority="50" operator="containsText" text="都外設置NG">
      <formula>NOT(ISERROR(SEARCH("都外設置NG",X112)))</formula>
    </cfRule>
  </conditionalFormatting>
  <conditionalFormatting sqref="X136:AA136">
    <cfRule type="containsText" dxfId="178" priority="25" operator="containsText" text="都外設置NG">
      <formula>NOT(ISERROR(SEARCH("都外設置NG",X136)))</formula>
    </cfRule>
  </conditionalFormatting>
  <dataValidations count="6">
    <dataValidation imeMode="off" allowBlank="1" showInputMessage="1" showErrorMessage="1" sqref="K21:N22 K25:U26 K15:O15 X17:Z18 K45:N46 K49:U50 K39:O39 X41:Z42 K70:N71 K74:U75 K64:O64 X66:Z67 K94:N95 K98:U99 K88:O88 X90:Z91 K120:N121 K124:U125 K114:O114 X116:Z117 K144:N145 K148:U149 K138:O138 X140:Z141" xr:uid="{00000000-0002-0000-0200-000000000000}"/>
    <dataValidation imeMode="on" allowBlank="1" showInputMessage="1" showErrorMessage="1" sqref="K24:Z24 D7:I14 D17:R18 I19:AA19 M16:AA16 K48:Z48 D31:I38 D41:R42 I43:AA43 M40:AA40 K73:Z73 D56:I63 D66:R67 I68:AA68 M65:AA65 K97:Z97 D80:I87 D90:R91 I92:AA92 M89:AA89 K123:Z123 D106:I113 D116:R117 I118:AA118 M115:AA115 K147:Z147 D130:I137 D140:R141 I142:AA142 M139:AA139" xr:uid="{00000000-0002-0000-0200-000001000000}"/>
    <dataValidation type="list" allowBlank="1" showInputMessage="1" showErrorMessage="1" sqref="M8:M9 M32:M33 M57:M58 M81:M82 M107:M108 M131:M132" xr:uid="{00000000-0002-0000-0200-000002000000}">
      <formula1>AE8:AF8</formula1>
    </dataValidation>
    <dataValidation type="list" allowBlank="1" showInputMessage="1" showErrorMessage="1" sqref="N10:N11 N34:N35 N59:N60 N83:N84 N109:N110 N133:N134" xr:uid="{00000000-0002-0000-0200-000003000000}">
      <formula1>AE10:AF10</formula1>
    </dataValidation>
    <dataValidation type="list" allowBlank="1" showInputMessage="1" showErrorMessage="1" sqref="D21 D45 D24 D48 D70 D94 D73 D97 D120 D144 D123 D147" xr:uid="{00000000-0002-0000-0200-000004000000}">
      <formula1>AE21:AF21</formula1>
    </dataValidation>
    <dataValidation type="list" allowBlank="1" showInputMessage="1" showErrorMessage="1" promptTitle="都県を選択してください" prompt="ドロップダウンリスト ▼から選択できます " sqref="J16:L16 J40:L40 J65:L65 J89:L89 J115:L115 J139:L139" xr:uid="{00000000-0002-0000-0200-000005000000}">
      <formula1>AD18:AD25</formula1>
    </dataValidation>
  </dataValidations>
  <pageMargins left="1.1023622047244095" right="0.31496062992125984" top="0.35433070866141736"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T34"/>
  <sheetViews>
    <sheetView view="pageBreakPreview" zoomScaleNormal="100" zoomScaleSheetLayoutView="100" workbookViewId="0">
      <selection sqref="A1:L1"/>
    </sheetView>
  </sheetViews>
  <sheetFormatPr defaultRowHeight="18"/>
  <cols>
    <col min="1" max="1" width="4.58203125" customWidth="1"/>
    <col min="2" max="2" width="5.5" customWidth="1"/>
    <col min="3" max="4" width="6.33203125" customWidth="1"/>
    <col min="5" max="5" width="21.5" customWidth="1"/>
    <col min="6" max="8" width="4.08203125" customWidth="1"/>
    <col min="9" max="9" width="5.08203125" customWidth="1"/>
    <col min="10" max="11" width="3.25" customWidth="1"/>
    <col min="13" max="15" width="2.75" customWidth="1"/>
    <col min="16" max="17" width="3.58203125" customWidth="1"/>
  </cols>
  <sheetData>
    <row r="1" spans="1:20" ht="33" customHeight="1">
      <c r="A1" s="1019" t="s">
        <v>1022</v>
      </c>
      <c r="B1" s="1019"/>
      <c r="C1" s="1019"/>
      <c r="D1" s="1019"/>
      <c r="E1" s="1019"/>
      <c r="F1" s="1019"/>
      <c r="G1" s="1019"/>
      <c r="H1" s="1019"/>
      <c r="I1" s="1019"/>
      <c r="J1" s="1019"/>
      <c r="K1" s="1019"/>
      <c r="L1" s="1019"/>
      <c r="M1" s="129"/>
      <c r="N1" s="129"/>
      <c r="O1" s="129"/>
      <c r="P1" s="129"/>
      <c r="Q1" s="129"/>
      <c r="R1" s="129"/>
      <c r="S1" s="129"/>
      <c r="T1" s="129"/>
    </row>
    <row r="2" spans="1:20" ht="28.5" customHeight="1">
      <c r="A2" s="950" t="s">
        <v>860</v>
      </c>
      <c r="B2" s="951"/>
      <c r="C2" s="951"/>
      <c r="D2" s="675" t="s">
        <v>90</v>
      </c>
      <c r="E2" s="677"/>
      <c r="F2" s="619" t="s">
        <v>89</v>
      </c>
      <c r="G2" s="620"/>
      <c r="H2" s="621"/>
      <c r="I2" s="619" t="s">
        <v>961</v>
      </c>
      <c r="J2" s="620"/>
      <c r="K2" s="620"/>
      <c r="L2" s="621"/>
      <c r="M2" s="822" t="s">
        <v>506</v>
      </c>
      <c r="N2" s="823"/>
      <c r="O2" s="824"/>
      <c r="P2" s="820" t="s">
        <v>92</v>
      </c>
      <c r="Q2" s="821"/>
    </row>
    <row r="3" spans="1:20">
      <c r="A3" s="84" t="s">
        <v>80</v>
      </c>
      <c r="B3" s="1011"/>
      <c r="C3" s="1011"/>
      <c r="D3" s="1012"/>
      <c r="E3" s="1012"/>
      <c r="F3" s="1013"/>
      <c r="G3" s="1013"/>
      <c r="H3" s="1013"/>
      <c r="I3" s="1014"/>
      <c r="J3" s="1014"/>
      <c r="K3" s="1015"/>
      <c r="L3" s="83" t="s">
        <v>93</v>
      </c>
      <c r="M3" s="1016" t="str">
        <f>IFERROR((I3/$I$23),"")</f>
        <v/>
      </c>
      <c r="N3" s="1016"/>
      <c r="O3" s="1016"/>
      <c r="P3" s="1017"/>
      <c r="Q3" s="1018"/>
    </row>
    <row r="4" spans="1:20">
      <c r="A4" s="84" t="s">
        <v>81</v>
      </c>
      <c r="B4" s="1011"/>
      <c r="C4" s="1011"/>
      <c r="D4" s="1012"/>
      <c r="E4" s="1012"/>
      <c r="F4" s="1013"/>
      <c r="G4" s="1013"/>
      <c r="H4" s="1013"/>
      <c r="I4" s="1014"/>
      <c r="J4" s="1014"/>
      <c r="K4" s="1015"/>
      <c r="L4" s="83" t="s">
        <v>93</v>
      </c>
      <c r="M4" s="1016" t="str">
        <f t="shared" ref="M4:M22" si="0">IFERROR((I4/$I$23),"")</f>
        <v/>
      </c>
      <c r="N4" s="1016"/>
      <c r="O4" s="1016"/>
      <c r="P4" s="1017"/>
      <c r="Q4" s="1018"/>
    </row>
    <row r="5" spans="1:20">
      <c r="A5" s="84" t="s">
        <v>82</v>
      </c>
      <c r="B5" s="1011"/>
      <c r="C5" s="1011"/>
      <c r="D5" s="1012"/>
      <c r="E5" s="1012"/>
      <c r="F5" s="1013"/>
      <c r="G5" s="1013"/>
      <c r="H5" s="1013"/>
      <c r="I5" s="1014"/>
      <c r="J5" s="1014"/>
      <c r="K5" s="1015"/>
      <c r="L5" s="83" t="s">
        <v>93</v>
      </c>
      <c r="M5" s="1016" t="str">
        <f t="shared" si="0"/>
        <v/>
      </c>
      <c r="N5" s="1016"/>
      <c r="O5" s="1016"/>
      <c r="P5" s="1017"/>
      <c r="Q5" s="1018"/>
    </row>
    <row r="6" spans="1:20">
      <c r="A6" s="84" t="s">
        <v>83</v>
      </c>
      <c r="B6" s="1011"/>
      <c r="C6" s="1011"/>
      <c r="D6" s="1012"/>
      <c r="E6" s="1012"/>
      <c r="F6" s="1013"/>
      <c r="G6" s="1013"/>
      <c r="H6" s="1013"/>
      <c r="I6" s="1014"/>
      <c r="J6" s="1014"/>
      <c r="K6" s="1015"/>
      <c r="L6" s="83" t="s">
        <v>93</v>
      </c>
      <c r="M6" s="1016" t="str">
        <f t="shared" si="0"/>
        <v/>
      </c>
      <c r="N6" s="1016"/>
      <c r="O6" s="1016"/>
      <c r="P6" s="1017"/>
      <c r="Q6" s="1018"/>
    </row>
    <row r="7" spans="1:20">
      <c r="A7" s="84" t="s">
        <v>84</v>
      </c>
      <c r="B7" s="1011"/>
      <c r="C7" s="1011"/>
      <c r="D7" s="1012"/>
      <c r="E7" s="1012"/>
      <c r="F7" s="1013"/>
      <c r="G7" s="1013"/>
      <c r="H7" s="1013"/>
      <c r="I7" s="1014"/>
      <c r="J7" s="1014"/>
      <c r="K7" s="1015"/>
      <c r="L7" s="83" t="s">
        <v>93</v>
      </c>
      <c r="M7" s="1016" t="str">
        <f t="shared" si="0"/>
        <v/>
      </c>
      <c r="N7" s="1016"/>
      <c r="O7" s="1016"/>
      <c r="P7" s="1017"/>
      <c r="Q7" s="1018"/>
    </row>
    <row r="8" spans="1:20">
      <c r="A8" s="84" t="s">
        <v>85</v>
      </c>
      <c r="B8" s="1011"/>
      <c r="C8" s="1011"/>
      <c r="D8" s="1012"/>
      <c r="E8" s="1012"/>
      <c r="F8" s="1013"/>
      <c r="G8" s="1013"/>
      <c r="H8" s="1013"/>
      <c r="I8" s="1014"/>
      <c r="J8" s="1014"/>
      <c r="K8" s="1015"/>
      <c r="L8" s="83" t="s">
        <v>93</v>
      </c>
      <c r="M8" s="1016" t="str">
        <f t="shared" si="0"/>
        <v/>
      </c>
      <c r="N8" s="1016"/>
      <c r="O8" s="1016"/>
      <c r="P8" s="1017"/>
      <c r="Q8" s="1018"/>
    </row>
    <row r="9" spans="1:20">
      <c r="A9" s="84" t="s">
        <v>403</v>
      </c>
      <c r="B9" s="1011"/>
      <c r="C9" s="1011"/>
      <c r="D9" s="1012"/>
      <c r="E9" s="1012"/>
      <c r="F9" s="1013"/>
      <c r="G9" s="1013"/>
      <c r="H9" s="1013"/>
      <c r="I9" s="1014"/>
      <c r="J9" s="1014"/>
      <c r="K9" s="1015"/>
      <c r="L9" s="83" t="s">
        <v>93</v>
      </c>
      <c r="M9" s="1016" t="str">
        <f t="shared" si="0"/>
        <v/>
      </c>
      <c r="N9" s="1016"/>
      <c r="O9" s="1016"/>
      <c r="P9" s="1017"/>
      <c r="Q9" s="1018"/>
    </row>
    <row r="10" spans="1:20">
      <c r="A10" s="84" t="s">
        <v>962</v>
      </c>
      <c r="B10" s="1011"/>
      <c r="C10" s="1011"/>
      <c r="D10" s="1012"/>
      <c r="E10" s="1012"/>
      <c r="F10" s="1013"/>
      <c r="G10" s="1013"/>
      <c r="H10" s="1013"/>
      <c r="I10" s="1014"/>
      <c r="J10" s="1014"/>
      <c r="K10" s="1015"/>
      <c r="L10" s="83" t="s">
        <v>93</v>
      </c>
      <c r="M10" s="1016" t="str">
        <f t="shared" si="0"/>
        <v/>
      </c>
      <c r="N10" s="1016"/>
      <c r="O10" s="1016"/>
      <c r="P10" s="1017"/>
      <c r="Q10" s="1018"/>
    </row>
    <row r="11" spans="1:20">
      <c r="A11" s="84" t="s">
        <v>963</v>
      </c>
      <c r="B11" s="1011"/>
      <c r="C11" s="1011"/>
      <c r="D11" s="1012"/>
      <c r="E11" s="1012"/>
      <c r="F11" s="1013"/>
      <c r="G11" s="1013"/>
      <c r="H11" s="1013"/>
      <c r="I11" s="1014"/>
      <c r="J11" s="1014"/>
      <c r="K11" s="1015"/>
      <c r="L11" s="83" t="s">
        <v>93</v>
      </c>
      <c r="M11" s="1016" t="str">
        <f t="shared" si="0"/>
        <v/>
      </c>
      <c r="N11" s="1016"/>
      <c r="O11" s="1016"/>
      <c r="P11" s="1017"/>
      <c r="Q11" s="1018"/>
    </row>
    <row r="12" spans="1:20">
      <c r="A12" s="84" t="s">
        <v>964</v>
      </c>
      <c r="B12" s="1011"/>
      <c r="C12" s="1011"/>
      <c r="D12" s="1012"/>
      <c r="E12" s="1012"/>
      <c r="F12" s="1013"/>
      <c r="G12" s="1013"/>
      <c r="H12" s="1013"/>
      <c r="I12" s="1014"/>
      <c r="J12" s="1014"/>
      <c r="K12" s="1015"/>
      <c r="L12" s="83" t="s">
        <v>93</v>
      </c>
      <c r="M12" s="1016" t="str">
        <f t="shared" si="0"/>
        <v/>
      </c>
      <c r="N12" s="1016"/>
      <c r="O12" s="1016"/>
      <c r="P12" s="1017"/>
      <c r="Q12" s="1018"/>
    </row>
    <row r="13" spans="1:20">
      <c r="A13" s="84" t="s">
        <v>965</v>
      </c>
      <c r="B13" s="1011"/>
      <c r="C13" s="1011"/>
      <c r="D13" s="1012"/>
      <c r="E13" s="1012"/>
      <c r="F13" s="1013"/>
      <c r="G13" s="1013"/>
      <c r="H13" s="1013"/>
      <c r="I13" s="1014"/>
      <c r="J13" s="1014"/>
      <c r="K13" s="1015"/>
      <c r="L13" s="83" t="s">
        <v>93</v>
      </c>
      <c r="M13" s="1016" t="str">
        <f t="shared" si="0"/>
        <v/>
      </c>
      <c r="N13" s="1016"/>
      <c r="O13" s="1016"/>
      <c r="P13" s="1017"/>
      <c r="Q13" s="1018"/>
    </row>
    <row r="14" spans="1:20">
      <c r="A14" s="84" t="s">
        <v>966</v>
      </c>
      <c r="B14" s="1011"/>
      <c r="C14" s="1011"/>
      <c r="D14" s="1012"/>
      <c r="E14" s="1012"/>
      <c r="F14" s="1013"/>
      <c r="G14" s="1013"/>
      <c r="H14" s="1013"/>
      <c r="I14" s="1014"/>
      <c r="J14" s="1014"/>
      <c r="K14" s="1015"/>
      <c r="L14" s="83" t="s">
        <v>93</v>
      </c>
      <c r="M14" s="1016" t="str">
        <f t="shared" si="0"/>
        <v/>
      </c>
      <c r="N14" s="1016"/>
      <c r="O14" s="1016"/>
      <c r="P14" s="1017"/>
      <c r="Q14" s="1018"/>
    </row>
    <row r="15" spans="1:20">
      <c r="A15" s="84" t="s">
        <v>967</v>
      </c>
      <c r="B15" s="1011"/>
      <c r="C15" s="1011"/>
      <c r="D15" s="1012"/>
      <c r="E15" s="1012"/>
      <c r="F15" s="1013"/>
      <c r="G15" s="1013"/>
      <c r="H15" s="1013"/>
      <c r="I15" s="1014"/>
      <c r="J15" s="1014"/>
      <c r="K15" s="1015"/>
      <c r="L15" s="83" t="s">
        <v>93</v>
      </c>
      <c r="M15" s="1016" t="str">
        <f t="shared" si="0"/>
        <v/>
      </c>
      <c r="N15" s="1016"/>
      <c r="O15" s="1016"/>
      <c r="P15" s="1017"/>
      <c r="Q15" s="1018"/>
    </row>
    <row r="16" spans="1:20">
      <c r="A16" s="84" t="s">
        <v>968</v>
      </c>
      <c r="B16" s="1011"/>
      <c r="C16" s="1011"/>
      <c r="D16" s="1012"/>
      <c r="E16" s="1012"/>
      <c r="F16" s="1013"/>
      <c r="G16" s="1013"/>
      <c r="H16" s="1013"/>
      <c r="I16" s="1014"/>
      <c r="J16" s="1014"/>
      <c r="K16" s="1015"/>
      <c r="L16" s="83" t="s">
        <v>93</v>
      </c>
      <c r="M16" s="1016" t="str">
        <f t="shared" si="0"/>
        <v/>
      </c>
      <c r="N16" s="1016"/>
      <c r="O16" s="1016"/>
      <c r="P16" s="1017"/>
      <c r="Q16" s="1018"/>
    </row>
    <row r="17" spans="1:19">
      <c r="A17" s="84" t="s">
        <v>969</v>
      </c>
      <c r="B17" s="1011"/>
      <c r="C17" s="1011"/>
      <c r="D17" s="1012"/>
      <c r="E17" s="1012"/>
      <c r="F17" s="1013"/>
      <c r="G17" s="1013"/>
      <c r="H17" s="1013"/>
      <c r="I17" s="1014"/>
      <c r="J17" s="1014"/>
      <c r="K17" s="1015"/>
      <c r="L17" s="83" t="s">
        <v>93</v>
      </c>
      <c r="M17" s="1016" t="str">
        <f t="shared" si="0"/>
        <v/>
      </c>
      <c r="N17" s="1016"/>
      <c r="O17" s="1016"/>
      <c r="P17" s="1017"/>
      <c r="Q17" s="1018"/>
    </row>
    <row r="18" spans="1:19">
      <c r="A18" s="84" t="s">
        <v>970</v>
      </c>
      <c r="B18" s="1011"/>
      <c r="C18" s="1011"/>
      <c r="D18" s="1012"/>
      <c r="E18" s="1012"/>
      <c r="F18" s="1013"/>
      <c r="G18" s="1013"/>
      <c r="H18" s="1013"/>
      <c r="I18" s="1014"/>
      <c r="J18" s="1014"/>
      <c r="K18" s="1015"/>
      <c r="L18" s="83" t="s">
        <v>93</v>
      </c>
      <c r="M18" s="1016" t="str">
        <f t="shared" si="0"/>
        <v/>
      </c>
      <c r="N18" s="1016"/>
      <c r="O18" s="1016"/>
      <c r="P18" s="1017"/>
      <c r="Q18" s="1018"/>
    </row>
    <row r="19" spans="1:19">
      <c r="A19" s="84" t="s">
        <v>971</v>
      </c>
      <c r="B19" s="1011"/>
      <c r="C19" s="1011"/>
      <c r="D19" s="1012"/>
      <c r="E19" s="1012"/>
      <c r="F19" s="1013"/>
      <c r="G19" s="1013"/>
      <c r="H19" s="1013"/>
      <c r="I19" s="1014"/>
      <c r="J19" s="1014"/>
      <c r="K19" s="1015"/>
      <c r="L19" s="83" t="s">
        <v>93</v>
      </c>
      <c r="M19" s="1016" t="str">
        <f t="shared" si="0"/>
        <v/>
      </c>
      <c r="N19" s="1016"/>
      <c r="O19" s="1016"/>
      <c r="P19" s="1017"/>
      <c r="Q19" s="1018"/>
    </row>
    <row r="20" spans="1:19">
      <c r="A20" s="84" t="s">
        <v>972</v>
      </c>
      <c r="B20" s="1011"/>
      <c r="C20" s="1011"/>
      <c r="D20" s="1012"/>
      <c r="E20" s="1012"/>
      <c r="F20" s="1013"/>
      <c r="G20" s="1013"/>
      <c r="H20" s="1013"/>
      <c r="I20" s="1014"/>
      <c r="J20" s="1014"/>
      <c r="K20" s="1015"/>
      <c r="L20" s="83" t="s">
        <v>93</v>
      </c>
      <c r="M20" s="1016" t="str">
        <f t="shared" si="0"/>
        <v/>
      </c>
      <c r="N20" s="1016"/>
      <c r="O20" s="1016"/>
      <c r="P20" s="1017"/>
      <c r="Q20" s="1018"/>
    </row>
    <row r="21" spans="1:19">
      <c r="A21" s="84" t="s">
        <v>973</v>
      </c>
      <c r="B21" s="1011"/>
      <c r="C21" s="1011"/>
      <c r="D21" s="1012"/>
      <c r="E21" s="1012"/>
      <c r="F21" s="1013"/>
      <c r="G21" s="1013"/>
      <c r="H21" s="1013"/>
      <c r="I21" s="1014"/>
      <c r="J21" s="1014"/>
      <c r="K21" s="1015"/>
      <c r="L21" s="83" t="s">
        <v>93</v>
      </c>
      <c r="M21" s="1016" t="str">
        <f t="shared" si="0"/>
        <v/>
      </c>
      <c r="N21" s="1016"/>
      <c r="O21" s="1016"/>
      <c r="P21" s="1017"/>
      <c r="Q21" s="1018"/>
    </row>
    <row r="22" spans="1:19">
      <c r="A22" s="84" t="s">
        <v>974</v>
      </c>
      <c r="B22" s="1011"/>
      <c r="C22" s="1011"/>
      <c r="D22" s="1012"/>
      <c r="E22" s="1012"/>
      <c r="F22" s="1013"/>
      <c r="G22" s="1013"/>
      <c r="H22" s="1013"/>
      <c r="I22" s="1014"/>
      <c r="J22" s="1014"/>
      <c r="K22" s="1015"/>
      <c r="L22" s="83" t="s">
        <v>93</v>
      </c>
      <c r="M22" s="1016" t="str">
        <f t="shared" si="0"/>
        <v/>
      </c>
      <c r="N22" s="1016"/>
      <c r="O22" s="1016"/>
      <c r="P22" s="1017"/>
      <c r="Q22" s="1018"/>
    </row>
    <row r="23" spans="1:19" ht="27" customHeight="1">
      <c r="A23" s="619" t="s">
        <v>94</v>
      </c>
      <c r="B23" s="1027"/>
      <c r="C23" s="1027"/>
      <c r="D23" s="1027"/>
      <c r="E23" s="1027"/>
      <c r="F23" s="1027"/>
      <c r="G23" s="1027"/>
      <c r="H23" s="1027"/>
      <c r="I23" s="1026">
        <f>SUM(I3:K22)</f>
        <v>0</v>
      </c>
      <c r="J23" s="1026"/>
      <c r="K23" s="1026"/>
      <c r="L23" s="27" t="s">
        <v>93</v>
      </c>
      <c r="M23" s="1016">
        <f>IFERROR(SUM(M3:O22),"")</f>
        <v>0</v>
      </c>
      <c r="N23" s="1016"/>
      <c r="O23" s="1016"/>
      <c r="P23" s="441"/>
      <c r="Q23" s="442"/>
    </row>
    <row r="24" spans="1:19" ht="53.5" customHeight="1">
      <c r="A24" s="1007" t="s">
        <v>95</v>
      </c>
      <c r="B24" s="1008"/>
      <c r="C24" s="1008"/>
      <c r="D24" s="1008"/>
      <c r="E24" s="1009"/>
      <c r="F24" s="1028"/>
      <c r="G24" s="1028"/>
      <c r="H24" s="1028"/>
      <c r="I24" s="1028"/>
      <c r="J24" s="1028"/>
      <c r="K24" s="1028"/>
      <c r="L24" s="1028"/>
      <c r="M24" s="1028"/>
      <c r="N24" s="1028"/>
      <c r="O24" s="1028"/>
      <c r="P24" s="1028"/>
      <c r="Q24" s="1028"/>
    </row>
    <row r="25" spans="1:19" ht="28.5" customHeight="1">
      <c r="A25" s="1007" t="s">
        <v>96</v>
      </c>
      <c r="B25" s="1008"/>
      <c r="C25" s="1008"/>
      <c r="D25" s="1008"/>
      <c r="E25" s="1008"/>
      <c r="F25" s="1008"/>
      <c r="G25" s="1008"/>
      <c r="H25" s="1008"/>
      <c r="I25" s="1008"/>
      <c r="J25" s="1008"/>
      <c r="K25" s="1008"/>
      <c r="L25" s="1008"/>
      <c r="M25" s="1008"/>
      <c r="N25" s="1008"/>
      <c r="O25" s="1008"/>
      <c r="P25" s="1008"/>
      <c r="Q25" s="1009"/>
    </row>
    <row r="26" spans="1:19" ht="18" customHeight="1">
      <c r="A26" s="1020"/>
      <c r="B26" s="1021"/>
      <c r="C26" s="1021"/>
      <c r="D26" s="1021"/>
      <c r="E26" s="449" t="s">
        <v>99</v>
      </c>
      <c r="F26" s="1024"/>
      <c r="G26" s="1024"/>
      <c r="H26" s="1024"/>
      <c r="I26" s="1024"/>
      <c r="J26" s="1024"/>
      <c r="K26" s="1024"/>
      <c r="L26" s="452"/>
      <c r="M26" s="450" t="s">
        <v>97</v>
      </c>
      <c r="N26" s="451"/>
      <c r="O26" s="480"/>
      <c r="P26" s="21" t="s">
        <v>98</v>
      </c>
      <c r="Q26" s="445"/>
      <c r="S26" s="294"/>
    </row>
    <row r="27" spans="1:19">
      <c r="A27" s="1022"/>
      <c r="B27" s="1023"/>
      <c r="C27" s="1023"/>
      <c r="D27" s="1023"/>
      <c r="E27" s="444" t="s">
        <v>100</v>
      </c>
      <c r="F27" s="1025"/>
      <c r="G27" s="1025"/>
      <c r="H27" s="1025"/>
      <c r="I27" s="1025"/>
      <c r="J27" s="1025"/>
      <c r="K27" s="1025"/>
      <c r="L27" s="448"/>
      <c r="M27" s="28" t="s">
        <v>97</v>
      </c>
      <c r="N27" s="443"/>
      <c r="O27" s="481"/>
      <c r="P27" s="447" t="s">
        <v>98</v>
      </c>
      <c r="Q27" s="446"/>
      <c r="S27" s="294" t="s">
        <v>58</v>
      </c>
    </row>
    <row r="28" spans="1:19" ht="48.65" customHeight="1">
      <c r="A28" s="1007" t="s">
        <v>1023</v>
      </c>
      <c r="B28" s="1008"/>
      <c r="C28" s="1008"/>
      <c r="D28" s="1008"/>
      <c r="E28" s="1008"/>
      <c r="F28" s="1008"/>
      <c r="G28" s="1008"/>
      <c r="H28" s="1008"/>
      <c r="I28" s="1008"/>
      <c r="J28" s="1008"/>
      <c r="K28" s="1008"/>
      <c r="L28" s="1008"/>
      <c r="M28" s="1008"/>
      <c r="N28" s="1008"/>
      <c r="O28" s="1008"/>
      <c r="P28" s="1008"/>
      <c r="Q28" s="1009"/>
      <c r="S28" s="294" t="s">
        <v>59</v>
      </c>
    </row>
    <row r="29" spans="1:19">
      <c r="A29" s="1010" t="s">
        <v>1024</v>
      </c>
      <c r="B29" s="1010"/>
      <c r="C29" s="1010"/>
      <c r="D29" s="1010"/>
      <c r="E29" s="1010" t="s">
        <v>1025</v>
      </c>
      <c r="F29" s="1010"/>
      <c r="G29" s="1010"/>
      <c r="H29" s="1010"/>
      <c r="I29" s="1010" t="s">
        <v>1026</v>
      </c>
      <c r="J29" s="1010"/>
      <c r="K29" s="1010"/>
      <c r="L29" s="1010"/>
      <c r="M29" s="1010" t="s">
        <v>1027</v>
      </c>
      <c r="N29" s="1010"/>
      <c r="O29" s="1010"/>
      <c r="P29" s="1010"/>
      <c r="Q29" s="1010"/>
    </row>
    <row r="30" spans="1:19">
      <c r="A30" s="476" t="s">
        <v>80</v>
      </c>
      <c r="B30" s="850"/>
      <c r="C30" s="850"/>
      <c r="D30" s="850"/>
      <c r="E30" s="850"/>
      <c r="F30" s="850"/>
      <c r="G30" s="850"/>
      <c r="H30" s="850"/>
      <c r="I30" s="1005"/>
      <c r="J30" s="1005"/>
      <c r="K30" s="1006"/>
      <c r="L30" s="27" t="s">
        <v>50</v>
      </c>
      <c r="M30" s="1005"/>
      <c r="N30" s="1005"/>
      <c r="O30" s="1005"/>
      <c r="P30" s="1006"/>
      <c r="Q30" s="27" t="s">
        <v>1028</v>
      </c>
    </row>
    <row r="31" spans="1:19">
      <c r="A31" s="476" t="s">
        <v>81</v>
      </c>
      <c r="B31" s="850"/>
      <c r="C31" s="850"/>
      <c r="D31" s="850"/>
      <c r="E31" s="850"/>
      <c r="F31" s="850"/>
      <c r="G31" s="850"/>
      <c r="H31" s="850"/>
      <c r="I31" s="1005"/>
      <c r="J31" s="1005"/>
      <c r="K31" s="1006"/>
      <c r="L31" s="27" t="s">
        <v>50</v>
      </c>
      <c r="M31" s="1005"/>
      <c r="N31" s="1005"/>
      <c r="O31" s="1005"/>
      <c r="P31" s="1006"/>
      <c r="Q31" s="27" t="s">
        <v>1028</v>
      </c>
    </row>
    <row r="32" spans="1:19">
      <c r="A32" s="476" t="s">
        <v>82</v>
      </c>
      <c r="B32" s="850"/>
      <c r="C32" s="850"/>
      <c r="D32" s="850"/>
      <c r="E32" s="850"/>
      <c r="F32" s="850"/>
      <c r="G32" s="850"/>
      <c r="H32" s="850"/>
      <c r="I32" s="1005"/>
      <c r="J32" s="1005"/>
      <c r="K32" s="1006"/>
      <c r="L32" s="27" t="s">
        <v>50</v>
      </c>
      <c r="M32" s="1005"/>
      <c r="N32" s="1005"/>
      <c r="O32" s="1005"/>
      <c r="P32" s="1006"/>
      <c r="Q32" s="27" t="s">
        <v>1028</v>
      </c>
    </row>
    <row r="33" spans="1:17">
      <c r="A33" s="476" t="s">
        <v>83</v>
      </c>
      <c r="B33" s="850"/>
      <c r="C33" s="850"/>
      <c r="D33" s="850"/>
      <c r="E33" s="850"/>
      <c r="F33" s="850"/>
      <c r="G33" s="850"/>
      <c r="H33" s="850"/>
      <c r="I33" s="1005"/>
      <c r="J33" s="1005"/>
      <c r="K33" s="1006"/>
      <c r="L33" s="27" t="s">
        <v>50</v>
      </c>
      <c r="M33" s="1005"/>
      <c r="N33" s="1005"/>
      <c r="O33" s="1005"/>
      <c r="P33" s="1006"/>
      <c r="Q33" s="27" t="s">
        <v>1028</v>
      </c>
    </row>
    <row r="34" spans="1:17">
      <c r="A34" s="477" t="s">
        <v>84</v>
      </c>
      <c r="B34" s="850"/>
      <c r="C34" s="850"/>
      <c r="D34" s="850"/>
      <c r="E34" s="850"/>
      <c r="F34" s="850"/>
      <c r="G34" s="850"/>
      <c r="H34" s="850"/>
      <c r="I34" s="1005"/>
      <c r="J34" s="1005"/>
      <c r="K34" s="1006"/>
      <c r="L34" s="27" t="s">
        <v>50</v>
      </c>
      <c r="M34" s="1005"/>
      <c r="N34" s="1005"/>
      <c r="O34" s="1005"/>
      <c r="P34" s="1006"/>
      <c r="Q34" s="27" t="s">
        <v>1028</v>
      </c>
    </row>
  </sheetData>
  <mergeCells count="161">
    <mergeCell ref="A1:L1"/>
    <mergeCell ref="A25:Q25"/>
    <mergeCell ref="A26:D27"/>
    <mergeCell ref="F26:K26"/>
    <mergeCell ref="F27:K27"/>
    <mergeCell ref="M23:O23"/>
    <mergeCell ref="I23:K23"/>
    <mergeCell ref="A24:E24"/>
    <mergeCell ref="A23:H23"/>
    <mergeCell ref="F24:Q24"/>
    <mergeCell ref="B22:C22"/>
    <mergeCell ref="D22:E22"/>
    <mergeCell ref="F22:H22"/>
    <mergeCell ref="I22:K22"/>
    <mergeCell ref="M22:O22"/>
    <mergeCell ref="P22:Q22"/>
    <mergeCell ref="B21:C21"/>
    <mergeCell ref="D21:E21"/>
    <mergeCell ref="F21:H21"/>
    <mergeCell ref="I21:K21"/>
    <mergeCell ref="M21:O21"/>
    <mergeCell ref="P21:Q21"/>
    <mergeCell ref="B20:C20"/>
    <mergeCell ref="D20:E20"/>
    <mergeCell ref="F20:H20"/>
    <mergeCell ref="I20:K20"/>
    <mergeCell ref="M20:O20"/>
    <mergeCell ref="P20:Q20"/>
    <mergeCell ref="B19:C19"/>
    <mergeCell ref="D19:E19"/>
    <mergeCell ref="F19:H19"/>
    <mergeCell ref="I19:K19"/>
    <mergeCell ref="M19:O19"/>
    <mergeCell ref="P19:Q19"/>
    <mergeCell ref="B18:C18"/>
    <mergeCell ref="D18:E18"/>
    <mergeCell ref="F18:H18"/>
    <mergeCell ref="I18:K18"/>
    <mergeCell ref="M18:O18"/>
    <mergeCell ref="P18:Q18"/>
    <mergeCell ref="B17:C17"/>
    <mergeCell ref="D17:E17"/>
    <mergeCell ref="F17:H17"/>
    <mergeCell ref="I17:K17"/>
    <mergeCell ref="M17:O17"/>
    <mergeCell ref="P17:Q17"/>
    <mergeCell ref="B16:C16"/>
    <mergeCell ref="D16:E16"/>
    <mergeCell ref="F16:H16"/>
    <mergeCell ref="I16:K16"/>
    <mergeCell ref="M16:O16"/>
    <mergeCell ref="P16:Q16"/>
    <mergeCell ref="B15:C15"/>
    <mergeCell ref="D15:E15"/>
    <mergeCell ref="F15:H15"/>
    <mergeCell ref="I15:K15"/>
    <mergeCell ref="M15:O15"/>
    <mergeCell ref="P15:Q15"/>
    <mergeCell ref="B14:C14"/>
    <mergeCell ref="D14:E14"/>
    <mergeCell ref="F14:H14"/>
    <mergeCell ref="I14:K14"/>
    <mergeCell ref="M14:O14"/>
    <mergeCell ref="P14:Q14"/>
    <mergeCell ref="B13:C13"/>
    <mergeCell ref="D13:E13"/>
    <mergeCell ref="F13:H13"/>
    <mergeCell ref="I13:K13"/>
    <mergeCell ref="M13:O13"/>
    <mergeCell ref="P13:Q13"/>
    <mergeCell ref="B12:C12"/>
    <mergeCell ref="D12:E12"/>
    <mergeCell ref="F12:H12"/>
    <mergeCell ref="I12:K12"/>
    <mergeCell ref="M12:O12"/>
    <mergeCell ref="P12:Q12"/>
    <mergeCell ref="B11:C11"/>
    <mergeCell ref="D11:E11"/>
    <mergeCell ref="F11:H11"/>
    <mergeCell ref="I11:K11"/>
    <mergeCell ref="M11:O11"/>
    <mergeCell ref="P11:Q11"/>
    <mergeCell ref="B10:C10"/>
    <mergeCell ref="D10:E10"/>
    <mergeCell ref="F10:H10"/>
    <mergeCell ref="I10:K10"/>
    <mergeCell ref="M10:O10"/>
    <mergeCell ref="P10:Q10"/>
    <mergeCell ref="B9:C9"/>
    <mergeCell ref="D9:E9"/>
    <mergeCell ref="F9:H9"/>
    <mergeCell ref="I9:K9"/>
    <mergeCell ref="M9:O9"/>
    <mergeCell ref="P9:Q9"/>
    <mergeCell ref="B8:C8"/>
    <mergeCell ref="D8:E8"/>
    <mergeCell ref="F8:H8"/>
    <mergeCell ref="I8:K8"/>
    <mergeCell ref="M8:O8"/>
    <mergeCell ref="P8:Q8"/>
    <mergeCell ref="B7:C7"/>
    <mergeCell ref="D7:E7"/>
    <mergeCell ref="F7:H7"/>
    <mergeCell ref="I7:K7"/>
    <mergeCell ref="M7:O7"/>
    <mergeCell ref="P7:Q7"/>
    <mergeCell ref="B6:C6"/>
    <mergeCell ref="D6:E6"/>
    <mergeCell ref="F6:H6"/>
    <mergeCell ref="I6:K6"/>
    <mergeCell ref="M6:O6"/>
    <mergeCell ref="P6:Q6"/>
    <mergeCell ref="B5:C5"/>
    <mergeCell ref="D5:E5"/>
    <mergeCell ref="F5:H5"/>
    <mergeCell ref="I5:K5"/>
    <mergeCell ref="M5:O5"/>
    <mergeCell ref="P5:Q5"/>
    <mergeCell ref="A2:C2"/>
    <mergeCell ref="D2:E2"/>
    <mergeCell ref="F2:H2"/>
    <mergeCell ref="I2:L2"/>
    <mergeCell ref="M2:O2"/>
    <mergeCell ref="P2:Q2"/>
    <mergeCell ref="B4:C4"/>
    <mergeCell ref="D4:E4"/>
    <mergeCell ref="F4:H4"/>
    <mergeCell ref="I4:K4"/>
    <mergeCell ref="M4:O4"/>
    <mergeCell ref="P4:Q4"/>
    <mergeCell ref="B3:C3"/>
    <mergeCell ref="D3:E3"/>
    <mergeCell ref="F3:H3"/>
    <mergeCell ref="I3:K3"/>
    <mergeCell ref="M3:O3"/>
    <mergeCell ref="P3:Q3"/>
    <mergeCell ref="A28:Q28"/>
    <mergeCell ref="A29:D29"/>
    <mergeCell ref="E29:H29"/>
    <mergeCell ref="I29:L29"/>
    <mergeCell ref="M29:Q29"/>
    <mergeCell ref="B30:D30"/>
    <mergeCell ref="E30:H30"/>
    <mergeCell ref="I30:K30"/>
    <mergeCell ref="M30:P30"/>
    <mergeCell ref="B34:D34"/>
    <mergeCell ref="E34:H34"/>
    <mergeCell ref="I34:K34"/>
    <mergeCell ref="M34:P34"/>
    <mergeCell ref="B31:D31"/>
    <mergeCell ref="E31:H31"/>
    <mergeCell ref="I31:K31"/>
    <mergeCell ref="M31:P31"/>
    <mergeCell ref="B32:D32"/>
    <mergeCell ref="E32:H32"/>
    <mergeCell ref="I32:K32"/>
    <mergeCell ref="M32:P32"/>
    <mergeCell ref="B33:D33"/>
    <mergeCell ref="E33:H33"/>
    <mergeCell ref="I33:K33"/>
    <mergeCell ref="M33:P33"/>
  </mergeCells>
  <phoneticPr fontId="1"/>
  <conditionalFormatting sqref="B3:C22">
    <cfRule type="expression" dxfId="177" priority="13">
      <formula>$B$3=""</formula>
    </cfRule>
  </conditionalFormatting>
  <conditionalFormatting sqref="D3:E22">
    <cfRule type="expression" dxfId="176" priority="3">
      <formula>$D$3=""</formula>
    </cfRule>
  </conditionalFormatting>
  <conditionalFormatting sqref="F3:H22">
    <cfRule type="expression" dxfId="175" priority="11">
      <formula>$F$3=""</formula>
    </cfRule>
  </conditionalFormatting>
  <conditionalFormatting sqref="I23">
    <cfRule type="expression" dxfId="174" priority="2">
      <formula>$S$134=0</formula>
    </cfRule>
  </conditionalFormatting>
  <conditionalFormatting sqref="I3:K22">
    <cfRule type="expression" dxfId="173" priority="10">
      <formula>$I$3=""</formula>
    </cfRule>
  </conditionalFormatting>
  <conditionalFormatting sqref="M3:O22">
    <cfRule type="expression" dxfId="172" priority="9">
      <formula>$I$3=""</formula>
    </cfRule>
  </conditionalFormatting>
  <conditionalFormatting sqref="M23:O23">
    <cfRule type="expression" dxfId="171" priority="1">
      <formula>$S$127=""</formula>
    </cfRule>
  </conditionalFormatting>
  <conditionalFormatting sqref="P3:Q22">
    <cfRule type="expression" dxfId="170" priority="4">
      <formula>AND(I3&lt;&gt;"",P3="")</formula>
    </cfRule>
  </conditionalFormatting>
  <dataValidations count="4">
    <dataValidation imeMode="off" allowBlank="1" showInputMessage="1" showErrorMessage="1" sqref="I3:K22 N26:O27" xr:uid="{00000000-0002-0000-0300-000000000000}"/>
    <dataValidation type="list" allowBlank="1" showInputMessage="1" showErrorMessage="1" promptTitle="大企業に該当する場合は「該当」を選択してください" prompt="ドロップダウンリストから選択できます ▼" sqref="P3:Q22" xr:uid="{00000000-0002-0000-0300-000001000000}">
      <formula1>$S$26:$S$28</formula1>
    </dataValidation>
    <dataValidation imeMode="on" allowBlank="1" showInputMessage="1" showErrorMessage="1" sqref="Q26:Q27 A26 B3:H22" xr:uid="{00000000-0002-0000-0300-000002000000}"/>
    <dataValidation type="list" allowBlank="1" showInputMessage="1" showErrorMessage="1" sqref="E30:H34" xr:uid="{00000000-0002-0000-0300-000003000000}">
      <formula1>"製造業その他,卸売業,サービス業,小売業"</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C000"/>
  </sheetPr>
  <dimension ref="B1:BE70"/>
  <sheetViews>
    <sheetView showGridLines="0" showZeros="0" view="pageBreakPreview" zoomScaleNormal="100" zoomScaleSheetLayoutView="100" workbookViewId="0"/>
  </sheetViews>
  <sheetFormatPr defaultColWidth="8.75" defaultRowHeight="18"/>
  <cols>
    <col min="1" max="1" width="0.75" style="533" customWidth="1"/>
    <col min="2" max="2" width="3.75" style="533" customWidth="1"/>
    <col min="3" max="15" width="3" style="533" customWidth="1"/>
    <col min="16" max="16" width="3.25" style="533" customWidth="1"/>
    <col min="17" max="23" width="3" style="533" customWidth="1"/>
    <col min="24" max="27" width="3.08203125" style="533" customWidth="1"/>
    <col min="28" max="28" width="2.75" style="533" customWidth="1"/>
    <col min="29" max="31" width="3.08203125" style="533" customWidth="1"/>
    <col min="32" max="32" width="3" style="533" customWidth="1"/>
    <col min="33" max="34" width="3.08203125" style="533" customWidth="1"/>
    <col min="35" max="36" width="2.75" style="533" customWidth="1"/>
    <col min="37" max="37" width="0.58203125" style="533" customWidth="1"/>
    <col min="38" max="41" width="2.75" style="533" customWidth="1"/>
    <col min="42" max="42" width="0.58203125" style="533" customWidth="1"/>
    <col min="43" max="43" width="3" style="533" customWidth="1"/>
    <col min="44" max="44" width="3.75" style="413" customWidth="1"/>
    <col min="45" max="48" width="7.25" style="413" customWidth="1"/>
    <col min="49" max="49" width="2.58203125" style="413" customWidth="1"/>
    <col min="50" max="50" width="6.25" style="412" customWidth="1"/>
    <col min="51" max="53" width="8.58203125" style="412" customWidth="1"/>
    <col min="54" max="54" width="2.58203125" style="412" customWidth="1"/>
    <col min="55" max="55" width="8.58203125" style="412" customWidth="1"/>
    <col min="56" max="56" width="2.58203125" style="412" customWidth="1"/>
    <col min="57" max="57" width="8.58203125" style="412" customWidth="1"/>
    <col min="58" max="16384" width="8.75" style="533"/>
  </cols>
  <sheetData>
    <row r="1" spans="2:57" ht="6" customHeight="1">
      <c r="AG1" s="1003">
        <f>申請書!Q12</f>
        <v>0</v>
      </c>
      <c r="AH1" s="1003"/>
      <c r="AI1" s="1003"/>
      <c r="AJ1" s="1003"/>
      <c r="AK1" s="1003"/>
      <c r="AL1" s="1003"/>
      <c r="AM1" s="1003"/>
      <c r="AN1" s="1003"/>
      <c r="AO1" s="1003"/>
      <c r="AP1" s="1003"/>
      <c r="AQ1" s="412"/>
    </row>
    <row r="2" spans="2:57" s="41" customFormat="1">
      <c r="B2" s="534" t="s">
        <v>982</v>
      </c>
      <c r="C2" s="7" t="s">
        <v>238</v>
      </c>
      <c r="D2" s="7"/>
      <c r="E2" s="7"/>
      <c r="F2" s="7"/>
      <c r="G2" s="7"/>
      <c r="H2" s="7"/>
      <c r="I2" s="7"/>
      <c r="J2" s="7"/>
      <c r="K2" s="9"/>
      <c r="L2" s="9"/>
      <c r="M2" s="9"/>
      <c r="N2" s="9"/>
      <c r="O2" s="9"/>
      <c r="P2" s="9"/>
      <c r="Q2" s="9"/>
      <c r="R2" s="9"/>
      <c r="S2" s="9"/>
      <c r="T2" s="9"/>
      <c r="U2" s="9"/>
      <c r="V2" s="9"/>
      <c r="W2" s="9"/>
      <c r="Y2" s="1052" t="s">
        <v>564</v>
      </c>
      <c r="Z2" s="1053"/>
      <c r="AA2" s="1054"/>
      <c r="AB2" s="1051" t="str">
        <f>IF(申請書!B29="○","A1：競争力強化 中小　 助成率1/2以内",
IF(AND(申請書!B30="○",申請書!B47="α"),"A2α：競争力ｾﾞﾛｴﾐ【省ｴﾈ】中小　助成率3/4～1/2以内",
IF(AND(申請書!B30="○",申請書!B47="β"),"A2β：競争力ｾﾞﾛｴﾐ【省ｴﾈ】中小　助成率3/4以内",
IF(AND(申請書!B31="○",申請書!B47="α"),"A3α：競争力ｾﾞﾛｴﾐ【再ｴﾈ】中小　助成率3/4～1/2以内",
IF(AND(申請書!B31="○",申請書!B47="β"),"A3β：競争力ｾﾞﾛｴﾐ【再ｴﾈ】中小　助成率3/4以内",
IF(AND(申請書!B32="○",申請書!B47="α"),"A4α：競争力賃上げ 中小　助成率3/4～1/2以内",
IF(AND(申請書!B32="○",申請書!B47="β"),"A4β：競争力賃上げ 中小　助成率3/4以内",
IF(申請書!B33="○","B1：競争力強化 小規模　助成率2/3以内",
IF(AND(申請書!B34="○",申請書!B47="α"),"B2α：競争力ｾﾞﾛｴﾐ【省ｴﾈ】小規模　助成率3/4～2/3以内",
IF(AND(申請書!B34="○",申請書!B47="β"),"B2β：競争力ｾﾞﾛｴﾐ【省ｴﾈ】小規模　助成率3/4以内",
IF(AND(申請書!B35="○",申請書!B47="α"),"B3α：競争力ｾﾞﾛｴﾐ【再ｴﾈ】小規模　助成率3/4～2/3以内",
IF(AND(申請書!B35="○",申請書!B47="β"),"B3β：競争力ｾﾞﾛｴﾐ【再ｴﾈ】小規模　助成率3/4以内",
IF(AND(申請書!B36="○",申請書!B47="α"),"B4α：競争力賃上げ 小規模　助成率4/5～2/3以内",
IF(AND(申請書!B36="○",申請書!B47="β"),"B4β：競争力賃上げ 小規模　助成率4/5以内",
IF(申請書!B37="○","C1：後継者チャレンジ　助成率2/3以内",
IF(AND(申請書!B38="○",申請書!B47="α"),"C2α：後継者ｾﾞﾛｴﾐ　助成率3/4～2/3以内",
IF(AND(申請書!B38="○",申請書!B47="β"),"C2β：後継者ｾﾞﾛｴﾐ　助成率3/4以内",
IF(AND(申請書!B39="○",申請書!B47="α"),"C3α：後継者賃上げ　助成率3/4～2/3以内",
IF(AND(申請書!B39="○",申請書!B47="β"),"C3β：後継者賃上げ　助成率3/4以内",
IF(申請書!B40="○","D1:アップグレード促進　助成率3/4以内",
""))))))))))))))))))))</f>
        <v/>
      </c>
      <c r="AC2" s="673"/>
      <c r="AD2" s="673"/>
      <c r="AE2" s="673"/>
      <c r="AF2" s="673"/>
      <c r="AG2" s="673"/>
      <c r="AH2" s="673"/>
      <c r="AI2" s="673"/>
      <c r="AJ2" s="673"/>
      <c r="AK2" s="673"/>
      <c r="AL2" s="673"/>
      <c r="AM2" s="673"/>
      <c r="AN2" s="673"/>
      <c r="AO2" s="674"/>
      <c r="AP2" s="9"/>
      <c r="AQ2" s="415"/>
      <c r="AR2" s="415"/>
      <c r="AS2" s="415"/>
      <c r="AT2" s="415"/>
      <c r="AU2" s="415"/>
      <c r="AV2" s="415"/>
      <c r="AW2" s="415"/>
      <c r="AX2" s="415"/>
      <c r="AY2" s="415"/>
      <c r="AZ2" s="415"/>
      <c r="BA2" s="415"/>
      <c r="BB2" s="415"/>
      <c r="BC2" s="415"/>
      <c r="BD2" s="415"/>
      <c r="BE2" s="415"/>
    </row>
    <row r="3" spans="2:57" ht="17.25" customHeight="1">
      <c r="B3" s="38" t="s">
        <v>475</v>
      </c>
      <c r="C3" s="532"/>
      <c r="D3" s="532"/>
      <c r="E3" s="532"/>
      <c r="F3" s="532"/>
      <c r="G3" s="532"/>
      <c r="H3" s="532"/>
      <c r="I3" s="532"/>
      <c r="J3" s="532"/>
      <c r="K3" s="532"/>
      <c r="L3" s="532"/>
      <c r="M3" s="532"/>
      <c r="N3" s="532"/>
      <c r="O3" s="532"/>
      <c r="P3" s="532"/>
      <c r="Q3" s="532"/>
      <c r="R3" s="532"/>
      <c r="S3" s="532"/>
      <c r="T3" s="532"/>
      <c r="U3" s="532"/>
      <c r="V3" s="532"/>
      <c r="W3" s="532"/>
      <c r="X3" s="532"/>
      <c r="Y3" s="4"/>
      <c r="Z3" s="291"/>
      <c r="AA3" s="291"/>
      <c r="AB3" s="291"/>
      <c r="AC3" s="291"/>
      <c r="AD3" s="291"/>
      <c r="AE3" s="1055" t="str">
        <f>IF(AND(申請書!B29="○",資金計画!M4="A1：競争力強化 中小　 助成率1/2以内"),"申請者区分一致ok",
IF(AND(申請書!B30="○",資金計画!M4="A2α：競争力ｾﾞﾛｴﾐ【省ｴﾈ】中小　助成率3/4～1/2以内"),"申請者区分一致ok",
IF(AND(申請書!B30="○",資金計画!M4="A2β：競争力ｾﾞﾛｴﾐ【省ｴﾈ】中小　助成率3/4～2/3以内"),"申請者区分一致ok",
IF(AND(申請書!B31="○",資金計画!M4="A3α：競争力ｾﾞﾛｴﾐ【再ｴﾈ】中小　助成率3/4～1/2以内"),"申請者区分一致ok",
IF(AND(申請書!B31="○",資金計画!M4="A3β：競争力ｾﾞﾛｴﾐ【再ｴﾈ】中小　助成率3/4～2/3以内"),"申請者区分一致ok",
IF(AND(申請書!B32="○",資金計画!M4="A4α：競争力賃上げ 中小　助成率3/4～1/2以内"),"申請者区分一致ok",
IF(AND(申請書!B32="○",資金計画!M4="A4β：競争力賃上げ 中小　助成率3/4以内"),"申請者区分一致ok",
IF(AND(申請書!B33="○",資金計画!M4="B1：競争力強化 小規模　助成率2/3以内"),"申請者区分一致ok",
IF(AND(申請書!B34="○",資金計画!M4="B2α：競争力ｾﾞﾛｴﾐ【省ｴﾈ】小規模　助成率3/4～2/3以内"),"申請者区分一致ok",
IF(AND(申請書!B34="○",資金計画!M4="B2β：競争力ｾﾞﾛｴﾐ【省ｴﾈ】小規模　助成率3/4～2/3以内"),"申請者区分一致ok",
IF(AND(申請書!B35="○",資金計画!M4="B3α：競争力ｾﾞﾛｴﾐ【再ｴﾈ】小規模　助成率3/4～2/3以内"),"申請者区分一致ok",
IF(AND(申請書!B35="○",資金計画!M4="B3β：競争力ｾﾞﾛｴﾐ【再ｴﾈ】小規模　助成率3/4～2/3以内"),"申請者区分一致ok",
IF(AND(申請書!B36="○",資金計画!M4="B4α：競争力賃上げ 小規模　助成率4/5～2/3以内"),"申請者区分一致ok",
IF(AND(申請書!B36="○",資金計画!M4="B4β：競争力賃上げ 小規模　助成率4/5以内"),"申請者区分一致ok",
IF(AND(申請書!B37="○",資金計画!M4="C1：後継者チャレンジ　助成率2/3以内"),"申請者区分一致ok",
IF(AND(申請書!B38="○",資金計画!M4="C2α：後継者ｾﾞﾛｴﾐ　助成率3/4～2/3以内"),"申請者区分一致ok",
IF(AND(申請書!B38="○",資金計画!M4="C2β：後継者ｾﾞﾛｴﾐ　助成率3/4以内"),"申請者区分一致ok",
IF(AND(申請書!B39="○",資金計画!M4="C3α：後継者賃上げ　助成率3/4～2/3以内"),"申請者区分一致ok",
IF(AND(申請書!B39="○",資金計画!M4="C3β：後継者賃上げ　助成率3/4以内"),"申請者区分一致ok",
IF(AND(申請書!B40="○",資金計画!M4="D1:アップグレード促進　助成率3/4以内"),"申請者区分一致ok",
""))))))))))))))))))))</f>
        <v/>
      </c>
      <c r="AF3" s="1056"/>
      <c r="AG3" s="1056"/>
      <c r="AH3" s="1056"/>
      <c r="AI3" s="1056"/>
      <c r="AJ3" s="1056"/>
      <c r="AK3" s="315"/>
      <c r="AL3" s="315"/>
      <c r="AM3" s="315"/>
      <c r="AN3" s="315"/>
      <c r="AO3" s="315"/>
      <c r="AP3" s="532"/>
      <c r="AQ3" s="412"/>
      <c r="AS3" s="413" t="s">
        <v>559</v>
      </c>
    </row>
    <row r="4" spans="2:57" ht="10.5" customHeight="1">
      <c r="B4" s="306"/>
      <c r="D4" s="307"/>
      <c r="E4" s="308"/>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532"/>
      <c r="AQ4" s="412"/>
    </row>
    <row r="5" spans="2:57" s="37" customFormat="1" ht="35.65" customHeight="1">
      <c r="B5" s="535" t="s">
        <v>142</v>
      </c>
      <c r="C5" s="1029" t="s">
        <v>143</v>
      </c>
      <c r="D5" s="1029"/>
      <c r="E5" s="1029"/>
      <c r="F5" s="1029"/>
      <c r="G5" s="1029"/>
      <c r="H5" s="1029" t="s">
        <v>144</v>
      </c>
      <c r="I5" s="1029"/>
      <c r="J5" s="1029"/>
      <c r="K5" s="1029"/>
      <c r="L5" s="1029" t="s">
        <v>148</v>
      </c>
      <c r="M5" s="1029"/>
      <c r="N5" s="1029"/>
      <c r="O5" s="1029"/>
      <c r="P5" s="1029" t="s">
        <v>156</v>
      </c>
      <c r="Q5" s="1029"/>
      <c r="R5" s="1029"/>
      <c r="S5" s="1029"/>
      <c r="T5" s="1029" t="s">
        <v>145</v>
      </c>
      <c r="U5" s="1029"/>
      <c r="V5" s="1029"/>
      <c r="W5" s="1029" t="s">
        <v>410</v>
      </c>
      <c r="X5" s="1029"/>
      <c r="Y5" s="1029"/>
      <c r="Z5" s="1029"/>
      <c r="AA5" s="1029" t="s">
        <v>146</v>
      </c>
      <c r="AB5" s="1029"/>
      <c r="AC5" s="1050" t="s">
        <v>427</v>
      </c>
      <c r="AD5" s="1050"/>
      <c r="AE5" s="1050"/>
      <c r="AF5" s="1050"/>
      <c r="AG5" s="1029" t="s">
        <v>113</v>
      </c>
      <c r="AH5" s="1029"/>
      <c r="AI5" s="1029"/>
      <c r="AJ5" s="1029"/>
      <c r="AK5" s="1029"/>
      <c r="AL5" s="1029" t="s">
        <v>147</v>
      </c>
      <c r="AM5" s="1029"/>
      <c r="AN5" s="1029"/>
      <c r="AO5" s="1029"/>
      <c r="AP5" s="100"/>
      <c r="AQ5" s="417"/>
      <c r="AR5" s="416"/>
      <c r="AS5" s="556" t="s">
        <v>471</v>
      </c>
      <c r="AT5" s="557" t="s">
        <v>473</v>
      </c>
      <c r="AU5" s="557" t="s">
        <v>474</v>
      </c>
      <c r="AV5" s="557" t="s">
        <v>1121</v>
      </c>
      <c r="AW5" s="558"/>
      <c r="AX5" s="559" t="s">
        <v>557</v>
      </c>
      <c r="AY5" s="557" t="s">
        <v>473</v>
      </c>
      <c r="AZ5" s="557" t="s">
        <v>474</v>
      </c>
      <c r="BA5" s="557" t="s">
        <v>1121</v>
      </c>
      <c r="BB5" s="417"/>
      <c r="BC5" s="560" t="s">
        <v>1104</v>
      </c>
      <c r="BD5" s="417"/>
      <c r="BE5" s="560" t="s">
        <v>1137</v>
      </c>
    </row>
    <row r="6" spans="2:57" ht="33" customHeight="1">
      <c r="B6" s="535">
        <v>1</v>
      </c>
      <c r="C6" s="1039"/>
      <c r="D6" s="1039"/>
      <c r="E6" s="1039"/>
      <c r="F6" s="1039"/>
      <c r="G6" s="1039"/>
      <c r="H6" s="1041"/>
      <c r="I6" s="1039"/>
      <c r="J6" s="1039"/>
      <c r="K6" s="1039"/>
      <c r="L6" s="1039"/>
      <c r="M6" s="1039"/>
      <c r="N6" s="1039"/>
      <c r="O6" s="1039"/>
      <c r="P6" s="1032"/>
      <c r="Q6" s="1032"/>
      <c r="R6" s="1032"/>
      <c r="S6" s="1032"/>
      <c r="T6" s="1030"/>
      <c r="U6" s="1031"/>
      <c r="V6" s="536" t="s">
        <v>1</v>
      </c>
      <c r="W6" s="1040"/>
      <c r="X6" s="1040"/>
      <c r="Y6" s="1040"/>
      <c r="Z6" s="1040"/>
      <c r="AA6" s="1047"/>
      <c r="AB6" s="1047"/>
      <c r="AC6" s="1048">
        <f t="shared" ref="AC6" si="0">W6*AA6</f>
        <v>0</v>
      </c>
      <c r="AD6" s="1048"/>
      <c r="AE6" s="1048"/>
      <c r="AF6" s="1048"/>
      <c r="AG6" s="1039"/>
      <c r="AH6" s="1039"/>
      <c r="AI6" s="1039"/>
      <c r="AJ6" s="1039"/>
      <c r="AK6" s="1039"/>
      <c r="AL6" s="1049"/>
      <c r="AM6" s="1049"/>
      <c r="AN6" s="1049"/>
      <c r="AO6" s="1049"/>
      <c r="AP6" s="532"/>
      <c r="AQ6" s="412"/>
      <c r="AR6" s="418"/>
      <c r="AS6" s="561"/>
      <c r="AT6" s="562" t="str">
        <f>IF(P6="機械装置",AA6,"0")</f>
        <v>0</v>
      </c>
      <c r="AU6" s="562" t="str">
        <f>IF(P6="器具備品",AA6,"0")</f>
        <v>0</v>
      </c>
      <c r="AV6" s="562" t="str">
        <f t="shared" ref="AV6:AV13" si="1">IF(P6="ソフトウェア",AA6,"0")</f>
        <v>0</v>
      </c>
      <c r="AW6" s="563"/>
      <c r="AX6" s="564"/>
      <c r="AY6" s="565">
        <f>W6*AT6</f>
        <v>0</v>
      </c>
      <c r="AZ6" s="565">
        <f>W6*AU6</f>
        <v>0</v>
      </c>
      <c r="BA6" s="566">
        <f>W6*AV6</f>
        <v>0</v>
      </c>
      <c r="BC6" s="567" t="str">
        <f>IF(AND(P6="ソフトウェア",W6&lt;&gt;""),IF(W6&gt;=3000000,W6*AV6,"ｿﾌﾄｳｪｱ申請額下限額未満"),"-")</f>
        <v>-</v>
      </c>
      <c r="BE6" s="567" t="str">
        <f>IF(W6&gt;=50000000,"有","-")</f>
        <v>-</v>
      </c>
    </row>
    <row r="7" spans="2:57" ht="33" customHeight="1">
      <c r="B7" s="535">
        <v>2</v>
      </c>
      <c r="C7" s="1039"/>
      <c r="D7" s="1039"/>
      <c r="E7" s="1039"/>
      <c r="F7" s="1039"/>
      <c r="G7" s="1039"/>
      <c r="H7" s="1041"/>
      <c r="I7" s="1039"/>
      <c r="J7" s="1039"/>
      <c r="K7" s="1039"/>
      <c r="L7" s="1039"/>
      <c r="M7" s="1039"/>
      <c r="N7" s="1039"/>
      <c r="O7" s="1039"/>
      <c r="P7" s="1032"/>
      <c r="Q7" s="1032"/>
      <c r="R7" s="1032"/>
      <c r="S7" s="1032"/>
      <c r="T7" s="1030"/>
      <c r="U7" s="1031"/>
      <c r="V7" s="536" t="s">
        <v>1</v>
      </c>
      <c r="W7" s="1040"/>
      <c r="X7" s="1040"/>
      <c r="Y7" s="1040"/>
      <c r="Z7" s="1040"/>
      <c r="AA7" s="1047"/>
      <c r="AB7" s="1047"/>
      <c r="AC7" s="1048">
        <f t="shared" ref="AC7:AC13" si="2">W7*AA7</f>
        <v>0</v>
      </c>
      <c r="AD7" s="1048"/>
      <c r="AE7" s="1048"/>
      <c r="AF7" s="1048"/>
      <c r="AG7" s="1039"/>
      <c r="AH7" s="1039"/>
      <c r="AI7" s="1039"/>
      <c r="AJ7" s="1039"/>
      <c r="AK7" s="1039"/>
      <c r="AL7" s="1049"/>
      <c r="AM7" s="1049"/>
      <c r="AN7" s="1049"/>
      <c r="AO7" s="1049"/>
      <c r="AP7" s="532"/>
      <c r="AQ7" s="412"/>
      <c r="AS7" s="568"/>
      <c r="AT7" s="562" t="str">
        <f t="shared" ref="AT7:AT13" si="3">IF(P7="機械装置",AA7,"0")</f>
        <v>0</v>
      </c>
      <c r="AU7" s="562" t="str">
        <f t="shared" ref="AU7:AU13" si="4">IF(P7="器具備品",AA7,"0")</f>
        <v>0</v>
      </c>
      <c r="AV7" s="562" t="str">
        <f t="shared" si="1"/>
        <v>0</v>
      </c>
      <c r="AW7" s="563"/>
      <c r="AX7" s="564"/>
      <c r="AY7" s="565">
        <f t="shared" ref="AY7:AY13" si="5">W7*AT7</f>
        <v>0</v>
      </c>
      <c r="AZ7" s="565">
        <f t="shared" ref="AZ7:AZ13" si="6">W7*AU7</f>
        <v>0</v>
      </c>
      <c r="BA7" s="566">
        <f t="shared" ref="BA7:BA13" si="7">W7*AV7</f>
        <v>0</v>
      </c>
      <c r="BC7" s="567" t="str">
        <f t="shared" ref="BC7:BC13" si="8">IF(AND(P7="ソフトウェア",W7&lt;&gt;""),IF(W7&gt;=3000000,W7*AV7,"ｿﾌﾄｳｪｱ申請額下限額未満"),"-")</f>
        <v>-</v>
      </c>
      <c r="BE7" s="567" t="str">
        <f t="shared" ref="BE7:BE13" si="9">IF(W7&gt;=50000000,"有","-")</f>
        <v>-</v>
      </c>
    </row>
    <row r="8" spans="2:57" ht="33" customHeight="1">
      <c r="B8" s="535">
        <v>3</v>
      </c>
      <c r="C8" s="1039"/>
      <c r="D8" s="1039"/>
      <c r="E8" s="1039"/>
      <c r="F8" s="1039"/>
      <c r="G8" s="1039"/>
      <c r="H8" s="1041"/>
      <c r="I8" s="1039"/>
      <c r="J8" s="1039"/>
      <c r="K8" s="1039"/>
      <c r="L8" s="1039"/>
      <c r="M8" s="1039"/>
      <c r="N8" s="1039"/>
      <c r="O8" s="1039"/>
      <c r="P8" s="1032"/>
      <c r="Q8" s="1032"/>
      <c r="R8" s="1032"/>
      <c r="S8" s="1032"/>
      <c r="T8" s="1030"/>
      <c r="U8" s="1031"/>
      <c r="V8" s="536" t="s">
        <v>1</v>
      </c>
      <c r="W8" s="1040"/>
      <c r="X8" s="1040"/>
      <c r="Y8" s="1040"/>
      <c r="Z8" s="1040"/>
      <c r="AA8" s="1047"/>
      <c r="AB8" s="1047"/>
      <c r="AC8" s="1048">
        <f t="shared" si="2"/>
        <v>0</v>
      </c>
      <c r="AD8" s="1048"/>
      <c r="AE8" s="1048"/>
      <c r="AF8" s="1048"/>
      <c r="AG8" s="1039"/>
      <c r="AH8" s="1039"/>
      <c r="AI8" s="1039"/>
      <c r="AJ8" s="1039"/>
      <c r="AK8" s="1039"/>
      <c r="AL8" s="1049"/>
      <c r="AM8" s="1049"/>
      <c r="AN8" s="1049"/>
      <c r="AO8" s="1049"/>
      <c r="AP8" s="532"/>
      <c r="AQ8" s="412"/>
      <c r="AS8" s="568"/>
      <c r="AT8" s="562" t="str">
        <f t="shared" si="3"/>
        <v>0</v>
      </c>
      <c r="AU8" s="562" t="str">
        <f t="shared" si="4"/>
        <v>0</v>
      </c>
      <c r="AV8" s="562" t="str">
        <f t="shared" si="1"/>
        <v>0</v>
      </c>
      <c r="AW8" s="563"/>
      <c r="AX8" s="564"/>
      <c r="AY8" s="565">
        <f t="shared" si="5"/>
        <v>0</v>
      </c>
      <c r="AZ8" s="565">
        <f t="shared" si="6"/>
        <v>0</v>
      </c>
      <c r="BA8" s="566">
        <f t="shared" si="7"/>
        <v>0</v>
      </c>
      <c r="BC8" s="567" t="str">
        <f t="shared" si="8"/>
        <v>-</v>
      </c>
      <c r="BE8" s="567" t="str">
        <f t="shared" si="9"/>
        <v>-</v>
      </c>
    </row>
    <row r="9" spans="2:57" ht="33" customHeight="1">
      <c r="B9" s="535">
        <v>4</v>
      </c>
      <c r="C9" s="1039"/>
      <c r="D9" s="1039"/>
      <c r="E9" s="1039"/>
      <c r="F9" s="1039"/>
      <c r="G9" s="1039"/>
      <c r="H9" s="1041"/>
      <c r="I9" s="1039"/>
      <c r="J9" s="1039"/>
      <c r="K9" s="1039"/>
      <c r="L9" s="1039"/>
      <c r="M9" s="1039"/>
      <c r="N9" s="1039"/>
      <c r="O9" s="1039"/>
      <c r="P9" s="1032"/>
      <c r="Q9" s="1032"/>
      <c r="R9" s="1032"/>
      <c r="S9" s="1032"/>
      <c r="T9" s="1030"/>
      <c r="U9" s="1031"/>
      <c r="V9" s="536" t="s">
        <v>1</v>
      </c>
      <c r="W9" s="1040"/>
      <c r="X9" s="1040"/>
      <c r="Y9" s="1040"/>
      <c r="Z9" s="1040"/>
      <c r="AA9" s="1047"/>
      <c r="AB9" s="1047"/>
      <c r="AC9" s="1048">
        <f t="shared" si="2"/>
        <v>0</v>
      </c>
      <c r="AD9" s="1048"/>
      <c r="AE9" s="1048"/>
      <c r="AF9" s="1048"/>
      <c r="AG9" s="1039"/>
      <c r="AH9" s="1039"/>
      <c r="AI9" s="1039"/>
      <c r="AJ9" s="1039"/>
      <c r="AK9" s="1039"/>
      <c r="AL9" s="1049"/>
      <c r="AM9" s="1049"/>
      <c r="AN9" s="1049"/>
      <c r="AO9" s="1049"/>
      <c r="AP9" s="532"/>
      <c r="AQ9" s="412"/>
      <c r="AS9" s="568"/>
      <c r="AT9" s="562" t="str">
        <f t="shared" si="3"/>
        <v>0</v>
      </c>
      <c r="AU9" s="562" t="str">
        <f t="shared" si="4"/>
        <v>0</v>
      </c>
      <c r="AV9" s="562" t="str">
        <f t="shared" si="1"/>
        <v>0</v>
      </c>
      <c r="AW9" s="563"/>
      <c r="AX9" s="564"/>
      <c r="AY9" s="565">
        <f t="shared" si="5"/>
        <v>0</v>
      </c>
      <c r="AZ9" s="565">
        <f t="shared" si="6"/>
        <v>0</v>
      </c>
      <c r="BA9" s="566">
        <f t="shared" si="7"/>
        <v>0</v>
      </c>
      <c r="BC9" s="567" t="str">
        <f t="shared" si="8"/>
        <v>-</v>
      </c>
      <c r="BE9" s="567" t="str">
        <f t="shared" si="9"/>
        <v>-</v>
      </c>
    </row>
    <row r="10" spans="2:57" ht="33" customHeight="1">
      <c r="B10" s="535">
        <v>5</v>
      </c>
      <c r="C10" s="1039"/>
      <c r="D10" s="1039"/>
      <c r="E10" s="1039"/>
      <c r="F10" s="1039"/>
      <c r="G10" s="1039"/>
      <c r="H10" s="1041"/>
      <c r="I10" s="1039"/>
      <c r="J10" s="1039"/>
      <c r="K10" s="1039"/>
      <c r="L10" s="1039"/>
      <c r="M10" s="1039"/>
      <c r="N10" s="1039"/>
      <c r="O10" s="1039"/>
      <c r="P10" s="1032"/>
      <c r="Q10" s="1032"/>
      <c r="R10" s="1032"/>
      <c r="S10" s="1032"/>
      <c r="T10" s="1030"/>
      <c r="U10" s="1031"/>
      <c r="V10" s="536" t="s">
        <v>1</v>
      </c>
      <c r="W10" s="1040"/>
      <c r="X10" s="1040"/>
      <c r="Y10" s="1040"/>
      <c r="Z10" s="1040"/>
      <c r="AA10" s="1047"/>
      <c r="AB10" s="1047"/>
      <c r="AC10" s="1048">
        <f t="shared" si="2"/>
        <v>0</v>
      </c>
      <c r="AD10" s="1048"/>
      <c r="AE10" s="1048"/>
      <c r="AF10" s="1048"/>
      <c r="AG10" s="1039"/>
      <c r="AH10" s="1039"/>
      <c r="AI10" s="1039"/>
      <c r="AJ10" s="1039"/>
      <c r="AK10" s="1039"/>
      <c r="AL10" s="1049"/>
      <c r="AM10" s="1049"/>
      <c r="AN10" s="1049"/>
      <c r="AO10" s="1049"/>
      <c r="AP10" s="532"/>
      <c r="AQ10" s="412"/>
      <c r="AS10" s="568"/>
      <c r="AT10" s="562" t="str">
        <f t="shared" si="3"/>
        <v>0</v>
      </c>
      <c r="AU10" s="562" t="str">
        <f t="shared" si="4"/>
        <v>0</v>
      </c>
      <c r="AV10" s="562" t="str">
        <f t="shared" si="1"/>
        <v>0</v>
      </c>
      <c r="AW10" s="563"/>
      <c r="AX10" s="564"/>
      <c r="AY10" s="565">
        <f t="shared" si="5"/>
        <v>0</v>
      </c>
      <c r="AZ10" s="565">
        <f t="shared" si="6"/>
        <v>0</v>
      </c>
      <c r="BA10" s="566">
        <f t="shared" si="7"/>
        <v>0</v>
      </c>
      <c r="BC10" s="567" t="str">
        <f t="shared" si="8"/>
        <v>-</v>
      </c>
      <c r="BE10" s="567" t="str">
        <f t="shared" si="9"/>
        <v>-</v>
      </c>
    </row>
    <row r="11" spans="2:57" ht="33" customHeight="1">
      <c r="B11" s="535">
        <v>6</v>
      </c>
      <c r="C11" s="1039"/>
      <c r="D11" s="1039"/>
      <c r="E11" s="1039"/>
      <c r="F11" s="1039"/>
      <c r="G11" s="1039"/>
      <c r="H11" s="1041"/>
      <c r="I11" s="1039"/>
      <c r="J11" s="1039"/>
      <c r="K11" s="1039"/>
      <c r="L11" s="1039"/>
      <c r="M11" s="1039"/>
      <c r="N11" s="1039"/>
      <c r="O11" s="1039"/>
      <c r="P11" s="1032"/>
      <c r="Q11" s="1032"/>
      <c r="R11" s="1032"/>
      <c r="S11" s="1032"/>
      <c r="T11" s="1030"/>
      <c r="U11" s="1031"/>
      <c r="V11" s="536" t="s">
        <v>1</v>
      </c>
      <c r="W11" s="1040"/>
      <c r="X11" s="1040"/>
      <c r="Y11" s="1040"/>
      <c r="Z11" s="1040"/>
      <c r="AA11" s="1047"/>
      <c r="AB11" s="1047"/>
      <c r="AC11" s="1048">
        <f t="shared" si="2"/>
        <v>0</v>
      </c>
      <c r="AD11" s="1048"/>
      <c r="AE11" s="1048"/>
      <c r="AF11" s="1048"/>
      <c r="AG11" s="1039"/>
      <c r="AH11" s="1039"/>
      <c r="AI11" s="1039"/>
      <c r="AJ11" s="1039"/>
      <c r="AK11" s="1039"/>
      <c r="AL11" s="1049"/>
      <c r="AM11" s="1049"/>
      <c r="AN11" s="1049"/>
      <c r="AO11" s="1049"/>
      <c r="AP11" s="532"/>
      <c r="AQ11" s="412"/>
      <c r="AS11" s="568"/>
      <c r="AT11" s="562" t="str">
        <f t="shared" si="3"/>
        <v>0</v>
      </c>
      <c r="AU11" s="562" t="str">
        <f t="shared" si="4"/>
        <v>0</v>
      </c>
      <c r="AV11" s="562" t="str">
        <f t="shared" si="1"/>
        <v>0</v>
      </c>
      <c r="AW11" s="563"/>
      <c r="AX11" s="564"/>
      <c r="AY11" s="565">
        <f t="shared" si="5"/>
        <v>0</v>
      </c>
      <c r="AZ11" s="565">
        <f t="shared" si="6"/>
        <v>0</v>
      </c>
      <c r="BA11" s="566">
        <f t="shared" si="7"/>
        <v>0</v>
      </c>
      <c r="BC11" s="567" t="str">
        <f t="shared" si="8"/>
        <v>-</v>
      </c>
      <c r="BE11" s="567" t="str">
        <f t="shared" si="9"/>
        <v>-</v>
      </c>
    </row>
    <row r="12" spans="2:57" ht="33" customHeight="1">
      <c r="B12" s="535">
        <v>7</v>
      </c>
      <c r="C12" s="1039"/>
      <c r="D12" s="1039"/>
      <c r="E12" s="1039"/>
      <c r="F12" s="1039"/>
      <c r="G12" s="1039"/>
      <c r="H12" s="1041"/>
      <c r="I12" s="1039"/>
      <c r="J12" s="1039"/>
      <c r="K12" s="1039"/>
      <c r="L12" s="1039"/>
      <c r="M12" s="1039"/>
      <c r="N12" s="1039"/>
      <c r="O12" s="1039"/>
      <c r="P12" s="1032"/>
      <c r="Q12" s="1032"/>
      <c r="R12" s="1032"/>
      <c r="S12" s="1032"/>
      <c r="T12" s="965"/>
      <c r="U12" s="1104"/>
      <c r="V12" s="536" t="s">
        <v>1</v>
      </c>
      <c r="W12" s="1040"/>
      <c r="X12" s="1040"/>
      <c r="Y12" s="1040"/>
      <c r="Z12" s="1040"/>
      <c r="AA12" s="1047"/>
      <c r="AB12" s="1047"/>
      <c r="AC12" s="1048">
        <f t="shared" si="2"/>
        <v>0</v>
      </c>
      <c r="AD12" s="1048"/>
      <c r="AE12" s="1048"/>
      <c r="AF12" s="1048"/>
      <c r="AG12" s="1116"/>
      <c r="AH12" s="1122"/>
      <c r="AI12" s="1122"/>
      <c r="AJ12" s="1122"/>
      <c r="AK12" s="1123"/>
      <c r="AL12" s="1099"/>
      <c r="AM12" s="1100"/>
      <c r="AN12" s="1100"/>
      <c r="AO12" s="1101"/>
      <c r="AP12" s="532"/>
      <c r="AQ12" s="412"/>
      <c r="AS12" s="568"/>
      <c r="AT12" s="562" t="str">
        <f t="shared" si="3"/>
        <v>0</v>
      </c>
      <c r="AU12" s="562" t="str">
        <f t="shared" si="4"/>
        <v>0</v>
      </c>
      <c r="AV12" s="562" t="str">
        <f t="shared" si="1"/>
        <v>0</v>
      </c>
      <c r="AW12" s="563"/>
      <c r="AX12" s="564"/>
      <c r="AY12" s="565">
        <f t="shared" si="5"/>
        <v>0</v>
      </c>
      <c r="AZ12" s="565">
        <f t="shared" si="6"/>
        <v>0</v>
      </c>
      <c r="BA12" s="566">
        <f t="shared" si="7"/>
        <v>0</v>
      </c>
      <c r="BC12" s="567" t="str">
        <f t="shared" si="8"/>
        <v>-</v>
      </c>
      <c r="BE12" s="567" t="str">
        <f t="shared" si="9"/>
        <v>-</v>
      </c>
    </row>
    <row r="13" spans="2:57" ht="33" customHeight="1">
      <c r="B13" s="535">
        <v>8</v>
      </c>
      <c r="C13" s="1039"/>
      <c r="D13" s="1039"/>
      <c r="E13" s="1039"/>
      <c r="F13" s="1039"/>
      <c r="G13" s="1039"/>
      <c r="H13" s="1041"/>
      <c r="I13" s="1039"/>
      <c r="J13" s="1039"/>
      <c r="K13" s="1039"/>
      <c r="L13" s="1039"/>
      <c r="M13" s="1039"/>
      <c r="N13" s="1039"/>
      <c r="O13" s="1039"/>
      <c r="P13" s="1032"/>
      <c r="Q13" s="1032"/>
      <c r="R13" s="1032"/>
      <c r="S13" s="1032"/>
      <c r="T13" s="1030"/>
      <c r="U13" s="1031"/>
      <c r="V13" s="536" t="s">
        <v>1</v>
      </c>
      <c r="W13" s="1040"/>
      <c r="X13" s="1040"/>
      <c r="Y13" s="1040"/>
      <c r="Z13" s="1040"/>
      <c r="AA13" s="1047"/>
      <c r="AB13" s="1047"/>
      <c r="AC13" s="1048">
        <f t="shared" si="2"/>
        <v>0</v>
      </c>
      <c r="AD13" s="1048"/>
      <c r="AE13" s="1048"/>
      <c r="AF13" s="1048"/>
      <c r="AG13" s="1102"/>
      <c r="AH13" s="1102"/>
      <c r="AI13" s="1102"/>
      <c r="AJ13" s="1102"/>
      <c r="AK13" s="1102"/>
      <c r="AL13" s="1103"/>
      <c r="AM13" s="1103"/>
      <c r="AN13" s="1103"/>
      <c r="AO13" s="1103"/>
      <c r="AP13" s="532"/>
      <c r="AQ13" s="412"/>
      <c r="AS13" s="568"/>
      <c r="AT13" s="562" t="str">
        <f t="shared" si="3"/>
        <v>0</v>
      </c>
      <c r="AU13" s="562" t="str">
        <f t="shared" si="4"/>
        <v>0</v>
      </c>
      <c r="AV13" s="562" t="str">
        <f t="shared" si="1"/>
        <v>0</v>
      </c>
      <c r="AW13" s="563"/>
      <c r="AX13" s="564"/>
      <c r="AY13" s="565">
        <f t="shared" si="5"/>
        <v>0</v>
      </c>
      <c r="AZ13" s="565">
        <f t="shared" si="6"/>
        <v>0</v>
      </c>
      <c r="BA13" s="566">
        <f t="shared" si="7"/>
        <v>0</v>
      </c>
      <c r="BC13" s="567" t="str">
        <f t="shared" si="8"/>
        <v>-</v>
      </c>
      <c r="BE13" s="567" t="str">
        <f t="shared" si="9"/>
        <v>-</v>
      </c>
    </row>
    <row r="14" spans="2:57" ht="10.5" customHeight="1">
      <c r="B14" s="622" t="s">
        <v>155</v>
      </c>
      <c r="C14" s="1044"/>
      <c r="D14" s="1044"/>
      <c r="E14" s="1044"/>
      <c r="F14" s="1044"/>
      <c r="G14" s="1044"/>
      <c r="H14" s="1044"/>
      <c r="I14" s="1044"/>
      <c r="J14" s="1044"/>
      <c r="K14" s="787"/>
      <c r="L14" s="1033" t="s">
        <v>432</v>
      </c>
      <c r="M14" s="1034"/>
      <c r="N14" s="1034"/>
      <c r="O14" s="1035"/>
      <c r="P14" s="1036">
        <f>AT14</f>
        <v>0</v>
      </c>
      <c r="Q14" s="1037"/>
      <c r="R14" s="1037"/>
      <c r="S14" s="1038"/>
      <c r="T14" s="1063"/>
      <c r="U14" s="1064"/>
      <c r="V14" s="1065"/>
      <c r="W14" s="1076" t="s">
        <v>563</v>
      </c>
      <c r="X14" s="1077"/>
      <c r="Y14" s="1077"/>
      <c r="Z14" s="1077"/>
      <c r="AA14" s="1077"/>
      <c r="AB14" s="1078"/>
      <c r="AC14" s="1072">
        <f>AY14+AZ14</f>
        <v>0</v>
      </c>
      <c r="AD14" s="1073"/>
      <c r="AE14" s="1073"/>
      <c r="AF14" s="1073"/>
      <c r="AG14" s="1130"/>
      <c r="AH14" s="1131"/>
      <c r="AI14" s="1131"/>
      <c r="AJ14" s="1131"/>
      <c r="AK14" s="1131"/>
      <c r="AL14" s="1131"/>
      <c r="AM14" s="1131"/>
      <c r="AN14" s="1131"/>
      <c r="AO14" s="1131"/>
      <c r="AP14" s="532"/>
      <c r="AQ14" s="412"/>
      <c r="AS14" s="1124" t="s">
        <v>472</v>
      </c>
      <c r="AT14" s="1127">
        <f>SUM(AT6:AT13)</f>
        <v>0</v>
      </c>
      <c r="AU14" s="1127">
        <f>SUM(AU6:AU13)</f>
        <v>0</v>
      </c>
      <c r="AV14" s="1127">
        <f>SUM(AV6:AV13)</f>
        <v>0</v>
      </c>
      <c r="AW14" s="569"/>
      <c r="AX14" s="1124" t="s">
        <v>558</v>
      </c>
      <c r="AY14" s="1132">
        <f>SUM(AY6:AY13)</f>
        <v>0</v>
      </c>
      <c r="AZ14" s="1132">
        <f>SUM(AZ6:AZ13)</f>
        <v>0</v>
      </c>
      <c r="BA14" s="1119">
        <f>SUM(BA6:BA13)</f>
        <v>0</v>
      </c>
    </row>
    <row r="15" spans="2:57" ht="10.5" customHeight="1">
      <c r="B15" s="624"/>
      <c r="C15" s="1045"/>
      <c r="D15" s="1045"/>
      <c r="E15" s="1045"/>
      <c r="F15" s="1045"/>
      <c r="G15" s="1045"/>
      <c r="H15" s="1045"/>
      <c r="I15" s="1045"/>
      <c r="J15" s="1045"/>
      <c r="K15" s="788"/>
      <c r="L15" s="1033" t="s">
        <v>383</v>
      </c>
      <c r="M15" s="1034"/>
      <c r="N15" s="1034"/>
      <c r="O15" s="1035"/>
      <c r="P15" s="1036">
        <f>AU14</f>
        <v>0</v>
      </c>
      <c r="Q15" s="1037"/>
      <c r="R15" s="1037"/>
      <c r="S15" s="1038"/>
      <c r="T15" s="1066"/>
      <c r="U15" s="1067"/>
      <c r="V15" s="1068"/>
      <c r="W15" s="1079"/>
      <c r="X15" s="1080"/>
      <c r="Y15" s="1080"/>
      <c r="Z15" s="1080"/>
      <c r="AA15" s="1080"/>
      <c r="AB15" s="1081"/>
      <c r="AC15" s="1074"/>
      <c r="AD15" s="1075"/>
      <c r="AE15" s="1075"/>
      <c r="AF15" s="1075"/>
      <c r="AG15" s="1131"/>
      <c r="AH15" s="1131"/>
      <c r="AI15" s="1131"/>
      <c r="AJ15" s="1131"/>
      <c r="AK15" s="1131"/>
      <c r="AL15" s="1131"/>
      <c r="AM15" s="1131"/>
      <c r="AN15" s="1131"/>
      <c r="AO15" s="1131"/>
      <c r="AP15" s="532"/>
      <c r="AQ15" s="412"/>
      <c r="AS15" s="1125"/>
      <c r="AT15" s="1128"/>
      <c r="AU15" s="1128"/>
      <c r="AV15" s="1128"/>
      <c r="AW15" s="569"/>
      <c r="AX15" s="1125"/>
      <c r="AY15" s="1133"/>
      <c r="AZ15" s="1133"/>
      <c r="BA15" s="1120"/>
      <c r="BC15" s="570"/>
      <c r="BE15" s="570"/>
    </row>
    <row r="16" spans="2:57" ht="10.5" customHeight="1">
      <c r="B16" s="624"/>
      <c r="C16" s="1045"/>
      <c r="D16" s="1045"/>
      <c r="E16" s="1045"/>
      <c r="F16" s="1045"/>
      <c r="G16" s="1045"/>
      <c r="H16" s="1045"/>
      <c r="I16" s="1045"/>
      <c r="J16" s="1045"/>
      <c r="K16" s="788"/>
      <c r="L16" s="1033" t="s">
        <v>1103</v>
      </c>
      <c r="M16" s="1034"/>
      <c r="N16" s="1034"/>
      <c r="O16" s="1035"/>
      <c r="P16" s="1036">
        <f>AV14</f>
        <v>0</v>
      </c>
      <c r="Q16" s="1037"/>
      <c r="R16" s="1037"/>
      <c r="S16" s="1038"/>
      <c r="T16" s="1066"/>
      <c r="U16" s="1067"/>
      <c r="V16" s="1068"/>
      <c r="W16" s="1087" t="s">
        <v>1103</v>
      </c>
      <c r="X16" s="1077"/>
      <c r="Y16" s="1077"/>
      <c r="Z16" s="1077"/>
      <c r="AA16" s="1077"/>
      <c r="AB16" s="1078"/>
      <c r="AC16" s="1135">
        <f>BA14</f>
        <v>0</v>
      </c>
      <c r="AD16" s="1136"/>
      <c r="AE16" s="1136"/>
      <c r="AF16" s="1137"/>
      <c r="AG16" s="1091" t="str">
        <f>IF(資金計画!AA17="要申請者区分選択","要申請者区分選択",BC16)</f>
        <v>要申請者区分選択</v>
      </c>
      <c r="AH16" s="1092"/>
      <c r="AI16" s="1092"/>
      <c r="AJ16" s="1092"/>
      <c r="AK16" s="1092"/>
      <c r="AL16" s="1092"/>
      <c r="AM16" s="1092"/>
      <c r="AN16" s="1092"/>
      <c r="AO16" s="1093"/>
      <c r="AP16" s="532"/>
      <c r="AQ16" s="412"/>
      <c r="AS16" s="1125"/>
      <c r="AT16" s="1128"/>
      <c r="AU16" s="1128"/>
      <c r="AV16" s="1128"/>
      <c r="AW16" s="569"/>
      <c r="AX16" s="1125"/>
      <c r="AY16" s="1133"/>
      <c r="AZ16" s="1133"/>
      <c r="BA16" s="1120"/>
      <c r="BC16" s="571" t="str">
        <f>IF(COUNTIF(BC6:BC13,"ｿﾌﾄｳｪｱ申請額下限額未満"),"ｿﾌﾄｳｪｱ申請額下限額未満",IF(COUNT(BC6:BC13),"ｿﾌﾄｳｪｱ申請額下限額OK",""))</f>
        <v/>
      </c>
      <c r="BE16" s="571" t="str">
        <f>IF(COUNTIF(BE6:BE13,"有"),"有","無")</f>
        <v>無</v>
      </c>
    </row>
    <row r="17" spans="2:57" ht="10.5" customHeight="1">
      <c r="B17" s="789"/>
      <c r="C17" s="1046"/>
      <c r="D17" s="1046"/>
      <c r="E17" s="1046"/>
      <c r="F17" s="1046"/>
      <c r="G17" s="1046"/>
      <c r="H17" s="1046"/>
      <c r="I17" s="1046"/>
      <c r="J17" s="1046"/>
      <c r="K17" s="790"/>
      <c r="L17" s="1057"/>
      <c r="M17" s="1058"/>
      <c r="N17" s="1058"/>
      <c r="O17" s="1059"/>
      <c r="P17" s="1060"/>
      <c r="Q17" s="1061"/>
      <c r="R17" s="1061"/>
      <c r="S17" s="1062"/>
      <c r="T17" s="1069"/>
      <c r="U17" s="1070"/>
      <c r="V17" s="1071"/>
      <c r="W17" s="1088"/>
      <c r="X17" s="1089"/>
      <c r="Y17" s="1089"/>
      <c r="Z17" s="1089"/>
      <c r="AA17" s="1089"/>
      <c r="AB17" s="1090"/>
      <c r="AC17" s="1138"/>
      <c r="AD17" s="1139"/>
      <c r="AE17" s="1139"/>
      <c r="AF17" s="1140"/>
      <c r="AG17" s="1094"/>
      <c r="AH17" s="991"/>
      <c r="AI17" s="991"/>
      <c r="AJ17" s="991"/>
      <c r="AK17" s="991"/>
      <c r="AL17" s="991"/>
      <c r="AM17" s="991"/>
      <c r="AN17" s="991"/>
      <c r="AO17" s="1095"/>
      <c r="AP17" s="532"/>
      <c r="AQ17" s="412"/>
      <c r="AS17" s="1126"/>
      <c r="AT17" s="1129"/>
      <c r="AU17" s="1129"/>
      <c r="AV17" s="1129"/>
      <c r="AW17" s="569"/>
      <c r="AX17" s="1126"/>
      <c r="AY17" s="1134"/>
      <c r="AZ17" s="1134"/>
      <c r="BA17" s="1121"/>
      <c r="BC17" s="572"/>
    </row>
    <row r="18" spans="2:57" s="33" customFormat="1" ht="15.65" customHeight="1">
      <c r="B18" s="33" t="s">
        <v>552</v>
      </c>
      <c r="AQ18" s="274"/>
      <c r="AR18" s="274"/>
      <c r="AS18" s="203"/>
      <c r="AT18" s="203"/>
      <c r="AU18" s="203"/>
      <c r="AV18" s="555"/>
      <c r="AW18" s="203"/>
      <c r="AX18" s="203"/>
      <c r="AY18" s="203"/>
      <c r="AZ18" s="236"/>
      <c r="BA18" s="553"/>
      <c r="BB18" s="203"/>
      <c r="BC18" s="203"/>
      <c r="BD18" s="274"/>
      <c r="BE18" s="274"/>
    </row>
    <row r="19" spans="2:57" s="33" customFormat="1" ht="12.65" customHeight="1">
      <c r="B19" s="33" t="s">
        <v>553</v>
      </c>
      <c r="C19" s="304"/>
      <c r="D19" s="53"/>
      <c r="AQ19" s="274"/>
      <c r="AR19" s="274"/>
      <c r="AS19" s="203"/>
      <c r="AT19" s="203"/>
      <c r="AU19" s="203"/>
      <c r="AV19" s="203"/>
      <c r="AW19" s="203"/>
      <c r="AX19" s="203"/>
      <c r="AY19" s="203"/>
      <c r="AZ19" s="236"/>
      <c r="BA19" s="554"/>
      <c r="BB19" s="203"/>
      <c r="BC19" s="203"/>
      <c r="BD19" s="274"/>
      <c r="BE19" s="274"/>
    </row>
    <row r="20" spans="2:57" s="33" customFormat="1" ht="12.65" customHeight="1">
      <c r="B20" s="33" t="s">
        <v>556</v>
      </c>
      <c r="C20" s="304"/>
      <c r="D20" s="53"/>
      <c r="AQ20" s="274"/>
      <c r="AR20" s="274"/>
      <c r="AS20" s="203"/>
      <c r="AT20" s="203"/>
      <c r="AU20" s="203"/>
      <c r="AV20" s="203"/>
      <c r="AW20" s="203"/>
      <c r="AX20" s="203"/>
      <c r="AY20" s="203"/>
      <c r="AZ20" s="236"/>
      <c r="BA20" s="554"/>
      <c r="BB20" s="203"/>
      <c r="BC20" s="203"/>
      <c r="BD20" s="274"/>
      <c r="BE20" s="274"/>
    </row>
    <row r="21" spans="2:57" ht="6" customHeight="1">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532"/>
      <c r="AP21" s="532"/>
    </row>
    <row r="22" spans="2:57" ht="18" customHeight="1">
      <c r="B22" s="38" t="s">
        <v>149</v>
      </c>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row>
    <row r="23" spans="2:57" ht="10.5" customHeight="1" thickBot="1">
      <c r="B23" s="38"/>
      <c r="C23" s="532"/>
      <c r="D23" s="532"/>
      <c r="E23" s="532"/>
      <c r="F23" s="532"/>
      <c r="G23" s="532"/>
      <c r="H23" s="532"/>
      <c r="I23" s="532"/>
      <c r="J23" s="532"/>
      <c r="K23" s="532"/>
      <c r="L23" s="532"/>
      <c r="M23" s="532"/>
      <c r="N23" s="532"/>
      <c r="O23" s="532"/>
      <c r="P23" s="251" t="s">
        <v>488</v>
      </c>
      <c r="Q23" s="39" t="s">
        <v>502</v>
      </c>
      <c r="R23" s="52"/>
      <c r="S23" s="52"/>
      <c r="T23" s="52"/>
      <c r="U23" s="52"/>
      <c r="V23" s="52"/>
      <c r="W23" s="52"/>
      <c r="X23" s="52"/>
      <c r="Y23" s="52"/>
      <c r="Z23" s="52"/>
      <c r="AA23" s="52"/>
      <c r="AB23" s="52"/>
      <c r="AC23" s="52"/>
      <c r="AD23" s="52"/>
      <c r="AE23" s="52"/>
      <c r="AF23" s="52"/>
      <c r="AG23" s="52"/>
      <c r="AH23" s="52"/>
      <c r="AI23" s="52"/>
      <c r="AJ23" s="52"/>
      <c r="AK23" s="52"/>
      <c r="AL23" s="52"/>
      <c r="AM23" s="52"/>
      <c r="AN23" s="52"/>
      <c r="AO23" s="532"/>
      <c r="AP23" s="532"/>
    </row>
    <row r="24" spans="2:57" ht="18.75" customHeight="1">
      <c r="B24" s="1042" t="s">
        <v>142</v>
      </c>
      <c r="C24" s="1029" t="s">
        <v>143</v>
      </c>
      <c r="D24" s="1029"/>
      <c r="E24" s="1029"/>
      <c r="F24" s="1029"/>
      <c r="G24" s="1029"/>
      <c r="H24" s="1029" t="s">
        <v>151</v>
      </c>
      <c r="I24" s="1029"/>
      <c r="J24" s="1029"/>
      <c r="K24" s="1029"/>
      <c r="L24" s="1029"/>
      <c r="M24" s="1029"/>
      <c r="N24" s="1029"/>
      <c r="O24" s="1029"/>
      <c r="P24" s="1084" t="s">
        <v>487</v>
      </c>
      <c r="Q24" s="1082" t="s">
        <v>152</v>
      </c>
      <c r="R24" s="646"/>
      <c r="S24" s="646"/>
      <c r="T24" s="646"/>
      <c r="U24" s="646"/>
      <c r="V24" s="646"/>
      <c r="W24" s="646"/>
      <c r="X24" s="647"/>
      <c r="Y24" s="1097" t="s">
        <v>153</v>
      </c>
      <c r="Z24" s="794"/>
      <c r="AA24" s="794"/>
      <c r="AB24" s="766"/>
      <c r="AC24" s="1097" t="s">
        <v>425</v>
      </c>
      <c r="AD24" s="794"/>
      <c r="AE24" s="794"/>
      <c r="AF24" s="766"/>
      <c r="AG24" s="1097" t="s">
        <v>426</v>
      </c>
      <c r="AH24" s="794"/>
      <c r="AI24" s="794"/>
      <c r="AJ24" s="766"/>
      <c r="AL24" s="1105" t="s">
        <v>154</v>
      </c>
      <c r="AM24" s="1106"/>
      <c r="AN24" s="1106"/>
      <c r="AO24" s="1107"/>
      <c r="AP24" s="532"/>
    </row>
    <row r="25" spans="2:57" ht="34.15" customHeight="1">
      <c r="B25" s="1043"/>
      <c r="C25" s="1029"/>
      <c r="D25" s="1029"/>
      <c r="E25" s="1029"/>
      <c r="F25" s="1029"/>
      <c r="G25" s="1029"/>
      <c r="H25" s="1029" t="s">
        <v>150</v>
      </c>
      <c r="I25" s="1029"/>
      <c r="J25" s="1029"/>
      <c r="K25" s="1029"/>
      <c r="L25" s="1050" t="s">
        <v>486</v>
      </c>
      <c r="M25" s="1050"/>
      <c r="N25" s="1050"/>
      <c r="O25" s="1050"/>
      <c r="P25" s="1085"/>
      <c r="Q25" s="1082" t="s">
        <v>150</v>
      </c>
      <c r="R25" s="646"/>
      <c r="S25" s="646"/>
      <c r="T25" s="647"/>
      <c r="U25" s="1096" t="s">
        <v>486</v>
      </c>
      <c r="V25" s="823"/>
      <c r="W25" s="823"/>
      <c r="X25" s="824"/>
      <c r="Y25" s="795"/>
      <c r="Z25" s="796"/>
      <c r="AA25" s="796"/>
      <c r="AB25" s="992"/>
      <c r="AC25" s="795"/>
      <c r="AD25" s="796"/>
      <c r="AE25" s="796"/>
      <c r="AF25" s="992"/>
      <c r="AG25" s="795"/>
      <c r="AH25" s="796"/>
      <c r="AI25" s="796"/>
      <c r="AJ25" s="992"/>
      <c r="AK25" s="100"/>
      <c r="AL25" s="1108"/>
      <c r="AM25" s="796"/>
      <c r="AN25" s="796"/>
      <c r="AO25" s="1109"/>
      <c r="AP25" s="532"/>
    </row>
    <row r="26" spans="2:57" ht="34.15" customHeight="1" thickBot="1">
      <c r="B26" s="84">
        <v>1</v>
      </c>
      <c r="C26" s="1098">
        <f t="shared" ref="C26:C31" si="10">C6</f>
        <v>0</v>
      </c>
      <c r="D26" s="1098"/>
      <c r="E26" s="1098"/>
      <c r="F26" s="1098"/>
      <c r="G26" s="1098"/>
      <c r="H26" s="1039"/>
      <c r="I26" s="1039"/>
      <c r="J26" s="1039"/>
      <c r="K26" s="1039"/>
      <c r="L26" s="1083">
        <f t="shared" ref="L26:L31" si="11">AC6</f>
        <v>0</v>
      </c>
      <c r="M26" s="1083"/>
      <c r="N26" s="1083"/>
      <c r="O26" s="1083"/>
      <c r="P26" s="537"/>
      <c r="Q26" s="1116"/>
      <c r="R26" s="1117"/>
      <c r="S26" s="1117"/>
      <c r="T26" s="1118"/>
      <c r="U26" s="1110"/>
      <c r="V26" s="1111"/>
      <c r="W26" s="1111"/>
      <c r="X26" s="1112"/>
      <c r="Y26" s="1086"/>
      <c r="Z26" s="646"/>
      <c r="AA26" s="646"/>
      <c r="AB26" s="647"/>
      <c r="AC26" s="1086"/>
      <c r="AD26" s="646"/>
      <c r="AE26" s="646"/>
      <c r="AF26" s="647"/>
      <c r="AG26" s="1086"/>
      <c r="AH26" s="646"/>
      <c r="AI26" s="646"/>
      <c r="AJ26" s="647"/>
      <c r="AK26" s="158"/>
      <c r="AL26" s="1086"/>
      <c r="AM26" s="646"/>
      <c r="AN26" s="646"/>
      <c r="AO26" s="647"/>
      <c r="AP26" s="532"/>
      <c r="AQ26" s="61"/>
      <c r="AR26" s="419"/>
      <c r="AS26" s="419"/>
    </row>
    <row r="27" spans="2:57" ht="34.15" customHeight="1">
      <c r="B27" s="84">
        <v>2</v>
      </c>
      <c r="C27" s="1098">
        <f t="shared" si="10"/>
        <v>0</v>
      </c>
      <c r="D27" s="1098"/>
      <c r="E27" s="1098"/>
      <c r="F27" s="1098"/>
      <c r="G27" s="1098"/>
      <c r="H27" s="1039"/>
      <c r="I27" s="1039"/>
      <c r="J27" s="1039"/>
      <c r="K27" s="1039"/>
      <c r="L27" s="1083">
        <f t="shared" si="11"/>
        <v>0</v>
      </c>
      <c r="M27" s="1083"/>
      <c r="N27" s="1083"/>
      <c r="O27" s="1083"/>
      <c r="P27" s="537"/>
      <c r="Q27" s="1116"/>
      <c r="R27" s="1117"/>
      <c r="S27" s="1117"/>
      <c r="T27" s="1118"/>
      <c r="U27" s="1110"/>
      <c r="V27" s="1111"/>
      <c r="W27" s="1111"/>
      <c r="X27" s="1112"/>
      <c r="Y27" s="1086"/>
      <c r="Z27" s="646"/>
      <c r="AA27" s="646"/>
      <c r="AB27" s="647"/>
      <c r="AC27" s="1086"/>
      <c r="AD27" s="646"/>
      <c r="AE27" s="646"/>
      <c r="AF27" s="647"/>
      <c r="AG27" s="1086"/>
      <c r="AH27" s="646"/>
      <c r="AI27" s="646"/>
      <c r="AJ27" s="647"/>
      <c r="AK27" s="532"/>
      <c r="AL27" s="1113" t="s">
        <v>866</v>
      </c>
      <c r="AM27" s="1114"/>
      <c r="AN27" s="1114"/>
      <c r="AO27" s="1114"/>
      <c r="AP27" s="532"/>
    </row>
    <row r="28" spans="2:57" ht="34.15" customHeight="1">
      <c r="B28" s="84">
        <v>3</v>
      </c>
      <c r="C28" s="1098">
        <f t="shared" si="10"/>
        <v>0</v>
      </c>
      <c r="D28" s="1098"/>
      <c r="E28" s="1098"/>
      <c r="F28" s="1098"/>
      <c r="G28" s="1098"/>
      <c r="H28" s="1039"/>
      <c r="I28" s="1039"/>
      <c r="J28" s="1039"/>
      <c r="K28" s="1039"/>
      <c r="L28" s="1083">
        <f t="shared" si="11"/>
        <v>0</v>
      </c>
      <c r="M28" s="1083"/>
      <c r="N28" s="1083"/>
      <c r="O28" s="1083"/>
      <c r="P28" s="537"/>
      <c r="Q28" s="1116"/>
      <c r="R28" s="1117"/>
      <c r="S28" s="1117"/>
      <c r="T28" s="1118"/>
      <c r="U28" s="1110"/>
      <c r="V28" s="1111"/>
      <c r="W28" s="1111"/>
      <c r="X28" s="1112"/>
      <c r="Y28" s="1086"/>
      <c r="Z28" s="646"/>
      <c r="AA28" s="646"/>
      <c r="AB28" s="647"/>
      <c r="AC28" s="1086"/>
      <c r="AD28" s="646"/>
      <c r="AE28" s="646"/>
      <c r="AF28" s="647"/>
      <c r="AG28" s="1086"/>
      <c r="AH28" s="646"/>
      <c r="AI28" s="646"/>
      <c r="AJ28" s="647"/>
      <c r="AK28" s="532"/>
      <c r="AL28" s="1115"/>
      <c r="AM28" s="1115"/>
      <c r="AN28" s="1115"/>
      <c r="AO28" s="1115"/>
      <c r="AP28" s="532"/>
    </row>
    <row r="29" spans="2:57" ht="34.15" customHeight="1">
      <c r="B29" s="84">
        <v>4</v>
      </c>
      <c r="C29" s="1098">
        <f t="shared" si="10"/>
        <v>0</v>
      </c>
      <c r="D29" s="1098"/>
      <c r="E29" s="1098"/>
      <c r="F29" s="1098"/>
      <c r="G29" s="1098"/>
      <c r="H29" s="1039"/>
      <c r="I29" s="1039"/>
      <c r="J29" s="1039"/>
      <c r="K29" s="1039"/>
      <c r="L29" s="1083">
        <f t="shared" si="11"/>
        <v>0</v>
      </c>
      <c r="M29" s="1083"/>
      <c r="N29" s="1083"/>
      <c r="O29" s="1083"/>
      <c r="P29" s="537"/>
      <c r="Q29" s="1116"/>
      <c r="R29" s="1117"/>
      <c r="S29" s="1117"/>
      <c r="T29" s="1118"/>
      <c r="U29" s="1110"/>
      <c r="V29" s="1111"/>
      <c r="W29" s="1111"/>
      <c r="X29" s="1112"/>
      <c r="Y29" s="1086"/>
      <c r="Z29" s="646"/>
      <c r="AA29" s="646"/>
      <c r="AB29" s="647"/>
      <c r="AC29" s="1086"/>
      <c r="AD29" s="646"/>
      <c r="AE29" s="646"/>
      <c r="AF29" s="647"/>
      <c r="AG29" s="1086"/>
      <c r="AH29" s="646"/>
      <c r="AI29" s="646"/>
      <c r="AJ29" s="647"/>
      <c r="AK29" s="532"/>
      <c r="AL29" s="1115"/>
      <c r="AM29" s="1115"/>
      <c r="AN29" s="1115"/>
      <c r="AO29" s="1115"/>
      <c r="AP29" s="532"/>
    </row>
    <row r="30" spans="2:57" ht="34.15" customHeight="1">
      <c r="B30" s="84">
        <v>5</v>
      </c>
      <c r="C30" s="1098">
        <f t="shared" si="10"/>
        <v>0</v>
      </c>
      <c r="D30" s="1098"/>
      <c r="E30" s="1098"/>
      <c r="F30" s="1098"/>
      <c r="G30" s="1098"/>
      <c r="H30" s="1039"/>
      <c r="I30" s="1039"/>
      <c r="J30" s="1039"/>
      <c r="K30" s="1039"/>
      <c r="L30" s="1083">
        <f t="shared" si="11"/>
        <v>0</v>
      </c>
      <c r="M30" s="1083"/>
      <c r="N30" s="1083"/>
      <c r="O30" s="1083"/>
      <c r="P30" s="537"/>
      <c r="Q30" s="1116"/>
      <c r="R30" s="1117"/>
      <c r="S30" s="1117"/>
      <c r="T30" s="1118"/>
      <c r="U30" s="1110"/>
      <c r="V30" s="1111"/>
      <c r="W30" s="1111"/>
      <c r="X30" s="1112"/>
      <c r="Y30" s="1086"/>
      <c r="Z30" s="646"/>
      <c r="AA30" s="646"/>
      <c r="AB30" s="647"/>
      <c r="AC30" s="1086"/>
      <c r="AD30" s="646"/>
      <c r="AE30" s="646"/>
      <c r="AF30" s="647"/>
      <c r="AG30" s="1086"/>
      <c r="AH30" s="646"/>
      <c r="AI30" s="646"/>
      <c r="AJ30" s="647"/>
      <c r="AK30" s="532"/>
      <c r="AL30" s="1115"/>
      <c r="AM30" s="1115"/>
      <c r="AN30" s="1115"/>
      <c r="AO30" s="1115"/>
      <c r="AP30" s="532"/>
    </row>
    <row r="31" spans="2:57" ht="34.15" customHeight="1">
      <c r="B31" s="84">
        <v>6</v>
      </c>
      <c r="C31" s="1098">
        <f t="shared" si="10"/>
        <v>0</v>
      </c>
      <c r="D31" s="1098"/>
      <c r="E31" s="1098"/>
      <c r="F31" s="1098"/>
      <c r="G31" s="1098"/>
      <c r="H31" s="1039"/>
      <c r="I31" s="1039"/>
      <c r="J31" s="1039"/>
      <c r="K31" s="1039"/>
      <c r="L31" s="1083">
        <f t="shared" si="11"/>
        <v>0</v>
      </c>
      <c r="M31" s="1083"/>
      <c r="N31" s="1083"/>
      <c r="O31" s="1083"/>
      <c r="P31" s="537"/>
      <c r="Q31" s="1116"/>
      <c r="R31" s="1117"/>
      <c r="S31" s="1117"/>
      <c r="T31" s="1118"/>
      <c r="U31" s="1110"/>
      <c r="V31" s="1111"/>
      <c r="W31" s="1111"/>
      <c r="X31" s="1112"/>
      <c r="Y31" s="1086"/>
      <c r="Z31" s="646"/>
      <c r="AA31" s="646"/>
      <c r="AB31" s="647"/>
      <c r="AC31" s="1086"/>
      <c r="AD31" s="646"/>
      <c r="AE31" s="646"/>
      <c r="AF31" s="647"/>
      <c r="AG31" s="1086"/>
      <c r="AH31" s="646"/>
      <c r="AI31" s="646"/>
      <c r="AJ31" s="647"/>
      <c r="AK31" s="532"/>
      <c r="AL31" s="1115"/>
      <c r="AM31" s="1115"/>
      <c r="AN31" s="1115"/>
      <c r="AO31" s="1115"/>
      <c r="AP31" s="532"/>
    </row>
    <row r="32" spans="2:57" ht="34.15" customHeight="1">
      <c r="B32" s="84">
        <v>7</v>
      </c>
      <c r="C32" s="1098">
        <f>C12</f>
        <v>0</v>
      </c>
      <c r="D32" s="1098"/>
      <c r="E32" s="1098"/>
      <c r="F32" s="1098"/>
      <c r="G32" s="1098"/>
      <c r="H32" s="1039"/>
      <c r="I32" s="1039"/>
      <c r="J32" s="1039"/>
      <c r="K32" s="1039"/>
      <c r="L32" s="1083">
        <f>AC12</f>
        <v>0</v>
      </c>
      <c r="M32" s="1083"/>
      <c r="N32" s="1083"/>
      <c r="O32" s="1083"/>
      <c r="P32" s="537"/>
      <c r="Q32" s="1116"/>
      <c r="R32" s="1117"/>
      <c r="S32" s="1117"/>
      <c r="T32" s="1118"/>
      <c r="U32" s="1110"/>
      <c r="V32" s="1111"/>
      <c r="W32" s="1111"/>
      <c r="X32" s="1112"/>
      <c r="Y32" s="1086"/>
      <c r="Z32" s="646"/>
      <c r="AA32" s="646"/>
      <c r="AB32" s="647"/>
      <c r="AC32" s="1086"/>
      <c r="AD32" s="646"/>
      <c r="AE32" s="646"/>
      <c r="AF32" s="647"/>
      <c r="AG32" s="1086"/>
      <c r="AH32" s="646"/>
      <c r="AI32" s="646"/>
      <c r="AJ32" s="647"/>
      <c r="AK32" s="532"/>
      <c r="AL32" s="1115"/>
      <c r="AM32" s="1115"/>
      <c r="AN32" s="1115"/>
      <c r="AO32" s="1115"/>
      <c r="AP32" s="532"/>
    </row>
    <row r="33" spans="2:57" ht="34.15" customHeight="1">
      <c r="B33" s="84">
        <v>8</v>
      </c>
      <c r="C33" s="1098">
        <f t="shared" ref="C33" si="12">C13</f>
        <v>0</v>
      </c>
      <c r="D33" s="1098"/>
      <c r="E33" s="1098"/>
      <c r="F33" s="1098"/>
      <c r="G33" s="1098"/>
      <c r="H33" s="1039"/>
      <c r="I33" s="1039"/>
      <c r="J33" s="1039"/>
      <c r="K33" s="1039"/>
      <c r="L33" s="1083">
        <f t="shared" ref="L33" si="13">AC13</f>
        <v>0</v>
      </c>
      <c r="M33" s="1083"/>
      <c r="N33" s="1083"/>
      <c r="O33" s="1083"/>
      <c r="P33" s="537"/>
      <c r="Q33" s="1116"/>
      <c r="R33" s="1117"/>
      <c r="S33" s="1117"/>
      <c r="T33" s="1118"/>
      <c r="U33" s="1110"/>
      <c r="V33" s="1111"/>
      <c r="W33" s="1111"/>
      <c r="X33" s="1112"/>
      <c r="Y33" s="1086"/>
      <c r="Z33" s="646"/>
      <c r="AA33" s="646"/>
      <c r="AB33" s="647"/>
      <c r="AC33" s="1086"/>
      <c r="AD33" s="646"/>
      <c r="AE33" s="646"/>
      <c r="AF33" s="647"/>
      <c r="AG33" s="1086"/>
      <c r="AH33" s="646"/>
      <c r="AI33" s="646"/>
      <c r="AJ33" s="647"/>
      <c r="AK33" s="532"/>
      <c r="AL33" s="1115"/>
      <c r="AM33" s="1115"/>
      <c r="AN33" s="1115"/>
      <c r="AO33" s="1115"/>
      <c r="AP33" s="532"/>
    </row>
    <row r="34" spans="2:57" ht="25.15" customHeight="1">
      <c r="B34" s="733" t="s">
        <v>157</v>
      </c>
      <c r="C34" s="846"/>
      <c r="D34" s="846"/>
      <c r="E34" s="846"/>
      <c r="F34" s="846"/>
      <c r="G34" s="846"/>
      <c r="H34" s="846"/>
      <c r="I34" s="846"/>
      <c r="J34" s="846"/>
      <c r="K34" s="846"/>
      <c r="L34" s="846"/>
      <c r="M34" s="846"/>
      <c r="N34" s="846"/>
      <c r="O34" s="846"/>
      <c r="P34" s="846"/>
      <c r="Q34" s="846"/>
      <c r="R34" s="846"/>
      <c r="S34" s="846"/>
      <c r="T34" s="846"/>
      <c r="U34" s="846"/>
      <c r="V34" s="846"/>
      <c r="W34" s="846"/>
      <c r="X34" s="846"/>
      <c r="Y34" s="846"/>
      <c r="Z34" s="846"/>
      <c r="AA34" s="846"/>
      <c r="AB34" s="846"/>
      <c r="AC34" s="846"/>
      <c r="AD34" s="846"/>
      <c r="AE34" s="846"/>
      <c r="AF34" s="846"/>
      <c r="AG34" s="846"/>
      <c r="AH34" s="846"/>
      <c r="AI34" s="846"/>
      <c r="AJ34" s="846"/>
      <c r="AK34" s="846"/>
      <c r="AL34" s="846"/>
      <c r="AM34" s="846"/>
      <c r="AN34" s="846"/>
      <c r="AO34" s="846"/>
      <c r="AP34" s="532"/>
    </row>
    <row r="35" spans="2:57" ht="35.65" customHeight="1">
      <c r="B35" s="733" t="s">
        <v>476</v>
      </c>
      <c r="C35" s="733"/>
      <c r="D35" s="733"/>
      <c r="E35" s="733"/>
      <c r="F35" s="733"/>
      <c r="G35" s="733"/>
      <c r="H35" s="733"/>
      <c r="I35" s="733"/>
      <c r="J35" s="733"/>
      <c r="K35" s="733"/>
      <c r="L35" s="733"/>
      <c r="M35" s="733"/>
      <c r="N35" s="733"/>
      <c r="O35" s="733"/>
      <c r="P35" s="733"/>
      <c r="Q35" s="733"/>
      <c r="R35" s="733"/>
      <c r="S35" s="733"/>
      <c r="T35" s="733"/>
      <c r="U35" s="733"/>
      <c r="V35" s="733"/>
      <c r="W35" s="733"/>
      <c r="X35" s="733"/>
      <c r="Y35" s="733"/>
      <c r="Z35" s="733"/>
      <c r="AA35" s="733"/>
      <c r="AB35" s="733"/>
      <c r="AC35" s="733"/>
      <c r="AD35" s="733"/>
      <c r="AE35" s="733"/>
      <c r="AF35" s="733"/>
      <c r="AG35" s="733"/>
      <c r="AH35" s="733"/>
      <c r="AI35" s="733"/>
      <c r="AJ35" s="846"/>
      <c r="AK35" s="846"/>
      <c r="AL35" s="846"/>
      <c r="AM35" s="846"/>
      <c r="AN35" s="846"/>
      <c r="AO35" s="846"/>
      <c r="AP35" s="532"/>
    </row>
    <row r="36" spans="2:57" ht="13.15" customHeight="1">
      <c r="B36" s="733" t="s">
        <v>555</v>
      </c>
      <c r="C36" s="846"/>
      <c r="D36" s="846"/>
      <c r="E36" s="846"/>
      <c r="F36" s="846"/>
      <c r="G36" s="846"/>
      <c r="H36" s="846"/>
      <c r="I36" s="846"/>
      <c r="J36" s="846"/>
      <c r="K36" s="846"/>
      <c r="L36" s="846"/>
      <c r="M36" s="846"/>
      <c r="N36" s="846"/>
      <c r="O36" s="846"/>
      <c r="P36" s="846"/>
      <c r="Q36" s="846"/>
      <c r="R36" s="846"/>
      <c r="S36" s="846"/>
      <c r="T36" s="846"/>
      <c r="U36" s="846"/>
      <c r="V36" s="846"/>
      <c r="W36" s="846"/>
      <c r="X36" s="846"/>
      <c r="Y36" s="846"/>
      <c r="Z36" s="846"/>
      <c r="AA36" s="846"/>
      <c r="AB36" s="846"/>
      <c r="AC36" s="846"/>
      <c r="AD36" s="846"/>
      <c r="AE36" s="846"/>
      <c r="AF36" s="846"/>
      <c r="AG36" s="846"/>
      <c r="AH36" s="846"/>
      <c r="AI36" s="846"/>
      <c r="AJ36" s="846"/>
      <c r="AK36" s="846"/>
      <c r="AL36" s="846"/>
      <c r="AM36" s="846"/>
      <c r="AN36" s="846"/>
      <c r="AO36" s="846"/>
      <c r="AP36" s="532"/>
    </row>
    <row r="37" spans="2:57" ht="2.25" customHeight="1">
      <c r="B37" s="532"/>
      <c r="C37" s="532"/>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32"/>
      <c r="AN37" s="532"/>
      <c r="AO37" s="532"/>
      <c r="AP37" s="532"/>
    </row>
    <row r="42" spans="2:57" s="271" customFormat="1" ht="20.25" customHeight="1">
      <c r="B42" s="271" t="s">
        <v>511</v>
      </c>
      <c r="AD42" s="284"/>
      <c r="AE42" s="284"/>
      <c r="AF42" s="284"/>
      <c r="AG42" s="284"/>
      <c r="AH42" s="284"/>
      <c r="AI42" s="285"/>
      <c r="AJ42" s="284"/>
      <c r="AK42" s="284"/>
      <c r="AL42" s="284"/>
      <c r="AM42" s="284"/>
      <c r="AR42" s="284"/>
      <c r="AS42" s="284"/>
      <c r="AT42" s="284"/>
      <c r="AU42" s="284"/>
      <c r="AV42" s="284"/>
      <c r="AW42" s="284"/>
      <c r="AX42" s="284"/>
      <c r="AY42" s="284"/>
      <c r="AZ42" s="284"/>
      <c r="BA42" s="284"/>
      <c r="BB42" s="284"/>
      <c r="BC42" s="284"/>
      <c r="BD42" s="284"/>
      <c r="BE42" s="284"/>
    </row>
    <row r="43" spans="2:57" s="286" customFormat="1" ht="20.25" customHeight="1">
      <c r="C43" s="286" t="s">
        <v>513</v>
      </c>
      <c r="AD43" s="287"/>
      <c r="AE43" s="287"/>
      <c r="AF43" s="287"/>
      <c r="AG43" s="287"/>
      <c r="AH43" s="287"/>
      <c r="AI43" s="288"/>
      <c r="AJ43" s="287"/>
      <c r="AK43" s="287"/>
      <c r="AL43" s="287"/>
      <c r="AM43" s="287"/>
      <c r="AR43" s="287"/>
      <c r="AS43" s="287"/>
      <c r="AT43" s="287"/>
      <c r="AU43" s="287"/>
      <c r="AV43" s="287"/>
      <c r="AW43" s="287"/>
      <c r="AX43" s="287"/>
      <c r="AY43" s="287"/>
      <c r="AZ43" s="287"/>
      <c r="BA43" s="287"/>
      <c r="BB43" s="287"/>
      <c r="BC43" s="287"/>
      <c r="BD43" s="287"/>
      <c r="BE43" s="287"/>
    </row>
    <row r="44" spans="2:57" s="271" customFormat="1" ht="8.25" customHeight="1">
      <c r="AD44" s="284"/>
      <c r="AE44" s="284"/>
      <c r="AF44" s="284"/>
      <c r="AG44" s="284"/>
      <c r="AH44" s="284"/>
      <c r="AI44" s="285"/>
      <c r="AJ44" s="284"/>
      <c r="AK44" s="284"/>
      <c r="AL44" s="284"/>
      <c r="AM44" s="284"/>
      <c r="AR44" s="284"/>
      <c r="AS44" s="284"/>
      <c r="AT44" s="284"/>
      <c r="AU44" s="284"/>
      <c r="AV44" s="284"/>
      <c r="AW44" s="284"/>
      <c r="AX44" s="284"/>
      <c r="AY44" s="284"/>
      <c r="AZ44" s="284"/>
      <c r="BA44" s="284"/>
      <c r="BB44" s="284"/>
      <c r="BC44" s="284"/>
      <c r="BD44" s="284"/>
      <c r="BE44" s="284"/>
    </row>
    <row r="45" spans="2:57" ht="8.25" customHeight="1"/>
    <row r="46" spans="2:57">
      <c r="C46" s="533" t="s">
        <v>432</v>
      </c>
      <c r="L46" s="533">
        <v>2</v>
      </c>
      <c r="O46" s="55" t="s">
        <v>1020</v>
      </c>
    </row>
    <row r="47" spans="2:57">
      <c r="C47" s="533" t="s">
        <v>383</v>
      </c>
      <c r="L47" s="533">
        <v>3</v>
      </c>
      <c r="O47" s="55" t="s">
        <v>1029</v>
      </c>
    </row>
    <row r="48" spans="2:57">
      <c r="C48" s="533" t="s">
        <v>1103</v>
      </c>
      <c r="L48" s="533">
        <v>4</v>
      </c>
      <c r="O48" s="55" t="s">
        <v>1030</v>
      </c>
      <c r="T48" s="61"/>
    </row>
    <row r="49" spans="12:20">
      <c r="L49" s="533">
        <v>5</v>
      </c>
      <c r="O49" s="55" t="s">
        <v>1031</v>
      </c>
    </row>
    <row r="50" spans="12:20">
      <c r="L50" s="533">
        <v>6</v>
      </c>
      <c r="O50" s="55" t="s">
        <v>1032</v>
      </c>
    </row>
    <row r="51" spans="12:20">
      <c r="L51" s="533">
        <v>7</v>
      </c>
      <c r="O51" s="55" t="s">
        <v>1033</v>
      </c>
    </row>
    <row r="52" spans="12:20">
      <c r="L52" s="533">
        <v>8</v>
      </c>
      <c r="O52" s="55" t="s">
        <v>1034</v>
      </c>
      <c r="T52" s="61" t="s">
        <v>402</v>
      </c>
    </row>
    <row r="53" spans="12:20">
      <c r="L53" s="533">
        <v>9</v>
      </c>
      <c r="O53" s="55" t="s">
        <v>1083</v>
      </c>
    </row>
    <row r="54" spans="12:20">
      <c r="L54" s="533">
        <v>10</v>
      </c>
      <c r="O54" s="55" t="s">
        <v>1082</v>
      </c>
    </row>
    <row r="55" spans="12:20">
      <c r="L55" s="533">
        <v>11</v>
      </c>
      <c r="O55" s="55" t="s">
        <v>1084</v>
      </c>
    </row>
    <row r="56" spans="12:20">
      <c r="L56" s="533">
        <v>12</v>
      </c>
      <c r="O56" s="55" t="s">
        <v>1057</v>
      </c>
    </row>
    <row r="57" spans="12:20">
      <c r="L57" s="533">
        <v>13</v>
      </c>
      <c r="O57" s="55" t="s">
        <v>1058</v>
      </c>
    </row>
    <row r="58" spans="12:20">
      <c r="L58" s="533">
        <v>14</v>
      </c>
      <c r="O58" s="55" t="s">
        <v>1059</v>
      </c>
    </row>
    <row r="59" spans="12:20">
      <c r="L59" s="533">
        <v>15</v>
      </c>
      <c r="O59" s="55" t="s">
        <v>1078</v>
      </c>
    </row>
    <row r="60" spans="12:20">
      <c r="L60" s="533">
        <v>16</v>
      </c>
      <c r="O60" s="55" t="s">
        <v>1079</v>
      </c>
    </row>
    <row r="61" spans="12:20">
      <c r="L61" s="533">
        <v>17</v>
      </c>
      <c r="O61" s="55" t="s">
        <v>1080</v>
      </c>
    </row>
    <row r="62" spans="12:20">
      <c r="L62" s="533">
        <v>18</v>
      </c>
      <c r="O62" s="55" t="s">
        <v>1081</v>
      </c>
    </row>
    <row r="63" spans="12:20">
      <c r="L63" s="533">
        <v>19</v>
      </c>
      <c r="O63" s="55" t="s">
        <v>1077</v>
      </c>
    </row>
    <row r="64" spans="12:20">
      <c r="L64" s="533">
        <v>20</v>
      </c>
      <c r="O64" s="55" t="s">
        <v>1085</v>
      </c>
    </row>
    <row r="65" spans="12:15">
      <c r="L65" s="533">
        <v>21</v>
      </c>
      <c r="O65" s="55" t="s">
        <v>1086</v>
      </c>
    </row>
    <row r="66" spans="12:15">
      <c r="L66" s="533">
        <v>22</v>
      </c>
      <c r="O66" s="55" t="s">
        <v>1087</v>
      </c>
    </row>
    <row r="67" spans="12:15">
      <c r="L67" s="533">
        <v>23</v>
      </c>
      <c r="O67" s="55" t="s">
        <v>1088</v>
      </c>
    </row>
    <row r="68" spans="12:15">
      <c r="L68" s="533">
        <v>24</v>
      </c>
      <c r="O68" s="55" t="s">
        <v>1089</v>
      </c>
    </row>
    <row r="69" spans="12:15">
      <c r="L69" s="533">
        <v>25</v>
      </c>
      <c r="O69" s="55" t="s">
        <v>1090</v>
      </c>
    </row>
    <row r="70" spans="12:15">
      <c r="O70" s="55"/>
    </row>
  </sheetData>
  <sheetProtection sheet="1" objects="1" scenarios="1"/>
  <mergeCells count="200">
    <mergeCell ref="AC27:AF27"/>
    <mergeCell ref="AC28:AF28"/>
    <mergeCell ref="AC29:AF29"/>
    <mergeCell ref="AC30:AF30"/>
    <mergeCell ref="AC31:AF31"/>
    <mergeCell ref="AC32:AF32"/>
    <mergeCell ref="BA14:BA17"/>
    <mergeCell ref="W11:Z11"/>
    <mergeCell ref="AA11:AB11"/>
    <mergeCell ref="AC11:AF11"/>
    <mergeCell ref="AG11:AK11"/>
    <mergeCell ref="W12:Z12"/>
    <mergeCell ref="AG12:AK12"/>
    <mergeCell ref="AA12:AB12"/>
    <mergeCell ref="AC12:AF12"/>
    <mergeCell ref="AX14:AX17"/>
    <mergeCell ref="AS14:AS17"/>
    <mergeCell ref="AT14:AT17"/>
    <mergeCell ref="AU14:AU17"/>
    <mergeCell ref="AV14:AV17"/>
    <mergeCell ref="AG14:AO15"/>
    <mergeCell ref="AY14:AY17"/>
    <mergeCell ref="AZ14:AZ17"/>
    <mergeCell ref="AC16:AF17"/>
    <mergeCell ref="Q28:T28"/>
    <mergeCell ref="Q29:T29"/>
    <mergeCell ref="Q30:T30"/>
    <mergeCell ref="Q31:T31"/>
    <mergeCell ref="Q32:T32"/>
    <mergeCell ref="Q33:T33"/>
    <mergeCell ref="Q26:T26"/>
    <mergeCell ref="Y26:AB26"/>
    <mergeCell ref="B34:AO34"/>
    <mergeCell ref="AG27:AJ27"/>
    <mergeCell ref="AG28:AJ28"/>
    <mergeCell ref="AG29:AJ29"/>
    <mergeCell ref="AG30:AJ30"/>
    <mergeCell ref="AG31:AJ31"/>
    <mergeCell ref="AG32:AJ32"/>
    <mergeCell ref="AG33:AJ33"/>
    <mergeCell ref="Y27:AB27"/>
    <mergeCell ref="Y28:AB28"/>
    <mergeCell ref="Y29:AB29"/>
    <mergeCell ref="Y30:AB30"/>
    <mergeCell ref="Y31:AB31"/>
    <mergeCell ref="Y32:AB32"/>
    <mergeCell ref="Y33:AB33"/>
    <mergeCell ref="AC26:AF26"/>
    <mergeCell ref="U27:X27"/>
    <mergeCell ref="U28:X28"/>
    <mergeCell ref="U29:X29"/>
    <mergeCell ref="U30:X30"/>
    <mergeCell ref="U31:X31"/>
    <mergeCell ref="B35:AO35"/>
    <mergeCell ref="B36:AO36"/>
    <mergeCell ref="C33:G33"/>
    <mergeCell ref="H33:K33"/>
    <mergeCell ref="L33:O33"/>
    <mergeCell ref="C32:G32"/>
    <mergeCell ref="H32:K32"/>
    <mergeCell ref="L32:O32"/>
    <mergeCell ref="C31:G31"/>
    <mergeCell ref="H31:K31"/>
    <mergeCell ref="L31:O31"/>
    <mergeCell ref="U32:X32"/>
    <mergeCell ref="U33:X33"/>
    <mergeCell ref="AL27:AO33"/>
    <mergeCell ref="C30:G30"/>
    <mergeCell ref="H30:K30"/>
    <mergeCell ref="L30:O30"/>
    <mergeCell ref="AC33:AF33"/>
    <mergeCell ref="Q27:T27"/>
    <mergeCell ref="C29:G29"/>
    <mergeCell ref="H29:K29"/>
    <mergeCell ref="L29:O29"/>
    <mergeCell ref="C27:G27"/>
    <mergeCell ref="C28:G28"/>
    <mergeCell ref="H28:K28"/>
    <mergeCell ref="L28:O28"/>
    <mergeCell ref="H27:K27"/>
    <mergeCell ref="L27:O27"/>
    <mergeCell ref="C26:G26"/>
    <mergeCell ref="H25:K25"/>
    <mergeCell ref="L25:O25"/>
    <mergeCell ref="H24:O24"/>
    <mergeCell ref="AL12:AO12"/>
    <mergeCell ref="C13:G13"/>
    <mergeCell ref="H13:K13"/>
    <mergeCell ref="L13:O13"/>
    <mergeCell ref="P13:S13"/>
    <mergeCell ref="T13:U13"/>
    <mergeCell ref="W13:Z13"/>
    <mergeCell ref="AA13:AB13"/>
    <mergeCell ref="AC13:AF13"/>
    <mergeCell ref="AG13:AK13"/>
    <mergeCell ref="AL13:AO13"/>
    <mergeCell ref="C12:G12"/>
    <mergeCell ref="H12:K12"/>
    <mergeCell ref="L12:O12"/>
    <mergeCell ref="P12:S12"/>
    <mergeCell ref="T12:U12"/>
    <mergeCell ref="AL24:AO25"/>
    <mergeCell ref="Q25:T25"/>
    <mergeCell ref="AG26:AJ26"/>
    <mergeCell ref="U26:X26"/>
    <mergeCell ref="AL10:AO10"/>
    <mergeCell ref="AL11:AO11"/>
    <mergeCell ref="T14:V17"/>
    <mergeCell ref="P16:S16"/>
    <mergeCell ref="AC14:AF15"/>
    <mergeCell ref="W14:AB15"/>
    <mergeCell ref="Q24:X24"/>
    <mergeCell ref="AL8:AO8"/>
    <mergeCell ref="H26:K26"/>
    <mergeCell ref="L26:O26"/>
    <mergeCell ref="P24:P25"/>
    <mergeCell ref="AL26:AO26"/>
    <mergeCell ref="AG10:AK10"/>
    <mergeCell ref="W16:AB17"/>
    <mergeCell ref="AG16:AO17"/>
    <mergeCell ref="AL9:AO9"/>
    <mergeCell ref="U25:X25"/>
    <mergeCell ref="Y24:AB25"/>
    <mergeCell ref="AC24:AF25"/>
    <mergeCell ref="AG24:AJ25"/>
    <mergeCell ref="AG8:AK8"/>
    <mergeCell ref="AG9:AK9"/>
    <mergeCell ref="AA10:AB10"/>
    <mergeCell ref="AC10:AF10"/>
    <mergeCell ref="P11:S11"/>
    <mergeCell ref="T11:U11"/>
    <mergeCell ref="AA8:AB8"/>
    <mergeCell ref="AC8:AF8"/>
    <mergeCell ref="L17:O17"/>
    <mergeCell ref="P17:S17"/>
    <mergeCell ref="L16:O16"/>
    <mergeCell ref="P8:S8"/>
    <mergeCell ref="T8:U8"/>
    <mergeCell ref="AG1:AP1"/>
    <mergeCell ref="P9:S9"/>
    <mergeCell ref="T9:U9"/>
    <mergeCell ref="AA9:AB9"/>
    <mergeCell ref="AC9:AF9"/>
    <mergeCell ref="P6:S6"/>
    <mergeCell ref="AA6:AB6"/>
    <mergeCell ref="AC6:AF6"/>
    <mergeCell ref="AL6:AO6"/>
    <mergeCell ref="AA5:AB5"/>
    <mergeCell ref="AC5:AF5"/>
    <mergeCell ref="AG5:AK5"/>
    <mergeCell ref="AL5:AO5"/>
    <mergeCell ref="AA7:AB7"/>
    <mergeCell ref="AC7:AF7"/>
    <mergeCell ref="AL7:AO7"/>
    <mergeCell ref="AG6:AK6"/>
    <mergeCell ref="AG7:AK7"/>
    <mergeCell ref="AB2:AO2"/>
    <mergeCell ref="Y2:AA2"/>
    <mergeCell ref="AE3:AJ3"/>
    <mergeCell ref="C6:G6"/>
    <mergeCell ref="C10:G10"/>
    <mergeCell ref="H7:K7"/>
    <mergeCell ref="H8:K8"/>
    <mergeCell ref="H9:K9"/>
    <mergeCell ref="H6:K6"/>
    <mergeCell ref="H10:K10"/>
    <mergeCell ref="B24:B25"/>
    <mergeCell ref="C5:G5"/>
    <mergeCell ref="H5:K5"/>
    <mergeCell ref="B14:K17"/>
    <mergeCell ref="C24:G25"/>
    <mergeCell ref="C7:G7"/>
    <mergeCell ref="C8:G8"/>
    <mergeCell ref="C9:G9"/>
    <mergeCell ref="C11:G11"/>
    <mergeCell ref="H11:K11"/>
    <mergeCell ref="L5:O5"/>
    <mergeCell ref="P5:S5"/>
    <mergeCell ref="T5:V5"/>
    <mergeCell ref="W5:Z5"/>
    <mergeCell ref="T6:U6"/>
    <mergeCell ref="P7:S7"/>
    <mergeCell ref="T7:U7"/>
    <mergeCell ref="L14:O14"/>
    <mergeCell ref="L15:O15"/>
    <mergeCell ref="P14:S14"/>
    <mergeCell ref="P15:S15"/>
    <mergeCell ref="P10:S10"/>
    <mergeCell ref="T10:U10"/>
    <mergeCell ref="L7:O7"/>
    <mergeCell ref="L8:O8"/>
    <mergeCell ref="L9:O9"/>
    <mergeCell ref="L6:O6"/>
    <mergeCell ref="L10:O10"/>
    <mergeCell ref="W7:Z7"/>
    <mergeCell ref="W8:Z8"/>
    <mergeCell ref="W9:Z9"/>
    <mergeCell ref="W6:Z6"/>
    <mergeCell ref="W10:Z10"/>
    <mergeCell ref="L11:O11"/>
  </mergeCells>
  <phoneticPr fontId="1"/>
  <conditionalFormatting sqref="C6:G13">
    <cfRule type="expression" dxfId="169" priority="43">
      <formula>$C$6=""</formula>
    </cfRule>
  </conditionalFormatting>
  <conditionalFormatting sqref="C26:G33">
    <cfRule type="expression" dxfId="168" priority="32">
      <formula>$C$6=""</formula>
    </cfRule>
  </conditionalFormatting>
  <conditionalFormatting sqref="H6:K13">
    <cfRule type="expression" dxfId="167" priority="42">
      <formula>$H$6=""</formula>
    </cfRule>
  </conditionalFormatting>
  <conditionalFormatting sqref="H26:K33">
    <cfRule type="expression" dxfId="166" priority="35">
      <formula>$H$26=""</formula>
    </cfRule>
  </conditionalFormatting>
  <conditionalFormatting sqref="L6:O13">
    <cfRule type="expression" dxfId="165" priority="41">
      <formula>$L$6=""</formula>
    </cfRule>
  </conditionalFormatting>
  <conditionalFormatting sqref="L14:O17">
    <cfRule type="expression" dxfId="164" priority="14">
      <formula>P14=0</formula>
    </cfRule>
  </conditionalFormatting>
  <conditionalFormatting sqref="L26:O33">
    <cfRule type="expression" dxfId="163" priority="34">
      <formula>$L$26=0</formula>
    </cfRule>
  </conditionalFormatting>
  <conditionalFormatting sqref="P6:S13">
    <cfRule type="expression" dxfId="162" priority="40">
      <formula>$P$6=""</formula>
    </cfRule>
  </conditionalFormatting>
  <conditionalFormatting sqref="P14:S17">
    <cfRule type="expression" dxfId="161" priority="28">
      <formula>P14=0</formula>
    </cfRule>
  </conditionalFormatting>
  <conditionalFormatting sqref="P26:T33">
    <cfRule type="expression" dxfId="160" priority="31">
      <formula>AND($P$26="",$Q$26="")</formula>
    </cfRule>
  </conditionalFormatting>
  <conditionalFormatting sqref="T6:U13">
    <cfRule type="expression" dxfId="159" priority="39">
      <formula>$T$6=""</formula>
    </cfRule>
  </conditionalFormatting>
  <conditionalFormatting sqref="U26:X33">
    <cfRule type="expression" dxfId="158" priority="30">
      <formula>AND($P$26="",$U$26="")</formula>
    </cfRule>
  </conditionalFormatting>
  <conditionalFormatting sqref="W6:Z13 AL6:AO13">
    <cfRule type="expression" dxfId="157" priority="38">
      <formula>$W$6=""</formula>
    </cfRule>
  </conditionalFormatting>
  <conditionalFormatting sqref="W6:Z13">
    <cfRule type="expression" dxfId="156" priority="2">
      <formula>BC6="ｿﾌﾄｳｪｱ申請額下限額未満"</formula>
    </cfRule>
  </conditionalFormatting>
  <conditionalFormatting sqref="W14:AB14">
    <cfRule type="expression" dxfId="155" priority="1">
      <formula>AC14=0</formula>
    </cfRule>
  </conditionalFormatting>
  <conditionalFormatting sqref="W16:AB16">
    <cfRule type="expression" dxfId="154" priority="13">
      <formula>AC16=0</formula>
    </cfRule>
    <cfRule type="expression" dxfId="153" priority="19">
      <formula>AG16="ｿﾌﾄｳｪｱ申請額下限額未満"</formula>
    </cfRule>
    <cfRule type="expression" dxfId="152" priority="20">
      <formula>AG16="ｿﾌﾄｳｪｱ申請額下限額未満"</formula>
    </cfRule>
  </conditionalFormatting>
  <conditionalFormatting sqref="Y26:Y33 AC26:AC33 AG26:AG33">
    <cfRule type="expression" dxfId="151" priority="29">
      <formula>$Y$26=""</formula>
    </cfRule>
  </conditionalFormatting>
  <conditionalFormatting sqref="Y3:AE3">
    <cfRule type="containsText" dxfId="150" priority="44" operator="containsText" text="★助成対象経費 金額不一致NG : (申請設備)ｼｰﾄの助成対象経費とこのｼｰﾄの助成対象経費合計金額を一致させること">
      <formula>NOT(ISERROR(SEARCH("★助成対象経費 金額不一致NG : (申請設備)ｼｰﾄの助成対象経費とこのｼｰﾄの助成対象経費合計金額を一致させること",Y3)))</formula>
    </cfRule>
    <cfRule type="containsText" dxfId="149" priority="45" operator="containsText" text="★助成対象経費 金額不一致NG : (申請設備)ｼｰﾄの助成対象経費とこのｼｰﾄの助成対象経費合計金額を確認のこと">
      <formula>NOT(ISERROR(SEARCH("★助成対象経費 金額不一致NG : (申請設備)ｼｰﾄの助成対象経費とこのｼｰﾄの助成対象経費合計金額を確認のこと",Y3)))</formula>
    </cfRule>
  </conditionalFormatting>
  <conditionalFormatting sqref="AA6:AB13">
    <cfRule type="expression" dxfId="148" priority="37">
      <formula>$AA$6=""</formula>
    </cfRule>
  </conditionalFormatting>
  <conditionalFormatting sqref="AB2:AO2">
    <cfRule type="expression" dxfId="147" priority="25">
      <formula>AB2=""</formula>
    </cfRule>
  </conditionalFormatting>
  <conditionalFormatting sqref="AC14 AC6:AF13">
    <cfRule type="expression" dxfId="146" priority="33" stopIfTrue="1">
      <formula>$AC$6=0</formula>
    </cfRule>
  </conditionalFormatting>
  <conditionalFormatting sqref="AC16">
    <cfRule type="expression" dxfId="145" priority="27" stopIfTrue="1">
      <formula>AC16=0</formula>
    </cfRule>
  </conditionalFormatting>
  <conditionalFormatting sqref="AC14:AF15">
    <cfRule type="expression" dxfId="144" priority="15">
      <formula>AC14=0</formula>
    </cfRule>
  </conditionalFormatting>
  <conditionalFormatting sqref="AC16:AF16">
    <cfRule type="expression" dxfId="143" priority="22">
      <formula>AG16="ｿﾌﾄｳｪｱ申請額下限額未満"</formula>
    </cfRule>
    <cfRule type="expression" dxfId="142" priority="21">
      <formula>AG16="ｿﾌﾄｳｪｱ申請額下限額未満"</formula>
    </cfRule>
  </conditionalFormatting>
  <conditionalFormatting sqref="AG6:AK13">
    <cfRule type="expression" dxfId="141" priority="36">
      <formula>$AG$6=""</formula>
    </cfRule>
  </conditionalFormatting>
  <conditionalFormatting sqref="AG16:AO16">
    <cfRule type="expression" dxfId="140" priority="24">
      <formula>AG16="ｿﾌﾄｳｪｱ申請額下限額未満"</formula>
    </cfRule>
    <cfRule type="expression" dxfId="139" priority="23">
      <formula>AG16="ｿﾌﾄｳｪｱ申請額下限額未満"</formula>
    </cfRule>
    <cfRule type="expression" dxfId="138" priority="11">
      <formula>AC16=0</formula>
    </cfRule>
  </conditionalFormatting>
  <conditionalFormatting sqref="AL26">
    <cfRule type="expression" dxfId="137" priority="10">
      <formula>$Y$26=""</formula>
    </cfRule>
  </conditionalFormatting>
  <dataValidations xWindow="625" yWindow="655" count="11">
    <dataValidation imeMode="on" allowBlank="1" showInputMessage="1" showErrorMessage="1" sqref="H26:K33 Q26:T33 AG6:AK13 C6:K13" xr:uid="{00000000-0002-0000-0400-000000000000}"/>
    <dataValidation imeMode="off" allowBlank="1" showInputMessage="1" showErrorMessage="1" sqref="U26:X33 L6:O13 AA6:AB13" xr:uid="{00000000-0002-0000-0400-000001000000}"/>
    <dataValidation allowBlank="1" showInputMessage="1" showErrorMessage="1" promptTitle="入力不要" prompt="上記表への入力結果が自動で反映されます" sqref="P14:S17" xr:uid="{00000000-0002-0000-0400-000002000000}"/>
    <dataValidation allowBlank="1" showInputMessage="1" showErrorMessage="1" promptTitle="入力不要" prompt="上記表への入力結果が自動計算され反映されます" sqref="W14 AC16 AC14 W16" xr:uid="{00000000-0002-0000-0400-000003000000}"/>
    <dataValidation allowBlank="1" showInputMessage="1" showErrorMessage="1" promptTitle="入力不要" prompt="「（１）機械設備一覧表」の入力結果が自動反映されます" sqref="C26:G33 L26:O33" xr:uid="{00000000-0002-0000-0400-000004000000}"/>
    <dataValidation allowBlank="1" showInputMessage="1" showErrorMessage="1" promptTitle="選択不要" prompt="申請書で選択した [申請者区分]が転記されます" sqref="AB2:AO2" xr:uid="{00000000-0002-0000-0400-000005000000}"/>
    <dataValidation type="list" allowBlank="1" showInputMessage="1" showErrorMessage="1" sqref="T6:U13" xr:uid="{00000000-0002-0000-0400-000007000000}">
      <formula1>$L$45:$L$69</formula1>
    </dataValidation>
    <dataValidation type="whole" imeMode="off" operator="greaterThanOrEqual" allowBlank="1" showInputMessage="1" showErrorMessage="1" errorTitle="１基当たりの下限額を下回っています" error="１基あたり50万円（税抜き）以上となる必要があります" sqref="W6:Z13" xr:uid="{00000000-0002-0000-0400-000008000000}">
      <formula1>500000</formula1>
    </dataValidation>
    <dataValidation type="list" allowBlank="1" showInputMessage="1" showErrorMessage="1" sqref="P26:P33" xr:uid="{00000000-0002-0000-0400-000009000000}">
      <formula1>$T$46:$T$52</formula1>
    </dataValidation>
    <dataValidation type="list" allowBlank="1" showInputMessage="1" showErrorMessage="1" sqref="Y26:AJ33 AL26:AO26" xr:uid="{00000000-0002-0000-0400-00000A000000}">
      <formula1>$O$52:$O$69</formula1>
    </dataValidation>
    <dataValidation type="list" allowBlank="1" showInputMessage="1" showErrorMessage="1" sqref="P6:S13" xr:uid="{A369EE7B-DAB3-4066-BEEA-572995637906}">
      <formula1>$C$45:$C$48</formula1>
    </dataValidation>
  </dataValidations>
  <pageMargins left="0.70866141732283472" right="0.51181102362204722" top="0.74803149606299213" bottom="0.55118110236220474" header="0.31496062992125984" footer="0.31496062992125984"/>
  <pageSetup paperSize="9" orientation="landscape" useFirstPageNumber="1" r:id="rId1"/>
  <headerFooter>
    <oddFooter>&amp;C3 - &amp;P</oddFooter>
  </headerFooter>
  <rowBreaks count="1" manualBreakCount="1">
    <brk id="2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CCFF"/>
    <pageSetUpPr fitToPage="1"/>
  </sheetPr>
  <dimension ref="B1:AI219"/>
  <sheetViews>
    <sheetView showGridLines="0" view="pageBreakPreview" zoomScaleNormal="90" zoomScaleSheetLayoutView="100" workbookViewId="0"/>
  </sheetViews>
  <sheetFormatPr defaultColWidth="9" defaultRowHeight="13"/>
  <cols>
    <col min="1" max="1" width="1.75" style="189" customWidth="1"/>
    <col min="2" max="2" width="4.5" style="190" customWidth="1"/>
    <col min="3" max="20" width="4.58203125" style="190" customWidth="1"/>
    <col min="21" max="21" width="0.58203125" style="191" customWidth="1"/>
    <col min="22" max="22" width="2.75" style="421" customWidth="1"/>
    <col min="23" max="23" width="12.58203125" style="429" customWidth="1"/>
    <col min="24" max="24" width="2.58203125" style="430" customWidth="1"/>
    <col min="25" max="27" width="12.58203125" style="430" customWidth="1"/>
    <col min="28" max="28" width="2.58203125" style="430" customWidth="1"/>
    <col min="29" max="30" width="12.58203125" style="421" customWidth="1"/>
    <col min="31" max="59" width="4.58203125" style="189" customWidth="1"/>
    <col min="60" max="16384" width="9" style="189"/>
  </cols>
  <sheetData>
    <row r="1" spans="2:31" ht="10.5" customHeight="1">
      <c r="N1" s="1147">
        <f>申請書!Q12</f>
        <v>0</v>
      </c>
      <c r="O1" s="1148"/>
      <c r="P1" s="1148"/>
      <c r="Q1" s="1148"/>
      <c r="R1" s="1148"/>
      <c r="S1" s="1148"/>
      <c r="T1" s="1148"/>
      <c r="U1" s="1148"/>
      <c r="W1" s="221"/>
      <c r="X1" s="143"/>
      <c r="Y1" s="143"/>
      <c r="Z1" s="143"/>
      <c r="AA1" s="143"/>
      <c r="AB1" s="143"/>
      <c r="AC1" s="190"/>
      <c r="AD1" s="190"/>
    </row>
    <row r="2" spans="2:31" ht="16.5" customHeight="1">
      <c r="B2" s="192">
        <v>14</v>
      </c>
      <c r="C2" s="193" t="s">
        <v>158</v>
      </c>
      <c r="D2" s="193"/>
      <c r="E2" s="193"/>
      <c r="F2" s="193"/>
      <c r="G2" s="193"/>
      <c r="H2" s="194"/>
      <c r="I2" s="194"/>
      <c r="W2" s="221"/>
      <c r="X2" s="143"/>
      <c r="Y2" s="203"/>
      <c r="Z2" s="548"/>
      <c r="AA2" s="203"/>
      <c r="AB2" s="203"/>
      <c r="AC2" s="190"/>
      <c r="AD2" s="190"/>
    </row>
    <row r="3" spans="2:31" ht="21" customHeight="1" thickBot="1">
      <c r="B3" s="1168" t="s">
        <v>1143</v>
      </c>
      <c r="C3" s="1168"/>
      <c r="D3" s="1168"/>
      <c r="E3" s="1168"/>
      <c r="F3" s="1168"/>
      <c r="G3" s="1168"/>
      <c r="H3" s="1168"/>
      <c r="I3" s="1168"/>
      <c r="J3" s="1168"/>
      <c r="K3" s="1168"/>
      <c r="L3" s="1168"/>
      <c r="M3" s="1168"/>
      <c r="N3" s="1168"/>
      <c r="O3" s="1168"/>
      <c r="P3" s="1168"/>
      <c r="Q3" s="1168"/>
      <c r="R3" s="1168"/>
      <c r="S3" s="1168"/>
      <c r="T3" s="1168"/>
      <c r="U3" s="1168"/>
      <c r="V3" s="1168"/>
      <c r="W3" s="221"/>
      <c r="X3" s="143"/>
      <c r="Y3" s="203"/>
      <c r="Z3" s="548"/>
      <c r="AA3" s="203"/>
      <c r="AB3" s="203"/>
      <c r="AC3" s="190"/>
      <c r="AD3" s="190"/>
    </row>
    <row r="4" spans="2:31" ht="16.149999999999999" customHeight="1" thickTop="1" thickBot="1">
      <c r="B4" s="195" t="s">
        <v>408</v>
      </c>
      <c r="C4" s="225" t="s">
        <v>568</v>
      </c>
      <c r="D4" s="196"/>
      <c r="E4" s="196"/>
      <c r="F4" s="196"/>
      <c r="G4" s="196"/>
      <c r="H4" s="196"/>
      <c r="I4" s="196"/>
      <c r="J4" s="197"/>
      <c r="K4" s="197"/>
      <c r="L4" s="198" t="s">
        <v>159</v>
      </c>
      <c r="M4" s="1152" t="str">
        <f>機械設備計画!AB2</f>
        <v/>
      </c>
      <c r="N4" s="1153"/>
      <c r="O4" s="1153"/>
      <c r="P4" s="1153"/>
      <c r="Q4" s="1153"/>
      <c r="R4" s="1153"/>
      <c r="S4" s="1153"/>
      <c r="T4" s="1154"/>
      <c r="W4" s="221"/>
      <c r="X4" s="143"/>
      <c r="Y4" s="203"/>
      <c r="Z4" s="548"/>
      <c r="AA4" s="203"/>
      <c r="AB4" s="203"/>
      <c r="AC4" s="190"/>
      <c r="AD4" s="190"/>
    </row>
    <row r="5" spans="2:31" ht="11.65" customHeight="1" thickTop="1">
      <c r="B5" s="199"/>
      <c r="C5" s="408"/>
      <c r="D5" s="197"/>
      <c r="E5" s="197"/>
      <c r="F5" s="197"/>
      <c r="G5" s="197"/>
      <c r="H5" s="197"/>
      <c r="I5" s="197"/>
      <c r="J5" s="197"/>
      <c r="K5" s="197"/>
      <c r="L5" s="200"/>
      <c r="M5" s="201"/>
      <c r="N5" s="201"/>
      <c r="O5" s="201"/>
      <c r="P5" s="1165" t="str">
        <f>機械設備計画!AE3</f>
        <v/>
      </c>
      <c r="Q5" s="1166"/>
      <c r="R5" s="1166"/>
      <c r="S5" s="1166"/>
      <c r="T5" s="1166"/>
      <c r="W5" s="221"/>
      <c r="X5" s="143"/>
      <c r="Y5" s="203"/>
      <c r="Z5" s="548"/>
      <c r="AA5" s="203"/>
      <c r="AB5" s="203"/>
      <c r="AC5" s="190"/>
      <c r="AD5" s="190"/>
    </row>
    <row r="6" spans="2:31" s="1" customFormat="1" ht="13.15" customHeight="1">
      <c r="B6" s="202" t="s">
        <v>193</v>
      </c>
      <c r="C6" s="129" t="s">
        <v>194</v>
      </c>
      <c r="D6" s="129"/>
      <c r="E6" s="197"/>
      <c r="F6" s="197"/>
      <c r="G6" s="197"/>
      <c r="H6" s="197"/>
      <c r="I6" s="197"/>
      <c r="J6" s="197"/>
      <c r="K6" s="197"/>
      <c r="L6" s="198"/>
      <c r="M6" s="201"/>
      <c r="N6" s="201"/>
      <c r="O6" s="313"/>
      <c r="P6" s="1167"/>
      <c r="Q6" s="1167"/>
      <c r="R6" s="1167"/>
      <c r="S6" s="1167"/>
      <c r="T6" s="1167"/>
      <c r="U6" s="201"/>
      <c r="V6" s="281"/>
      <c r="W6" s="221"/>
      <c r="X6" s="143"/>
      <c r="Y6" s="198"/>
      <c r="Z6" s="549"/>
      <c r="AA6" s="143"/>
      <c r="AB6" s="143"/>
      <c r="AC6" s="143"/>
      <c r="AD6" s="143"/>
    </row>
    <row r="7" spans="2:31" s="1" customFormat="1">
      <c r="B7" s="197"/>
      <c r="C7" s="33" t="s">
        <v>386</v>
      </c>
      <c r="D7" s="33"/>
      <c r="E7" s="203"/>
      <c r="F7" s="203"/>
      <c r="G7" s="203"/>
      <c r="H7" s="203"/>
      <c r="I7" s="203"/>
      <c r="J7" s="203"/>
      <c r="K7" s="203"/>
      <c r="L7" s="204"/>
      <c r="M7" s="205"/>
      <c r="N7" s="205"/>
      <c r="O7" s="205"/>
      <c r="P7" s="205"/>
      <c r="Q7" s="205"/>
      <c r="R7" s="205"/>
      <c r="S7" s="205"/>
      <c r="T7" s="205"/>
      <c r="U7" s="201"/>
      <c r="V7" s="281"/>
      <c r="W7" s="221"/>
      <c r="X7" s="143"/>
      <c r="Y7" s="143"/>
      <c r="Z7" s="143"/>
      <c r="AA7" s="143"/>
      <c r="AB7" s="143"/>
      <c r="AC7" s="143"/>
      <c r="AD7" s="143"/>
    </row>
    <row r="8" spans="2:31" s="1" customFormat="1">
      <c r="B8" s="197"/>
      <c r="C8" s="203" t="s">
        <v>567</v>
      </c>
      <c r="D8" s="33"/>
      <c r="E8" s="203"/>
      <c r="F8" s="203"/>
      <c r="G8" s="203"/>
      <c r="H8" s="203"/>
      <c r="I8" s="203"/>
      <c r="J8" s="203"/>
      <c r="K8" s="203"/>
      <c r="L8" s="204"/>
      <c r="M8" s="205"/>
      <c r="N8" s="205"/>
      <c r="O8" s="205"/>
      <c r="P8" s="205"/>
      <c r="Q8" s="205"/>
      <c r="R8" s="205"/>
      <c r="S8" s="205"/>
      <c r="T8" s="205"/>
      <c r="U8" s="201"/>
      <c r="V8" s="281"/>
      <c r="W8" s="221"/>
      <c r="X8" s="143"/>
      <c r="Y8" s="143"/>
      <c r="Z8" s="143"/>
      <c r="AA8" s="143"/>
      <c r="AB8" s="143"/>
      <c r="AC8" s="143"/>
      <c r="AD8" s="143"/>
    </row>
    <row r="9" spans="2:31" s="1" customFormat="1">
      <c r="B9" s="197"/>
      <c r="C9" s="156" t="s">
        <v>565</v>
      </c>
      <c r="D9" s="33"/>
      <c r="E9" s="203"/>
      <c r="F9" s="203"/>
      <c r="G9" s="203"/>
      <c r="H9" s="203"/>
      <c r="I9" s="203"/>
      <c r="J9" s="203"/>
      <c r="K9" s="203"/>
      <c r="L9" s="204"/>
      <c r="M9" s="205"/>
      <c r="N9" s="205"/>
      <c r="O9" s="205"/>
      <c r="P9" s="205"/>
      <c r="Q9" s="205"/>
      <c r="R9" s="205"/>
      <c r="S9" s="205"/>
      <c r="T9" s="205"/>
      <c r="U9" s="201"/>
      <c r="V9" s="281"/>
      <c r="W9" s="221"/>
      <c r="X9" s="143"/>
      <c r="Y9" s="143"/>
      <c r="Z9" s="143"/>
      <c r="AA9" s="143"/>
      <c r="AB9" s="143"/>
      <c r="AC9" s="143"/>
      <c r="AD9" s="143"/>
    </row>
    <row r="10" spans="2:31" s="1" customFormat="1">
      <c r="B10" s="197"/>
      <c r="C10" s="156" t="s">
        <v>566</v>
      </c>
      <c r="D10" s="318"/>
      <c r="E10" s="319"/>
      <c r="F10" s="319"/>
      <c r="G10" s="319"/>
      <c r="H10" s="319"/>
      <c r="I10" s="319"/>
      <c r="J10" s="319"/>
      <c r="K10" s="319"/>
      <c r="L10" s="320"/>
      <c r="M10" s="205"/>
      <c r="N10" s="205"/>
      <c r="O10" s="205"/>
      <c r="P10" s="205"/>
      <c r="Q10" s="205"/>
      <c r="R10" s="205"/>
      <c r="S10" s="205"/>
      <c r="T10" s="205"/>
      <c r="U10" s="201"/>
      <c r="V10" s="281"/>
      <c r="W10" s="221"/>
      <c r="X10" s="143"/>
      <c r="Y10" s="143"/>
      <c r="Z10" s="143"/>
      <c r="AA10" s="143"/>
      <c r="AB10" s="143"/>
      <c r="AC10" s="143"/>
      <c r="AD10" s="143"/>
    </row>
    <row r="11" spans="2:31" s="1" customFormat="1" ht="13.15" customHeight="1" thickBot="1">
      <c r="B11" s="197"/>
      <c r="C11" s="33"/>
      <c r="D11" s="33"/>
      <c r="E11" s="203"/>
      <c r="F11" s="203"/>
      <c r="G11" s="203"/>
      <c r="H11" s="203"/>
      <c r="I11" s="203"/>
      <c r="J11" s="203"/>
      <c r="K11" s="203"/>
      <c r="L11" s="204"/>
      <c r="M11" s="205"/>
      <c r="N11" s="205"/>
      <c r="O11" s="205"/>
      <c r="P11" s="205"/>
      <c r="Q11" s="205"/>
      <c r="R11" s="205"/>
      <c r="S11" s="314"/>
      <c r="T11" s="205"/>
      <c r="U11" s="201"/>
      <c r="V11" s="281"/>
      <c r="W11" s="221"/>
      <c r="X11" s="143"/>
      <c r="Y11" s="143"/>
      <c r="Z11" s="143"/>
      <c r="AA11" s="143"/>
      <c r="AB11" s="143"/>
      <c r="AC11" s="143"/>
      <c r="AD11" s="143"/>
    </row>
    <row r="12" spans="2:31" s="1" customFormat="1" ht="12" customHeight="1" thickTop="1" thickBot="1">
      <c r="B12" s="197"/>
      <c r="C12" s="197" t="s">
        <v>385</v>
      </c>
      <c r="E12" s="197"/>
      <c r="F12" s="197"/>
      <c r="G12" s="197"/>
      <c r="H12" s="197"/>
      <c r="I12" s="1236" t="s">
        <v>58</v>
      </c>
      <c r="J12" s="1237"/>
      <c r="K12" s="348" t="s">
        <v>675</v>
      </c>
      <c r="L12" s="182"/>
      <c r="P12" s="201"/>
      <c r="Q12" s="201"/>
      <c r="U12" s="321">
        <f>IF(I12="該当",1,0)</f>
        <v>1</v>
      </c>
      <c r="V12" s="322">
        <f>IF(I12="非該当",1,0)</f>
        <v>0</v>
      </c>
      <c r="W12" s="283" t="s">
        <v>58</v>
      </c>
      <c r="X12" s="221"/>
      <c r="Y12" s="221"/>
      <c r="Z12" s="221"/>
      <c r="AA12" s="221"/>
      <c r="AB12" s="221"/>
      <c r="AC12" s="221"/>
      <c r="AD12" s="221"/>
      <c r="AE12" s="143"/>
    </row>
    <row r="13" spans="2:31" s="1" customFormat="1" ht="13.15" customHeight="1" thickTop="1">
      <c r="B13" s="197"/>
      <c r="C13" s="197"/>
      <c r="D13" s="197"/>
      <c r="E13" s="197"/>
      <c r="F13" s="200"/>
      <c r="H13" s="197"/>
      <c r="I13" s="349" t="s">
        <v>674</v>
      </c>
      <c r="J13" s="197"/>
      <c r="K13" s="197"/>
      <c r="L13" s="198"/>
      <c r="M13" s="201"/>
      <c r="N13" s="201"/>
      <c r="O13" s="201"/>
      <c r="P13" s="201"/>
      <c r="Q13" s="201"/>
      <c r="R13" s="201"/>
      <c r="S13" s="201"/>
      <c r="T13" s="201"/>
      <c r="U13" s="201"/>
      <c r="V13" s="281"/>
      <c r="W13" s="283" t="s">
        <v>59</v>
      </c>
      <c r="X13" s="221"/>
      <c r="Y13" s="221"/>
      <c r="Z13" s="221"/>
      <c r="AA13" s="221"/>
      <c r="AB13" s="221"/>
      <c r="AC13" s="221"/>
      <c r="AD13" s="221"/>
      <c r="AE13" s="143"/>
    </row>
    <row r="14" spans="2:31" customFormat="1" ht="14.65" customHeight="1">
      <c r="B14" s="202" t="s">
        <v>195</v>
      </c>
      <c r="C14" s="196" t="s">
        <v>1041</v>
      </c>
      <c r="D14" s="196"/>
      <c r="E14" s="196"/>
      <c r="F14" s="405"/>
      <c r="G14" s="405"/>
      <c r="H14" s="405"/>
      <c r="I14" s="405"/>
      <c r="J14" s="405"/>
      <c r="K14" s="405"/>
      <c r="L14" s="235"/>
      <c r="M14" s="406"/>
      <c r="N14" s="406"/>
      <c r="O14" s="1163"/>
      <c r="P14" s="1164"/>
      <c r="Q14" s="1164"/>
      <c r="R14" s="1164"/>
      <c r="S14" s="1164"/>
      <c r="T14" s="1164"/>
      <c r="U14" s="201"/>
      <c r="V14" s="412"/>
      <c r="W14" s="216"/>
      <c r="X14" s="546"/>
      <c r="Y14" s="546"/>
      <c r="Z14" s="546"/>
      <c r="AA14" s="546"/>
      <c r="AB14" s="546"/>
      <c r="AC14" s="546"/>
      <c r="AD14" s="546"/>
      <c r="AE14" s="545"/>
    </row>
    <row r="15" spans="2:31" customFormat="1" ht="11.15" customHeight="1">
      <c r="B15" s="206" t="s">
        <v>160</v>
      </c>
      <c r="C15" s="197"/>
      <c r="D15" s="197"/>
      <c r="E15" s="197"/>
      <c r="F15" s="197"/>
      <c r="G15" s="197"/>
      <c r="H15" s="197"/>
      <c r="I15" s="207"/>
      <c r="J15" s="197"/>
      <c r="K15" s="197"/>
      <c r="L15" s="208"/>
      <c r="M15" s="1149" t="str">
        <f>IF((機械設備計画!AC14)=M18,"(助成対象経費 金額ok)","助成対象経費 金額不一致NG : (申請設備)ｼｰﾄの助成対象経費合計金額と一致させること")</f>
        <v>(助成対象経費 金額ok)</v>
      </c>
      <c r="N15" s="1149"/>
      <c r="O15" s="1149"/>
      <c r="P15" s="1149"/>
      <c r="Q15" s="1149"/>
      <c r="R15" s="1149"/>
      <c r="S15" s="208"/>
      <c r="T15" s="209" t="s">
        <v>161</v>
      </c>
      <c r="U15" s="210"/>
      <c r="V15" s="412"/>
      <c r="W15" s="546"/>
      <c r="X15" s="216"/>
      <c r="Y15" s="546"/>
      <c r="Z15" s="546"/>
      <c r="AA15" s="546"/>
      <c r="AB15" s="546"/>
      <c r="AC15" s="546"/>
      <c r="AD15" s="546"/>
      <c r="AE15" s="545"/>
    </row>
    <row r="16" spans="2:31" customFormat="1" ht="15.65" customHeight="1">
      <c r="B16" s="1238" t="s">
        <v>162</v>
      </c>
      <c r="C16" s="1239"/>
      <c r="D16" s="1239"/>
      <c r="E16" s="1239"/>
      <c r="F16" s="1239"/>
      <c r="G16" s="1239"/>
      <c r="H16" s="1240"/>
      <c r="I16" s="1199" t="s">
        <v>163</v>
      </c>
      <c r="J16" s="1200"/>
      <c r="K16" s="1200"/>
      <c r="L16" s="1244"/>
      <c r="M16" s="1238" t="s">
        <v>164</v>
      </c>
      <c r="N16" s="1239"/>
      <c r="O16" s="1239"/>
      <c r="P16" s="1240"/>
      <c r="Q16" s="1245" t="s">
        <v>917</v>
      </c>
      <c r="R16" s="1246"/>
      <c r="S16" s="1246"/>
      <c r="T16" s="1247"/>
      <c r="U16" s="211"/>
      <c r="V16" s="412"/>
      <c r="W16" s="283"/>
      <c r="X16" s="283"/>
      <c r="Y16" s="573"/>
      <c r="Z16" s="573" t="s">
        <v>1017</v>
      </c>
      <c r="AA16" s="573" t="s">
        <v>1018</v>
      </c>
      <c r="AB16" s="573"/>
      <c r="AC16" s="283"/>
      <c r="AD16" s="283"/>
      <c r="AE16" s="545"/>
    </row>
    <row r="17" spans="2:31" customFormat="1" ht="12.4" customHeight="1">
      <c r="B17" s="1241"/>
      <c r="C17" s="1242"/>
      <c r="D17" s="1242"/>
      <c r="E17" s="1242"/>
      <c r="F17" s="1242"/>
      <c r="G17" s="1242"/>
      <c r="H17" s="1243"/>
      <c r="I17" s="212"/>
      <c r="J17" s="1202" t="s">
        <v>165</v>
      </c>
      <c r="K17" s="1202"/>
      <c r="L17" s="213" t="s">
        <v>166</v>
      </c>
      <c r="M17" s="212"/>
      <c r="N17" s="1202" t="s">
        <v>167</v>
      </c>
      <c r="O17" s="1202"/>
      <c r="P17" s="213" t="s">
        <v>168</v>
      </c>
      <c r="Q17" s="1248" t="s">
        <v>169</v>
      </c>
      <c r="R17" s="1249"/>
      <c r="S17" s="1249"/>
      <c r="T17" s="213" t="s">
        <v>170</v>
      </c>
      <c r="U17" s="214"/>
      <c r="V17" s="412"/>
      <c r="W17" s="283"/>
      <c r="X17" s="283"/>
      <c r="Y17" s="573"/>
      <c r="Z17" s="574" t="str">
        <f>IF(OR(申請書!B29="○",申請書!B33="○",申請書!B37="○",申請書!B40="○"),"-",
IF(OR(AND(申請書!B30="○",申請書!B47="α"),AND(申請書!B31="○",申請書!B47="α"),AND(申請書!B32="○",申請書!B47="α")),"助成率3/4",
IF(OR(AND(申請書!B30="○",申請書!B47="β"),AND(申請書!B31="○",申請書!B47="β"),AND(申請書!B32="○",申請書!B47="β")),"-",
IF(OR(AND(申請書!B34="○",申請書!B47="α"),AND(申請書!B35="○",申請書!B47="α")),"助成率3/4",
IF(OR(AND(申請書!B34="○",申請書!B47="β"),AND(申請書!B35="○",申請書!B47="β")),"-",
IF(AND(申請書!B36="○",申請書!B47="α"),"助成率4/5",
IF(AND(申請書!B36="○",申請書!B47="β"),"-",
IF(OR(AND(申請書!B38="○",申請書!B47="α"),AND(申請書!B39="○",申請書!B47="α")),"助成率3/4",
IF(OR(AND(申請書!B38="○",申請書!B47="β"),AND(申請書!B39="○",申請書!B47="β")),"-",
"要申請者区分選択")))))))))</f>
        <v>要申請者区分選択</v>
      </c>
      <c r="AA17" s="574" t="str">
        <f>IF(OR(申請書!B29="○",AND(申請書!B30="○",申請書!B47="α"),AND(申請書!B31="○",申請書!B47="α"),AND(申請書!B32="○",申請書!B47="α")),"助成率1/2",
IF(OR(申請書!B33="○",AND(申請書!B34="○",申請書!B47="α"),AND(申請書!B35="○",申請書!B47="α"),AND(申請書!B36="○",申請書!B47="α")),"助成率2/3",
IF(OR(申請書!B37="○",AND(申請書!B38="○",申請書!B47="α"),AND(申請書!B39="○",申請書!B47="α")),"助成率2/3",
IF(OR(AND(申請書!B30="○",申請書!B47="β"),AND(申請書!B31="○",申請書!B47="β"),,AND(申請書!B32="○",申請書!B47="β")),"助成率3/4",
IF(OR(AND(申請書!B34="○",申請書!B47="β"),AND(申請書!B35="○",申請書!B47="β")),"助成率3/4",
IF(AND(申請書!B36="○",申請書!B47="β"),"助成率4/5",
IF(OR(AND(申請書!B38="○",申請書!B47="β"),AND(申請書!B39="○",申請書!B47="β")),"助成率3/4",
IF(申請書!B40="○","助成率3/4２億",
"要申請者区分選択"))))))))</f>
        <v>要申請者区分選択</v>
      </c>
      <c r="AB17" s="575"/>
      <c r="AC17" s="283"/>
      <c r="AD17" s="283"/>
      <c r="AE17" s="545"/>
    </row>
    <row r="18" spans="2:31" customFormat="1" ht="18" customHeight="1">
      <c r="B18" s="1144" t="s">
        <v>560</v>
      </c>
      <c r="C18" s="951"/>
      <c r="D18" s="951"/>
      <c r="E18" s="951"/>
      <c r="F18" s="951"/>
      <c r="G18" s="951"/>
      <c r="H18" s="102"/>
      <c r="I18" s="1150">
        <f>IF(I12="該当",INT(M18*1.1),0)</f>
        <v>0</v>
      </c>
      <c r="J18" s="1150"/>
      <c r="K18" s="1150"/>
      <c r="L18" s="1151"/>
      <c r="M18" s="1169">
        <f>機械設備計画!AC14</f>
        <v>0</v>
      </c>
      <c r="N18" s="1170"/>
      <c r="O18" s="1170"/>
      <c r="P18" s="1171"/>
      <c r="Q18" s="1155" t="str">
        <f>IF(AA18="要申請者区分選択","要申請者区分選択",AA18)</f>
        <v>要申請者区分選択</v>
      </c>
      <c r="R18" s="1156"/>
      <c r="S18" s="1156"/>
      <c r="T18" s="1157"/>
      <c r="U18" s="316">
        <f>U12</f>
        <v>1</v>
      </c>
      <c r="V18" s="412"/>
      <c r="W18" s="283"/>
      <c r="X18" s="283"/>
      <c r="Y18" s="283"/>
      <c r="Z18" s="576" t="str">
        <f>IF(Z$17="要申請者区分選択","要申請者区分選択",
IF(Z$17="助成率3/4",MIN(ROUNDDOWN(M18*3/4,-3),100000000),
IF(Z$17="助成率4/5",MIN(ROUNDDOWN(M18*4/5,-3),100000000),"-")))</f>
        <v>要申請者区分選択</v>
      </c>
      <c r="AA18" s="576" t="str">
        <f>IF(AA$17="要申請者区分選択","要申請者区分選択",
IF(AA$17="助成率1/2",MIN(ROUNDDOWN(M18*1/2,-3),100000000),
IF(AA$17="助成率2/3",MIN(ROUNDDOWN(M18*2/3,-3),100000000),
IF(AA$17="助成率3/4",MIN(ROUNDDOWN(M18*3/4,-3),100000000),
IF(AA$17="助成率4/5",MIN(ROUNDDOWN(M18*4/5,-3),100000000),
IF(AA$17="助成率3/4２億",MIN(ROUNDDOWN(M18*3/4,-3),200000000),"-"))))))</f>
        <v>要申請者区分選択</v>
      </c>
      <c r="AB18" s="575"/>
      <c r="AC18" s="283"/>
      <c r="AD18" s="283"/>
      <c r="AE18" s="545"/>
    </row>
    <row r="19" spans="2:31" customFormat="1" ht="18">
      <c r="B19" s="1144" t="s">
        <v>561</v>
      </c>
      <c r="C19" s="951"/>
      <c r="D19" s="951"/>
      <c r="E19" s="951"/>
      <c r="F19" s="951"/>
      <c r="G19" s="951"/>
      <c r="H19" s="102"/>
      <c r="I19" s="1150">
        <f>IF(I12="該当",INT(機械設備計画!AC16*1.1),0)</f>
        <v>0</v>
      </c>
      <c r="J19" s="1150"/>
      <c r="K19" s="1150"/>
      <c r="L19" s="1151"/>
      <c r="M19" s="1155">
        <f>IF(機械設備計画!AG16="ｿﾌﾄｳｪｱ申請額下限額未満","ｿﾌﾄｳｪｱ購入不可",MIN(機械設備計画!AC16,20000000))</f>
        <v>0</v>
      </c>
      <c r="N19" s="1253"/>
      <c r="O19" s="1253"/>
      <c r="P19" s="1254"/>
      <c r="Q19" s="1155" t="str">
        <f>IF(AA19="要申請者区分選択","要申請者区分選択",AA19)</f>
        <v>要申請者区分選択</v>
      </c>
      <c r="R19" s="1156"/>
      <c r="S19" s="1156"/>
      <c r="T19" s="1157"/>
      <c r="U19" s="316">
        <f>U12</f>
        <v>1</v>
      </c>
      <c r="V19" s="412"/>
      <c r="W19" s="283"/>
      <c r="X19" s="283"/>
      <c r="Y19" s="283"/>
      <c r="Z19" s="576" t="str">
        <f>IF(Z$17="要申請者区分選択","要申請者区分選択",
IF(Z$17="助成率3/4",MIN(ROUNDDOWN(M19*3/4,-3),100000000),
IF(Z$17="助成率4/5",MIN(ROUNDDOWN(M19*4/5,-3),100000000),"-")))</f>
        <v>要申請者区分選択</v>
      </c>
      <c r="AA19" s="576" t="str">
        <f>IF(AA$17="要申請者区分選択","要申請者区分選択",
IF(AA$17="助成率1/2",MIN(ROUNDDOWN(M19*1/2,-3),100000000),
IF(AA$17="助成率2/3",MIN(ROUNDDOWN(M19*2/3,-3),100000000),
IF(AA$17="助成率3/4",MIN(ROUNDDOWN(M19*3/4,-3),100000000),
IF(AA$17="助成率4/5",MIN(ROUNDDOWN(M19*4/5,-3),100000000),
IF(AA$17="助成率3/4２億",MIN(ROUNDDOWN(M19*3/4,-3),200000000),"-"))))))</f>
        <v>要申請者区分選択</v>
      </c>
      <c r="AB19" s="575"/>
      <c r="AC19" s="283"/>
      <c r="AD19" s="283"/>
      <c r="AE19" s="545"/>
    </row>
    <row r="20" spans="2:31" customFormat="1" ht="16.5" customHeight="1">
      <c r="B20" s="1144" t="s">
        <v>562</v>
      </c>
      <c r="C20" s="1145"/>
      <c r="D20" s="1145"/>
      <c r="E20" s="1145"/>
      <c r="F20" s="1145"/>
      <c r="G20" s="1146"/>
      <c r="H20" s="323" t="s">
        <v>409</v>
      </c>
      <c r="I20" s="1141"/>
      <c r="J20" s="1142"/>
      <c r="K20" s="1142"/>
      <c r="L20" s="1143"/>
      <c r="M20" s="1169">
        <f>機械設備計画!AC14</f>
        <v>0</v>
      </c>
      <c r="N20" s="1170"/>
      <c r="O20" s="1170"/>
      <c r="P20" s="1171"/>
      <c r="Q20" s="1158" t="str">
        <f>IF(AA20="要申請者区分選択","要申請者区分選択",AA20)</f>
        <v>要申請者区分選択</v>
      </c>
      <c r="R20" s="1159"/>
      <c r="S20" s="1159"/>
      <c r="T20" s="1160"/>
      <c r="U20" s="316">
        <f>V12</f>
        <v>0</v>
      </c>
      <c r="V20" s="412"/>
      <c r="W20" s="283"/>
      <c r="X20" s="283"/>
      <c r="Y20" s="283"/>
      <c r="Z20" s="576" t="str">
        <f>IF(Z$17="要申請者区分選択","要申請者区分選択",
IF(Z$17="助成率3/4",MIN(ROUNDDOWN(M20*3/4,-3),100000000),
IF(Z$17="助成率4/5",MIN(ROUNDDOWN(M20*4/5,-3),100000000),"-")))</f>
        <v>要申請者区分選択</v>
      </c>
      <c r="AA20" s="576" t="str">
        <f>IF(AA$17="要申請者区分選択","要申請者区分選択",
IF(AA$17="助成率1/2",MIN(ROUNDDOWN(M20*1/2,-3),100000000),
IF(AA$17="助成率2/3",MIN(ROUNDDOWN(M20*2/3,-3),100000000),
IF(AA$17="助成率3/4",MIN(ROUNDDOWN(M20*3/4,-3),100000000),
IF(AA$17="助成率4/5",MIN(ROUNDDOWN(M20*4/5,-3),100000000),
IF(AA$17="助成率3/4２億",MIN(ROUNDDOWN(M20*3/4,-3),200000000),"-"))))))</f>
        <v>要申請者区分選択</v>
      </c>
      <c r="AB20" s="575"/>
      <c r="AC20" s="283"/>
      <c r="AD20" s="283"/>
      <c r="AE20" s="545"/>
    </row>
    <row r="21" spans="2:31" customFormat="1" ht="16.5" customHeight="1">
      <c r="B21" s="1250" t="s">
        <v>561</v>
      </c>
      <c r="C21" s="1251"/>
      <c r="D21" s="1251"/>
      <c r="E21" s="1251"/>
      <c r="F21" s="1251"/>
      <c r="G21" s="1252"/>
      <c r="H21" s="323" t="s">
        <v>409</v>
      </c>
      <c r="I21" s="1141"/>
      <c r="J21" s="1142"/>
      <c r="K21" s="1142"/>
      <c r="L21" s="1143"/>
      <c r="M21" s="1155">
        <f>IF(機械設備計画!AG16="ｿﾌﾄｳｪｱ申請額下限額未満","ｿﾌﾄｳｪｱ購入不可",MIN(機械設備計画!AC16,20000000))</f>
        <v>0</v>
      </c>
      <c r="N21" s="1161"/>
      <c r="O21" s="1161"/>
      <c r="P21" s="1162"/>
      <c r="Q21" s="1155" t="str">
        <f>IF(AA21="要申請者区分選択","要申請者区分選択",AA21)</f>
        <v>要申請者区分選択</v>
      </c>
      <c r="R21" s="1161"/>
      <c r="S21" s="1161"/>
      <c r="T21" s="1162"/>
      <c r="U21" s="316">
        <f>V12</f>
        <v>0</v>
      </c>
      <c r="V21" s="412"/>
      <c r="W21" s="574" t="s">
        <v>1118</v>
      </c>
      <c r="X21" s="573"/>
      <c r="Y21" s="283"/>
      <c r="Z21" s="576" t="str">
        <f>IF(Z$17="要申請者区分選択","要申請者区分選択",
IF(Z$17="助成率3/4",MIN(ROUNDDOWN(M21*3/4,-3),100000000),
IF(Z$17="助成率4/5",MIN(ROUNDDOWN(M21*4/5,-3),100000000),"-")))</f>
        <v>要申請者区分選択</v>
      </c>
      <c r="AA21" s="576" t="str">
        <f>IF(AA$17="要申請者区分選択","要申請者区分選択",
IF(AA$17="助成率1/2",MIN(ROUNDDOWN(M21*1/2,-3),100000000),
IF(AA$17="助成率2/3",MIN(ROUNDDOWN(M21*2/3,-3),100000000),
IF(AA$17="助成率3/4",MIN(ROUNDDOWN(M21*3/4,-3),100000000),
IF(AA$17="助成率4/5",MIN(ROUNDDOWN(M21*4/5,-3),100000000),
IF(AA$17="助成率3/4２億",MIN(ROUNDDOWN(M21*3/4,-3),200000000),"-"))))))</f>
        <v>要申請者区分選択</v>
      </c>
      <c r="AB21" s="575"/>
      <c r="AC21" s="574" t="s">
        <v>1117</v>
      </c>
      <c r="AD21" s="283"/>
      <c r="AE21" s="545"/>
    </row>
    <row r="22" spans="2:31" customFormat="1" ht="18.5" thickBot="1">
      <c r="B22" s="1144" t="s">
        <v>171</v>
      </c>
      <c r="C22" s="1229"/>
      <c r="D22" s="1229"/>
      <c r="E22" s="1229"/>
      <c r="F22" s="1229"/>
      <c r="G22" s="1229"/>
      <c r="H22" s="188"/>
      <c r="I22" s="1150">
        <f>I52</f>
        <v>0</v>
      </c>
      <c r="J22" s="1150"/>
      <c r="K22" s="1150"/>
      <c r="L22" s="1151"/>
      <c r="M22" s="1230"/>
      <c r="N22" s="1231"/>
      <c r="O22" s="1231"/>
      <c r="P22" s="1232"/>
      <c r="Q22" s="1233">
        <f>IF(I12="該当",SUM(Q18:Q19),SUM(Q20:Q21))</f>
        <v>0</v>
      </c>
      <c r="R22" s="1234"/>
      <c r="S22" s="1234"/>
      <c r="T22" s="1235"/>
      <c r="U22" s="317"/>
      <c r="V22" s="412"/>
      <c r="W22" s="577" t="str">
        <f>IF(OR(AA17="助成率1/2",AA17="助成率2/3",AA17="助成率3/4",AA17="助成率4/5"),IF(Q22&lt;=100000000,Q22,100000000),"-")</f>
        <v>-</v>
      </c>
      <c r="X22" s="578"/>
      <c r="Y22" s="574" t="s">
        <v>921</v>
      </c>
      <c r="Z22" s="577">
        <f>IF(I12="該当",SUM(Z18:Z19),SUM(Z20:Z21))</f>
        <v>0</v>
      </c>
      <c r="AA22" s="577">
        <f>IF(I12="該当",SUM(AA18:AA19),SUM(AA20:AA21))</f>
        <v>0</v>
      </c>
      <c r="AB22" s="575"/>
      <c r="AC22" s="579" t="str">
        <f>IF(AA17="助成率3/4２億",IF(Q22&lt;=200000000,Q22,200000000),"-")</f>
        <v>-</v>
      </c>
      <c r="AD22" s="579" t="str">
        <f>IF(AC23&gt;=100000000,AC23,"下限額未満")</f>
        <v>下限額未満</v>
      </c>
      <c r="AE22" s="545"/>
    </row>
    <row r="23" spans="2:31" customFormat="1" ht="19.5" customHeight="1" thickBot="1">
      <c r="B23" s="1173" t="s">
        <v>173</v>
      </c>
      <c r="C23" s="1174"/>
      <c r="D23" s="1174"/>
      <c r="E23" s="1174"/>
      <c r="F23" s="1174"/>
      <c r="G23" s="1174"/>
      <c r="H23" s="215"/>
      <c r="I23" s="1175">
        <f>IF(I12="該当",INT(SUM(I18:I19)+I22),INT(SUM(I20:I21)+I22))</f>
        <v>0</v>
      </c>
      <c r="J23" s="1150"/>
      <c r="K23" s="1150"/>
      <c r="L23" s="1151"/>
      <c r="M23" s="1155" t="str">
        <f>助成金申請上限!O3</f>
        <v/>
      </c>
      <c r="N23" s="1156"/>
      <c r="O23" s="1156"/>
      <c r="P23" s="1156"/>
      <c r="Q23" s="1176" t="str">
        <f>IF(申請書!B40="○",AD22,AD23)</f>
        <v>下限額未満</v>
      </c>
      <c r="R23" s="1177"/>
      <c r="S23" s="1177"/>
      <c r="T23" s="1178"/>
      <c r="U23" s="317"/>
      <c r="V23" s="412"/>
      <c r="W23" s="577">
        <f>IF(AND(Q18="要申請者区分選択",Q19="要申請者区分選択"),0,W22)</f>
        <v>0</v>
      </c>
      <c r="X23" s="578"/>
      <c r="Y23" s="580" t="s">
        <v>922</v>
      </c>
      <c r="Z23" s="577" t="str">
        <f>IF(OR(Z17="助成率3/4",Z17="助成率4/5"),IF(Z22&lt;=100000000,Z22,100000000),"-")</f>
        <v>-</v>
      </c>
      <c r="AA23" s="577" t="str">
        <f>IF(OR(AA17="助成率1/2",AA17="助成率2/3",AA17="助成率3/4"),IF(AA22&lt;=100000000,AA22,100000000),"-")</f>
        <v>-</v>
      </c>
      <c r="AB23" s="283"/>
      <c r="AC23" s="579">
        <f>IF(AND(Q18="要申請者区分選択",Q19="要申請者区分選択"),0,AC22)</f>
        <v>0</v>
      </c>
      <c r="AD23" s="581" t="str">
        <f>IF(W23&gt;=1000000,W23,"下限額未満")</f>
        <v>下限額未満</v>
      </c>
      <c r="AE23" s="545"/>
    </row>
    <row r="24" spans="2:31" s="3" customFormat="1" ht="11.65" customHeight="1">
      <c r="B24" s="216"/>
      <c r="C24" s="216"/>
      <c r="D24" s="216"/>
      <c r="E24" s="216"/>
      <c r="F24" s="217"/>
      <c r="G24" s="216"/>
      <c r="H24" s="216"/>
      <c r="I24" s="218"/>
      <c r="J24" s="219" t="s">
        <v>174</v>
      </c>
      <c r="K24" s="221" t="s">
        <v>1114</v>
      </c>
      <c r="N24" s="220"/>
      <c r="P24" s="220"/>
      <c r="Q24" s="489" t="s">
        <v>1116</v>
      </c>
      <c r="R24" s="541"/>
      <c r="S24" s="541"/>
      <c r="T24" s="541"/>
      <c r="U24" s="317"/>
      <c r="V24" s="283"/>
      <c r="W24" s="283"/>
      <c r="X24" s="283"/>
      <c r="Y24" s="582"/>
      <c r="Z24" s="583"/>
      <c r="AA24" s="583"/>
      <c r="AB24" s="283"/>
      <c r="AC24" s="283"/>
      <c r="AD24" s="283"/>
      <c r="AE24" s="221"/>
    </row>
    <row r="25" spans="2:31" s="3" customFormat="1" ht="11.65" customHeight="1">
      <c r="B25" s="216"/>
      <c r="C25" s="216"/>
      <c r="D25" s="216"/>
      <c r="E25" s="216"/>
      <c r="F25" s="216"/>
      <c r="G25" s="216"/>
      <c r="H25" s="216"/>
      <c r="I25" s="216"/>
      <c r="J25" s="216"/>
      <c r="K25" s="221"/>
      <c r="N25" s="216"/>
      <c r="P25" s="216"/>
      <c r="Q25" s="489"/>
      <c r="R25" s="488"/>
      <c r="S25" s="488"/>
      <c r="T25" s="488"/>
      <c r="U25" s="317"/>
      <c r="V25" s="283"/>
      <c r="W25" s="422"/>
      <c r="X25" s="422"/>
      <c r="Y25" s="422"/>
      <c r="Z25" s="422"/>
      <c r="AA25" s="1227"/>
      <c r="AB25" s="1227"/>
      <c r="AC25" s="283"/>
      <c r="AD25" s="283"/>
      <c r="AE25" s="221"/>
    </row>
    <row r="26" spans="2:31" ht="28.15" customHeight="1">
      <c r="B26" s="407" t="s">
        <v>918</v>
      </c>
      <c r="C26" s="1228" t="s">
        <v>1144</v>
      </c>
      <c r="D26" s="1228"/>
      <c r="E26" s="1228"/>
      <c r="F26" s="1228"/>
      <c r="G26" s="1228"/>
      <c r="H26" s="1228"/>
      <c r="I26" s="1228"/>
      <c r="J26" s="1228"/>
      <c r="K26" s="1228"/>
      <c r="L26" s="1228"/>
      <c r="M26" s="1228"/>
      <c r="N26" s="1228"/>
      <c r="O26" s="1228"/>
      <c r="P26" s="1228"/>
      <c r="Q26" s="1228"/>
      <c r="R26" s="1228"/>
      <c r="S26" s="1228"/>
      <c r="T26" s="1228"/>
      <c r="W26" s="220"/>
      <c r="X26" s="220"/>
      <c r="Y26" s="547"/>
      <c r="Z26" s="220"/>
      <c r="AA26" s="543"/>
      <c r="AB26" s="543"/>
      <c r="AC26" s="190"/>
      <c r="AD26" s="190"/>
      <c r="AE26" s="190"/>
    </row>
    <row r="27" spans="2:31" s="3" customFormat="1" ht="27" customHeight="1">
      <c r="B27" s="222" t="s">
        <v>166</v>
      </c>
      <c r="C27" s="1172" t="s">
        <v>500</v>
      </c>
      <c r="D27" s="1172"/>
      <c r="E27" s="1172"/>
      <c r="F27" s="1172"/>
      <c r="G27" s="1172"/>
      <c r="H27" s="1172"/>
      <c r="I27" s="1172"/>
      <c r="J27" s="1172"/>
      <c r="K27" s="1172"/>
      <c r="L27" s="1172"/>
      <c r="M27" s="1172"/>
      <c r="N27" s="1172"/>
      <c r="O27" s="1172"/>
      <c r="P27" s="1172"/>
      <c r="Q27" s="1172"/>
      <c r="R27" s="1172"/>
      <c r="S27" s="1172"/>
      <c r="T27" s="1172"/>
      <c r="U27" s="39"/>
      <c r="V27" s="283"/>
      <c r="W27" s="220"/>
      <c r="X27" s="220"/>
      <c r="Y27" s="550"/>
      <c r="Z27" s="551"/>
      <c r="AA27" s="552"/>
      <c r="AB27" s="550"/>
      <c r="AC27" s="221"/>
      <c r="AD27" s="221"/>
      <c r="AE27" s="221"/>
    </row>
    <row r="28" spans="2:31" s="3" customFormat="1" ht="23.65" customHeight="1">
      <c r="B28" s="222" t="s">
        <v>168</v>
      </c>
      <c r="C28" s="1172" t="s">
        <v>501</v>
      </c>
      <c r="D28" s="1172"/>
      <c r="E28" s="1172"/>
      <c r="F28" s="1172"/>
      <c r="G28" s="1172"/>
      <c r="H28" s="1172"/>
      <c r="I28" s="1172"/>
      <c r="J28" s="1172"/>
      <c r="K28" s="1172"/>
      <c r="L28" s="1172"/>
      <c r="M28" s="1172"/>
      <c r="N28" s="1172"/>
      <c r="O28" s="1172"/>
      <c r="P28" s="1172"/>
      <c r="Q28" s="1172"/>
      <c r="R28" s="1172"/>
      <c r="S28" s="1172"/>
      <c r="T28" s="1172"/>
      <c r="U28" s="39"/>
      <c r="V28" s="422"/>
      <c r="W28" s="220"/>
      <c r="X28" s="220"/>
      <c r="Y28" s="550"/>
      <c r="Z28" s="551"/>
      <c r="AA28" s="552"/>
      <c r="AB28" s="550"/>
      <c r="AC28" s="221"/>
      <c r="AD28" s="221"/>
      <c r="AE28" s="221"/>
    </row>
    <row r="29" spans="2:31" s="3" customFormat="1" ht="24" customHeight="1">
      <c r="B29" s="222" t="s">
        <v>170</v>
      </c>
      <c r="C29" s="1172" t="s">
        <v>985</v>
      </c>
      <c r="D29" s="1172"/>
      <c r="E29" s="1172"/>
      <c r="F29" s="1172"/>
      <c r="G29" s="1172"/>
      <c r="H29" s="1172"/>
      <c r="I29" s="1172"/>
      <c r="J29" s="1172"/>
      <c r="K29" s="1172"/>
      <c r="L29" s="1172"/>
      <c r="M29" s="1172"/>
      <c r="N29" s="1172"/>
      <c r="O29" s="1172"/>
      <c r="P29" s="1172"/>
      <c r="Q29" s="1172"/>
      <c r="R29" s="1172"/>
      <c r="S29" s="1172"/>
      <c r="T29" s="1172"/>
      <c r="U29" s="39"/>
      <c r="V29" s="422"/>
      <c r="W29" s="220"/>
      <c r="X29" s="220"/>
      <c r="Y29" s="550"/>
      <c r="Z29" s="551"/>
      <c r="AA29" s="552"/>
      <c r="AB29" s="550"/>
      <c r="AC29" s="221"/>
      <c r="AD29" s="221"/>
      <c r="AE29" s="221"/>
    </row>
    <row r="30" spans="2:31" ht="12.65" customHeight="1">
      <c r="B30" s="222" t="s">
        <v>185</v>
      </c>
      <c r="C30" s="1225" t="s">
        <v>673</v>
      </c>
      <c r="D30" s="1226"/>
      <c r="E30" s="1226"/>
      <c r="F30" s="1226"/>
      <c r="G30" s="1226"/>
      <c r="H30" s="1226"/>
      <c r="I30" s="1226"/>
      <c r="J30" s="1226"/>
      <c r="K30" s="1226"/>
      <c r="L30" s="1226"/>
      <c r="M30" s="1226"/>
      <c r="N30" s="1226"/>
      <c r="O30" s="1226"/>
      <c r="P30" s="1226"/>
      <c r="Q30" s="1226"/>
      <c r="R30" s="1226"/>
      <c r="S30" s="1226"/>
      <c r="T30" s="1226"/>
      <c r="V30" s="422"/>
      <c r="W30" s="220"/>
      <c r="X30" s="220"/>
      <c r="Y30" s="220"/>
      <c r="Z30" s="220"/>
      <c r="AA30" s="543"/>
      <c r="AB30" s="543"/>
      <c r="AC30" s="190"/>
      <c r="AD30" s="190"/>
    </row>
    <row r="31" spans="2:31" ht="5.15" customHeight="1">
      <c r="B31" s="222"/>
      <c r="C31" s="223"/>
      <c r="D31" s="223"/>
      <c r="E31" s="223"/>
      <c r="F31" s="223"/>
      <c r="G31" s="223"/>
      <c r="H31" s="223"/>
      <c r="I31" s="223"/>
      <c r="J31" s="223"/>
      <c r="K31" s="223"/>
      <c r="L31" s="223"/>
      <c r="M31" s="223"/>
      <c r="N31" s="223"/>
      <c r="O31" s="223"/>
      <c r="P31" s="223"/>
      <c r="Q31" s="223"/>
      <c r="R31" s="223"/>
      <c r="S31" s="223"/>
      <c r="T31" s="223"/>
      <c r="V31" s="422"/>
      <c r="W31" s="422"/>
      <c r="X31" s="422"/>
      <c r="Y31" s="422"/>
      <c r="Z31" s="422"/>
      <c r="AA31" s="434"/>
      <c r="AB31" s="434"/>
    </row>
    <row r="32" spans="2:31" ht="21" customHeight="1">
      <c r="B32" s="224" t="s">
        <v>196</v>
      </c>
      <c r="C32" s="196" t="s">
        <v>197</v>
      </c>
      <c r="D32" s="196"/>
      <c r="E32" s="196"/>
      <c r="F32" s="221"/>
      <c r="G32" s="203"/>
      <c r="H32" s="197"/>
      <c r="I32" s="207"/>
      <c r="J32" s="197"/>
      <c r="K32" s="197"/>
      <c r="L32" s="225"/>
      <c r="M32" s="225"/>
      <c r="N32" s="225"/>
      <c r="O32" s="225"/>
      <c r="P32" s="225"/>
      <c r="Q32" s="225"/>
      <c r="R32" s="225"/>
      <c r="S32" s="225"/>
      <c r="T32" s="210" t="s">
        <v>175</v>
      </c>
      <c r="V32" s="422"/>
      <c r="W32" s="422"/>
      <c r="X32" s="422"/>
      <c r="Y32" s="422"/>
      <c r="Z32" s="422"/>
      <c r="AA32" s="434"/>
      <c r="AB32" s="434"/>
    </row>
    <row r="33" spans="2:30" ht="27.65" customHeight="1">
      <c r="B33" s="1219" t="s">
        <v>525</v>
      </c>
      <c r="C33" s="1220"/>
      <c r="D33" s="1220"/>
      <c r="E33" s="1220"/>
      <c r="F33" s="1220"/>
      <c r="G33" s="1220"/>
      <c r="H33" s="1221"/>
      <c r="I33" s="1219" t="s">
        <v>176</v>
      </c>
      <c r="J33" s="1220"/>
      <c r="K33" s="1220"/>
      <c r="L33" s="1221"/>
      <c r="M33" s="1222" t="s">
        <v>177</v>
      </c>
      <c r="N33" s="1223"/>
      <c r="O33" s="1223"/>
      <c r="P33" s="1224"/>
      <c r="Q33" s="1219" t="s">
        <v>178</v>
      </c>
      <c r="R33" s="1220"/>
      <c r="S33" s="1220"/>
      <c r="T33" s="1221"/>
      <c r="V33" s="422"/>
      <c r="W33" s="422"/>
      <c r="X33" s="422"/>
      <c r="Y33" s="422"/>
      <c r="Z33" s="422"/>
      <c r="AA33" s="434"/>
      <c r="AB33" s="434"/>
    </row>
    <row r="34" spans="2:30" ht="18.649999999999999" customHeight="1">
      <c r="B34" s="1205" t="s">
        <v>179</v>
      </c>
      <c r="C34" s="1206"/>
      <c r="D34" s="1206"/>
      <c r="E34" s="1206"/>
      <c r="F34" s="1206"/>
      <c r="G34" s="1206"/>
      <c r="H34" s="1207"/>
      <c r="I34" s="1208"/>
      <c r="J34" s="1209"/>
      <c r="K34" s="1209"/>
      <c r="L34" s="1210"/>
      <c r="M34" s="1214"/>
      <c r="N34" s="1217"/>
      <c r="O34" s="1217"/>
      <c r="P34" s="1218"/>
      <c r="Q34" s="1214"/>
      <c r="R34" s="1215"/>
      <c r="S34" s="1215"/>
      <c r="T34" s="1216"/>
      <c r="V34" s="422"/>
      <c r="W34" s="283" t="s">
        <v>392</v>
      </c>
      <c r="X34" s="422"/>
      <c r="Y34" s="422"/>
      <c r="Z34" s="422"/>
      <c r="AA34" s="434"/>
      <c r="AB34" s="434"/>
    </row>
    <row r="35" spans="2:30" ht="18.649999999999999" customHeight="1">
      <c r="B35" s="1205" t="s">
        <v>180</v>
      </c>
      <c r="C35" s="1206"/>
      <c r="D35" s="1206"/>
      <c r="E35" s="1206"/>
      <c r="F35" s="1206"/>
      <c r="G35" s="1206"/>
      <c r="H35" s="1207"/>
      <c r="I35" s="1208"/>
      <c r="J35" s="1209"/>
      <c r="K35" s="1209"/>
      <c r="L35" s="1210"/>
      <c r="M35" s="1214"/>
      <c r="N35" s="1217"/>
      <c r="O35" s="1217"/>
      <c r="P35" s="1218"/>
      <c r="Q35" s="1214"/>
      <c r="R35" s="1215"/>
      <c r="S35" s="1215"/>
      <c r="T35" s="1216"/>
      <c r="V35" s="422"/>
      <c r="W35" s="289" t="s">
        <v>396</v>
      </c>
      <c r="X35" s="422"/>
      <c r="Y35" s="422"/>
      <c r="Z35" s="422"/>
      <c r="AA35" s="434"/>
      <c r="AB35" s="434"/>
    </row>
    <row r="36" spans="2:30" ht="18.649999999999999" customHeight="1">
      <c r="B36" s="1205" t="s">
        <v>181</v>
      </c>
      <c r="C36" s="1206"/>
      <c r="D36" s="1206"/>
      <c r="E36" s="1206"/>
      <c r="F36" s="1206"/>
      <c r="G36" s="1206"/>
      <c r="H36" s="1207"/>
      <c r="I36" s="1208"/>
      <c r="J36" s="1209"/>
      <c r="K36" s="1209"/>
      <c r="L36" s="1210"/>
      <c r="M36" s="1211"/>
      <c r="N36" s="1212"/>
      <c r="O36" s="1212"/>
      <c r="P36" s="1213"/>
      <c r="Q36" s="1214"/>
      <c r="R36" s="1215"/>
      <c r="S36" s="1215"/>
      <c r="T36" s="1216"/>
      <c r="V36" s="422"/>
      <c r="W36" s="283" t="s">
        <v>393</v>
      </c>
      <c r="X36" s="422"/>
      <c r="Y36" s="422"/>
      <c r="Z36" s="422"/>
      <c r="AA36" s="434"/>
      <c r="AB36" s="434"/>
    </row>
    <row r="37" spans="2:30" ht="18.649999999999999" customHeight="1">
      <c r="B37" s="1205" t="s">
        <v>182</v>
      </c>
      <c r="C37" s="1206"/>
      <c r="D37" s="1206"/>
      <c r="E37" s="1206"/>
      <c r="F37" s="1206"/>
      <c r="G37" s="1206"/>
      <c r="H37" s="1207"/>
      <c r="I37" s="1208"/>
      <c r="J37" s="1209"/>
      <c r="K37" s="1209"/>
      <c r="L37" s="1210"/>
      <c r="M37" s="1214"/>
      <c r="N37" s="1217"/>
      <c r="O37" s="1217"/>
      <c r="P37" s="1218"/>
      <c r="Q37" s="1214"/>
      <c r="R37" s="1215"/>
      <c r="S37" s="1215"/>
      <c r="T37" s="1216"/>
      <c r="V37" s="422"/>
      <c r="W37" s="283" t="s">
        <v>394</v>
      </c>
      <c r="X37" s="422"/>
      <c r="Y37" s="422"/>
      <c r="Z37" s="422"/>
      <c r="AA37" s="434"/>
      <c r="AB37" s="434"/>
    </row>
    <row r="38" spans="2:30" ht="20.149999999999999" customHeight="1">
      <c r="B38" s="226" t="s">
        <v>183</v>
      </c>
      <c r="C38" s="227"/>
      <c r="D38" s="227"/>
      <c r="E38" s="227"/>
      <c r="F38" s="227"/>
      <c r="G38" s="228"/>
      <c r="H38" s="188" t="s">
        <v>192</v>
      </c>
      <c r="I38" s="1155">
        <f>SUM(I34:L37)</f>
        <v>0</v>
      </c>
      <c r="J38" s="1156"/>
      <c r="K38" s="1156"/>
      <c r="L38" s="1157"/>
      <c r="M38" s="1203" t="str">
        <f>IF(I23=I38,"一致 OK","不一致 NG : 助成事業に要する経費と資金調達金額とが不一致")</f>
        <v>一致 OK</v>
      </c>
      <c r="N38" s="1204"/>
      <c r="O38" s="1204"/>
      <c r="P38" s="1204"/>
      <c r="Q38" s="1204"/>
      <c r="R38" s="1204"/>
      <c r="S38" s="1204"/>
      <c r="T38" s="949"/>
      <c r="V38" s="422"/>
      <c r="W38" s="283" t="s">
        <v>395</v>
      </c>
      <c r="X38" s="422"/>
      <c r="Y38" s="422"/>
      <c r="Z38" s="422"/>
      <c r="AA38" s="434"/>
      <c r="AB38" s="434"/>
    </row>
    <row r="39" spans="2:30" ht="5.65" customHeight="1">
      <c r="L39" s="229"/>
      <c r="V39" s="422"/>
      <c r="W39" s="436" t="s">
        <v>397</v>
      </c>
      <c r="X39" s="422"/>
      <c r="Y39" s="422"/>
      <c r="Z39" s="422"/>
      <c r="AA39" s="434"/>
      <c r="AB39" s="434"/>
    </row>
    <row r="40" spans="2:30" s="3" customFormat="1" ht="22.5" customHeight="1">
      <c r="B40" s="222" t="s">
        <v>184</v>
      </c>
      <c r="C40" s="1172" t="s">
        <v>186</v>
      </c>
      <c r="D40" s="1172"/>
      <c r="E40" s="1172"/>
      <c r="F40" s="1172"/>
      <c r="G40" s="1172"/>
      <c r="H40" s="1172"/>
      <c r="I40" s="1172"/>
      <c r="J40" s="1172"/>
      <c r="K40" s="1172"/>
      <c r="L40" s="1172"/>
      <c r="M40" s="1172"/>
      <c r="N40" s="1172"/>
      <c r="O40" s="1172"/>
      <c r="P40" s="1172"/>
      <c r="Q40" s="1172"/>
      <c r="R40" s="1172"/>
      <c r="S40" s="1172"/>
      <c r="T40" s="1172"/>
      <c r="U40" s="39"/>
      <c r="V40" s="422"/>
      <c r="W40" s="422"/>
      <c r="X40" s="422"/>
      <c r="Y40" s="422"/>
      <c r="Z40" s="422"/>
      <c r="AA40" s="435"/>
      <c r="AB40" s="435"/>
      <c r="AC40" s="283"/>
      <c r="AD40" s="283"/>
    </row>
    <row r="41" spans="2:30" s="3" customFormat="1" ht="13.5" customHeight="1">
      <c r="B41" s="222" t="s">
        <v>172</v>
      </c>
      <c r="C41" s="1172" t="s">
        <v>187</v>
      </c>
      <c r="D41" s="1172"/>
      <c r="E41" s="1172"/>
      <c r="F41" s="1172"/>
      <c r="G41" s="1172"/>
      <c r="H41" s="1172"/>
      <c r="I41" s="1172"/>
      <c r="J41" s="1172"/>
      <c r="K41" s="1172"/>
      <c r="L41" s="1172"/>
      <c r="M41" s="1172"/>
      <c r="N41" s="1172"/>
      <c r="O41" s="1172"/>
      <c r="P41" s="1172"/>
      <c r="Q41" s="1172"/>
      <c r="R41" s="1172"/>
      <c r="S41" s="1172"/>
      <c r="T41" s="1172"/>
      <c r="U41" s="39"/>
      <c r="V41" s="422"/>
      <c r="W41" s="422"/>
      <c r="X41" s="422"/>
      <c r="Y41" s="422"/>
      <c r="Z41" s="422"/>
      <c r="AA41" s="435"/>
      <c r="AB41" s="435"/>
      <c r="AC41" s="283"/>
      <c r="AD41" s="283"/>
    </row>
    <row r="42" spans="2:30" ht="6" customHeight="1">
      <c r="B42" s="230"/>
      <c r="C42" s="223"/>
      <c r="D42" s="223"/>
      <c r="E42" s="223"/>
      <c r="F42" s="223"/>
      <c r="G42" s="223"/>
      <c r="H42" s="223"/>
      <c r="I42" s="223"/>
      <c r="J42" s="223"/>
      <c r="K42" s="223"/>
      <c r="L42" s="223"/>
      <c r="M42" s="223"/>
      <c r="N42" s="223"/>
      <c r="O42" s="223"/>
      <c r="P42" s="223"/>
      <c r="Q42" s="223"/>
      <c r="R42" s="223"/>
      <c r="S42" s="223"/>
      <c r="T42" s="223"/>
      <c r="V42" s="422"/>
      <c r="W42" s="422"/>
      <c r="X42" s="422"/>
      <c r="Y42" s="422"/>
      <c r="Z42" s="422"/>
      <c r="AA42" s="434"/>
      <c r="AB42" s="434"/>
    </row>
    <row r="43" spans="2:30" ht="16.5" customHeight="1">
      <c r="B43" s="224" t="s">
        <v>199</v>
      </c>
      <c r="C43" s="231" t="s">
        <v>485</v>
      </c>
      <c r="D43" s="231"/>
      <c r="E43" s="231"/>
      <c r="F43" s="231"/>
      <c r="G43" s="232"/>
      <c r="H43" s="232"/>
      <c r="I43" s="207"/>
      <c r="T43" s="210"/>
      <c r="V43" s="422"/>
      <c r="W43" s="422"/>
      <c r="X43" s="422"/>
      <c r="Y43" s="422"/>
      <c r="Z43" s="422"/>
      <c r="AA43" s="434"/>
      <c r="AB43" s="434"/>
    </row>
    <row r="44" spans="2:30" s="1" customFormat="1" ht="14.25" customHeight="1">
      <c r="B44" s="38"/>
      <c r="C44" s="150"/>
      <c r="D44" s="233" t="s">
        <v>483</v>
      </c>
      <c r="E44" s="234"/>
      <c r="F44" s="234"/>
      <c r="G44" s="234"/>
      <c r="H44" s="234"/>
      <c r="I44" s="235"/>
      <c r="J44" s="236"/>
      <c r="K44" s="143"/>
      <c r="L44" s="143"/>
      <c r="M44" s="143"/>
      <c r="N44" s="143"/>
      <c r="O44" s="143"/>
      <c r="P44" s="143"/>
      <c r="Q44" s="143"/>
      <c r="R44" s="143"/>
      <c r="S44" s="143"/>
      <c r="T44" s="290" t="b">
        <v>0</v>
      </c>
      <c r="U44" s="52"/>
      <c r="V44" s="423"/>
      <c r="W44" s="437" t="s">
        <v>515</v>
      </c>
      <c r="X44" s="423"/>
      <c r="Y44" s="423"/>
      <c r="Z44" s="423"/>
      <c r="AA44" s="438"/>
      <c r="AB44" s="438"/>
      <c r="AC44" s="281"/>
      <c r="AD44" s="281"/>
    </row>
    <row r="45" spans="2:30" s="1" customFormat="1" ht="14.25" customHeight="1">
      <c r="B45" s="38"/>
      <c r="C45" s="150"/>
      <c r="D45" s="233" t="s">
        <v>484</v>
      </c>
      <c r="E45" s="234"/>
      <c r="F45" s="234"/>
      <c r="G45" s="234"/>
      <c r="H45" s="234"/>
      <c r="I45" s="235"/>
      <c r="J45" s="236"/>
      <c r="K45" s="143"/>
      <c r="L45" s="143"/>
      <c r="M45" s="143"/>
      <c r="N45" s="143"/>
      <c r="O45" s="143"/>
      <c r="P45" s="143"/>
      <c r="Q45" s="143"/>
      <c r="R45" s="143"/>
      <c r="S45" s="143"/>
      <c r="T45" s="290" t="b">
        <v>0</v>
      </c>
      <c r="U45" s="52"/>
      <c r="V45" s="423"/>
      <c r="W45" s="437" t="s">
        <v>516</v>
      </c>
      <c r="X45" s="423"/>
      <c r="Y45" s="423"/>
      <c r="Z45" s="423"/>
      <c r="AA45" s="438"/>
      <c r="AB45" s="438"/>
      <c r="AC45" s="281"/>
      <c r="AD45" s="281"/>
    </row>
    <row r="46" spans="2:30" ht="16.5" customHeight="1">
      <c r="B46" s="224" t="s">
        <v>482</v>
      </c>
      <c r="C46" s="232"/>
      <c r="D46" s="231" t="s">
        <v>198</v>
      </c>
      <c r="E46" s="232"/>
      <c r="F46" s="232"/>
      <c r="G46" s="232"/>
      <c r="H46" s="232"/>
      <c r="I46" s="207"/>
      <c r="T46" s="210" t="s">
        <v>481</v>
      </c>
      <c r="V46" s="422"/>
      <c r="W46" s="422"/>
      <c r="X46" s="422"/>
      <c r="Y46" s="422"/>
      <c r="Z46" s="422"/>
      <c r="AA46" s="434"/>
      <c r="AB46" s="434"/>
    </row>
    <row r="47" spans="2:30" ht="12.65" customHeight="1">
      <c r="B47" s="1193" t="s">
        <v>188</v>
      </c>
      <c r="C47" s="1194"/>
      <c r="D47" s="1197" t="s">
        <v>189</v>
      </c>
      <c r="E47" s="1197"/>
      <c r="F47" s="1197"/>
      <c r="G47" s="1197"/>
      <c r="H47" s="1194"/>
      <c r="I47" s="1199" t="s">
        <v>163</v>
      </c>
      <c r="J47" s="1200"/>
      <c r="K47" s="1200"/>
      <c r="L47" s="1200"/>
      <c r="M47" s="1193" t="s">
        <v>190</v>
      </c>
      <c r="N47" s="1197"/>
      <c r="O47" s="1197"/>
      <c r="P47" s="1194"/>
      <c r="Q47" s="1201" t="s">
        <v>191</v>
      </c>
      <c r="R47" s="1201"/>
      <c r="S47" s="1201"/>
      <c r="T47" s="1201"/>
      <c r="V47" s="422"/>
      <c r="W47" s="422"/>
      <c r="X47" s="422"/>
      <c r="Y47" s="422"/>
      <c r="Z47" s="422"/>
      <c r="AA47" s="434"/>
      <c r="AB47" s="434"/>
    </row>
    <row r="48" spans="2:30" ht="11.25" customHeight="1">
      <c r="B48" s="1195"/>
      <c r="C48" s="1196"/>
      <c r="D48" s="1198"/>
      <c r="E48" s="1198"/>
      <c r="F48" s="1198"/>
      <c r="G48" s="1198"/>
      <c r="H48" s="1196"/>
      <c r="I48" s="212"/>
      <c r="J48" s="1202" t="s">
        <v>165</v>
      </c>
      <c r="K48" s="1202"/>
      <c r="L48" s="237"/>
      <c r="M48" s="1195"/>
      <c r="N48" s="1198"/>
      <c r="O48" s="1198"/>
      <c r="P48" s="1196"/>
      <c r="Q48" s="1201"/>
      <c r="R48" s="1201"/>
      <c r="S48" s="1201"/>
      <c r="T48" s="1201"/>
      <c r="V48" s="422"/>
      <c r="W48" s="422"/>
      <c r="X48" s="422"/>
      <c r="Y48" s="422"/>
      <c r="Z48" s="422"/>
      <c r="AA48" s="434"/>
      <c r="AB48" s="434"/>
    </row>
    <row r="49" spans="2:35" ht="18.75" customHeight="1">
      <c r="B49" s="1179"/>
      <c r="C49" s="1180"/>
      <c r="D49" s="1179"/>
      <c r="E49" s="1180"/>
      <c r="F49" s="1180"/>
      <c r="G49" s="1180"/>
      <c r="H49" s="1181"/>
      <c r="I49" s="1182"/>
      <c r="J49" s="1183"/>
      <c r="K49" s="1183"/>
      <c r="L49" s="1183"/>
      <c r="M49" s="1184"/>
      <c r="N49" s="1185"/>
      <c r="O49" s="1185"/>
      <c r="P49" s="1186"/>
      <c r="Q49" s="1188"/>
      <c r="R49" s="1188"/>
      <c r="S49" s="1188"/>
      <c r="T49" s="1188"/>
      <c r="V49" s="422"/>
      <c r="W49" s="422"/>
      <c r="X49" s="422"/>
      <c r="Y49" s="422"/>
      <c r="Z49" s="422"/>
      <c r="AA49" s="434"/>
      <c r="AB49" s="434"/>
    </row>
    <row r="50" spans="2:35" ht="18.75" customHeight="1">
      <c r="B50" s="1179"/>
      <c r="C50" s="1180"/>
      <c r="D50" s="1179"/>
      <c r="E50" s="1180"/>
      <c r="F50" s="1180"/>
      <c r="G50" s="1180"/>
      <c r="H50" s="1181"/>
      <c r="I50" s="1182"/>
      <c r="J50" s="1183"/>
      <c r="K50" s="1183"/>
      <c r="L50" s="1183"/>
      <c r="M50" s="1184"/>
      <c r="N50" s="1185"/>
      <c r="O50" s="1185"/>
      <c r="P50" s="1186"/>
      <c r="Q50" s="1188"/>
      <c r="R50" s="1188"/>
      <c r="S50" s="1188"/>
      <c r="T50" s="1188"/>
      <c r="V50" s="422"/>
      <c r="W50" s="422"/>
      <c r="X50" s="422"/>
      <c r="Y50" s="422"/>
      <c r="Z50" s="422"/>
      <c r="AA50" s="434"/>
      <c r="AB50" s="434"/>
    </row>
    <row r="51" spans="2:35" ht="18.75" customHeight="1">
      <c r="B51" s="1179"/>
      <c r="C51" s="1180"/>
      <c r="D51" s="1179"/>
      <c r="E51" s="1180"/>
      <c r="F51" s="1180"/>
      <c r="G51" s="1180"/>
      <c r="H51" s="1181"/>
      <c r="I51" s="1182"/>
      <c r="J51" s="1183"/>
      <c r="K51" s="1183"/>
      <c r="L51" s="1183"/>
      <c r="M51" s="1184"/>
      <c r="N51" s="1185"/>
      <c r="O51" s="1185"/>
      <c r="P51" s="1186"/>
      <c r="Q51" s="1187"/>
      <c r="R51" s="1188"/>
      <c r="S51" s="1188"/>
      <c r="T51" s="1188"/>
      <c r="V51" s="422"/>
      <c r="W51" s="422"/>
      <c r="X51" s="422"/>
      <c r="Y51" s="422"/>
      <c r="Z51" s="422"/>
      <c r="AA51" s="434"/>
      <c r="AB51" s="434"/>
    </row>
    <row r="52" spans="2:35" ht="18.75" customHeight="1">
      <c r="B52" s="186" t="s">
        <v>183</v>
      </c>
      <c r="C52" s="187"/>
      <c r="D52" s="187"/>
      <c r="E52" s="187"/>
      <c r="F52" s="187"/>
      <c r="G52" s="187"/>
      <c r="H52" s="188" t="s">
        <v>526</v>
      </c>
      <c r="I52" s="1155">
        <f>SUM(I49:L51)</f>
        <v>0</v>
      </c>
      <c r="J52" s="1156"/>
      <c r="K52" s="1156"/>
      <c r="L52" s="1156"/>
      <c r="M52" s="1189"/>
      <c r="N52" s="1190"/>
      <c r="O52" s="1190"/>
      <c r="P52" s="1191"/>
      <c r="Q52" s="1192"/>
      <c r="R52" s="1192"/>
      <c r="S52" s="1192"/>
      <c r="T52" s="1192"/>
      <c r="V52" s="422"/>
      <c r="W52" s="422"/>
      <c r="X52" s="422"/>
      <c r="Y52" s="422"/>
      <c r="Z52" s="422"/>
      <c r="AA52" s="434"/>
      <c r="AB52" s="434"/>
    </row>
    <row r="53" spans="2:35" ht="3.75" customHeight="1">
      <c r="B53" s="238"/>
      <c r="C53" s="238"/>
      <c r="D53" s="238"/>
      <c r="E53" s="238"/>
      <c r="F53" s="238"/>
      <c r="G53" s="238"/>
      <c r="H53" s="209"/>
      <c r="I53" s="40"/>
      <c r="J53" s="40"/>
      <c r="K53" s="40"/>
      <c r="L53" s="40"/>
      <c r="M53" s="239"/>
      <c r="N53" s="240"/>
      <c r="O53" s="240"/>
      <c r="P53" s="240"/>
      <c r="Q53" s="241"/>
      <c r="R53" s="241"/>
      <c r="S53" s="241"/>
      <c r="T53" s="241"/>
      <c r="V53" s="422"/>
      <c r="W53" s="422"/>
      <c r="X53" s="422"/>
      <c r="Y53" s="422"/>
      <c r="Z53" s="422"/>
      <c r="AA53" s="434"/>
      <c r="AB53" s="434"/>
    </row>
    <row r="54" spans="2:35" ht="23.25" customHeight="1">
      <c r="B54" s="222" t="s">
        <v>527</v>
      </c>
      <c r="C54" s="1172" t="s">
        <v>407</v>
      </c>
      <c r="D54" s="1172"/>
      <c r="E54" s="1172"/>
      <c r="F54" s="1172"/>
      <c r="G54" s="1172"/>
      <c r="H54" s="1172"/>
      <c r="I54" s="1172"/>
      <c r="J54" s="1172"/>
      <c r="K54" s="1172"/>
      <c r="L54" s="1172"/>
      <c r="M54" s="1172"/>
      <c r="N54" s="1172"/>
      <c r="O54" s="1172"/>
      <c r="P54" s="1172"/>
      <c r="Q54" s="1172"/>
      <c r="R54" s="1172"/>
      <c r="S54" s="1172"/>
      <c r="T54" s="1172"/>
      <c r="V54" s="422"/>
      <c r="W54" s="422"/>
      <c r="X54" s="422"/>
      <c r="Y54" s="422"/>
      <c r="Z54" s="422"/>
      <c r="AA54" s="434"/>
      <c r="AB54" s="434"/>
    </row>
    <row r="55" spans="2:35" ht="4.5" customHeight="1">
      <c r="B55" s="238"/>
      <c r="C55" s="238"/>
      <c r="D55" s="238"/>
      <c r="E55" s="238"/>
      <c r="F55" s="238"/>
      <c r="G55" s="238"/>
      <c r="H55" s="238"/>
      <c r="I55" s="40"/>
      <c r="J55" s="40"/>
      <c r="K55" s="40"/>
      <c r="L55" s="40"/>
      <c r="M55" s="242"/>
      <c r="N55" s="243"/>
      <c r="O55" s="243"/>
      <c r="P55" s="243"/>
      <c r="Q55" s="243"/>
      <c r="V55" s="422"/>
      <c r="W55" s="422"/>
      <c r="X55" s="422"/>
      <c r="Y55" s="422"/>
      <c r="Z55" s="422"/>
      <c r="AA55" s="434"/>
      <c r="AB55" s="434"/>
    </row>
    <row r="56" spans="2:35" s="3" customFormat="1" ht="14.25" customHeight="1">
      <c r="U56" s="39"/>
      <c r="V56" s="422"/>
      <c r="W56" s="431"/>
      <c r="X56" s="431"/>
      <c r="Y56" s="431"/>
      <c r="Z56" s="431"/>
      <c r="AA56" s="432"/>
      <c r="AB56" s="432"/>
      <c r="AC56" s="283"/>
      <c r="AD56" s="283"/>
    </row>
    <row r="57" spans="2:35" ht="3.75" customHeight="1"/>
    <row r="58" spans="2:35" ht="6.75" customHeight="1"/>
    <row r="59" spans="2:35" ht="6.75" customHeight="1"/>
    <row r="60" spans="2:35" ht="6.75" customHeight="1"/>
    <row r="61" spans="2:35" s="271" customFormat="1" ht="6.75" customHeight="1">
      <c r="V61" s="284"/>
      <c r="W61" s="433"/>
      <c r="X61" s="433"/>
      <c r="Y61" s="433"/>
      <c r="Z61" s="433"/>
      <c r="AA61" s="433"/>
      <c r="AB61" s="433"/>
      <c r="AC61" s="284"/>
      <c r="AD61" s="284"/>
      <c r="AE61" s="285"/>
      <c r="AF61" s="284"/>
      <c r="AG61" s="284"/>
      <c r="AH61" s="284"/>
      <c r="AI61" s="284"/>
    </row>
    <row r="62" spans="2:35" s="271" customFormat="1" ht="20.25" customHeight="1">
      <c r="B62" s="271" t="s">
        <v>514</v>
      </c>
      <c r="V62" s="284"/>
      <c r="W62" s="433"/>
      <c r="X62" s="433"/>
      <c r="Y62" s="433"/>
      <c r="Z62" s="433"/>
      <c r="AA62" s="433"/>
      <c r="AB62" s="433"/>
      <c r="AC62" s="284"/>
      <c r="AD62" s="284"/>
      <c r="AE62" s="285"/>
      <c r="AF62" s="284"/>
      <c r="AG62" s="284"/>
      <c r="AH62" s="284"/>
      <c r="AI62" s="284"/>
    </row>
    <row r="63" spans="2:35" ht="20.149999999999999" customHeight="1"/>
    <row r="64" spans="2:35"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sheetData>
  <sheetProtection algorithmName="SHA-512" hashValue="MZKCyJRADZEfC1clNUEIhOOLxOJDMalzqEXQ4lV1avH8qJ98YiRsyFStGUp9gZrIZntKXOw0EQEV+L8RJ/Hp3w==" saltValue="4+A3Xg7SJYSoJVWeQ+U15Q==" spinCount="100000" sheet="1" objects="1" scenarios="1"/>
  <mergeCells count="93">
    <mergeCell ref="B22:G22"/>
    <mergeCell ref="I22:L22"/>
    <mergeCell ref="M22:P22"/>
    <mergeCell ref="Q22:T22"/>
    <mergeCell ref="I12:J12"/>
    <mergeCell ref="B16:H17"/>
    <mergeCell ref="I16:L16"/>
    <mergeCell ref="M16:P16"/>
    <mergeCell ref="Q16:T16"/>
    <mergeCell ref="J17:K17"/>
    <mergeCell ref="N17:O17"/>
    <mergeCell ref="Q17:S17"/>
    <mergeCell ref="B21:G21"/>
    <mergeCell ref="M18:P18"/>
    <mergeCell ref="M19:P19"/>
    <mergeCell ref="I19:L19"/>
    <mergeCell ref="AA25:AB25"/>
    <mergeCell ref="C27:T27"/>
    <mergeCell ref="C28:T28"/>
    <mergeCell ref="C29:T29"/>
    <mergeCell ref="C26:T26"/>
    <mergeCell ref="B33:H33"/>
    <mergeCell ref="I33:L33"/>
    <mergeCell ref="M33:P33"/>
    <mergeCell ref="Q33:T33"/>
    <mergeCell ref="C30:T30"/>
    <mergeCell ref="B34:H34"/>
    <mergeCell ref="I34:L34"/>
    <mergeCell ref="M34:P34"/>
    <mergeCell ref="Q34:T34"/>
    <mergeCell ref="B35:H35"/>
    <mergeCell ref="I35:L35"/>
    <mergeCell ref="M35:P35"/>
    <mergeCell ref="Q35:T35"/>
    <mergeCell ref="B36:H36"/>
    <mergeCell ref="I36:L36"/>
    <mergeCell ref="M36:P36"/>
    <mergeCell ref="Q36:T36"/>
    <mergeCell ref="B37:H37"/>
    <mergeCell ref="I37:L37"/>
    <mergeCell ref="M37:P37"/>
    <mergeCell ref="Q37:T37"/>
    <mergeCell ref="I38:L38"/>
    <mergeCell ref="C40:T40"/>
    <mergeCell ref="C41:T41"/>
    <mergeCell ref="B47:C48"/>
    <mergeCell ref="D47:H48"/>
    <mergeCell ref="I47:L47"/>
    <mergeCell ref="M47:P48"/>
    <mergeCell ref="Q47:T48"/>
    <mergeCell ref="J48:K48"/>
    <mergeCell ref="M38:T38"/>
    <mergeCell ref="D49:H49"/>
    <mergeCell ref="I49:L49"/>
    <mergeCell ref="M49:P49"/>
    <mergeCell ref="Q49:T49"/>
    <mergeCell ref="B50:C50"/>
    <mergeCell ref="D50:H50"/>
    <mergeCell ref="I50:L50"/>
    <mergeCell ref="M50:P50"/>
    <mergeCell ref="Q50:T50"/>
    <mergeCell ref="B19:G19"/>
    <mergeCell ref="M20:P20"/>
    <mergeCell ref="C54:T54"/>
    <mergeCell ref="B23:G23"/>
    <mergeCell ref="I23:L23"/>
    <mergeCell ref="M23:P23"/>
    <mergeCell ref="Q23:T23"/>
    <mergeCell ref="B51:C51"/>
    <mergeCell ref="D51:H51"/>
    <mergeCell ref="I51:L51"/>
    <mergeCell ref="M51:P51"/>
    <mergeCell ref="Q51:T51"/>
    <mergeCell ref="I52:L52"/>
    <mergeCell ref="M52:P52"/>
    <mergeCell ref="Q52:T52"/>
    <mergeCell ref="B49:C49"/>
    <mergeCell ref="I20:L20"/>
    <mergeCell ref="B20:G20"/>
    <mergeCell ref="N1:U1"/>
    <mergeCell ref="M15:R15"/>
    <mergeCell ref="I21:L21"/>
    <mergeCell ref="I18:L18"/>
    <mergeCell ref="M4:T4"/>
    <mergeCell ref="Q18:T18"/>
    <mergeCell ref="Q19:T19"/>
    <mergeCell ref="Q20:T20"/>
    <mergeCell ref="Q21:T21"/>
    <mergeCell ref="M21:P21"/>
    <mergeCell ref="O14:T14"/>
    <mergeCell ref="P5:T6"/>
    <mergeCell ref="B3:V3"/>
    <mergeCell ref="B18:G18"/>
  </mergeCells>
  <phoneticPr fontId="1"/>
  <conditionalFormatting sqref="B30">
    <cfRule type="expression" dxfId="136" priority="2">
      <formula>AND($I$12="非該当",$I$20="")</formula>
    </cfRule>
    <cfRule type="expression" dxfId="135" priority="3">
      <formula>AND($I$12="非該当",$I$21="")</formula>
    </cfRule>
  </conditionalFormatting>
  <conditionalFormatting sqref="B18:C18">
    <cfRule type="expression" dxfId="134" priority="35">
      <formula>I12="非該当"</formula>
    </cfRule>
    <cfRule type="expression" dxfId="133" priority="39">
      <formula>I12="非該当"</formula>
    </cfRule>
  </conditionalFormatting>
  <conditionalFormatting sqref="B19:C19">
    <cfRule type="expression" dxfId="132" priority="34">
      <formula>I12="非該当"</formula>
    </cfRule>
    <cfRule type="expression" dxfId="131" priority="37">
      <formula>I12="非該当"</formula>
    </cfRule>
  </conditionalFormatting>
  <conditionalFormatting sqref="B20:C20">
    <cfRule type="expression" dxfId="130" priority="43">
      <formula>I12="該当"</formula>
    </cfRule>
    <cfRule type="expression" dxfId="129" priority="45">
      <formula>I12="該当"</formula>
    </cfRule>
  </conditionalFormatting>
  <conditionalFormatting sqref="B21:C21">
    <cfRule type="expression" dxfId="128" priority="42">
      <formula>I12="該当"</formula>
    </cfRule>
    <cfRule type="expression" dxfId="127" priority="44">
      <formula>I12="該当"</formula>
    </cfRule>
  </conditionalFormatting>
  <conditionalFormatting sqref="B49:C49 B50:T51">
    <cfRule type="expression" dxfId="126" priority="104">
      <formula>AND($T$45=TRUE,$B$49="")</formula>
    </cfRule>
  </conditionalFormatting>
  <conditionalFormatting sqref="B30:T30">
    <cfRule type="expression" dxfId="125" priority="16">
      <formula>AND($I$12="非該当",$I$20="")</formula>
    </cfRule>
    <cfRule type="expression" dxfId="124" priority="80">
      <formula>AND($I$12="非該当",$I$21="")</formula>
    </cfRule>
  </conditionalFormatting>
  <conditionalFormatting sqref="C44:C45">
    <cfRule type="expression" dxfId="123" priority="102">
      <formula>AND($T$44=FALSE,$T$45=FALSE)</formula>
    </cfRule>
  </conditionalFormatting>
  <conditionalFormatting sqref="D49:H49">
    <cfRule type="expression" dxfId="122" priority="92">
      <formula>AND($T$45=TRUE,$D$49="")</formula>
    </cfRule>
  </conditionalFormatting>
  <conditionalFormatting sqref="H18">
    <cfRule type="expression" dxfId="121" priority="38">
      <formula>I12="非該当"</formula>
    </cfRule>
  </conditionalFormatting>
  <conditionalFormatting sqref="H19">
    <cfRule type="expression" dxfId="120" priority="36">
      <formula>I12="非該当"</formula>
    </cfRule>
  </conditionalFormatting>
  <conditionalFormatting sqref="H20">
    <cfRule type="expression" dxfId="119" priority="15">
      <formula>AND($I$12="非該当",$I$20="")</formula>
    </cfRule>
    <cfRule type="expression" dxfId="118" priority="27">
      <formula>I12="該当"</formula>
    </cfRule>
    <cfRule type="expression" dxfId="117" priority="29">
      <formula>I12="該当"</formula>
    </cfRule>
  </conditionalFormatting>
  <conditionalFormatting sqref="H21">
    <cfRule type="expression" dxfId="116" priority="14">
      <formula>AND($I$12="非該当",$I$21="")</formula>
    </cfRule>
    <cfRule type="expression" dxfId="115" priority="26">
      <formula>I12="該当"</formula>
    </cfRule>
    <cfRule type="expression" dxfId="114" priority="28">
      <formula>I12="該当"</formula>
    </cfRule>
  </conditionalFormatting>
  <conditionalFormatting sqref="H20:L20">
    <cfRule type="expression" dxfId="113" priority="74">
      <formula>AND($I$12="非該当",$I$20="")</formula>
    </cfRule>
  </conditionalFormatting>
  <conditionalFormatting sqref="H21:L21">
    <cfRule type="expression" dxfId="112" priority="109">
      <formula>AND($I$12="非該当",$I$21="")</formula>
    </cfRule>
  </conditionalFormatting>
  <conditionalFormatting sqref="I12:J12">
    <cfRule type="expression" dxfId="110" priority="110">
      <formula>$I$12=""</formula>
    </cfRule>
  </conditionalFormatting>
  <conditionalFormatting sqref="I18:J18">
    <cfRule type="expression" dxfId="109" priority="31">
      <formula>I12="非該当"</formula>
    </cfRule>
    <cfRule type="expression" dxfId="108" priority="33">
      <formula>I12="非該当"</formula>
    </cfRule>
  </conditionalFormatting>
  <conditionalFormatting sqref="I19:J19">
    <cfRule type="expression" dxfId="107" priority="30">
      <formula>I12="非該当"</formula>
    </cfRule>
    <cfRule type="expression" dxfId="106" priority="32">
      <formula>I12="非該当"</formula>
    </cfRule>
  </conditionalFormatting>
  <conditionalFormatting sqref="I20:J20">
    <cfRule type="expression" dxfId="105" priority="41">
      <formula>I12="該当"</formula>
    </cfRule>
  </conditionalFormatting>
  <conditionalFormatting sqref="I21:J21">
    <cfRule type="expression" dxfId="104" priority="40">
      <formula>I12="該当"</formula>
    </cfRule>
  </conditionalFormatting>
  <conditionalFormatting sqref="I22:L22">
    <cfRule type="expression" dxfId="102" priority="81">
      <formula>I52=0</formula>
    </cfRule>
  </conditionalFormatting>
  <conditionalFormatting sqref="I34:L37">
    <cfRule type="expression" dxfId="100" priority="108">
      <formula>AND($I$34="",$I$35="",$I$36="",$I$37="")</formula>
    </cfRule>
  </conditionalFormatting>
  <conditionalFormatting sqref="I38:L38">
    <cfRule type="expression" dxfId="99" priority="101">
      <formula>$I$38=0</formula>
    </cfRule>
  </conditionalFormatting>
  <conditionalFormatting sqref="I49:L49">
    <cfRule type="expression" dxfId="98" priority="91">
      <formula>AND($T$45=TRUE,$I$49="")</formula>
    </cfRule>
  </conditionalFormatting>
  <conditionalFormatting sqref="I52:L52">
    <cfRule type="expression" dxfId="97" priority="93">
      <formula>$T$45=TRUE</formula>
    </cfRule>
  </conditionalFormatting>
  <conditionalFormatting sqref="M19">
    <cfRule type="expression" dxfId="95" priority="78">
      <formula>M19="ｿﾌﾄｳｪｱ購入不可"</formula>
    </cfRule>
  </conditionalFormatting>
  <conditionalFormatting sqref="M21">
    <cfRule type="expression" dxfId="94" priority="65">
      <formula>I12="該当"</formula>
    </cfRule>
    <cfRule type="expression" dxfId="92" priority="72">
      <formula>M21="ｿﾌﾄｳｪｱ購入不可"</formula>
    </cfRule>
  </conditionalFormatting>
  <conditionalFormatting sqref="M38">
    <cfRule type="containsText" dxfId="91" priority="118" operator="containsText" text="不一致 NG">
      <formula>NOT(ISERROR(SEARCH("不一致 NG",M38)))</formula>
    </cfRule>
  </conditionalFormatting>
  <conditionalFormatting sqref="M18:P18">
    <cfRule type="expression" dxfId="89" priority="63">
      <formula>I12="非該当"</formula>
    </cfRule>
    <cfRule type="expression" dxfId="88" priority="10">
      <formula>I12="非該当"</formula>
    </cfRule>
  </conditionalFormatting>
  <conditionalFormatting sqref="M19:P19">
    <cfRule type="expression" dxfId="87" priority="6">
      <formula>I12="非該当"</formula>
    </cfRule>
    <cfRule type="expression" dxfId="86" priority="61">
      <formula>I12="非該当"</formula>
    </cfRule>
  </conditionalFormatting>
  <conditionalFormatting sqref="M20:P20">
    <cfRule type="expression" dxfId="85" priority="11">
      <formula>I12="該当"</formula>
    </cfRule>
    <cfRule type="expression" dxfId="83" priority="66">
      <formula>I12="該当"</formula>
    </cfRule>
  </conditionalFormatting>
  <conditionalFormatting sqref="M21:P21">
    <cfRule type="expression" dxfId="82" priority="5">
      <formula>I12="該当"</formula>
    </cfRule>
  </conditionalFormatting>
  <conditionalFormatting sqref="M34:P34">
    <cfRule type="expression" dxfId="80" priority="100">
      <formula>AND($I$34&lt;&gt;0,$M$34="")</formula>
    </cfRule>
  </conditionalFormatting>
  <conditionalFormatting sqref="M35:P35">
    <cfRule type="expression" dxfId="79" priority="99">
      <formula>AND($I$35&lt;&gt;0,$M$35="")</formula>
    </cfRule>
  </conditionalFormatting>
  <conditionalFormatting sqref="M37:P37">
    <cfRule type="expression" dxfId="78" priority="98">
      <formula>AND($I$37&lt;&gt;0,$M$37="")</formula>
    </cfRule>
  </conditionalFormatting>
  <conditionalFormatting sqref="M15:R15">
    <cfRule type="containsText" dxfId="77" priority="115" operator="containsText" text="★助成対象経費 金額不一致 : (申請設備)ｼｰﾄの助成対象経費合計金額を確認のこと">
      <formula>NOT(ISERROR(SEARCH("★助成対象経費 金額不一致 : (申請設備)ｼｰﾄの助成対象経費合計金額を確認のこと",M15)))</formula>
    </cfRule>
    <cfRule type="containsText" dxfId="76" priority="114" operator="containsText" text="★助成対象経費 金額不一致NG : (申請設備)ｼｰﾄの助成対象経費合計金額を確認のこと">
      <formula>NOT(ISERROR(SEARCH("★助成対象経費 金額不一致NG : (申請設備)ｼｰﾄの助成対象経費合計金額を確認のこと",M15)))</formula>
    </cfRule>
    <cfRule type="containsText" dxfId="75" priority="112"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(申請設備)ｼｰﾄの助成対象経費合計金額と一致させること",M15)))</formula>
    </cfRule>
    <cfRule type="containsText" dxfId="74" priority="116" operator="containsText" text="助成対象経費 金額不一致 : (申請設備)sheetの助成対象経費合計金額を確認のこと">
      <formula>NOT(ISERROR(SEARCH("助成対象経費 金額不一致 : (申請設備)sheetの助成対象経費合計金額を確認のこと",M15)))</formula>
    </cfRule>
  </conditionalFormatting>
  <conditionalFormatting sqref="M4:T4">
    <cfRule type="expression" dxfId="73" priority="7">
      <formula>$M4=""</formula>
    </cfRule>
  </conditionalFormatting>
  <conditionalFormatting sqref="M49:T49">
    <cfRule type="expression" dxfId="72" priority="89">
      <formula>AND($T$45=TRUE,$M$49="")</formula>
    </cfRule>
  </conditionalFormatting>
  <conditionalFormatting sqref="P5:T6">
    <cfRule type="containsText" dxfId="71" priority="19" operator="containsText" text="申請者区分不一致 NG">
      <formula>NOT(ISERROR(SEARCH("申請者区分不一致 NG",P5)))</formula>
    </cfRule>
  </conditionalFormatting>
  <conditionalFormatting sqref="Q18">
    <cfRule type="containsText" dxfId="69" priority="87" operator="containsText" text="要申請者区分選択">
      <formula>NOT(ISERROR(SEARCH("要申請者区分選択",Q18)))</formula>
    </cfRule>
  </conditionalFormatting>
  <conditionalFormatting sqref="Q19">
    <cfRule type="containsText" dxfId="67" priority="51" operator="containsText" text="要申請者区分選択">
      <formula>NOT(ISERROR(SEARCH("要申請者区分選択",Q19)))</formula>
    </cfRule>
  </conditionalFormatting>
  <conditionalFormatting sqref="Q20">
    <cfRule type="containsText" dxfId="65" priority="54" operator="containsText" text="要申請者区分選択">
      <formula>NOT(ISERROR(SEARCH("要申請者区分選択",Q20)))</formula>
    </cfRule>
  </conditionalFormatting>
  <conditionalFormatting sqref="Q21">
    <cfRule type="containsText" dxfId="63" priority="55" operator="containsText" text="要申請者区分選択">
      <formula>NOT(ISERROR(SEARCH("要申請者区分選択",Q21)))</formula>
    </cfRule>
  </conditionalFormatting>
  <conditionalFormatting sqref="Q18:T18">
    <cfRule type="expression" dxfId="62" priority="52">
      <formula>I12="非該当"</formula>
    </cfRule>
    <cfRule type="expression" dxfId="61" priority="50">
      <formula>I12="非該当"</formula>
    </cfRule>
  </conditionalFormatting>
  <conditionalFormatting sqref="Q19:T19">
    <cfRule type="expression" dxfId="60" priority="49">
      <formula>I12="非該当"</formula>
    </cfRule>
    <cfRule type="expression" dxfId="59" priority="12">
      <formula>I12="非該当"</formula>
    </cfRule>
  </conditionalFormatting>
  <conditionalFormatting sqref="Q20:T20">
    <cfRule type="expression" dxfId="58" priority="48">
      <formula>I12="該当"</formula>
    </cfRule>
    <cfRule type="expression" dxfId="57" priority="1">
      <formula>I12="該当"</formula>
    </cfRule>
  </conditionalFormatting>
  <conditionalFormatting sqref="Q21:T21">
    <cfRule type="expression" dxfId="56" priority="53">
      <formula>I12="該当"</formula>
    </cfRule>
    <cfRule type="expression" dxfId="55" priority="47">
      <formula>I12="該当"</formula>
    </cfRule>
  </conditionalFormatting>
  <conditionalFormatting sqref="Q23:T23">
    <cfRule type="containsText" dxfId="53" priority="18" operator="containsText" text="下限額未満">
      <formula>NOT(ISERROR(SEARCH("下限額未満",Q23)))</formula>
    </cfRule>
  </conditionalFormatting>
  <conditionalFormatting sqref="Q34:T34">
    <cfRule type="expression" dxfId="52" priority="97">
      <formula>AND($I$34&lt;&gt;0,$Q$34="")</formula>
    </cfRule>
  </conditionalFormatting>
  <conditionalFormatting sqref="Q35:T35">
    <cfRule type="expression" dxfId="51" priority="96">
      <formula>AND($I$35&lt;&gt;0,$Q$35="")</formula>
    </cfRule>
  </conditionalFormatting>
  <conditionalFormatting sqref="Q36:T36">
    <cfRule type="expression" dxfId="50" priority="95">
      <formula>AND($I$36&lt;&gt;0,$Q$36="")</formula>
    </cfRule>
  </conditionalFormatting>
  <conditionalFormatting sqref="Q37:T37">
    <cfRule type="expression" dxfId="49" priority="94">
      <formula>AND($I$37&lt;&gt;0,$Q$37="")</formula>
    </cfRule>
  </conditionalFormatting>
  <conditionalFormatting sqref="X26">
    <cfRule type="containsText" dxfId="48" priority="113"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(申請設備)ｼｰﾄの助成対象経費合計金額と一致させること",X26)))</formula>
    </cfRule>
  </conditionalFormatting>
  <dataValidations xWindow="506" yWindow="621" count="15">
    <dataValidation type="list" allowBlank="1" showInputMessage="1" showErrorMessage="1" promptTitle="海外から直輸入等の設備を含む場合は「要注意」" prompt="消費税率10%適用外の場合は「非該当」選択_x000a__x000a_日本国内で設備を購入する場合は、標準的な［消費税率10%適用のみ］に該当します" sqref="I12:J12" xr:uid="{00000000-0002-0000-0500-000000000000}">
      <formula1>$W$12:$W$13</formula1>
    </dataValidation>
    <dataValidation showDropDown="1" showInputMessage="1" showErrorMessage="1" promptTitle="申請者区分を確認してください　" prompt="申請書で選択した区分が自動で転記されています" sqref="M4:T4" xr:uid="{00000000-0002-0000-0500-000001000000}"/>
    <dataValidation type="list" allowBlank="1" showInputMessage="1" promptTitle="進捗状況記入ください" prompt="ドロップダウンリスト▼ _x000a_から選択するか、又は自由コメントを直接入力してください" sqref="Q34:T37" xr:uid="{00000000-0002-0000-0500-000002000000}">
      <formula1>$W$33:$W$38</formula1>
    </dataValidation>
    <dataValidation allowBlank="1" showInputMessage="1" showErrorMessage="1" promptTitle="入力不要" prompt="本ページ最下欄の「（５）助成対象外経費の内訳」の合計金額が転記（自動反映）されます。" sqref="I22:L22" xr:uid="{00000000-0002-0000-0500-000003000000}"/>
    <dataValidation type="custom" imeMode="off" allowBlank="1" showInputMessage="1" showErrorMessage="1" prompt="消費税10%以外の税制適用が含まれる場合は、上欄で［非該当］を選択した後、正しい税込み金額となるように金額を直接記入ください" sqref="I20:L21" xr:uid="{00000000-0002-0000-0500-000004000000}">
      <formula1>$I$12="非該当"</formula1>
    </dataValidation>
    <dataValidation imeMode="on" allowBlank="1" showInputMessage="1" showErrorMessage="1" sqref="M34:P37 D49:H51 M49:T51" xr:uid="{00000000-0002-0000-0500-000005000000}"/>
    <dataValidation imeMode="off" allowBlank="1" showInputMessage="1" showErrorMessage="1" sqref="I34:L37 I49:L51" xr:uid="{00000000-0002-0000-0500-000006000000}"/>
    <dataValidation imeMode="disabled" allowBlank="1" showInputMessage="1" showErrorMessage="1" sqref="T45" xr:uid="{00000000-0002-0000-0500-000007000000}"/>
    <dataValidation allowBlank="1" showInputMessage="1" showErrorMessage="1" promptTitle="入力不要" prompt="「機械設備計画」sheetから自動転記されます" sqref="M18 M20" xr:uid="{00000000-0002-0000-0500-000008000000}"/>
    <dataValidation allowBlank="1" showInputMessage="1" showErrorMessage="1" promptTitle="入力不要" prompt="自動計算されます" sqref="I23:T23" xr:uid="{00000000-0002-0000-0500-00000A000000}"/>
    <dataValidation allowBlank="1" showInputMessage="1" showErrorMessage="1" promptTitle="入力不要" prompt="消費税率10%の場合には自動計算されます" sqref="I18:L19" xr:uid="{00000000-0002-0000-0500-00000B000000}"/>
    <dataValidation allowBlank="1" showInputMessage="1" showErrorMessage="1" promptTitle="入力不要" prompt="自動計算" sqref="I38:L38" xr:uid="{00000000-0002-0000-0500-00000C000000}"/>
    <dataValidation allowBlank="1" showInputMessage="1" showErrorMessage="1" promptTitle="入力不要" prompt="「機械設備計画」sheetから自動転記されます(上限2000万円)" sqref="M21:P21" xr:uid="{D922C1FB-1BD2-4E63-AF7A-FB797CE97C9C}"/>
    <dataValidation allowBlank="1" showInputMessage="1" showErrorMessage="1" promptTitle="入力不要" prompt="申請者シートの［申請者区分］を選択すると自動計算されます" sqref="Q18:T18 Q19:T19 Q20:T20 Q21:T21" xr:uid="{96E192B4-72A4-4C78-8C46-FC93371B89B8}"/>
    <dataValidation allowBlank="1" showInputMessage="1" showErrorMessage="1" promptTitle="入力不要" prompt="「機械設備計画」sheetから自動転記されます(上限2000万円)" sqref="M19:P19" xr:uid="{C5D4FFE4-75B4-4679-A8E0-FBB964E0905A}"/>
  </dataValidations>
  <pageMargins left="0.70866141732283472" right="0.31496062992125984" top="0.55118110236220474" bottom="0.15748031496062992" header="0.31496062992125984" footer="0.11811023622047245"/>
  <pageSetup paperSize="9" scale="88" orientation="portrait" useFirstPageNumber="1" r:id="rId1"/>
  <headerFooter>
    <oddFooter>&amp;C4 - &amp;P</oddFooter>
  </headerFooter>
  <ignoredErrors>
    <ignoredError sqref="B14 B32 B4 B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114300</xdr:colOff>
                    <xdr:row>42</xdr:row>
                    <xdr:rowOff>247650</xdr:rowOff>
                  </from>
                  <to>
                    <xdr:col>3</xdr:col>
                    <xdr:colOff>69850</xdr:colOff>
                    <xdr:row>44</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114300</xdr:colOff>
                    <xdr:row>43</xdr:row>
                    <xdr:rowOff>146050</xdr:rowOff>
                  </from>
                  <to>
                    <xdr:col>3</xdr:col>
                    <xdr:colOff>69850</xdr:colOff>
                    <xdr:row>45</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7" id="{9FC89444-6744-4B53-8AA8-D868FEF462AB}">
            <xm:f>機械設備計画!AC16=0</xm:f>
            <x14:dxf>
              <fill>
                <patternFill>
                  <bgColor theme="6" tint="0.59996337778862885"/>
                </patternFill>
              </fill>
            </x14:dxf>
          </x14:cfRule>
          <xm:sqref>I19</xm:sqref>
        </x14:conditionalFormatting>
        <x14:conditionalFormatting xmlns:xm="http://schemas.microsoft.com/office/excel/2006/main">
          <x14:cfRule type="expression" priority="83" id="{53644043-EEAE-4985-B4E4-2F1E4F6EE95C}">
            <xm:f>機械設備計画!AC14=0</xm:f>
            <x14:dxf>
              <fill>
                <patternFill>
                  <bgColor theme="6" tint="0.59996337778862885"/>
                </patternFill>
              </fill>
            </x14:dxf>
          </x14:cfRule>
          <xm:sqref>I18:L18</xm:sqref>
        </x14:conditionalFormatting>
        <x14:conditionalFormatting xmlns:xm="http://schemas.microsoft.com/office/excel/2006/main">
          <x14:cfRule type="expression" priority="82" id="{751CD5B2-5EFF-4E67-A1C5-FB9C6DA7907F}">
            <xm:f>AND(機械設備計画!AC14=0,機械設備計画!AC16=0)</xm:f>
            <x14:dxf>
              <fill>
                <patternFill>
                  <bgColor theme="6" tint="0.59996337778862885"/>
                </patternFill>
              </fill>
            </x14:dxf>
          </x14:cfRule>
          <xm:sqref>I23:L23</xm:sqref>
        </x14:conditionalFormatting>
        <x14:conditionalFormatting xmlns:xm="http://schemas.microsoft.com/office/excel/2006/main">
          <x14:cfRule type="expression" priority="62" id="{EEDE5CA8-D7FD-4953-8F39-553B83AE23FE}">
            <xm:f>機械設備計画!AC16=0</xm:f>
            <x14:dxf>
              <fill>
                <patternFill>
                  <bgColor theme="6" tint="0.59996337778862885"/>
                </patternFill>
              </fill>
            </x14:dxf>
          </x14:cfRule>
          <xm:sqref>M19</xm:sqref>
        </x14:conditionalFormatting>
        <x14:conditionalFormatting xmlns:xm="http://schemas.microsoft.com/office/excel/2006/main">
          <x14:cfRule type="expression" priority="67" id="{35D14BCA-6CB9-44F7-BCF0-8EAF6A10E16A}">
            <xm:f>機械設備計画!AC16=0</xm:f>
            <x14:dxf>
              <fill>
                <patternFill>
                  <bgColor theme="6" tint="0.59996337778862885"/>
                </patternFill>
              </fill>
            </x14:dxf>
          </x14:cfRule>
          <xm:sqref>M21</xm:sqref>
        </x14:conditionalFormatting>
        <x14:conditionalFormatting xmlns:xm="http://schemas.microsoft.com/office/excel/2006/main">
          <x14:cfRule type="expression" priority="64" id="{F692D3B0-5A14-4CFC-B8E2-259533BA1016}">
            <xm:f>機械設備計画!AC14=0</xm:f>
            <x14:dxf>
              <fill>
                <patternFill>
                  <bgColor theme="0" tint="-0.14996795556505021"/>
                </patternFill>
              </fill>
            </x14:dxf>
          </x14:cfRule>
          <xm:sqref>M18:P18</xm:sqref>
        </x14:conditionalFormatting>
        <x14:conditionalFormatting xmlns:xm="http://schemas.microsoft.com/office/excel/2006/main">
          <x14:cfRule type="expression" priority="68" id="{00000000-000E-0000-0500-000008000000}">
            <xm:f>機械設備計画!AC14=0</xm:f>
            <x14:dxf>
              <fill>
                <patternFill>
                  <bgColor theme="0" tint="-0.14996795556505021"/>
                </patternFill>
              </fill>
            </x14:dxf>
          </x14:cfRule>
          <xm:sqref>M20:P20</xm:sqref>
        </x14:conditionalFormatting>
        <x14:conditionalFormatting xmlns:xm="http://schemas.microsoft.com/office/excel/2006/main">
          <x14:cfRule type="expression" priority="84" id="{0F17A2AE-E838-4FCC-9A1B-7358662DD556}">
            <xm:f>AND(機械設備計画!AC14=0,機械設備計画!AC16=0)</xm:f>
            <x14:dxf>
              <fill>
                <patternFill>
                  <bgColor theme="6" tint="0.59996337778862885"/>
                </patternFill>
              </fill>
            </x14:dxf>
          </x14:cfRule>
          <xm:sqref>M23:P23</xm:sqref>
        </x14:conditionalFormatting>
        <x14:conditionalFormatting xmlns:xm="http://schemas.microsoft.com/office/excel/2006/main">
          <x14:cfRule type="expression" priority="117" id="{D57B9A6E-AE7C-4D96-B949-C76DBE90D096}">
            <xm:f>機械設備計画!AC14=0</xm:f>
            <x14:dxf>
              <fill>
                <patternFill>
                  <bgColor theme="6" tint="0.59996337778862885"/>
                </patternFill>
              </fill>
            </x14:dxf>
          </x14:cfRule>
          <xm:sqref>Q18</xm:sqref>
        </x14:conditionalFormatting>
        <x14:conditionalFormatting xmlns:xm="http://schemas.microsoft.com/office/excel/2006/main">
          <x14:cfRule type="expression" priority="58" id="{E1B814B0-8864-4822-9BC8-D135FDCA9CF0}">
            <xm:f>機械設備計画!AC16=0</xm:f>
            <x14:dxf>
              <fill>
                <patternFill>
                  <bgColor theme="0" tint="-0.14996795556505021"/>
                </patternFill>
              </fill>
            </x14:dxf>
          </x14:cfRule>
          <xm:sqref>Q19</xm:sqref>
        </x14:conditionalFormatting>
        <x14:conditionalFormatting xmlns:xm="http://schemas.microsoft.com/office/excel/2006/main">
          <x14:cfRule type="expression" priority="57" id="{8371B3CB-4DDB-4983-A32E-CB0555BC1B81}">
            <xm:f>機械設備計画!AC14=0</xm:f>
            <x14:dxf>
              <fill>
                <patternFill>
                  <bgColor theme="6" tint="0.59996337778862885"/>
                </patternFill>
              </fill>
            </x14:dxf>
          </x14:cfRule>
          <xm:sqref>Q20</xm:sqref>
        </x14:conditionalFormatting>
        <x14:conditionalFormatting xmlns:xm="http://schemas.microsoft.com/office/excel/2006/main">
          <x14:cfRule type="expression" priority="56" id="{9F60F0A6-390C-46EF-97B3-73B23518E2C5}">
            <xm:f>機械設備計画!AC16=0</xm:f>
            <x14:dxf>
              <fill>
                <patternFill>
                  <bgColor theme="6" tint="0.59996337778862885"/>
                </patternFill>
              </fill>
            </x14:dxf>
          </x14:cfRule>
          <xm:sqref>Q21</xm:sqref>
        </x14:conditionalFormatting>
        <x14:conditionalFormatting xmlns:xm="http://schemas.microsoft.com/office/excel/2006/main">
          <x14:cfRule type="expression" priority="85" id="{33700E0B-DE6A-4EB1-8B8A-E52AA9A8DFE3}">
            <xm:f>AND(機械設備計画!AC14=0,機械設備計画!AC16=0)</xm:f>
            <x14:dxf>
              <fill>
                <patternFill>
                  <bgColor theme="6" tint="0.59996337778862885"/>
                </patternFill>
              </fill>
            </x14:dxf>
          </x14:cfRule>
          <xm:sqref>Q23:T23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AM76"/>
  <sheetViews>
    <sheetView showGridLines="0" view="pageBreakPreview" zoomScaleNormal="100" zoomScaleSheetLayoutView="100" workbookViewId="0">
      <selection activeCell="K3" sqref="K3"/>
    </sheetView>
  </sheetViews>
  <sheetFormatPr defaultColWidth="9" defaultRowHeight="13"/>
  <cols>
    <col min="1" max="1" width="1.58203125" style="90" customWidth="1"/>
    <col min="2" max="2" width="8.5" style="90" customWidth="1"/>
    <col min="3" max="3" width="11.08203125" style="90" customWidth="1"/>
    <col min="4" max="14" width="11.58203125" style="90" customWidth="1"/>
    <col min="15" max="15" width="0.58203125" style="90" customWidth="1"/>
    <col min="16" max="16" width="4.08203125" style="90" customWidth="1"/>
    <col min="17" max="17" width="6.83203125" style="90" customWidth="1"/>
    <col min="18" max="27" width="4.08203125" style="90" customWidth="1"/>
    <col min="28" max="16384" width="9" style="90"/>
  </cols>
  <sheetData>
    <row r="1" spans="1:18" ht="5.25" customHeight="1">
      <c r="A1" s="1256">
        <f>申請書!Q12</f>
        <v>0</v>
      </c>
      <c r="B1" s="1257"/>
      <c r="C1" s="1257"/>
      <c r="D1" s="1257"/>
      <c r="E1" s="1257"/>
      <c r="M1" s="1258" t="s">
        <v>495</v>
      </c>
      <c r="N1" s="1259"/>
    </row>
    <row r="2" spans="1:18" ht="18" customHeight="1">
      <c r="B2" s="89" t="s">
        <v>499</v>
      </c>
      <c r="D2" s="177" t="s">
        <v>1040</v>
      </c>
      <c r="E2" s="486" t="s">
        <v>1095</v>
      </c>
      <c r="F2" s="109"/>
      <c r="G2" s="109"/>
      <c r="H2" s="109"/>
      <c r="I2" s="109"/>
      <c r="J2" s="109"/>
      <c r="K2" s="109"/>
      <c r="M2" s="1260"/>
      <c r="N2" s="1260"/>
      <c r="Q2" s="90" t="str">
        <f>IF(OR(申請書!B29="○",申請書!B30="○",申請書!B31="○",申請書!B32="○",申請書!B34="○",申請書!B35="○",申請書!B36="○",申請書!B37="○",申請書!B38="○",申請書!B39="○",申請書!$B$40="○"),"○","利用不可")</f>
        <v>利用不可</v>
      </c>
    </row>
    <row r="3" spans="1:18" ht="15" customHeight="1">
      <c r="B3" s="89"/>
      <c r="C3" s="94"/>
      <c r="D3" s="1261" t="str">
        <f>IF(K3="×","※申請書の事業区分を選択すると右欄に「×」印が表示され、「×」印を削除すると表の入力が可能となります⇒","")</f>
        <v>※申請書の事業区分を選択すると右欄に「×」印が表示され、「×」印を削除すると表の入力が可能となります⇒</v>
      </c>
      <c r="E3" s="1262"/>
      <c r="F3" s="1262"/>
      <c r="G3" s="1262"/>
      <c r="H3" s="1262"/>
      <c r="I3" s="1262"/>
      <c r="J3" s="1262"/>
      <c r="K3" s="516" t="s">
        <v>1056</v>
      </c>
      <c r="L3" s="424" t="str">
        <f>IF(OR(Q2="○"),"←利用可","←利用不可")</f>
        <v>←利用不可</v>
      </c>
      <c r="M3" s="96" t="s">
        <v>203</v>
      </c>
      <c r="N3" s="136" t="s">
        <v>50</v>
      </c>
      <c r="Q3" s="245" t="s">
        <v>50</v>
      </c>
    </row>
    <row r="4" spans="1:18" ht="15" customHeight="1">
      <c r="B4" s="1263" t="s">
        <v>204</v>
      </c>
      <c r="C4" s="1264"/>
      <c r="D4" s="146" t="s">
        <v>433</v>
      </c>
      <c r="E4" s="144" t="s">
        <v>434</v>
      </c>
      <c r="F4" s="146" t="s">
        <v>435</v>
      </c>
      <c r="G4" s="144" t="s">
        <v>436</v>
      </c>
      <c r="H4" s="146" t="s">
        <v>437</v>
      </c>
      <c r="I4" s="144" t="s">
        <v>438</v>
      </c>
      <c r="J4" s="146" t="s">
        <v>439</v>
      </c>
      <c r="K4" s="144" t="s">
        <v>440</v>
      </c>
      <c r="L4" s="146" t="s">
        <v>441</v>
      </c>
      <c r="M4" s="144" t="s">
        <v>442</v>
      </c>
      <c r="N4" s="146" t="s">
        <v>443</v>
      </c>
      <c r="Q4" s="244" t="s">
        <v>387</v>
      </c>
    </row>
    <row r="5" spans="1:18" ht="16" customHeight="1">
      <c r="B5" s="1265"/>
      <c r="C5" s="1266"/>
      <c r="D5" s="147" t="str">
        <f>IF(E5="令和８年","令和７年",IF(E5="令和６年","令和５年",IF(E5="令和７年","令和６年","")))</f>
        <v/>
      </c>
      <c r="E5" s="298"/>
      <c r="F5" s="148" t="str">
        <f>IF(E5="令和８年","令和９年",IF(E5="令和６年","令和７年",IF(E5="令和７年","令和８年","")))</f>
        <v/>
      </c>
      <c r="G5" s="145" t="str">
        <f>IF(E5="令和８年","令和１０年",IF(E5="令和６年","令和８年",IF(E5="令和７年","令和９年","")))</f>
        <v/>
      </c>
      <c r="H5" s="149" t="str">
        <f>IF(E5="令和８年","令和１１年",IF(E5="令和６年","令和９年",IF(E5="令和７年","令和10年","")))</f>
        <v/>
      </c>
      <c r="I5" s="145" t="str">
        <f>IF(E5="令和８年","令和１２年",IF(E5="令和６年","令和10年",IF(E5="令和７年","令和11年","")))</f>
        <v/>
      </c>
      <c r="J5" s="149" t="str">
        <f>IF(E5="令和８年","令和１３年",IF(E5="令和６年","令和11年",IF(E5="令和７年","令和12年","")))</f>
        <v/>
      </c>
      <c r="K5" s="145" t="str">
        <f>IF(E5="令和８年","令和１４年",IF(E5="令和６年","令和12年",IF(E5="令和７年","令和13年","")))</f>
        <v/>
      </c>
      <c r="L5" s="149" t="str">
        <f>IF(E5="令和８年","令和１５年",IF(E5="令和６年","令和13年",IF(E5="令和７年","令和14年","")))</f>
        <v/>
      </c>
      <c r="M5" s="145" t="str">
        <f>IF(E5="令和８年","令和１６年",IF(E5="令和６年","令和14年",IF(E5="令和７年","令和15年","")))</f>
        <v/>
      </c>
      <c r="N5" s="149" t="str">
        <f>IF(E5="令和８年","令和１７年",IF(E5="令和６年","令和15年",IF(E5="令和７年","令和16年","")))</f>
        <v/>
      </c>
      <c r="Q5" s="244"/>
    </row>
    <row r="6" spans="1:18" ht="16" customHeight="1">
      <c r="B6" s="1267"/>
      <c r="C6" s="1268"/>
      <c r="D6" s="168">
        <f>E6</f>
        <v>0</v>
      </c>
      <c r="E6" s="250"/>
      <c r="F6" s="168">
        <f>E6</f>
        <v>0</v>
      </c>
      <c r="G6" s="169">
        <f t="shared" ref="G6:N6" si="0">F6</f>
        <v>0</v>
      </c>
      <c r="H6" s="168">
        <f t="shared" si="0"/>
        <v>0</v>
      </c>
      <c r="I6" s="169">
        <f>H6</f>
        <v>0</v>
      </c>
      <c r="J6" s="168">
        <f t="shared" si="0"/>
        <v>0</v>
      </c>
      <c r="K6" s="169">
        <f t="shared" si="0"/>
        <v>0</v>
      </c>
      <c r="L6" s="168">
        <f t="shared" si="0"/>
        <v>0</v>
      </c>
      <c r="M6" s="169">
        <f t="shared" si="0"/>
        <v>0</v>
      </c>
      <c r="N6" s="168">
        <f t="shared" si="0"/>
        <v>0</v>
      </c>
      <c r="Q6" s="244"/>
    </row>
    <row r="7" spans="1:18" ht="20.149999999999999" customHeight="1">
      <c r="B7" s="1269" t="s">
        <v>205</v>
      </c>
      <c r="C7" s="1269"/>
      <c r="D7" s="246"/>
      <c r="E7" s="172"/>
      <c r="F7" s="172"/>
      <c r="G7" s="172"/>
      <c r="H7" s="246"/>
      <c r="I7" s="246"/>
      <c r="J7" s="246"/>
      <c r="K7" s="246"/>
      <c r="L7" s="246"/>
      <c r="M7" s="246"/>
      <c r="N7" s="246"/>
      <c r="Q7" s="247"/>
    </row>
    <row r="8" spans="1:18" ht="20.149999999999999" customHeight="1" thickBot="1">
      <c r="B8" s="1255" t="s">
        <v>206</v>
      </c>
      <c r="C8" s="1255"/>
      <c r="D8" s="170" t="str">
        <f>IF(E36&lt;10,"","投資回収NG")</f>
        <v/>
      </c>
      <c r="E8" s="171" t="str">
        <f>IFERROR(IF(E31=E32,"○",""),"")</f>
        <v/>
      </c>
      <c r="F8" s="171" t="str">
        <f t="shared" ref="F8:N8" si="1">IFERROR(IF(F31=F32,"○",""),"")</f>
        <v/>
      </c>
      <c r="G8" s="171" t="str">
        <f t="shared" si="1"/>
        <v/>
      </c>
      <c r="H8" s="171" t="str">
        <f t="shared" si="1"/>
        <v/>
      </c>
      <c r="I8" s="171" t="str">
        <f t="shared" si="1"/>
        <v/>
      </c>
      <c r="J8" s="171" t="str">
        <f t="shared" si="1"/>
        <v/>
      </c>
      <c r="K8" s="171" t="str">
        <f t="shared" si="1"/>
        <v/>
      </c>
      <c r="L8" s="171" t="str">
        <f t="shared" si="1"/>
        <v/>
      </c>
      <c r="M8" s="171" t="str">
        <f t="shared" si="1"/>
        <v/>
      </c>
      <c r="N8" s="171" t="str">
        <f t="shared" si="1"/>
        <v/>
      </c>
      <c r="Q8" s="247" t="s">
        <v>428</v>
      </c>
      <c r="R8" s="245" t="s">
        <v>402</v>
      </c>
    </row>
    <row r="9" spans="1:18" ht="17.149999999999999" customHeight="1" thickTop="1">
      <c r="B9" s="1269" t="s">
        <v>207</v>
      </c>
      <c r="C9" s="1269"/>
      <c r="D9" s="517"/>
      <c r="E9" s="517"/>
      <c r="F9" s="517"/>
      <c r="G9" s="517"/>
      <c r="H9" s="517"/>
      <c r="I9" s="517"/>
      <c r="J9" s="517"/>
      <c r="K9" s="517"/>
      <c r="L9" s="517"/>
      <c r="M9" s="517"/>
      <c r="N9" s="517"/>
      <c r="Q9" s="244"/>
    </row>
    <row r="10" spans="1:18" ht="17.149999999999999" customHeight="1">
      <c r="B10" s="1272" t="s">
        <v>208</v>
      </c>
      <c r="C10" s="91" t="s">
        <v>209</v>
      </c>
      <c r="D10" s="518"/>
      <c r="E10" s="135">
        <f t="shared" ref="E10:N10" si="2">D12</f>
        <v>0</v>
      </c>
      <c r="F10" s="135">
        <f t="shared" si="2"/>
        <v>0</v>
      </c>
      <c r="G10" s="135">
        <f t="shared" si="2"/>
        <v>0</v>
      </c>
      <c r="H10" s="135">
        <f t="shared" si="2"/>
        <v>0</v>
      </c>
      <c r="I10" s="135">
        <f t="shared" si="2"/>
        <v>0</v>
      </c>
      <c r="J10" s="135">
        <f t="shared" si="2"/>
        <v>0</v>
      </c>
      <c r="K10" s="135">
        <f t="shared" si="2"/>
        <v>0</v>
      </c>
      <c r="L10" s="135">
        <f t="shared" si="2"/>
        <v>0</v>
      </c>
      <c r="M10" s="135">
        <f t="shared" si="2"/>
        <v>0</v>
      </c>
      <c r="N10" s="135">
        <f t="shared" si="2"/>
        <v>0</v>
      </c>
      <c r="Q10" s="244"/>
    </row>
    <row r="11" spans="1:18" ht="17.149999999999999" customHeight="1">
      <c r="B11" s="1272"/>
      <c r="C11" s="91" t="s">
        <v>210</v>
      </c>
      <c r="D11" s="518"/>
      <c r="E11" s="518"/>
      <c r="F11" s="518"/>
      <c r="G11" s="518"/>
      <c r="H11" s="518"/>
      <c r="I11" s="518"/>
      <c r="J11" s="518"/>
      <c r="K11" s="518"/>
      <c r="L11" s="518"/>
      <c r="M11" s="518"/>
      <c r="N11" s="518"/>
      <c r="Q11" s="244"/>
    </row>
    <row r="12" spans="1:18" ht="17.149999999999999" customHeight="1">
      <c r="B12" s="1272"/>
      <c r="C12" s="91" t="s">
        <v>211</v>
      </c>
      <c r="D12" s="135">
        <f t="shared" ref="D12:N12" si="3">D10+D11</f>
        <v>0</v>
      </c>
      <c r="E12" s="135">
        <f t="shared" si="3"/>
        <v>0</v>
      </c>
      <c r="F12" s="135">
        <f t="shared" si="3"/>
        <v>0</v>
      </c>
      <c r="G12" s="135">
        <f t="shared" si="3"/>
        <v>0</v>
      </c>
      <c r="H12" s="135">
        <f t="shared" si="3"/>
        <v>0</v>
      </c>
      <c r="I12" s="135">
        <f t="shared" si="3"/>
        <v>0</v>
      </c>
      <c r="J12" s="135">
        <f t="shared" si="3"/>
        <v>0</v>
      </c>
      <c r="K12" s="135">
        <f t="shared" si="3"/>
        <v>0</v>
      </c>
      <c r="L12" s="135">
        <f t="shared" si="3"/>
        <v>0</v>
      </c>
      <c r="M12" s="135">
        <f t="shared" si="3"/>
        <v>0</v>
      </c>
      <c r="N12" s="135">
        <f t="shared" si="3"/>
        <v>0</v>
      </c>
      <c r="Q12" s="244"/>
    </row>
    <row r="13" spans="1:18" ht="17.149999999999999" customHeight="1">
      <c r="B13" s="1273" t="s">
        <v>212</v>
      </c>
      <c r="C13" s="1273"/>
      <c r="D13" s="518"/>
      <c r="E13" s="518"/>
      <c r="F13" s="518"/>
      <c r="G13" s="518"/>
      <c r="H13" s="518"/>
      <c r="I13" s="518"/>
      <c r="J13" s="518"/>
      <c r="K13" s="518"/>
      <c r="L13" s="518"/>
      <c r="M13" s="518"/>
      <c r="N13" s="518"/>
      <c r="Q13" s="244"/>
    </row>
    <row r="14" spans="1:18" ht="17.149999999999999" customHeight="1">
      <c r="B14" s="1273" t="s">
        <v>213</v>
      </c>
      <c r="C14" s="1273"/>
      <c r="D14" s="518"/>
      <c r="E14" s="518"/>
      <c r="F14" s="518"/>
      <c r="G14" s="518"/>
      <c r="H14" s="518"/>
      <c r="I14" s="518"/>
      <c r="J14" s="518"/>
      <c r="K14" s="518"/>
      <c r="L14" s="518"/>
      <c r="M14" s="518"/>
      <c r="N14" s="518"/>
      <c r="Q14" s="244"/>
    </row>
    <row r="15" spans="1:18" ht="17.149999999999999" customHeight="1">
      <c r="B15" s="1274" t="s">
        <v>214</v>
      </c>
      <c r="C15" s="1275"/>
      <c r="D15" s="252"/>
      <c r="E15" s="518"/>
      <c r="F15" s="518"/>
      <c r="G15" s="518"/>
      <c r="H15" s="518"/>
      <c r="I15" s="518"/>
      <c r="J15" s="518"/>
      <c r="K15" s="518"/>
      <c r="L15" s="518"/>
      <c r="M15" s="518"/>
      <c r="N15" s="518"/>
      <c r="Q15" s="244"/>
    </row>
    <row r="16" spans="1:18" ht="17.149999999999999" customHeight="1">
      <c r="B16" s="1273" t="s">
        <v>215</v>
      </c>
      <c r="C16" s="1273"/>
      <c r="D16" s="518"/>
      <c r="E16" s="518"/>
      <c r="F16" s="518"/>
      <c r="G16" s="518"/>
      <c r="H16" s="518"/>
      <c r="I16" s="518"/>
      <c r="J16" s="518"/>
      <c r="K16" s="518"/>
      <c r="L16" s="518"/>
      <c r="M16" s="518"/>
      <c r="N16" s="518"/>
      <c r="Q16" s="244"/>
    </row>
    <row r="17" spans="2:17" ht="17.149999999999999" customHeight="1">
      <c r="B17" s="1274" t="s">
        <v>216</v>
      </c>
      <c r="C17" s="1275"/>
      <c r="D17" s="252"/>
      <c r="E17" s="518"/>
      <c r="F17" s="518"/>
      <c r="G17" s="518"/>
      <c r="H17" s="518"/>
      <c r="I17" s="518"/>
      <c r="J17" s="518"/>
      <c r="K17" s="518"/>
      <c r="L17" s="518"/>
      <c r="M17" s="518"/>
      <c r="N17" s="518"/>
      <c r="Q17" s="244"/>
    </row>
    <row r="18" spans="2:17" ht="17.149999999999999" customHeight="1">
      <c r="B18" s="1273" t="s">
        <v>217</v>
      </c>
      <c r="C18" s="1273"/>
      <c r="D18" s="518"/>
      <c r="E18" s="518"/>
      <c r="F18" s="518"/>
      <c r="G18" s="518"/>
      <c r="H18" s="518"/>
      <c r="I18" s="518"/>
      <c r="J18" s="518"/>
      <c r="K18" s="518"/>
      <c r="L18" s="518"/>
      <c r="M18" s="518"/>
      <c r="N18" s="518"/>
      <c r="Q18" s="244"/>
    </row>
    <row r="19" spans="2:17" ht="17.149999999999999" customHeight="1" thickBot="1">
      <c r="B19" s="1276" t="s">
        <v>218</v>
      </c>
      <c r="C19" s="1277"/>
      <c r="D19" s="358"/>
      <c r="E19" s="519"/>
      <c r="F19" s="519"/>
      <c r="G19" s="519"/>
      <c r="H19" s="519"/>
      <c r="I19" s="519"/>
      <c r="J19" s="519"/>
      <c r="K19" s="519"/>
      <c r="L19" s="519"/>
      <c r="M19" s="519"/>
      <c r="N19" s="519"/>
      <c r="Q19" s="244"/>
    </row>
    <row r="20" spans="2:17" ht="17.149999999999999" customHeight="1" thickTop="1">
      <c r="B20" s="1278" t="s">
        <v>226</v>
      </c>
      <c r="C20" s="1279"/>
      <c r="D20" s="518"/>
      <c r="E20" s="520"/>
      <c r="F20" s="520"/>
      <c r="G20" s="520"/>
      <c r="H20" s="520"/>
      <c r="I20" s="520"/>
      <c r="J20" s="520"/>
      <c r="K20" s="520"/>
      <c r="L20" s="520"/>
      <c r="M20" s="520"/>
      <c r="N20" s="520"/>
    </row>
    <row r="21" spans="2:17" ht="26.15" customHeight="1">
      <c r="B21" s="1280" t="s">
        <v>227</v>
      </c>
      <c r="C21" s="1281"/>
      <c r="D21" s="137">
        <f t="shared" ref="D21:N21" si="4">D16+D18+D20</f>
        <v>0</v>
      </c>
      <c r="E21" s="137">
        <f t="shared" si="4"/>
        <v>0</v>
      </c>
      <c r="F21" s="137">
        <f t="shared" si="4"/>
        <v>0</v>
      </c>
      <c r="G21" s="137">
        <f t="shared" si="4"/>
        <v>0</v>
      </c>
      <c r="H21" s="137">
        <f t="shared" si="4"/>
        <v>0</v>
      </c>
      <c r="I21" s="137">
        <f t="shared" si="4"/>
        <v>0</v>
      </c>
      <c r="J21" s="137">
        <f t="shared" si="4"/>
        <v>0</v>
      </c>
      <c r="K21" s="137">
        <f t="shared" si="4"/>
        <v>0</v>
      </c>
      <c r="L21" s="137">
        <f t="shared" si="4"/>
        <v>0</v>
      </c>
      <c r="M21" s="137">
        <f t="shared" si="4"/>
        <v>0</v>
      </c>
      <c r="N21" s="137">
        <f t="shared" si="4"/>
        <v>0</v>
      </c>
    </row>
    <row r="22" spans="2:17" ht="18" customHeight="1">
      <c r="B22" s="1270" t="s">
        <v>228</v>
      </c>
      <c r="C22" s="1271"/>
      <c r="D22" s="520"/>
      <c r="E22" s="520"/>
      <c r="F22" s="520"/>
      <c r="G22" s="520"/>
      <c r="H22" s="520"/>
      <c r="I22" s="520"/>
      <c r="J22" s="520"/>
      <c r="K22" s="520"/>
      <c r="L22" s="520"/>
      <c r="M22" s="520"/>
      <c r="N22" s="520"/>
    </row>
    <row r="23" spans="2:17" ht="25" customHeight="1">
      <c r="B23" s="1280" t="s">
        <v>235</v>
      </c>
      <c r="C23" s="1281"/>
      <c r="D23" s="137" t="str">
        <f>IFERROR(ROUND(D21/D22,0),"")</f>
        <v/>
      </c>
      <c r="E23" s="137" t="str">
        <f t="shared" ref="E23:N23" si="5">IFERROR(ROUND(E21/E22,0),"")</f>
        <v/>
      </c>
      <c r="F23" s="137" t="str">
        <f t="shared" si="5"/>
        <v/>
      </c>
      <c r="G23" s="137" t="str">
        <f t="shared" si="5"/>
        <v/>
      </c>
      <c r="H23" s="137" t="str">
        <f t="shared" si="5"/>
        <v/>
      </c>
      <c r="I23" s="137" t="str">
        <f t="shared" si="5"/>
        <v/>
      </c>
      <c r="J23" s="137" t="str">
        <f t="shared" si="5"/>
        <v/>
      </c>
      <c r="K23" s="137" t="str">
        <f t="shared" si="5"/>
        <v/>
      </c>
      <c r="L23" s="137" t="str">
        <f t="shared" si="5"/>
        <v/>
      </c>
      <c r="M23" s="137" t="str">
        <f t="shared" si="5"/>
        <v/>
      </c>
      <c r="N23" s="137" t="str">
        <f t="shared" si="5"/>
        <v/>
      </c>
    </row>
    <row r="24" spans="2:17" ht="2.5" customHeight="1" thickBot="1">
      <c r="B24" s="1282"/>
      <c r="C24" s="1283"/>
      <c r="D24" s="1283"/>
      <c r="E24" s="1283"/>
      <c r="F24" s="1283"/>
      <c r="G24" s="1284"/>
      <c r="H24" s="1284"/>
      <c r="I24" s="1284"/>
      <c r="J24" s="1284"/>
      <c r="K24" s="1284"/>
      <c r="L24" s="1284"/>
      <c r="M24" s="1284"/>
      <c r="N24" s="1285"/>
    </row>
    <row r="25" spans="2:17" ht="16" customHeight="1">
      <c r="B25" s="1288" t="s">
        <v>229</v>
      </c>
      <c r="C25" s="1289"/>
      <c r="D25" s="164" t="s">
        <v>230</v>
      </c>
      <c r="E25" s="164" t="s">
        <v>231</v>
      </c>
      <c r="F25" s="97" t="s">
        <v>232</v>
      </c>
      <c r="G25" s="1286"/>
      <c r="H25" s="1286"/>
      <c r="I25" s="1286"/>
      <c r="J25" s="1286"/>
      <c r="K25" s="1286"/>
      <c r="L25" s="1286"/>
      <c r="M25" s="1286"/>
      <c r="N25" s="1287"/>
    </row>
    <row r="26" spans="2:17" ht="25" customHeight="1">
      <c r="B26" s="1290" t="s">
        <v>233</v>
      </c>
      <c r="C26" s="1291"/>
      <c r="D26" s="138" t="e">
        <f>ROUNDDOWN(IF($E7="○",(G23-$D23)/ABS($D23),IF($F7="○",(H23-$D23)/ABS($D23),IF($G7="○",(I23-$D23)/ABS($D23),"error"))),3)</f>
        <v>#VALUE!</v>
      </c>
      <c r="E26" s="138" t="e">
        <f>ROUNDDOWN(IF($E7="○",(H23-$D23)/ABS($D23),IF($F7="○",(I23-$D23)/ABS($D23),IF($G7="○",(J23-$D23)/ABS($D23),"error"))),3)</f>
        <v>#VALUE!</v>
      </c>
      <c r="F26" s="139" t="e">
        <f>ROUNDDOWN(IF($E7="○",(I23-$D23)/ABS($D23),IF($F7="○",(J23-$D23)/ABS($D23),IF($G7="○",(K23-$D23)/ABS($D23),"error"))),3)</f>
        <v>#VALUE!</v>
      </c>
      <c r="G26" s="1286"/>
      <c r="H26" s="1286"/>
      <c r="I26" s="1286"/>
      <c r="J26" s="1286"/>
      <c r="K26" s="1286"/>
      <c r="L26" s="1286"/>
      <c r="M26" s="1286"/>
      <c r="N26" s="1287"/>
    </row>
    <row r="27" spans="2:17" ht="18" customHeight="1" thickBot="1">
      <c r="B27" s="1292" t="s">
        <v>234</v>
      </c>
      <c r="C27" s="1293"/>
      <c r="D27" s="140" t="str">
        <f>IFERROR(IF(D26&gt;=9%,"○","×"),"")</f>
        <v/>
      </c>
      <c r="E27" s="140" t="str">
        <f>IFERROR(IF(E26&gt;=12%,"○","×"),"")</f>
        <v/>
      </c>
      <c r="F27" s="141" t="str">
        <f>IFERROR(IF(F26&gt;=15%,"○","×"),"")</f>
        <v/>
      </c>
      <c r="G27" s="1286"/>
      <c r="H27" s="1286"/>
      <c r="I27" s="1286"/>
      <c r="J27" s="1286"/>
      <c r="K27" s="1286"/>
      <c r="L27" s="1286"/>
      <c r="M27" s="1286"/>
      <c r="N27" s="1287"/>
    </row>
    <row r="28" spans="2:17" ht="3" customHeight="1">
      <c r="B28" s="1294"/>
      <c r="C28" s="1295"/>
      <c r="D28" s="1295"/>
      <c r="E28" s="1295"/>
      <c r="F28" s="1295"/>
      <c r="G28" s="1286"/>
      <c r="H28" s="1286"/>
      <c r="I28" s="1286"/>
      <c r="J28" s="1286"/>
      <c r="K28" s="1286"/>
      <c r="L28" s="1286"/>
      <c r="M28" s="1286"/>
      <c r="N28" s="1287"/>
    </row>
    <row r="29" spans="2:17" ht="24" customHeight="1">
      <c r="B29" s="1303" t="s">
        <v>219</v>
      </c>
      <c r="C29" s="1304"/>
      <c r="D29" s="1305"/>
      <c r="E29" s="1306">
        <f>IF($N$3=Q3,H29/1000,IF($N$3=Q4,H29/1000000))</f>
        <v>0</v>
      </c>
      <c r="F29" s="1307"/>
      <c r="G29" s="1308"/>
      <c r="H29" s="253">
        <f>資金計画!I23</f>
        <v>0</v>
      </c>
      <c r="I29" s="254"/>
      <c r="J29" s="254"/>
      <c r="K29" s="254"/>
      <c r="L29" s="254"/>
      <c r="M29" s="254"/>
      <c r="N29" s="254"/>
    </row>
    <row r="30" spans="2:17" ht="24" customHeight="1">
      <c r="B30" s="1309" t="s">
        <v>220</v>
      </c>
      <c r="C30" s="1310"/>
      <c r="D30" s="1311"/>
      <c r="E30" s="142">
        <f t="shared" ref="E30:N30" si="6">E17+E19</f>
        <v>0</v>
      </c>
      <c r="F30" s="142">
        <f t="shared" si="6"/>
        <v>0</v>
      </c>
      <c r="G30" s="142">
        <f t="shared" si="6"/>
        <v>0</v>
      </c>
      <c r="H30" s="142">
        <f t="shared" si="6"/>
        <v>0</v>
      </c>
      <c r="I30" s="142">
        <f t="shared" si="6"/>
        <v>0</v>
      </c>
      <c r="J30" s="142">
        <f t="shared" si="6"/>
        <v>0</v>
      </c>
      <c r="K30" s="142">
        <f t="shared" si="6"/>
        <v>0</v>
      </c>
      <c r="L30" s="142">
        <f t="shared" si="6"/>
        <v>0</v>
      </c>
      <c r="M30" s="142">
        <f t="shared" si="6"/>
        <v>0</v>
      </c>
      <c r="N30" s="142">
        <f t="shared" si="6"/>
        <v>0</v>
      </c>
    </row>
    <row r="31" spans="2:17" ht="19.5" customHeight="1">
      <c r="B31" s="1309" t="s">
        <v>221</v>
      </c>
      <c r="C31" s="1310"/>
      <c r="D31" s="1311"/>
      <c r="E31" s="142">
        <f>$E$29-E30</f>
        <v>0</v>
      </c>
      <c r="F31" s="142">
        <f>$E$29-F30</f>
        <v>0</v>
      </c>
      <c r="G31" s="142">
        <f t="shared" ref="G31:N31" si="7">F31-G30</f>
        <v>0</v>
      </c>
      <c r="H31" s="142">
        <f t="shared" si="7"/>
        <v>0</v>
      </c>
      <c r="I31" s="142">
        <f t="shared" si="7"/>
        <v>0</v>
      </c>
      <c r="J31" s="142">
        <f t="shared" si="7"/>
        <v>0</v>
      </c>
      <c r="K31" s="142">
        <f t="shared" si="7"/>
        <v>0</v>
      </c>
      <c r="L31" s="142">
        <f t="shared" si="7"/>
        <v>0</v>
      </c>
      <c r="M31" s="142">
        <f t="shared" si="7"/>
        <v>0</v>
      </c>
      <c r="N31" s="142">
        <f t="shared" si="7"/>
        <v>0</v>
      </c>
    </row>
    <row r="32" spans="2:17" ht="12" hidden="1" customHeight="1">
      <c r="B32" s="165"/>
      <c r="C32" s="166"/>
      <c r="D32" s="167"/>
      <c r="E32" s="65" t="str">
        <f t="shared" ref="E32:N32" si="8">IFERROR(SMALL($E$31:$N$31,COUNTIF($E$31:$N$31,"&lt;0")),"")</f>
        <v/>
      </c>
      <c r="F32" s="65" t="str">
        <f t="shared" si="8"/>
        <v/>
      </c>
      <c r="G32" s="65" t="str">
        <f t="shared" si="8"/>
        <v/>
      </c>
      <c r="H32" s="65" t="str">
        <f t="shared" si="8"/>
        <v/>
      </c>
      <c r="I32" s="65" t="str">
        <f t="shared" si="8"/>
        <v/>
      </c>
      <c r="J32" s="65" t="str">
        <f t="shared" si="8"/>
        <v/>
      </c>
      <c r="K32" s="65" t="str">
        <f t="shared" si="8"/>
        <v/>
      </c>
      <c r="L32" s="65" t="str">
        <f t="shared" si="8"/>
        <v/>
      </c>
      <c r="M32" s="65" t="str">
        <f t="shared" si="8"/>
        <v/>
      </c>
      <c r="N32" s="65" t="str">
        <f t="shared" si="8"/>
        <v/>
      </c>
    </row>
    <row r="33" spans="2:39" ht="23.25" customHeight="1">
      <c r="B33" s="1309" t="s">
        <v>222</v>
      </c>
      <c r="C33" s="1310"/>
      <c r="D33" s="1311"/>
      <c r="E33" s="133">
        <f>MAX(機械設備計画!T6:T13)</f>
        <v>0</v>
      </c>
      <c r="F33" s="92" t="s">
        <v>223</v>
      </c>
      <c r="G33" s="98" t="str">
        <f t="shared" ref="G33:N33" si="9">IF(G31&gt;=0,"未回収","回収済")</f>
        <v>未回収</v>
      </c>
      <c r="H33" s="98" t="str">
        <f t="shared" si="9"/>
        <v>未回収</v>
      </c>
      <c r="I33" s="98" t="str">
        <f t="shared" si="9"/>
        <v>未回収</v>
      </c>
      <c r="J33" s="98" t="str">
        <f t="shared" si="9"/>
        <v>未回収</v>
      </c>
      <c r="K33" s="98" t="str">
        <f t="shared" si="9"/>
        <v>未回収</v>
      </c>
      <c r="L33" s="98" t="str">
        <f t="shared" si="9"/>
        <v>未回収</v>
      </c>
      <c r="M33" s="98" t="str">
        <f t="shared" si="9"/>
        <v>未回収</v>
      </c>
      <c r="N33" s="98" t="str">
        <f t="shared" si="9"/>
        <v>未回収</v>
      </c>
    </row>
    <row r="34" spans="2:39" ht="18" customHeight="1">
      <c r="B34" s="1312" t="s">
        <v>205</v>
      </c>
      <c r="C34" s="1313"/>
      <c r="D34" s="1313"/>
      <c r="E34" s="133" t="str">
        <f>IF(E7="○","1",IF(F7="○","2",IF(G7="○","3","0")))</f>
        <v>0</v>
      </c>
      <c r="F34" s="93" t="s">
        <v>224</v>
      </c>
      <c r="G34" s="174"/>
      <c r="H34" s="174"/>
      <c r="I34" s="174"/>
      <c r="J34" s="174"/>
      <c r="K34" s="174"/>
      <c r="L34" s="174"/>
      <c r="M34" s="174"/>
      <c r="N34" s="174"/>
    </row>
    <row r="35" spans="2:39" ht="18" customHeight="1">
      <c r="B35" s="1296" t="s">
        <v>206</v>
      </c>
      <c r="C35" s="1297"/>
      <c r="D35" s="1298"/>
      <c r="E35" s="134" t="b">
        <f>IF(E31=E32,"1",IF(F31=F32,"2",IF(G31=G32,"3",IF(H31=H32,"4",IF(I31=I32,"5",IF(J31=J32,"6",IF(K31=K32,"7",IF(L31=L32,"8",IF(M31=M32,"9",IF(N31=N32,"10"))))))))))</f>
        <v>0</v>
      </c>
      <c r="F35" s="93" t="s">
        <v>224</v>
      </c>
      <c r="G35" s="99"/>
      <c r="H35" s="95"/>
      <c r="I35" s="95"/>
      <c r="J35" s="95"/>
      <c r="K35" s="95"/>
      <c r="L35" s="95"/>
      <c r="M35" s="95"/>
      <c r="N35" s="95"/>
    </row>
    <row r="36" spans="2:39" ht="18" customHeight="1">
      <c r="B36" s="1299" t="s">
        <v>225</v>
      </c>
      <c r="C36" s="1300"/>
      <c r="D36" s="1301"/>
      <c r="E36" s="173">
        <f>IFERROR(E35-E34,"投資回収不備")</f>
        <v>0</v>
      </c>
      <c r="F36" s="93" t="s">
        <v>223</v>
      </c>
      <c r="G36" s="1302" t="str">
        <f>IF(AND(E36&gt;=0,E36&lt;10),"投資回収 ok","投資回収できていません; 収支計画を見直してください")</f>
        <v>投資回収 ok</v>
      </c>
      <c r="H36" s="974"/>
      <c r="I36" s="974"/>
      <c r="J36" s="974"/>
      <c r="K36" s="95"/>
      <c r="L36" s="95"/>
      <c r="M36" s="95"/>
      <c r="N36" s="95"/>
    </row>
    <row r="37" spans="2:39" ht="9.65" customHeight="1">
      <c r="C37" s="95"/>
      <c r="D37" s="95"/>
      <c r="E37" s="98" t="str">
        <f>IF(E31&gt;=0,"未回収","回収済")</f>
        <v>未回収</v>
      </c>
      <c r="F37" s="98" t="str">
        <f>IF(F31&gt;=0,"未回収","回収済")</f>
        <v>未回収</v>
      </c>
      <c r="G37" s="95"/>
      <c r="H37" s="95"/>
      <c r="I37" s="95"/>
      <c r="J37" s="95"/>
      <c r="K37" s="95"/>
      <c r="L37" s="95"/>
      <c r="M37" s="95"/>
      <c r="N37" s="95"/>
    </row>
    <row r="38" spans="2:39" ht="3.65" customHeight="1"/>
    <row r="42" spans="2:39" s="271" customFormat="1" ht="20.25" customHeight="1">
      <c r="B42" s="271" t="s">
        <v>511</v>
      </c>
      <c r="AD42" s="284"/>
      <c r="AE42" s="284"/>
      <c r="AF42" s="284"/>
      <c r="AG42" s="284"/>
      <c r="AH42" s="284"/>
      <c r="AI42" s="285"/>
      <c r="AJ42" s="284"/>
      <c r="AK42" s="284"/>
      <c r="AL42" s="284"/>
      <c r="AM42" s="284"/>
    </row>
    <row r="43" spans="2:39" s="248" customFormat="1" ht="15.75" customHeight="1">
      <c r="Q43" s="249"/>
    </row>
    <row r="44" spans="2:39" s="248" customFormat="1" ht="15.75" customHeight="1">
      <c r="C44" s="249" t="s">
        <v>458</v>
      </c>
      <c r="D44" s="249" t="s">
        <v>536</v>
      </c>
      <c r="E44" s="249" t="s">
        <v>537</v>
      </c>
      <c r="F44" s="249" t="s">
        <v>538</v>
      </c>
      <c r="G44" s="249" t="s">
        <v>539</v>
      </c>
      <c r="H44" s="249" t="s">
        <v>540</v>
      </c>
      <c r="I44" s="249" t="s">
        <v>541</v>
      </c>
      <c r="J44" s="249" t="s">
        <v>542</v>
      </c>
      <c r="K44" s="249" t="s">
        <v>543</v>
      </c>
      <c r="L44" s="249" t="s">
        <v>544</v>
      </c>
      <c r="M44" s="249" t="s">
        <v>545</v>
      </c>
      <c r="N44" s="249" t="s">
        <v>546</v>
      </c>
      <c r="Q44" s="249"/>
    </row>
    <row r="45" spans="2:39" s="248" customFormat="1" ht="15.75" customHeight="1">
      <c r="C45" s="249" t="s">
        <v>459</v>
      </c>
      <c r="D45" s="249" t="s">
        <v>537</v>
      </c>
      <c r="E45" s="249" t="s">
        <v>538</v>
      </c>
      <c r="F45" s="249" t="s">
        <v>539</v>
      </c>
      <c r="G45" s="249" t="s">
        <v>540</v>
      </c>
      <c r="H45" s="249" t="s">
        <v>541</v>
      </c>
      <c r="I45" s="249" t="s">
        <v>542</v>
      </c>
      <c r="J45" s="249" t="s">
        <v>543</v>
      </c>
      <c r="K45" s="249" t="s">
        <v>544</v>
      </c>
      <c r="L45" s="249" t="s">
        <v>545</v>
      </c>
      <c r="M45" s="249" t="s">
        <v>546</v>
      </c>
      <c r="N45" s="249" t="s">
        <v>547</v>
      </c>
      <c r="Q45" s="249"/>
    </row>
    <row r="46" spans="2:39" s="248" customFormat="1" ht="15.75" customHeight="1">
      <c r="C46" s="249" t="s">
        <v>460</v>
      </c>
      <c r="D46" s="249" t="s">
        <v>538</v>
      </c>
      <c r="E46" s="249" t="s">
        <v>539</v>
      </c>
      <c r="F46" s="249" t="s">
        <v>540</v>
      </c>
      <c r="G46" s="249" t="s">
        <v>541</v>
      </c>
      <c r="H46" s="249" t="s">
        <v>542</v>
      </c>
      <c r="I46" s="249" t="s">
        <v>543</v>
      </c>
      <c r="J46" s="249" t="s">
        <v>544</v>
      </c>
      <c r="K46" s="249" t="s">
        <v>545</v>
      </c>
      <c r="L46" s="249" t="s">
        <v>546</v>
      </c>
      <c r="M46" s="249" t="s">
        <v>547</v>
      </c>
      <c r="N46" s="249" t="s">
        <v>548</v>
      </c>
      <c r="Q46" s="249"/>
    </row>
    <row r="47" spans="2:39" s="248" customFormat="1" ht="15.75" customHeight="1">
      <c r="C47" s="249" t="s">
        <v>461</v>
      </c>
      <c r="D47" s="249"/>
      <c r="Q47" s="249"/>
    </row>
    <row r="48" spans="2:39" s="248" customFormat="1" ht="15.75" customHeight="1">
      <c r="C48" s="249" t="s">
        <v>462</v>
      </c>
      <c r="D48" s="249"/>
      <c r="E48" s="249" t="s">
        <v>534</v>
      </c>
      <c r="Q48" s="249"/>
    </row>
    <row r="49" spans="3:17" s="248" customFormat="1" ht="15.75" customHeight="1">
      <c r="C49" s="249" t="s">
        <v>463</v>
      </c>
      <c r="D49" s="249"/>
      <c r="E49" s="249" t="s">
        <v>535</v>
      </c>
      <c r="Q49" s="249"/>
    </row>
    <row r="50" spans="3:17" s="248" customFormat="1" ht="15.75" customHeight="1">
      <c r="C50" s="249" t="s">
        <v>464</v>
      </c>
      <c r="D50" s="249"/>
      <c r="E50" s="249" t="s">
        <v>536</v>
      </c>
      <c r="Q50" s="249"/>
    </row>
    <row r="51" spans="3:17" s="248" customFormat="1" ht="15.75" customHeight="1">
      <c r="C51" s="249" t="s">
        <v>465</v>
      </c>
      <c r="D51" s="249"/>
      <c r="Q51" s="249"/>
    </row>
    <row r="52" spans="3:17" s="248" customFormat="1" ht="15.75" customHeight="1">
      <c r="C52" s="249" t="s">
        <v>466</v>
      </c>
      <c r="D52" s="249"/>
      <c r="Q52" s="249"/>
    </row>
    <row r="53" spans="3:17" s="248" customFormat="1" ht="15.75" customHeight="1">
      <c r="C53" s="249" t="s">
        <v>528</v>
      </c>
      <c r="D53" s="249"/>
      <c r="F53" s="249"/>
      <c r="Q53" s="249"/>
    </row>
    <row r="54" spans="3:17" s="248" customFormat="1" ht="15.75" customHeight="1">
      <c r="C54" s="249" t="s">
        <v>529</v>
      </c>
      <c r="D54" s="249"/>
      <c r="F54" s="249"/>
      <c r="Q54" s="249"/>
    </row>
    <row r="55" spans="3:17" s="248" customFormat="1" ht="15.75" customHeight="1">
      <c r="C55" s="249" t="s">
        <v>530</v>
      </c>
      <c r="D55" s="249"/>
      <c r="F55" s="249"/>
      <c r="Q55" s="249"/>
    </row>
    <row r="56" spans="3:17" s="248" customFormat="1" ht="15.75" customHeight="1">
      <c r="D56" s="249"/>
      <c r="E56" s="249"/>
      <c r="F56" s="249"/>
      <c r="Q56" s="249"/>
    </row>
    <row r="57" spans="3:17" s="248" customFormat="1" ht="15.75" customHeight="1">
      <c r="D57" s="249"/>
      <c r="E57" s="249"/>
      <c r="F57" s="249"/>
      <c r="Q57" s="249"/>
    </row>
    <row r="58" spans="3:17" s="248" customFormat="1" ht="15.75" customHeight="1">
      <c r="D58" s="244" t="s">
        <v>444</v>
      </c>
      <c r="E58" s="244" t="s">
        <v>533</v>
      </c>
      <c r="F58" s="249"/>
      <c r="Q58" s="249"/>
    </row>
    <row r="59" spans="3:17" s="248" customFormat="1" ht="15.75" customHeight="1">
      <c r="D59" s="244" t="s">
        <v>445</v>
      </c>
      <c r="E59" s="244" t="s">
        <v>534</v>
      </c>
      <c r="F59" s="249"/>
      <c r="Q59" s="249"/>
    </row>
    <row r="60" spans="3:17" s="248" customFormat="1" ht="15.75" customHeight="1">
      <c r="D60" s="244" t="s">
        <v>446</v>
      </c>
      <c r="E60" s="244" t="s">
        <v>535</v>
      </c>
      <c r="F60" s="249"/>
      <c r="Q60" s="249"/>
    </row>
    <row r="61" spans="3:17" s="248" customFormat="1" ht="15.75" customHeight="1">
      <c r="D61" s="244" t="s">
        <v>447</v>
      </c>
      <c r="E61" s="244" t="s">
        <v>536</v>
      </c>
      <c r="F61" s="249"/>
      <c r="Q61" s="249"/>
    </row>
    <row r="62" spans="3:17" s="248" customFormat="1" ht="15.75" customHeight="1">
      <c r="D62" s="244" t="s">
        <v>448</v>
      </c>
      <c r="E62" s="244" t="s">
        <v>537</v>
      </c>
      <c r="F62" s="249"/>
      <c r="Q62" s="249"/>
    </row>
    <row r="63" spans="3:17">
      <c r="D63" s="244" t="s">
        <v>449</v>
      </c>
      <c r="E63" s="244" t="s">
        <v>538</v>
      </c>
      <c r="F63" s="249"/>
      <c r="Q63" s="244"/>
    </row>
    <row r="64" spans="3:17">
      <c r="D64" s="244" t="s">
        <v>450</v>
      </c>
      <c r="E64" s="244" t="s">
        <v>539</v>
      </c>
      <c r="F64" s="249"/>
      <c r="Q64" s="244"/>
    </row>
    <row r="65" spans="4:17">
      <c r="D65" s="244" t="s">
        <v>451</v>
      </c>
      <c r="E65" s="244" t="s">
        <v>540</v>
      </c>
      <c r="F65" s="249"/>
      <c r="Q65" s="244"/>
    </row>
    <row r="66" spans="4:17">
      <c r="D66" s="244" t="s">
        <v>452</v>
      </c>
      <c r="E66" s="244" t="s">
        <v>541</v>
      </c>
      <c r="F66" s="249"/>
      <c r="Q66" s="244"/>
    </row>
    <row r="67" spans="4:17">
      <c r="D67" s="244" t="s">
        <v>453</v>
      </c>
      <c r="E67" s="244" t="s">
        <v>542</v>
      </c>
      <c r="F67" s="249"/>
      <c r="Q67" s="244"/>
    </row>
    <row r="68" spans="4:17">
      <c r="D68" s="244" t="s">
        <v>454</v>
      </c>
      <c r="E68" s="244" t="s">
        <v>543</v>
      </c>
      <c r="F68" s="249"/>
      <c r="Q68" s="244"/>
    </row>
    <row r="69" spans="4:17">
      <c r="D69" s="244" t="s">
        <v>455</v>
      </c>
      <c r="E69" s="244" t="s">
        <v>544</v>
      </c>
      <c r="F69" s="249"/>
      <c r="Q69" s="244"/>
    </row>
    <row r="70" spans="4:17">
      <c r="D70" s="244" t="s">
        <v>456</v>
      </c>
      <c r="E70" s="244" t="s">
        <v>545</v>
      </c>
      <c r="F70" s="249"/>
      <c r="Q70" s="244"/>
    </row>
    <row r="71" spans="4:17">
      <c r="D71" s="244" t="s">
        <v>457</v>
      </c>
      <c r="E71" s="244" t="s">
        <v>546</v>
      </c>
      <c r="F71" s="249"/>
      <c r="Q71" s="244"/>
    </row>
    <row r="72" spans="4:17">
      <c r="D72" s="244" t="s">
        <v>467</v>
      </c>
      <c r="E72" s="244" t="s">
        <v>547</v>
      </c>
      <c r="F72" s="249"/>
      <c r="Q72" s="244"/>
    </row>
    <row r="73" spans="4:17">
      <c r="D73" s="244" t="s">
        <v>468</v>
      </c>
      <c r="E73" s="244" t="s">
        <v>548</v>
      </c>
      <c r="Q73" s="244"/>
    </row>
    <row r="74" spans="4:17">
      <c r="D74" s="244" t="s">
        <v>469</v>
      </c>
      <c r="E74" s="244" t="s">
        <v>549</v>
      </c>
      <c r="Q74" s="244"/>
    </row>
    <row r="75" spans="4:17">
      <c r="D75" s="244" t="s">
        <v>470</v>
      </c>
      <c r="E75" s="244" t="s">
        <v>550</v>
      </c>
      <c r="Q75" s="244"/>
    </row>
    <row r="76" spans="4:17">
      <c r="Q76" s="244"/>
    </row>
  </sheetData>
  <sheetProtection algorithmName="SHA-512" hashValue="pwj5YQ438qyA/rYvGOxtV7izabRDcjdOmCVLqvI1IJFTYuTA5hxuJ0ABV86pok4XOILyfv4LKPBXTKl+rrxl9Q==" saltValue="S7tfNPopRbla1CoIm3e+3g==" spinCount="100000" sheet="1" selectLockedCells="1"/>
  <mergeCells count="34">
    <mergeCell ref="B35:D35"/>
    <mergeCell ref="B36:D36"/>
    <mergeCell ref="G36:J36"/>
    <mergeCell ref="B29:D29"/>
    <mergeCell ref="E29:G29"/>
    <mergeCell ref="B30:D30"/>
    <mergeCell ref="B31:D31"/>
    <mergeCell ref="B33:D33"/>
    <mergeCell ref="B34:D34"/>
    <mergeCell ref="B23:C23"/>
    <mergeCell ref="B24:F24"/>
    <mergeCell ref="G24:N28"/>
    <mergeCell ref="B25:C25"/>
    <mergeCell ref="B26:C26"/>
    <mergeCell ref="B27:C27"/>
    <mergeCell ref="B28:F28"/>
    <mergeCell ref="B22:C22"/>
    <mergeCell ref="B9:C9"/>
    <mergeCell ref="B10:B12"/>
    <mergeCell ref="B13:C13"/>
    <mergeCell ref="B14:C14"/>
    <mergeCell ref="B15:C15"/>
    <mergeCell ref="B16:C16"/>
    <mergeCell ref="B17:C17"/>
    <mergeCell ref="B18:C18"/>
    <mergeCell ref="B19:C19"/>
    <mergeCell ref="B20:C20"/>
    <mergeCell ref="B21:C21"/>
    <mergeCell ref="B8:C8"/>
    <mergeCell ref="A1:E1"/>
    <mergeCell ref="M1:N2"/>
    <mergeCell ref="D3:J3"/>
    <mergeCell ref="B4:C6"/>
    <mergeCell ref="B7:C7"/>
  </mergeCells>
  <phoneticPr fontId="1"/>
  <conditionalFormatting sqref="D5">
    <cfRule type="containsText" dxfId="47" priority="1"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NOT(ISERROR(SEARCH("※申請書の事業区分を選択すると右欄に「×」印が表示され、「×」印を削除すると表の入力が可能となります⇒",D5)))</formula>
    </cfRule>
  </conditionalFormatting>
  <conditionalFormatting sqref="D8">
    <cfRule type="containsText" dxfId="46" priority="28" operator="containsText" text="投資回収NG">
      <formula>NOT(ISERROR(SEARCH("投資回収NG",D8)))</formula>
    </cfRule>
  </conditionalFormatting>
  <conditionalFormatting sqref="D9:D11">
    <cfRule type="expression" dxfId="45" priority="13">
      <formula>D9=""</formula>
    </cfRule>
  </conditionalFormatting>
  <conditionalFormatting sqref="D20">
    <cfRule type="expression" dxfId="44" priority="16">
      <formula>D20=""</formula>
    </cfRule>
  </conditionalFormatting>
  <conditionalFormatting sqref="D26">
    <cfRule type="expression" dxfId="43" priority="19">
      <formula>ISERROR(D26)</formula>
    </cfRule>
  </conditionalFormatting>
  <conditionalFormatting sqref="D3:J3">
    <cfRule type="containsText" dxfId="42" priority="24"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NOT(ISERROR(SEARCH("※申請書の事業区分を選択すると右欄に「×」印が表示され、「×」印を削除すると表の入力が可能となります⇒",D3)))</formula>
    </cfRule>
  </conditionalFormatting>
  <conditionalFormatting sqref="D13:N14">
    <cfRule type="expression" dxfId="41" priority="11">
      <formula>D13=""</formula>
    </cfRule>
  </conditionalFormatting>
  <conditionalFormatting sqref="D16:N16">
    <cfRule type="expression" dxfId="40" priority="9">
      <formula>D16=""</formula>
    </cfRule>
  </conditionalFormatting>
  <conditionalFormatting sqref="D18:N18">
    <cfRule type="expression" dxfId="39" priority="7">
      <formula>D18=""</formula>
    </cfRule>
  </conditionalFormatting>
  <conditionalFormatting sqref="D22:N22">
    <cfRule type="expression" dxfId="38" priority="15">
      <formula>D22=""</formula>
    </cfRule>
  </conditionalFormatting>
  <conditionalFormatting sqref="E5">
    <cfRule type="containsText" dxfId="37" priority="29" operator="containsText" text="※事業区分を確認した方は右欄の「×」印を削除してください（表の数字入力が可能となります）⇒">
      <formula>NOT(ISERROR(SEARCH("※事業区分を確認した方は右欄の「×」印を削除してください（表の数字入力が可能となります）⇒",E5)))</formula>
    </cfRule>
  </conditionalFormatting>
  <conditionalFormatting sqref="E5:E6">
    <cfRule type="expression" dxfId="36" priority="27">
      <formula>E5=""</formula>
    </cfRule>
  </conditionalFormatting>
  <conditionalFormatting sqref="E35">
    <cfRule type="expression" dxfId="35" priority="20">
      <formula>E35=FALSE</formula>
    </cfRule>
  </conditionalFormatting>
  <conditionalFormatting sqref="E36">
    <cfRule type="containsText" dxfId="34" priority="22" operator="containsText" text="投資回収不備">
      <formula>NOT(ISERROR(SEARCH("投資回収不備",E36)))</formula>
    </cfRule>
  </conditionalFormatting>
  <conditionalFormatting sqref="E26:F26">
    <cfRule type="expression" dxfId="33" priority="18">
      <formula>ISERROR(E26)</formula>
    </cfRule>
  </conditionalFormatting>
  <conditionalFormatting sqref="E7:G7">
    <cfRule type="expression" dxfId="32" priority="26">
      <formula>AND($E$7="",$F$7="",$G$7="")</formula>
    </cfRule>
  </conditionalFormatting>
  <conditionalFormatting sqref="E9:N9">
    <cfRule type="expression" dxfId="31" priority="14">
      <formula>E9=""</formula>
    </cfRule>
  </conditionalFormatting>
  <conditionalFormatting sqref="E11:N11">
    <cfRule type="expression" dxfId="30" priority="12">
      <formula>E11=""</formula>
    </cfRule>
  </conditionalFormatting>
  <conditionalFormatting sqref="E15:N15">
    <cfRule type="expression" dxfId="29" priority="10">
      <formula>E15=""</formula>
    </cfRule>
  </conditionalFormatting>
  <conditionalFormatting sqref="E17:N17">
    <cfRule type="expression" dxfId="28" priority="8">
      <formula>E17=""</formula>
    </cfRule>
  </conditionalFormatting>
  <conditionalFormatting sqref="E19:N20">
    <cfRule type="expression" dxfId="27" priority="6">
      <formula>E19=""</formula>
    </cfRule>
  </conditionalFormatting>
  <conditionalFormatting sqref="F5:N5">
    <cfRule type="containsText" dxfId="26" priority="2"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NOT(ISERROR(SEARCH("※申請書の事業区分を選択すると右欄に「×」印が表示され、「×」印を削除すると表の入力が可能となります⇒",F5)))</formula>
    </cfRule>
  </conditionalFormatting>
  <conditionalFormatting sqref="G36:J36">
    <cfRule type="containsText" dxfId="25" priority="21" operator="containsText" text="投資回収できていません; 収支計画を見直してください">
      <formula>NOT(ISERROR(SEARCH("投資回収できていません; 収支計画を見直してください",G36)))</formula>
    </cfRule>
  </conditionalFormatting>
  <conditionalFormatting sqref="K3">
    <cfRule type="expression" dxfId="24" priority="5">
      <formula>L3="←利用不可"</formula>
    </cfRule>
    <cfRule type="expression" dxfId="23" priority="23">
      <formula>K3="×"</formula>
    </cfRule>
  </conditionalFormatting>
  <conditionalFormatting sqref="L3">
    <cfRule type="expression" dxfId="22" priority="4">
      <formula>L3="←利用不可"</formula>
    </cfRule>
  </conditionalFormatting>
  <conditionalFormatting sqref="R14">
    <cfRule type="expression" dxfId="21" priority="25">
      <formula>N3=""</formula>
    </cfRule>
  </conditionalFormatting>
  <dataValidations count="8">
    <dataValidation type="custom" imeMode="off" allowBlank="1" showInputMessage="1" showErrorMessage="1" error="事業区分を確認し、表右上の「×」印を削除してください。　削除後に表の数字入力が可能となります。" sqref="D22:N22 D20:N20 D9:N9 D10:D11 E11:N11 D13:N14 E15:N15 D16:N16 E17:N17 D18:N18 E19:N19" xr:uid="{00000000-0002-0000-0800-000000000000}">
      <formula1>$K$3</formula1>
    </dataValidation>
    <dataValidation imeMode="off" allowBlank="1" showInputMessage="1" showErrorMessage="1" sqref="D15 D17 D19" xr:uid="{00000000-0002-0000-0800-000001000000}"/>
    <dataValidation type="list" allowBlank="1" showInputMessage="1" showErrorMessage="1" promptTitle="×を削除してください。" prompt="「Delete」キーで削除 又はドロップダウンリスト▼ から空欄を選択してください" sqref="K3" xr:uid="{00000000-0002-0000-0800-000002000000}">
      <formula1>$Q$7:$Q$8</formula1>
    </dataValidation>
    <dataValidation type="list" allowBlank="1" showInputMessage="1" showErrorMessage="1" sqref="E6" xr:uid="{00000000-0002-0000-0800-000003000000}">
      <formula1>$C$43:$C$55</formula1>
    </dataValidation>
    <dataValidation type="list" allowBlank="1" showInputMessage="1" showErrorMessage="1" sqref="E5" xr:uid="{00000000-0002-0000-0800-000004000000}">
      <formula1>$G$43:$G$46</formula1>
    </dataValidation>
    <dataValidation type="list" allowBlank="1" showInputMessage="1" showErrorMessage="1" promptTitle="投資実行期を選択して〇印を付してください" prompt="ドロップダウンリスト ▼から選択できます" sqref="E7:G7" xr:uid="{00000000-0002-0000-0800-000005000000}">
      <formula1>$R$7:$R$8</formula1>
    </dataValidation>
    <dataValidation allowBlank="1" showInputMessage="1" showErrorMessage="1" promptTitle="投資回収期は自動で「〇印」が付与されます" prompt="収支計画表の各金額を入力完了すると自動で「〇印」が付与されます_x000a__x000a_選択不要" sqref="D8:N8" xr:uid="{00000000-0002-0000-0800-000006000000}"/>
    <dataValidation type="list" allowBlank="1" showInputMessage="1" showErrorMessage="1" sqref="N3" xr:uid="{00000000-0002-0000-0800-000007000000}">
      <formula1>$Q$2:$Q$4</formula1>
    </dataValidation>
  </dataValidations>
  <pageMargins left="0.70866141732283472" right="0.51181102362204722" top="0.35433070866141736" bottom="0.15748031496062992" header="0.31496062992125984" footer="0.11811023622047245"/>
  <pageSetup paperSize="9" scale="83" orientation="landscape" useFirstPageNumber="1" r:id="rId1"/>
  <headerFooter>
    <oddFooter>&amp;C5(2) - &amp;P</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H116"/>
  <sheetViews>
    <sheetView workbookViewId="0"/>
  </sheetViews>
  <sheetFormatPr defaultRowHeight="18"/>
  <cols>
    <col min="1" max="1" width="4.58203125" customWidth="1"/>
    <col min="2" max="2" width="32.58203125" style="529" customWidth="1"/>
    <col min="3" max="3" width="8.58203125" style="531" customWidth="1"/>
    <col min="4" max="4" width="32.58203125" customWidth="1"/>
    <col min="5" max="8" width="12.58203125" customWidth="1"/>
  </cols>
  <sheetData>
    <row r="1" spans="2:8" s="529" customFormat="1">
      <c r="C1" s="531"/>
    </row>
    <row r="2" spans="2:8" s="529" customFormat="1">
      <c r="B2" s="529" t="str">
        <f>IF(申請書!$I$53="","要業種コード入力",
IF(AND(申請書!$I$53=39,$E$3&gt;$E$2,$F$3&lt;=300,$F$3&gt;$F$2),"要確認-情報サービス業",
IF(AND(申請書!$I$53=75,$E$3&gt;$E$2,$F$3&lt;=200,$F$3&gt;$F$2),"要確認-宿泊業",
IF(OR($E$3&lt;=$E$2,$F$3&lt;=$F$2),IF($F$3&lt;=$H$2,"小規模企業者","中小企業"),"大企業"))))</f>
        <v>要業種コード入力</v>
      </c>
      <c r="C2" s="531"/>
      <c r="E2" s="529" t="str">
        <f>IFERROR(VLOOKUP(申請書!$I$53,$C6:$H116,3,FALSE),"-")</f>
        <v>-</v>
      </c>
      <c r="F2" s="529" t="str">
        <f>IFERROR(VLOOKUP(申請書!$I$53,$C6:$H116,4,FALSE),"-")</f>
        <v>-</v>
      </c>
      <c r="G2" s="530" t="s">
        <v>1019</v>
      </c>
      <c r="H2" s="529" t="str">
        <f>IFERROR(VLOOKUP(申請書!$I$53,$C6:$H116,6,FALSE),"-")</f>
        <v>-</v>
      </c>
    </row>
    <row r="3" spans="2:8" s="529" customFormat="1">
      <c r="B3" s="529" t="str">
        <f>IFERROR(VLOOKUP(I59,K193:L303,2,FALSE),"")</f>
        <v/>
      </c>
      <c r="C3" s="531"/>
      <c r="E3" s="529">
        <f>申請書!$E$78</f>
        <v>0</v>
      </c>
      <c r="F3" s="529" t="str">
        <f>申請書!$E$85</f>
        <v>未入力</v>
      </c>
    </row>
    <row r="5" spans="2:8">
      <c r="B5" s="529" t="s">
        <v>1025</v>
      </c>
      <c r="C5" s="531" t="s">
        <v>1070</v>
      </c>
      <c r="D5" t="s">
        <v>1071</v>
      </c>
      <c r="E5" t="s">
        <v>1072</v>
      </c>
      <c r="F5" t="s">
        <v>1074</v>
      </c>
      <c r="G5" t="s">
        <v>1075</v>
      </c>
      <c r="H5" s="529" t="s">
        <v>1076</v>
      </c>
    </row>
    <row r="6" spans="2:8">
      <c r="B6" s="529" t="s">
        <v>929</v>
      </c>
      <c r="C6" s="531" t="s">
        <v>263</v>
      </c>
      <c r="D6" t="s">
        <v>264</v>
      </c>
      <c r="E6">
        <v>300000</v>
      </c>
      <c r="F6">
        <v>300</v>
      </c>
      <c r="G6" s="530" t="s">
        <v>1019</v>
      </c>
      <c r="H6">
        <v>20</v>
      </c>
    </row>
    <row r="7" spans="2:8">
      <c r="B7" s="529" t="s">
        <v>929</v>
      </c>
      <c r="C7" s="531" t="s">
        <v>265</v>
      </c>
      <c r="D7" t="s">
        <v>266</v>
      </c>
      <c r="E7" s="529">
        <v>300000</v>
      </c>
      <c r="F7" s="529">
        <v>300</v>
      </c>
      <c r="G7" s="530" t="s">
        <v>1019</v>
      </c>
      <c r="H7" s="529">
        <v>20</v>
      </c>
    </row>
    <row r="8" spans="2:8">
      <c r="B8" s="529" t="s">
        <v>252</v>
      </c>
      <c r="C8" s="531" t="s">
        <v>1060</v>
      </c>
      <c r="D8" t="s">
        <v>267</v>
      </c>
      <c r="E8" s="529">
        <v>300000</v>
      </c>
      <c r="F8" s="529">
        <v>300</v>
      </c>
      <c r="G8" s="530" t="s">
        <v>1019</v>
      </c>
      <c r="H8" s="529">
        <v>20</v>
      </c>
    </row>
    <row r="9" spans="2:8">
      <c r="B9" s="529" t="s">
        <v>252</v>
      </c>
      <c r="C9" s="531" t="s">
        <v>268</v>
      </c>
      <c r="D9" t="s">
        <v>269</v>
      </c>
      <c r="E9" s="529">
        <v>300000</v>
      </c>
      <c r="F9" s="529">
        <v>300</v>
      </c>
      <c r="G9" s="530" t="s">
        <v>1019</v>
      </c>
      <c r="H9" s="529">
        <v>20</v>
      </c>
    </row>
    <row r="10" spans="2:8">
      <c r="B10" s="529" t="s">
        <v>930</v>
      </c>
      <c r="C10" s="531" t="s">
        <v>270</v>
      </c>
      <c r="D10" t="s">
        <v>1061</v>
      </c>
      <c r="E10" s="529">
        <v>300000</v>
      </c>
      <c r="F10" s="529">
        <v>300</v>
      </c>
      <c r="G10" s="530" t="s">
        <v>1019</v>
      </c>
      <c r="H10" s="529">
        <v>20</v>
      </c>
    </row>
    <row r="11" spans="2:8">
      <c r="B11" s="529" t="s">
        <v>253</v>
      </c>
      <c r="C11" s="531" t="s">
        <v>271</v>
      </c>
      <c r="D11" t="s">
        <v>272</v>
      </c>
      <c r="E11" s="529">
        <v>300000</v>
      </c>
      <c r="F11" s="529">
        <v>300</v>
      </c>
      <c r="G11" s="530" t="s">
        <v>1019</v>
      </c>
      <c r="H11" s="529">
        <v>20</v>
      </c>
    </row>
    <row r="12" spans="2:8">
      <c r="B12" s="529" t="s">
        <v>253</v>
      </c>
      <c r="C12" s="531" t="s">
        <v>273</v>
      </c>
      <c r="D12" t="s">
        <v>1062</v>
      </c>
      <c r="E12" s="529">
        <v>300000</v>
      </c>
      <c r="F12" s="529">
        <v>300</v>
      </c>
      <c r="G12" s="530" t="s">
        <v>1019</v>
      </c>
      <c r="H12" s="529">
        <v>20</v>
      </c>
    </row>
    <row r="13" spans="2:8">
      <c r="B13" s="529" t="s">
        <v>253</v>
      </c>
      <c r="C13" s="531" t="s">
        <v>274</v>
      </c>
      <c r="D13" t="s">
        <v>275</v>
      </c>
      <c r="E13" s="529">
        <v>300000</v>
      </c>
      <c r="F13" s="529">
        <v>300</v>
      </c>
      <c r="G13" s="530" t="s">
        <v>1019</v>
      </c>
      <c r="H13" s="529">
        <v>20</v>
      </c>
    </row>
    <row r="14" spans="2:8">
      <c r="B14" s="529" t="s">
        <v>254</v>
      </c>
      <c r="C14" s="531" t="s">
        <v>276</v>
      </c>
      <c r="D14" t="s">
        <v>277</v>
      </c>
      <c r="E14" s="529">
        <v>300000</v>
      </c>
      <c r="F14" s="529">
        <v>300</v>
      </c>
      <c r="G14" s="530" t="s">
        <v>1019</v>
      </c>
      <c r="H14" s="529">
        <v>20</v>
      </c>
    </row>
    <row r="15" spans="2:8">
      <c r="B15" s="529" t="s">
        <v>254</v>
      </c>
      <c r="C15" s="531">
        <v>10</v>
      </c>
      <c r="D15" t="s">
        <v>278</v>
      </c>
      <c r="E15" s="529">
        <v>300000</v>
      </c>
      <c r="F15" s="529">
        <v>300</v>
      </c>
      <c r="G15" s="530" t="s">
        <v>1019</v>
      </c>
      <c r="H15" s="529">
        <v>20</v>
      </c>
    </row>
    <row r="16" spans="2:8">
      <c r="B16" s="529" t="s">
        <v>254</v>
      </c>
      <c r="C16" s="531">
        <v>11</v>
      </c>
      <c r="D16" t="s">
        <v>279</v>
      </c>
      <c r="E16" s="529">
        <v>300000</v>
      </c>
      <c r="F16" s="529">
        <v>300</v>
      </c>
      <c r="G16" s="530" t="s">
        <v>1019</v>
      </c>
      <c r="H16" s="529">
        <v>20</v>
      </c>
    </row>
    <row r="17" spans="2:8">
      <c r="B17" s="529" t="s">
        <v>254</v>
      </c>
      <c r="C17" s="531">
        <v>12</v>
      </c>
      <c r="D17" t="s">
        <v>280</v>
      </c>
      <c r="E17" s="529">
        <v>300000</v>
      </c>
      <c r="F17" s="529">
        <v>300</v>
      </c>
      <c r="G17" s="530" t="s">
        <v>1019</v>
      </c>
      <c r="H17" s="529">
        <v>20</v>
      </c>
    </row>
    <row r="18" spans="2:8">
      <c r="B18" s="529" t="s">
        <v>254</v>
      </c>
      <c r="C18" s="531">
        <v>13</v>
      </c>
      <c r="D18" t="s">
        <v>281</v>
      </c>
      <c r="E18" s="529">
        <v>300000</v>
      </c>
      <c r="F18" s="529">
        <v>300</v>
      </c>
      <c r="G18" s="530" t="s">
        <v>1019</v>
      </c>
      <c r="H18" s="529">
        <v>20</v>
      </c>
    </row>
    <row r="19" spans="2:8">
      <c r="B19" s="529" t="s">
        <v>254</v>
      </c>
      <c r="C19" s="531">
        <v>14</v>
      </c>
      <c r="D19" t="s">
        <v>282</v>
      </c>
      <c r="E19" s="529">
        <v>300000</v>
      </c>
      <c r="F19" s="529">
        <v>300</v>
      </c>
      <c r="G19" s="530" t="s">
        <v>1019</v>
      </c>
      <c r="H19" s="529">
        <v>20</v>
      </c>
    </row>
    <row r="20" spans="2:8">
      <c r="B20" s="529" t="s">
        <v>254</v>
      </c>
      <c r="C20" s="531">
        <v>15</v>
      </c>
      <c r="D20" t="s">
        <v>283</v>
      </c>
      <c r="E20" s="529">
        <v>300000</v>
      </c>
      <c r="F20" s="529">
        <v>300</v>
      </c>
      <c r="G20" s="530" t="s">
        <v>1019</v>
      </c>
      <c r="H20" s="529">
        <v>20</v>
      </c>
    </row>
    <row r="21" spans="2:8">
      <c r="B21" s="529" t="s">
        <v>254</v>
      </c>
      <c r="C21" s="531">
        <v>16</v>
      </c>
      <c r="D21" t="s">
        <v>284</v>
      </c>
      <c r="E21" s="529">
        <v>300000</v>
      </c>
      <c r="F21" s="529">
        <v>300</v>
      </c>
      <c r="G21" s="530" t="s">
        <v>1019</v>
      </c>
      <c r="H21" s="529">
        <v>20</v>
      </c>
    </row>
    <row r="22" spans="2:8">
      <c r="B22" s="529" t="s">
        <v>254</v>
      </c>
      <c r="C22" s="531">
        <v>17</v>
      </c>
      <c r="D22" t="s">
        <v>285</v>
      </c>
      <c r="E22" s="529">
        <v>300000</v>
      </c>
      <c r="F22" s="529">
        <v>300</v>
      </c>
      <c r="G22" s="530" t="s">
        <v>1019</v>
      </c>
      <c r="H22" s="529">
        <v>20</v>
      </c>
    </row>
    <row r="23" spans="2:8">
      <c r="B23" s="529" t="s">
        <v>254</v>
      </c>
      <c r="C23" s="531">
        <v>18</v>
      </c>
      <c r="D23" t="s">
        <v>286</v>
      </c>
      <c r="E23" s="529">
        <v>300000</v>
      </c>
      <c r="F23" s="529">
        <v>300</v>
      </c>
      <c r="G23" s="530" t="s">
        <v>1019</v>
      </c>
      <c r="H23" s="529">
        <v>20</v>
      </c>
    </row>
    <row r="24" spans="2:8">
      <c r="B24" s="529" t="s">
        <v>254</v>
      </c>
      <c r="C24" s="531">
        <v>19</v>
      </c>
      <c r="D24" t="s">
        <v>287</v>
      </c>
      <c r="E24" s="529">
        <v>300000</v>
      </c>
      <c r="F24" s="529">
        <v>900</v>
      </c>
      <c r="G24" s="530" t="s">
        <v>1019</v>
      </c>
      <c r="H24" s="529">
        <v>20</v>
      </c>
    </row>
    <row r="25" spans="2:8">
      <c r="B25" s="529" t="s">
        <v>254</v>
      </c>
      <c r="C25" s="531">
        <v>20</v>
      </c>
      <c r="D25" t="s">
        <v>288</v>
      </c>
      <c r="E25" s="529">
        <v>300000</v>
      </c>
      <c r="F25" s="529">
        <v>300</v>
      </c>
      <c r="G25" s="530" t="s">
        <v>1019</v>
      </c>
      <c r="H25" s="529">
        <v>20</v>
      </c>
    </row>
    <row r="26" spans="2:8">
      <c r="B26" s="529" t="s">
        <v>254</v>
      </c>
      <c r="C26" s="531">
        <v>21</v>
      </c>
      <c r="D26" t="s">
        <v>289</v>
      </c>
      <c r="E26" s="529">
        <v>300000</v>
      </c>
      <c r="F26" s="529">
        <v>300</v>
      </c>
      <c r="G26" s="530" t="s">
        <v>1019</v>
      </c>
      <c r="H26" s="529">
        <v>20</v>
      </c>
    </row>
    <row r="27" spans="2:8">
      <c r="B27" s="529" t="s">
        <v>254</v>
      </c>
      <c r="C27" s="531">
        <v>22</v>
      </c>
      <c r="D27" t="s">
        <v>290</v>
      </c>
      <c r="E27" s="529">
        <v>300000</v>
      </c>
      <c r="F27" s="529">
        <v>300</v>
      </c>
      <c r="G27" s="530" t="s">
        <v>1019</v>
      </c>
      <c r="H27" s="529">
        <v>20</v>
      </c>
    </row>
    <row r="28" spans="2:8">
      <c r="B28" s="529" t="s">
        <v>254</v>
      </c>
      <c r="C28" s="531">
        <v>23</v>
      </c>
      <c r="D28" t="s">
        <v>291</v>
      </c>
      <c r="E28" s="529">
        <v>300000</v>
      </c>
      <c r="F28" s="529">
        <v>300</v>
      </c>
      <c r="G28" s="530" t="s">
        <v>1019</v>
      </c>
      <c r="H28" s="529">
        <v>20</v>
      </c>
    </row>
    <row r="29" spans="2:8">
      <c r="B29" s="529" t="s">
        <v>254</v>
      </c>
      <c r="C29" s="531">
        <v>24</v>
      </c>
      <c r="D29" t="s">
        <v>292</v>
      </c>
      <c r="E29" s="529">
        <v>300000</v>
      </c>
      <c r="F29" s="529">
        <v>300</v>
      </c>
      <c r="G29" s="530" t="s">
        <v>1019</v>
      </c>
      <c r="H29" s="529">
        <v>20</v>
      </c>
    </row>
    <row r="30" spans="2:8">
      <c r="B30" s="529" t="s">
        <v>254</v>
      </c>
      <c r="C30" s="531">
        <v>25</v>
      </c>
      <c r="D30" t="s">
        <v>293</v>
      </c>
      <c r="E30" s="529">
        <v>300000</v>
      </c>
      <c r="F30" s="529">
        <v>300</v>
      </c>
      <c r="G30" s="530" t="s">
        <v>1019</v>
      </c>
      <c r="H30" s="529">
        <v>20</v>
      </c>
    </row>
    <row r="31" spans="2:8">
      <c r="B31" s="529" t="s">
        <v>254</v>
      </c>
      <c r="C31" s="531">
        <v>26</v>
      </c>
      <c r="D31" t="s">
        <v>294</v>
      </c>
      <c r="E31" s="529">
        <v>300000</v>
      </c>
      <c r="F31" s="529">
        <v>300</v>
      </c>
      <c r="G31" s="530" t="s">
        <v>1019</v>
      </c>
      <c r="H31" s="529">
        <v>20</v>
      </c>
    </row>
    <row r="32" spans="2:8">
      <c r="B32" s="529" t="s">
        <v>254</v>
      </c>
      <c r="C32" s="531">
        <v>27</v>
      </c>
      <c r="D32" t="s">
        <v>295</v>
      </c>
      <c r="E32" s="529">
        <v>300000</v>
      </c>
      <c r="F32" s="529">
        <v>300</v>
      </c>
      <c r="G32" s="530" t="s">
        <v>1019</v>
      </c>
      <c r="H32" s="529">
        <v>20</v>
      </c>
    </row>
    <row r="33" spans="2:8">
      <c r="B33" s="529" t="s">
        <v>254</v>
      </c>
      <c r="C33" s="531">
        <v>28</v>
      </c>
      <c r="D33" t="s">
        <v>296</v>
      </c>
      <c r="E33" s="529">
        <v>300000</v>
      </c>
      <c r="F33" s="529">
        <v>300</v>
      </c>
      <c r="G33" s="530" t="s">
        <v>1019</v>
      </c>
      <c r="H33" s="529">
        <v>20</v>
      </c>
    </row>
    <row r="34" spans="2:8">
      <c r="B34" s="529" t="s">
        <v>254</v>
      </c>
      <c r="C34" s="531">
        <v>29</v>
      </c>
      <c r="D34" t="s">
        <v>297</v>
      </c>
      <c r="E34" s="529">
        <v>300000</v>
      </c>
      <c r="F34" s="529">
        <v>300</v>
      </c>
      <c r="G34" s="530" t="s">
        <v>1019</v>
      </c>
      <c r="H34" s="529">
        <v>20</v>
      </c>
    </row>
    <row r="35" spans="2:8">
      <c r="B35" s="529" t="s">
        <v>254</v>
      </c>
      <c r="C35" s="531">
        <v>30</v>
      </c>
      <c r="D35" t="s">
        <v>298</v>
      </c>
      <c r="E35" s="529">
        <v>300000</v>
      </c>
      <c r="F35" s="529">
        <v>300</v>
      </c>
      <c r="G35" s="530" t="s">
        <v>1019</v>
      </c>
      <c r="H35" s="529">
        <v>20</v>
      </c>
    </row>
    <row r="36" spans="2:8">
      <c r="B36" s="529" t="s">
        <v>254</v>
      </c>
      <c r="C36" s="531">
        <v>31</v>
      </c>
      <c r="D36" t="s">
        <v>299</v>
      </c>
      <c r="E36" s="529">
        <v>300000</v>
      </c>
      <c r="F36" s="529">
        <v>300</v>
      </c>
      <c r="G36" s="530" t="s">
        <v>1019</v>
      </c>
      <c r="H36" s="529">
        <v>20</v>
      </c>
    </row>
    <row r="37" spans="2:8">
      <c r="B37" s="529" t="s">
        <v>254</v>
      </c>
      <c r="C37" s="531">
        <v>32</v>
      </c>
      <c r="D37" t="s">
        <v>300</v>
      </c>
      <c r="E37" s="529">
        <v>300000</v>
      </c>
      <c r="F37" s="529">
        <v>300</v>
      </c>
      <c r="G37" s="530" t="s">
        <v>1019</v>
      </c>
      <c r="H37" s="529">
        <v>20</v>
      </c>
    </row>
    <row r="38" spans="2:8">
      <c r="B38" s="529" t="s">
        <v>255</v>
      </c>
      <c r="C38" s="531">
        <v>33</v>
      </c>
      <c r="D38" t="s">
        <v>301</v>
      </c>
      <c r="E38" s="529">
        <v>300000</v>
      </c>
      <c r="F38" s="529">
        <v>300</v>
      </c>
      <c r="G38" s="530" t="s">
        <v>1019</v>
      </c>
      <c r="H38" s="529">
        <v>20</v>
      </c>
    </row>
    <row r="39" spans="2:8">
      <c r="B39" s="529" t="s">
        <v>255</v>
      </c>
      <c r="C39" s="531">
        <v>34</v>
      </c>
      <c r="D39" t="s">
        <v>302</v>
      </c>
      <c r="E39" s="529">
        <v>300000</v>
      </c>
      <c r="F39" s="529">
        <v>300</v>
      </c>
      <c r="G39" s="530" t="s">
        <v>1019</v>
      </c>
      <c r="H39" s="529">
        <v>20</v>
      </c>
    </row>
    <row r="40" spans="2:8">
      <c r="B40" s="529" t="s">
        <v>255</v>
      </c>
      <c r="C40" s="531">
        <v>35</v>
      </c>
      <c r="D40" t="s">
        <v>303</v>
      </c>
      <c r="E40" s="529">
        <v>300000</v>
      </c>
      <c r="F40" s="529">
        <v>300</v>
      </c>
      <c r="G40" s="530" t="s">
        <v>1019</v>
      </c>
      <c r="H40" s="529">
        <v>20</v>
      </c>
    </row>
    <row r="41" spans="2:8">
      <c r="B41" s="529" t="s">
        <v>255</v>
      </c>
      <c r="C41" s="531">
        <v>36</v>
      </c>
      <c r="D41" t="s">
        <v>304</v>
      </c>
      <c r="E41" s="529">
        <v>300000</v>
      </c>
      <c r="F41" s="529">
        <v>300</v>
      </c>
      <c r="G41" s="530" t="s">
        <v>1019</v>
      </c>
      <c r="H41" s="529">
        <v>20</v>
      </c>
    </row>
    <row r="42" spans="2:8">
      <c r="B42" s="529" t="s">
        <v>256</v>
      </c>
      <c r="C42" s="531">
        <v>37</v>
      </c>
      <c r="D42" t="s">
        <v>305</v>
      </c>
      <c r="E42" s="529">
        <v>300000</v>
      </c>
      <c r="F42" s="529">
        <v>300</v>
      </c>
      <c r="G42" s="530" t="s">
        <v>1019</v>
      </c>
      <c r="H42" s="529">
        <v>20</v>
      </c>
    </row>
    <row r="43" spans="2:8">
      <c r="B43" s="529" t="s">
        <v>256</v>
      </c>
      <c r="C43" s="531">
        <v>38</v>
      </c>
      <c r="D43" t="s">
        <v>306</v>
      </c>
      <c r="E43" s="529">
        <v>50000</v>
      </c>
      <c r="F43" s="529">
        <v>100</v>
      </c>
      <c r="G43" s="530" t="s">
        <v>1019</v>
      </c>
      <c r="H43">
        <v>5</v>
      </c>
    </row>
    <row r="44" spans="2:8">
      <c r="B44" s="529" t="s">
        <v>256</v>
      </c>
      <c r="C44" s="531">
        <v>39</v>
      </c>
      <c r="D44" t="s">
        <v>307</v>
      </c>
      <c r="E44" s="529">
        <v>50000</v>
      </c>
      <c r="F44" s="529">
        <v>100</v>
      </c>
      <c r="G44" s="530" t="s">
        <v>1019</v>
      </c>
      <c r="H44" s="529">
        <v>5</v>
      </c>
    </row>
    <row r="45" spans="2:8">
      <c r="B45" s="529" t="s">
        <v>256</v>
      </c>
      <c r="C45" s="531">
        <v>40</v>
      </c>
      <c r="D45" t="s">
        <v>308</v>
      </c>
      <c r="E45" s="529">
        <v>300000</v>
      </c>
      <c r="F45" s="529">
        <v>300</v>
      </c>
      <c r="G45" s="530" t="s">
        <v>1019</v>
      </c>
      <c r="H45" s="529">
        <v>20</v>
      </c>
    </row>
    <row r="46" spans="2:8">
      <c r="B46" s="529" t="s">
        <v>256</v>
      </c>
      <c r="C46" s="531">
        <v>41</v>
      </c>
      <c r="D46" t="s">
        <v>309</v>
      </c>
      <c r="E46" s="529">
        <v>300000</v>
      </c>
      <c r="F46" s="529">
        <v>300</v>
      </c>
      <c r="G46" s="530" t="s">
        <v>1019</v>
      </c>
      <c r="H46" s="529">
        <v>20</v>
      </c>
    </row>
    <row r="47" spans="2:8">
      <c r="B47" s="529" t="s">
        <v>256</v>
      </c>
      <c r="C47" s="531">
        <v>410</v>
      </c>
      <c r="D47" t="s">
        <v>1063</v>
      </c>
      <c r="E47" s="529">
        <v>300000</v>
      </c>
      <c r="F47" s="529">
        <v>300</v>
      </c>
      <c r="G47" s="530" t="s">
        <v>1019</v>
      </c>
      <c r="H47" s="529">
        <v>20</v>
      </c>
    </row>
    <row r="48" spans="2:8">
      <c r="B48" s="529" t="s">
        <v>256</v>
      </c>
      <c r="C48" s="531">
        <v>411</v>
      </c>
      <c r="D48" t="s">
        <v>310</v>
      </c>
      <c r="E48" s="529">
        <v>50000</v>
      </c>
      <c r="F48" s="529">
        <v>100</v>
      </c>
      <c r="G48" s="530" t="s">
        <v>1019</v>
      </c>
      <c r="H48" s="529">
        <v>5</v>
      </c>
    </row>
    <row r="49" spans="2:8">
      <c r="B49" s="529" t="s">
        <v>256</v>
      </c>
      <c r="C49" s="531">
        <v>412</v>
      </c>
      <c r="D49" t="s">
        <v>311</v>
      </c>
      <c r="E49" s="529">
        <v>50000</v>
      </c>
      <c r="F49" s="529">
        <v>100</v>
      </c>
      <c r="G49" s="530" t="s">
        <v>1019</v>
      </c>
      <c r="H49" s="529">
        <v>5</v>
      </c>
    </row>
    <row r="50" spans="2:8">
      <c r="B50" s="529" t="s">
        <v>256</v>
      </c>
      <c r="C50" s="531">
        <v>413</v>
      </c>
      <c r="D50" t="s">
        <v>312</v>
      </c>
      <c r="E50" s="529">
        <v>300000</v>
      </c>
      <c r="F50" s="529">
        <v>300</v>
      </c>
      <c r="G50" s="530" t="s">
        <v>1019</v>
      </c>
      <c r="H50" s="529">
        <v>20</v>
      </c>
    </row>
    <row r="51" spans="2:8">
      <c r="B51" s="529" t="s">
        <v>256</v>
      </c>
      <c r="C51" s="531">
        <v>414</v>
      </c>
      <c r="D51" t="s">
        <v>313</v>
      </c>
      <c r="E51" s="529">
        <v>300000</v>
      </c>
      <c r="F51" s="529">
        <v>300</v>
      </c>
      <c r="G51" s="530" t="s">
        <v>1019</v>
      </c>
      <c r="H51" s="529">
        <v>20</v>
      </c>
    </row>
    <row r="52" spans="2:8">
      <c r="B52" s="529" t="s">
        <v>256</v>
      </c>
      <c r="C52" s="531">
        <v>415</v>
      </c>
      <c r="D52" t="s">
        <v>314</v>
      </c>
      <c r="E52" s="529">
        <v>50000</v>
      </c>
      <c r="F52" s="529">
        <v>100</v>
      </c>
      <c r="G52" s="530" t="s">
        <v>1019</v>
      </c>
      <c r="H52" s="529">
        <v>5</v>
      </c>
    </row>
    <row r="53" spans="2:8">
      <c r="B53" s="529" t="s">
        <v>256</v>
      </c>
      <c r="C53" s="531">
        <v>416</v>
      </c>
      <c r="D53" t="s">
        <v>315</v>
      </c>
      <c r="E53" s="529">
        <v>50000</v>
      </c>
      <c r="F53" s="529">
        <v>100</v>
      </c>
      <c r="G53" s="530" t="s">
        <v>1019</v>
      </c>
      <c r="H53" s="529">
        <v>5</v>
      </c>
    </row>
    <row r="54" spans="2:8">
      <c r="B54" s="529" t="s">
        <v>931</v>
      </c>
      <c r="C54" s="531">
        <v>42</v>
      </c>
      <c r="D54" t="s">
        <v>316</v>
      </c>
      <c r="E54" s="529">
        <v>300000</v>
      </c>
      <c r="F54" s="529">
        <v>300</v>
      </c>
      <c r="G54" s="530" t="s">
        <v>1019</v>
      </c>
      <c r="H54" s="529">
        <v>20</v>
      </c>
    </row>
    <row r="55" spans="2:8">
      <c r="B55" s="529" t="s">
        <v>931</v>
      </c>
      <c r="C55" s="531">
        <v>43</v>
      </c>
      <c r="D55" t="s">
        <v>317</v>
      </c>
      <c r="E55" s="529">
        <v>300000</v>
      </c>
      <c r="F55" s="529">
        <v>300</v>
      </c>
      <c r="G55" s="530" t="s">
        <v>1019</v>
      </c>
      <c r="H55" s="529">
        <v>20</v>
      </c>
    </row>
    <row r="56" spans="2:8">
      <c r="B56" s="529" t="s">
        <v>931</v>
      </c>
      <c r="C56" s="531">
        <v>44</v>
      </c>
      <c r="D56" t="s">
        <v>318</v>
      </c>
      <c r="E56" s="529">
        <v>300000</v>
      </c>
      <c r="F56" s="529">
        <v>300</v>
      </c>
      <c r="G56" s="530" t="s">
        <v>1019</v>
      </c>
      <c r="H56" s="529">
        <v>20</v>
      </c>
    </row>
    <row r="57" spans="2:8">
      <c r="B57" s="529" t="s">
        <v>931</v>
      </c>
      <c r="C57" s="531">
        <v>45</v>
      </c>
      <c r="D57" t="s">
        <v>319</v>
      </c>
      <c r="E57" s="529">
        <v>300000</v>
      </c>
      <c r="F57" s="529">
        <v>300</v>
      </c>
      <c r="G57" s="530" t="s">
        <v>1019</v>
      </c>
      <c r="H57" s="529">
        <v>20</v>
      </c>
    </row>
    <row r="58" spans="2:8">
      <c r="B58" s="529" t="s">
        <v>931</v>
      </c>
      <c r="C58" s="531">
        <v>46</v>
      </c>
      <c r="D58" t="s">
        <v>320</v>
      </c>
      <c r="E58" s="529">
        <v>300000</v>
      </c>
      <c r="F58" s="529">
        <v>300</v>
      </c>
      <c r="G58" s="530" t="s">
        <v>1019</v>
      </c>
      <c r="H58" s="529">
        <v>20</v>
      </c>
    </row>
    <row r="59" spans="2:8">
      <c r="B59" s="529" t="s">
        <v>931</v>
      </c>
      <c r="C59" s="531">
        <v>47</v>
      </c>
      <c r="D59" t="s">
        <v>321</v>
      </c>
      <c r="E59" s="529">
        <v>300000</v>
      </c>
      <c r="F59" s="529">
        <v>300</v>
      </c>
      <c r="G59" s="530" t="s">
        <v>1019</v>
      </c>
      <c r="H59" s="529">
        <v>20</v>
      </c>
    </row>
    <row r="60" spans="2:8">
      <c r="B60" s="529" t="s">
        <v>931</v>
      </c>
      <c r="C60" s="531">
        <v>48</v>
      </c>
      <c r="D60" t="s">
        <v>322</v>
      </c>
      <c r="E60" s="529">
        <v>300000</v>
      </c>
      <c r="F60" s="529">
        <v>300</v>
      </c>
      <c r="G60" s="530" t="s">
        <v>1019</v>
      </c>
      <c r="H60" s="529">
        <v>20</v>
      </c>
    </row>
    <row r="61" spans="2:8">
      <c r="B61" s="529" t="s">
        <v>931</v>
      </c>
      <c r="C61" s="531">
        <v>49</v>
      </c>
      <c r="D61" t="s">
        <v>323</v>
      </c>
      <c r="E61" s="529">
        <v>300000</v>
      </c>
      <c r="F61" s="529">
        <v>300</v>
      </c>
      <c r="G61" s="530" t="s">
        <v>1019</v>
      </c>
      <c r="H61" s="529">
        <v>20</v>
      </c>
    </row>
    <row r="62" spans="2:8">
      <c r="B62" s="529" t="s">
        <v>932</v>
      </c>
      <c r="C62" s="531">
        <v>50</v>
      </c>
      <c r="D62" t="s">
        <v>324</v>
      </c>
      <c r="E62" s="529">
        <v>100000</v>
      </c>
      <c r="F62" s="529">
        <v>100</v>
      </c>
      <c r="G62" s="530" t="s">
        <v>1019</v>
      </c>
      <c r="H62" s="529">
        <v>5</v>
      </c>
    </row>
    <row r="63" spans="2:8">
      <c r="B63" s="529" t="s">
        <v>932</v>
      </c>
      <c r="C63" s="531">
        <v>51</v>
      </c>
      <c r="D63" t="s">
        <v>325</v>
      </c>
      <c r="E63" s="529">
        <v>100000</v>
      </c>
      <c r="F63" s="529">
        <v>100</v>
      </c>
      <c r="G63" s="530" t="s">
        <v>1019</v>
      </c>
      <c r="H63" s="529">
        <v>5</v>
      </c>
    </row>
    <row r="64" spans="2:8">
      <c r="B64" s="529" t="s">
        <v>932</v>
      </c>
      <c r="C64" s="531">
        <v>52</v>
      </c>
      <c r="D64" t="s">
        <v>326</v>
      </c>
      <c r="E64" s="529">
        <v>100000</v>
      </c>
      <c r="F64" s="529">
        <v>100</v>
      </c>
      <c r="G64" s="530" t="s">
        <v>1019</v>
      </c>
      <c r="H64" s="529">
        <v>5</v>
      </c>
    </row>
    <row r="65" spans="2:8">
      <c r="B65" s="529" t="s">
        <v>932</v>
      </c>
      <c r="C65" s="531">
        <v>53</v>
      </c>
      <c r="D65" t="s">
        <v>1064</v>
      </c>
      <c r="E65" s="529">
        <v>100000</v>
      </c>
      <c r="F65" s="529">
        <v>100</v>
      </c>
      <c r="G65" s="530" t="s">
        <v>1019</v>
      </c>
      <c r="H65" s="529">
        <v>5</v>
      </c>
    </row>
    <row r="66" spans="2:8">
      <c r="B66" s="529" t="s">
        <v>932</v>
      </c>
      <c r="C66" s="531">
        <v>54</v>
      </c>
      <c r="D66" t="s">
        <v>327</v>
      </c>
      <c r="E66" s="529">
        <v>100000</v>
      </c>
      <c r="F66" s="529">
        <v>100</v>
      </c>
      <c r="G66" s="530" t="s">
        <v>1019</v>
      </c>
      <c r="H66" s="529">
        <v>5</v>
      </c>
    </row>
    <row r="67" spans="2:8">
      <c r="B67" s="529" t="s">
        <v>932</v>
      </c>
      <c r="C67" s="531">
        <v>55</v>
      </c>
      <c r="D67" t="s">
        <v>328</v>
      </c>
      <c r="E67" s="529">
        <v>100000</v>
      </c>
      <c r="F67" s="529">
        <v>100</v>
      </c>
      <c r="G67" s="530" t="s">
        <v>1019</v>
      </c>
      <c r="H67" s="529">
        <v>5</v>
      </c>
    </row>
    <row r="68" spans="2:8">
      <c r="B68" s="529" t="s">
        <v>932</v>
      </c>
      <c r="C68" s="531">
        <v>56</v>
      </c>
      <c r="D68" t="s">
        <v>329</v>
      </c>
      <c r="E68" s="529">
        <v>50000</v>
      </c>
      <c r="F68" s="529">
        <v>50</v>
      </c>
      <c r="G68" s="530" t="s">
        <v>1019</v>
      </c>
      <c r="H68" s="529">
        <v>5</v>
      </c>
    </row>
    <row r="69" spans="2:8">
      <c r="B69" s="529" t="s">
        <v>932</v>
      </c>
      <c r="C69" s="531">
        <v>57</v>
      </c>
      <c r="D69" t="s">
        <v>330</v>
      </c>
      <c r="E69" s="529">
        <v>50000</v>
      </c>
      <c r="F69" s="529">
        <v>50</v>
      </c>
      <c r="G69" s="530" t="s">
        <v>1019</v>
      </c>
      <c r="H69" s="529">
        <v>5</v>
      </c>
    </row>
    <row r="70" spans="2:8">
      <c r="B70" s="529" t="s">
        <v>932</v>
      </c>
      <c r="C70" s="531">
        <v>58</v>
      </c>
      <c r="D70" t="s">
        <v>331</v>
      </c>
      <c r="E70" s="529">
        <v>50000</v>
      </c>
      <c r="F70" s="529">
        <v>50</v>
      </c>
      <c r="G70" s="530" t="s">
        <v>1019</v>
      </c>
      <c r="H70" s="529">
        <v>5</v>
      </c>
    </row>
    <row r="71" spans="2:8">
      <c r="B71" s="529" t="s">
        <v>932</v>
      </c>
      <c r="C71" s="531">
        <v>59</v>
      </c>
      <c r="D71" t="s">
        <v>332</v>
      </c>
      <c r="E71" s="529">
        <v>50000</v>
      </c>
      <c r="F71" s="529">
        <v>50</v>
      </c>
      <c r="G71" s="530" t="s">
        <v>1019</v>
      </c>
      <c r="H71" s="529">
        <v>5</v>
      </c>
    </row>
    <row r="72" spans="2:8">
      <c r="B72" s="529" t="s">
        <v>932</v>
      </c>
      <c r="C72" s="531">
        <v>60</v>
      </c>
      <c r="D72" t="s">
        <v>333</v>
      </c>
      <c r="E72" s="529">
        <v>50000</v>
      </c>
      <c r="F72" s="529">
        <v>50</v>
      </c>
      <c r="G72" s="530" t="s">
        <v>1019</v>
      </c>
      <c r="H72" s="529">
        <v>5</v>
      </c>
    </row>
    <row r="73" spans="2:8">
      <c r="B73" s="529" t="s">
        <v>932</v>
      </c>
      <c r="C73" s="531">
        <v>61</v>
      </c>
      <c r="D73" t="s">
        <v>334</v>
      </c>
      <c r="E73" s="529">
        <v>50000</v>
      </c>
      <c r="F73" s="529">
        <v>50</v>
      </c>
      <c r="G73" s="530" t="s">
        <v>1019</v>
      </c>
      <c r="H73" s="529">
        <v>5</v>
      </c>
    </row>
    <row r="74" spans="2:8">
      <c r="B74" s="529" t="s">
        <v>933</v>
      </c>
      <c r="C74" s="531">
        <v>62</v>
      </c>
      <c r="D74" t="s">
        <v>335</v>
      </c>
      <c r="E74" s="529">
        <v>300000</v>
      </c>
      <c r="F74" s="529">
        <v>300</v>
      </c>
      <c r="G74" s="530" t="s">
        <v>1019</v>
      </c>
      <c r="H74" s="529">
        <v>20</v>
      </c>
    </row>
    <row r="75" spans="2:8">
      <c r="B75" s="529" t="s">
        <v>933</v>
      </c>
      <c r="C75" s="531">
        <v>63</v>
      </c>
      <c r="D75" t="s">
        <v>336</v>
      </c>
      <c r="E75" s="529">
        <v>300000</v>
      </c>
      <c r="F75" s="529">
        <v>300</v>
      </c>
      <c r="G75" s="530" t="s">
        <v>1019</v>
      </c>
      <c r="H75" s="529">
        <v>20</v>
      </c>
    </row>
    <row r="76" spans="2:8">
      <c r="B76" s="529" t="s">
        <v>933</v>
      </c>
      <c r="C76" s="531">
        <v>64</v>
      </c>
      <c r="D76" t="s">
        <v>1065</v>
      </c>
      <c r="E76" s="529">
        <v>300000</v>
      </c>
      <c r="F76" s="529">
        <v>300</v>
      </c>
      <c r="G76" s="530" t="s">
        <v>1019</v>
      </c>
      <c r="H76" s="529">
        <v>20</v>
      </c>
    </row>
    <row r="77" spans="2:8">
      <c r="B77" s="529" t="s">
        <v>933</v>
      </c>
      <c r="C77" s="531">
        <v>65</v>
      </c>
      <c r="D77" t="s">
        <v>1066</v>
      </c>
      <c r="E77" s="529">
        <v>300000</v>
      </c>
      <c r="F77" s="529">
        <v>300</v>
      </c>
      <c r="G77" s="530" t="s">
        <v>1019</v>
      </c>
      <c r="H77" s="529">
        <v>20</v>
      </c>
    </row>
    <row r="78" spans="2:8">
      <c r="B78" s="529" t="s">
        <v>933</v>
      </c>
      <c r="C78" s="531">
        <v>66</v>
      </c>
      <c r="D78" t="s">
        <v>337</v>
      </c>
      <c r="E78" s="529">
        <v>300000</v>
      </c>
      <c r="F78" s="529">
        <v>300</v>
      </c>
      <c r="G78" s="530" t="s">
        <v>1019</v>
      </c>
      <c r="H78" s="529">
        <v>20</v>
      </c>
    </row>
    <row r="79" spans="2:8">
      <c r="B79" s="529" t="s">
        <v>933</v>
      </c>
      <c r="C79" s="531">
        <v>67</v>
      </c>
      <c r="D79" t="s">
        <v>1067</v>
      </c>
      <c r="E79" s="529">
        <v>300000</v>
      </c>
      <c r="F79" s="529">
        <v>300</v>
      </c>
      <c r="G79" s="530" t="s">
        <v>1019</v>
      </c>
      <c r="H79" s="529">
        <v>20</v>
      </c>
    </row>
    <row r="80" spans="2:8">
      <c r="B80" s="529" t="s">
        <v>934</v>
      </c>
      <c r="C80" s="531">
        <v>68</v>
      </c>
      <c r="D80" t="s">
        <v>339</v>
      </c>
      <c r="E80" s="529">
        <v>300000</v>
      </c>
      <c r="F80" s="529">
        <v>300</v>
      </c>
      <c r="G80" s="530" t="s">
        <v>1019</v>
      </c>
      <c r="H80" s="529">
        <v>20</v>
      </c>
    </row>
    <row r="81" spans="2:8">
      <c r="B81" s="529" t="s">
        <v>934</v>
      </c>
      <c r="C81" s="531">
        <v>69</v>
      </c>
      <c r="D81" t="s">
        <v>340</v>
      </c>
      <c r="E81" s="529">
        <v>300000</v>
      </c>
      <c r="F81" s="529">
        <v>300</v>
      </c>
      <c r="G81" s="530" t="s">
        <v>1019</v>
      </c>
      <c r="H81" s="529">
        <v>20</v>
      </c>
    </row>
    <row r="82" spans="2:8">
      <c r="B82" s="529" t="s">
        <v>934</v>
      </c>
      <c r="C82" s="531">
        <v>690</v>
      </c>
      <c r="D82" t="s">
        <v>1068</v>
      </c>
      <c r="E82" s="529">
        <v>300000</v>
      </c>
      <c r="F82" s="529">
        <v>300</v>
      </c>
      <c r="G82" s="530" t="s">
        <v>1019</v>
      </c>
      <c r="H82" s="529">
        <v>20</v>
      </c>
    </row>
    <row r="83" spans="2:8">
      <c r="B83" s="529" t="s">
        <v>934</v>
      </c>
      <c r="C83" s="531">
        <v>691</v>
      </c>
      <c r="D83" t="s">
        <v>341</v>
      </c>
      <c r="E83" s="529">
        <v>300000</v>
      </c>
      <c r="F83" s="529">
        <v>300</v>
      </c>
      <c r="G83" s="530" t="s">
        <v>1019</v>
      </c>
      <c r="H83" s="529">
        <v>20</v>
      </c>
    </row>
    <row r="84" spans="2:8">
      <c r="B84" s="529" t="s">
        <v>934</v>
      </c>
      <c r="C84" s="531">
        <v>692</v>
      </c>
      <c r="D84" t="s">
        <v>819</v>
      </c>
      <c r="E84" s="529">
        <v>300000</v>
      </c>
      <c r="F84" s="529">
        <v>300</v>
      </c>
      <c r="G84" s="530" t="s">
        <v>1019</v>
      </c>
      <c r="H84" s="529">
        <v>20</v>
      </c>
    </row>
    <row r="85" spans="2:8">
      <c r="B85" s="529" t="s">
        <v>934</v>
      </c>
      <c r="C85" s="531">
        <v>693</v>
      </c>
      <c r="D85" t="s">
        <v>342</v>
      </c>
      <c r="E85" s="529">
        <v>50000</v>
      </c>
      <c r="F85" s="529">
        <v>100</v>
      </c>
      <c r="G85" s="530" t="s">
        <v>1019</v>
      </c>
      <c r="H85" s="529">
        <v>5</v>
      </c>
    </row>
    <row r="86" spans="2:8">
      <c r="B86" s="529" t="s">
        <v>934</v>
      </c>
      <c r="C86" s="531">
        <v>694</v>
      </c>
      <c r="D86" t="s">
        <v>343</v>
      </c>
      <c r="E86" s="529">
        <v>300000</v>
      </c>
      <c r="F86" s="529">
        <v>300</v>
      </c>
      <c r="G86" s="530" t="s">
        <v>1019</v>
      </c>
      <c r="H86" s="529">
        <v>20</v>
      </c>
    </row>
    <row r="87" spans="2:8">
      <c r="B87" s="529" t="s">
        <v>934</v>
      </c>
      <c r="C87" s="531">
        <v>70</v>
      </c>
      <c r="D87" t="s">
        <v>344</v>
      </c>
      <c r="E87" s="529">
        <v>50000</v>
      </c>
      <c r="F87" s="529">
        <v>100</v>
      </c>
      <c r="G87" s="530" t="s">
        <v>1019</v>
      </c>
      <c r="H87" s="529">
        <v>5</v>
      </c>
    </row>
    <row r="88" spans="2:8">
      <c r="B88" s="529" t="s">
        <v>935</v>
      </c>
      <c r="C88" s="531">
        <v>71</v>
      </c>
      <c r="D88" t="s">
        <v>345</v>
      </c>
      <c r="E88" s="529">
        <v>50000</v>
      </c>
      <c r="F88" s="529">
        <v>100</v>
      </c>
      <c r="G88" s="530" t="s">
        <v>1019</v>
      </c>
      <c r="H88" s="529">
        <v>5</v>
      </c>
    </row>
    <row r="89" spans="2:8">
      <c r="B89" s="529" t="s">
        <v>935</v>
      </c>
      <c r="C89" s="531">
        <v>72</v>
      </c>
      <c r="D89" t="s">
        <v>346</v>
      </c>
      <c r="E89" s="529">
        <v>50000</v>
      </c>
      <c r="F89" s="529">
        <v>100</v>
      </c>
      <c r="G89" s="530" t="s">
        <v>1019</v>
      </c>
      <c r="H89" s="529">
        <v>5</v>
      </c>
    </row>
    <row r="90" spans="2:8">
      <c r="B90" s="529" t="s">
        <v>935</v>
      </c>
      <c r="C90" s="531">
        <v>73</v>
      </c>
      <c r="D90" t="s">
        <v>347</v>
      </c>
      <c r="E90" s="529">
        <v>50000</v>
      </c>
      <c r="F90" s="529">
        <v>100</v>
      </c>
      <c r="G90" s="530" t="s">
        <v>1019</v>
      </c>
      <c r="H90" s="529">
        <v>5</v>
      </c>
    </row>
    <row r="91" spans="2:8">
      <c r="B91" s="529" t="s">
        <v>935</v>
      </c>
      <c r="C91" s="531">
        <v>74</v>
      </c>
      <c r="D91" t="s">
        <v>348</v>
      </c>
      <c r="E91" s="529">
        <v>50000</v>
      </c>
      <c r="F91" s="529">
        <v>100</v>
      </c>
      <c r="G91" s="530" t="s">
        <v>1019</v>
      </c>
      <c r="H91" s="529">
        <v>5</v>
      </c>
    </row>
    <row r="92" spans="2:8">
      <c r="B92" s="529" t="s">
        <v>928</v>
      </c>
      <c r="C92" s="531">
        <v>75</v>
      </c>
      <c r="D92" t="s">
        <v>349</v>
      </c>
      <c r="E92" s="529">
        <v>50000</v>
      </c>
      <c r="F92" s="529">
        <v>100</v>
      </c>
      <c r="G92" s="530" t="s">
        <v>1019</v>
      </c>
      <c r="H92" s="529">
        <v>5</v>
      </c>
    </row>
    <row r="93" spans="2:8">
      <c r="B93" s="529" t="s">
        <v>928</v>
      </c>
      <c r="C93" s="531">
        <v>76</v>
      </c>
      <c r="D93" t="s">
        <v>350</v>
      </c>
      <c r="E93" s="529">
        <v>50000</v>
      </c>
      <c r="F93" s="529">
        <v>50</v>
      </c>
      <c r="G93" s="530" t="s">
        <v>1019</v>
      </c>
      <c r="H93" s="529">
        <v>5</v>
      </c>
    </row>
    <row r="94" spans="2:8">
      <c r="B94" s="529" t="s">
        <v>928</v>
      </c>
      <c r="C94" s="531">
        <v>77</v>
      </c>
      <c r="D94" t="s">
        <v>351</v>
      </c>
      <c r="E94" s="529">
        <v>50000</v>
      </c>
      <c r="F94" s="529">
        <v>50</v>
      </c>
      <c r="G94" s="530" t="s">
        <v>1019</v>
      </c>
      <c r="H94" s="529">
        <v>5</v>
      </c>
    </row>
    <row r="95" spans="2:8">
      <c r="B95" s="529" t="s">
        <v>936</v>
      </c>
      <c r="C95" s="531">
        <v>78</v>
      </c>
      <c r="D95" t="s">
        <v>352</v>
      </c>
      <c r="E95" s="529">
        <v>50000</v>
      </c>
      <c r="F95" s="529">
        <v>100</v>
      </c>
      <c r="G95" s="530" t="s">
        <v>1019</v>
      </c>
      <c r="H95" s="529">
        <v>5</v>
      </c>
    </row>
    <row r="96" spans="2:8">
      <c r="B96" s="529" t="s">
        <v>936</v>
      </c>
      <c r="C96" s="531">
        <v>79</v>
      </c>
      <c r="D96" t="s">
        <v>353</v>
      </c>
      <c r="E96" s="529">
        <v>50000</v>
      </c>
      <c r="F96" s="529">
        <v>100</v>
      </c>
      <c r="G96" s="530" t="s">
        <v>1019</v>
      </c>
      <c r="H96" s="529">
        <v>5</v>
      </c>
    </row>
    <row r="97" spans="2:8">
      <c r="B97" s="529" t="s">
        <v>936</v>
      </c>
      <c r="C97" s="531">
        <v>80</v>
      </c>
      <c r="D97" t="s">
        <v>354</v>
      </c>
      <c r="E97" s="529">
        <v>50000</v>
      </c>
      <c r="F97" s="529">
        <v>100</v>
      </c>
      <c r="G97" s="530" t="s">
        <v>1019</v>
      </c>
      <c r="H97" s="529">
        <v>5</v>
      </c>
    </row>
    <row r="98" spans="2:8">
      <c r="B98" s="529" t="s">
        <v>937</v>
      </c>
      <c r="C98" s="531">
        <v>81</v>
      </c>
      <c r="D98" t="s">
        <v>355</v>
      </c>
      <c r="E98" s="529">
        <v>50000</v>
      </c>
      <c r="F98" s="529">
        <v>100</v>
      </c>
      <c r="G98" s="530" t="s">
        <v>1019</v>
      </c>
      <c r="H98" s="529">
        <v>5</v>
      </c>
    </row>
    <row r="99" spans="2:8">
      <c r="B99" s="529" t="s">
        <v>937</v>
      </c>
      <c r="C99" s="531">
        <v>82</v>
      </c>
      <c r="D99" t="s">
        <v>1069</v>
      </c>
      <c r="E99" s="529">
        <v>50000</v>
      </c>
      <c r="F99" s="529">
        <v>100</v>
      </c>
      <c r="G99" s="530" t="s">
        <v>1019</v>
      </c>
      <c r="H99" s="529">
        <v>5</v>
      </c>
    </row>
    <row r="100" spans="2:8">
      <c r="B100" s="529" t="s">
        <v>938</v>
      </c>
      <c r="C100" s="531">
        <v>83</v>
      </c>
      <c r="D100" t="s">
        <v>356</v>
      </c>
      <c r="E100" s="529">
        <v>50000</v>
      </c>
      <c r="F100" s="529">
        <v>100</v>
      </c>
      <c r="G100" s="530" t="s">
        <v>1019</v>
      </c>
      <c r="H100" s="529">
        <v>5</v>
      </c>
    </row>
    <row r="101" spans="2:8">
      <c r="B101" s="529" t="s">
        <v>938</v>
      </c>
      <c r="C101" s="531">
        <v>84</v>
      </c>
      <c r="D101" t="s">
        <v>357</v>
      </c>
      <c r="E101" s="529">
        <v>50000</v>
      </c>
      <c r="F101" s="529">
        <v>100</v>
      </c>
      <c r="G101" s="530" t="s">
        <v>1019</v>
      </c>
      <c r="H101" s="529">
        <v>5</v>
      </c>
    </row>
    <row r="102" spans="2:8">
      <c r="B102" s="529" t="s">
        <v>938</v>
      </c>
      <c r="C102" s="531">
        <v>85</v>
      </c>
      <c r="D102" t="s">
        <v>358</v>
      </c>
      <c r="E102" s="529">
        <v>50000</v>
      </c>
      <c r="F102" s="529">
        <v>100</v>
      </c>
      <c r="G102" s="530" t="s">
        <v>1019</v>
      </c>
      <c r="H102" s="529">
        <v>5</v>
      </c>
    </row>
    <row r="103" spans="2:8">
      <c r="B103" s="529" t="s">
        <v>257</v>
      </c>
      <c r="C103" s="531">
        <v>86</v>
      </c>
      <c r="D103" t="s">
        <v>359</v>
      </c>
      <c r="E103" s="529">
        <v>50000</v>
      </c>
      <c r="F103" s="529">
        <v>100</v>
      </c>
      <c r="G103" s="530" t="s">
        <v>1019</v>
      </c>
      <c r="H103" s="529">
        <v>5</v>
      </c>
    </row>
    <row r="104" spans="2:8">
      <c r="B104" s="529" t="s">
        <v>257</v>
      </c>
      <c r="C104" s="531">
        <v>87</v>
      </c>
      <c r="D104" t="s">
        <v>360</v>
      </c>
      <c r="E104" s="529">
        <v>50000</v>
      </c>
      <c r="F104" s="529">
        <v>100</v>
      </c>
      <c r="G104" s="530" t="s">
        <v>1019</v>
      </c>
      <c r="H104" s="529">
        <v>5</v>
      </c>
    </row>
    <row r="105" spans="2:8">
      <c r="B105" s="529" t="s">
        <v>258</v>
      </c>
      <c r="C105" s="531">
        <v>88</v>
      </c>
      <c r="D105" t="s">
        <v>361</v>
      </c>
      <c r="E105" s="529">
        <v>50000</v>
      </c>
      <c r="F105" s="529">
        <v>100</v>
      </c>
      <c r="G105" s="530" t="s">
        <v>1019</v>
      </c>
      <c r="H105" s="529">
        <v>5</v>
      </c>
    </row>
    <row r="106" spans="2:8">
      <c r="B106" s="529" t="s">
        <v>258</v>
      </c>
      <c r="C106" s="531">
        <v>89</v>
      </c>
      <c r="D106" t="s">
        <v>362</v>
      </c>
      <c r="E106" s="529">
        <v>50000</v>
      </c>
      <c r="F106" s="529">
        <v>100</v>
      </c>
      <c r="G106" s="530" t="s">
        <v>1019</v>
      </c>
      <c r="H106" s="529">
        <v>5</v>
      </c>
    </row>
    <row r="107" spans="2:8">
      <c r="B107" s="529" t="s">
        <v>258</v>
      </c>
      <c r="C107" s="531">
        <v>90</v>
      </c>
      <c r="D107" t="s">
        <v>363</v>
      </c>
      <c r="E107" s="529">
        <v>50000</v>
      </c>
      <c r="F107" s="529">
        <v>100</v>
      </c>
      <c r="G107" s="530" t="s">
        <v>1019</v>
      </c>
      <c r="H107" s="529">
        <v>5</v>
      </c>
    </row>
    <row r="108" spans="2:8">
      <c r="B108" s="529" t="s">
        <v>258</v>
      </c>
      <c r="C108" s="531">
        <v>91</v>
      </c>
      <c r="D108" t="s">
        <v>364</v>
      </c>
      <c r="E108" s="529">
        <v>50000</v>
      </c>
      <c r="F108" s="529">
        <v>100</v>
      </c>
      <c r="G108" s="530" t="s">
        <v>1019</v>
      </c>
      <c r="H108" s="529">
        <v>5</v>
      </c>
    </row>
    <row r="109" spans="2:8">
      <c r="B109" s="529" t="s">
        <v>258</v>
      </c>
      <c r="C109" s="531">
        <v>92</v>
      </c>
      <c r="D109" t="s">
        <v>365</v>
      </c>
      <c r="E109" s="529">
        <v>50000</v>
      </c>
      <c r="F109" s="529">
        <v>100</v>
      </c>
      <c r="G109" s="530" t="s">
        <v>1019</v>
      </c>
      <c r="H109" s="529">
        <v>5</v>
      </c>
    </row>
    <row r="110" spans="2:8">
      <c r="B110" s="529" t="s">
        <v>258</v>
      </c>
      <c r="C110" s="531">
        <v>93</v>
      </c>
      <c r="D110" t="s">
        <v>366</v>
      </c>
      <c r="E110" s="529">
        <v>50000</v>
      </c>
      <c r="F110" s="529">
        <v>100</v>
      </c>
      <c r="G110" s="530" t="s">
        <v>1019</v>
      </c>
      <c r="H110" s="529">
        <v>5</v>
      </c>
    </row>
    <row r="111" spans="2:8">
      <c r="B111" s="529" t="s">
        <v>258</v>
      </c>
      <c r="C111" s="531">
        <v>94</v>
      </c>
      <c r="D111" t="s">
        <v>367</v>
      </c>
      <c r="E111" s="529">
        <v>50000</v>
      </c>
      <c r="F111" s="529">
        <v>100</v>
      </c>
      <c r="G111" s="530" t="s">
        <v>1019</v>
      </c>
      <c r="H111" s="529">
        <v>5</v>
      </c>
    </row>
    <row r="112" spans="2:8">
      <c r="B112" s="529" t="s">
        <v>258</v>
      </c>
      <c r="C112" s="531">
        <v>95</v>
      </c>
      <c r="D112" t="s">
        <v>368</v>
      </c>
      <c r="E112" s="529">
        <v>50000</v>
      </c>
      <c r="F112" s="529">
        <v>100</v>
      </c>
      <c r="G112" s="530" t="s">
        <v>1019</v>
      </c>
      <c r="H112" s="529">
        <v>5</v>
      </c>
    </row>
    <row r="113" spans="2:8">
      <c r="B113" s="529" t="s">
        <v>258</v>
      </c>
      <c r="C113" s="531">
        <v>96</v>
      </c>
      <c r="D113" t="s">
        <v>369</v>
      </c>
      <c r="E113" s="529">
        <v>50000</v>
      </c>
      <c r="F113" s="529">
        <v>100</v>
      </c>
      <c r="G113" s="530" t="s">
        <v>1019</v>
      </c>
      <c r="H113" s="529">
        <v>5</v>
      </c>
    </row>
    <row r="114" spans="2:8">
      <c r="B114" s="529" t="s">
        <v>259</v>
      </c>
      <c r="C114" s="531">
        <v>97</v>
      </c>
      <c r="D114" t="s">
        <v>370</v>
      </c>
      <c r="E114" s="529">
        <v>300000</v>
      </c>
      <c r="F114" s="529">
        <v>300</v>
      </c>
      <c r="G114" s="530" t="s">
        <v>1019</v>
      </c>
      <c r="H114" s="529">
        <v>20</v>
      </c>
    </row>
    <row r="115" spans="2:8">
      <c r="B115" s="529" t="s">
        <v>259</v>
      </c>
      <c r="C115" s="531">
        <v>98</v>
      </c>
      <c r="D115" t="s">
        <v>371</v>
      </c>
      <c r="E115" s="529">
        <v>300000</v>
      </c>
      <c r="F115" s="529">
        <v>300</v>
      </c>
      <c r="G115" s="530" t="s">
        <v>1019</v>
      </c>
      <c r="H115" s="529">
        <v>20</v>
      </c>
    </row>
    <row r="116" spans="2:8">
      <c r="B116" s="529" t="s">
        <v>260</v>
      </c>
      <c r="C116" s="531">
        <v>99</v>
      </c>
      <c r="D116" t="s">
        <v>372</v>
      </c>
      <c r="E116" s="529">
        <v>300000</v>
      </c>
      <c r="F116" s="529">
        <v>300</v>
      </c>
      <c r="G116" s="530" t="s">
        <v>1019</v>
      </c>
      <c r="H116" s="529">
        <v>20</v>
      </c>
    </row>
  </sheetData>
  <sheetProtection algorithmName="SHA-512" hashValue="9r8xa62EIpkbfOOkQy7YQDs9zffbE/WWoBjwfjLcWWKZQxXE2vB21ihJJZ5znfzB7tTxT9Aq0ZLKPOiqbqdxEg==" saltValue="U95nW18wC3eChwcIU9Ft8g==" spinCount="100000" sheet="1" objects="1" scenarios="1"/>
  <autoFilter ref="B5:H116" xr:uid="{00000000-0009-0000-0000-000009000000}"/>
  <phoneticPr fontId="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誓約事項①</vt:lpstr>
      <vt:lpstr>誓約事項②</vt:lpstr>
      <vt:lpstr>申請書</vt:lpstr>
      <vt:lpstr>追加設置場所</vt:lpstr>
      <vt:lpstr>株主名簿</vt:lpstr>
      <vt:lpstr>機械設備計画</vt:lpstr>
      <vt:lpstr>資金計画</vt:lpstr>
      <vt:lpstr>収支計画表</vt:lpstr>
      <vt:lpstr>企業分類</vt:lpstr>
      <vt:lpstr>助成金申請上限</vt:lpstr>
      <vt:lpstr>使用不可公社専用</vt:lpstr>
      <vt:lpstr>入力規則(改変禁止)</vt:lpstr>
      <vt:lpstr>株主名簿!Print_Area</vt:lpstr>
      <vt:lpstr>機械設備計画!Print_Area</vt:lpstr>
      <vt:lpstr>資金計画!Print_Area</vt:lpstr>
      <vt:lpstr>収支計画表!Print_Area</vt:lpstr>
      <vt:lpstr>助成金申請上限!Print_Area</vt:lpstr>
      <vt:lpstr>申請書!Print_Area</vt:lpstr>
      <vt:lpstr>誓約事項①!Print_Area</vt:lpstr>
      <vt:lpstr>誓約事項②!Print_Area</vt:lpstr>
      <vt:lpstr>追加設置場所!Print_Area</vt:lpstr>
      <vt:lpstr>機械設備計画!Print_Titles</vt:lpstr>
      <vt:lpstr>資金計画!Print_Titles</vt:lpstr>
      <vt:lpstr>収支計画表!Print_Titles</vt:lpstr>
      <vt:lpstr>申請書!Print_Titles</vt:lpstr>
      <vt:lpstr>資金計画!申請者区分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2026-03-25T06:43:43Z</dcterms:modified>
</cp:coreProperties>
</file>