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2.xml" ContentType="application/vnd.openxmlformats-officedocument.drawing+xml"/>
  <Override PartName="/xl/tables/table6.xml" ContentType="application/vnd.openxmlformats-officedocument.spreadsheetml.table+xml"/>
  <Override PartName="/xl/drawings/drawing3.xml" ContentType="application/vnd.openxmlformats-officedocument.drawing+xml"/>
  <Override PartName="/xl/tables/table7.xml" ContentType="application/vnd.openxmlformats-officedocument.spreadsheetml.table+xml"/>
  <Override PartName="/xl/drawings/drawing4.xml" ContentType="application/vnd.openxmlformats-officedocument.drawing+xml"/>
  <Override PartName="/xl/tables/table8.xml" ContentType="application/vnd.openxmlformats-officedocument.spreadsheetml.table+xml"/>
  <Override PartName="/xl/drawings/drawing5.xml" ContentType="application/vnd.openxmlformats-officedocument.drawing+xml"/>
  <Override PartName="/xl/tables/table9.xml" ContentType="application/vnd.openxmlformats-officedocument.spreadsheetml.table+xml"/>
  <Override PartName="/xl/drawings/drawing6.xml" ContentType="application/vnd.openxmlformats-officedocument.drawing+xml"/>
  <Override PartName="/xl/tables/table10.xml" ContentType="application/vnd.openxmlformats-officedocument.spreadsheetml.table+xml"/>
  <Override PartName="/xl/drawings/drawing7.xml" ContentType="application/vnd.openxmlformats-officedocument.drawing+xml"/>
  <Override PartName="/xl/tables/table11.xml" ContentType="application/vnd.openxmlformats-officedocument.spreadsheetml.table+xml"/>
  <Override PartName="/xl/drawings/drawing8.xml" ContentType="application/vnd.openxmlformats-officedocument.drawing+xml"/>
  <Override PartName="/xl/tables/table12.xml" ContentType="application/vnd.openxmlformats-officedocument.spreadsheetml.table+xml"/>
  <Override PartName="/xl/drawings/drawing9.xml" ContentType="application/vnd.openxmlformats-officedocument.drawing+xml"/>
  <Override PartName="/xl/tables/table13.xml" ContentType="application/vnd.openxmlformats-officedocument.spreadsheetml.table+xml"/>
  <Override PartName="/xl/drawings/drawing10.xml" ContentType="application/vnd.openxmlformats-officedocument.drawing+xml"/>
  <Override PartName="/xl/tables/table14.xml" ContentType="application/vnd.openxmlformats-officedocument.spreadsheetml.table+xml"/>
  <Override PartName="/xl/drawings/drawing11.xml" ContentType="application/vnd.openxmlformats-officedocument.drawing+xml"/>
  <Override PartName="/xl/tables/table15.xml" ContentType="application/vnd.openxmlformats-officedocument.spreadsheetml.table+xml"/>
  <Override PartName="/xl/drawings/drawing12.xml" ContentType="application/vnd.openxmlformats-officedocument.drawing+xml"/>
  <Override PartName="/xl/tables/table16.xml" ContentType="application/vnd.openxmlformats-officedocument.spreadsheetml.table+xml"/>
  <Override PartName="/xl/drawings/drawing13.xml" ContentType="application/vnd.openxmlformats-officedocument.drawing+xml"/>
  <Override PartName="/xl/tables/table17.xml" ContentType="application/vnd.openxmlformats-officedocument.spreadsheetml.table+xml"/>
  <Override PartName="/xl/drawings/drawing14.xml" ContentType="application/vnd.openxmlformats-officedocument.drawing+xml"/>
  <Override PartName="/xl/tables/table18.xml" ContentType="application/vnd.openxmlformats-officedocument.spreadsheetml.table+xml"/>
  <Override PartName="/xl/drawings/drawing15.xml" ContentType="application/vnd.openxmlformats-officedocument.drawing+xml"/>
  <Override PartName="/xl/tables/table19.xml" ContentType="application/vnd.openxmlformats-officedocument.spreadsheetml.table+xml"/>
  <Override PartName="/xl/drawings/drawing16.xml" ContentType="application/vnd.openxmlformats-officedocument.drawing+xml"/>
  <Override PartName="/xl/tables/table20.xml" ContentType="application/vnd.openxmlformats-officedocument.spreadsheetml.table+xml"/>
  <Override PartName="/xl/drawings/drawing17.xml" ContentType="application/vnd.openxmlformats-officedocument.drawing+xml"/>
  <Override PartName="/xl/tables/table21.xml" ContentType="application/vnd.openxmlformats-officedocument.spreadsheetml.table+xml"/>
  <Override PartName="/xl/drawings/drawing18.xml" ContentType="application/vnd.openxmlformats-officedocument.drawing+xml"/>
  <Override PartName="/xl/tables/table22.xml" ContentType="application/vnd.openxmlformats-officedocument.spreadsheetml.table+xml"/>
  <Override PartName="/xl/drawings/drawing19.xml" ContentType="application/vnd.openxmlformats-officedocument.drawing+xml"/>
  <Override PartName="/xl/tables/table23.xml" ContentType="application/vnd.openxmlformats-officedocument.spreadsheetml.table+xml"/>
  <Override PartName="/xl/drawings/drawing20.xml" ContentType="application/vnd.openxmlformats-officedocument.drawing+xml"/>
  <Override PartName="/xl/tables/table24.xml" ContentType="application/vnd.openxmlformats-officedocument.spreadsheetml.table+xml"/>
  <Override PartName="/xl/drawings/drawing21.xml" ContentType="application/vnd.openxmlformats-officedocument.drawing+xml"/>
  <Override PartName="/xl/tables/table25.xml" ContentType="application/vnd.openxmlformats-officedocument.spreadsheetml.table+xml"/>
  <Override PartName="/xl/drawings/drawing22.xml" ContentType="application/vnd.openxmlformats-officedocument.drawing+xml"/>
  <Override PartName="/xl/tables/table2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80" yWindow="120" windowWidth="18315" windowHeight="11655" tabRatio="796"/>
  </bookViews>
  <sheets>
    <sheet name="本様式の使用方法" sheetId="33" r:id="rId1"/>
    <sheet name="人件費総括表・遂行状況（様式8号別紙2-1）" sheetId="1" r:id="rId2"/>
    <sheet name="【記入例】従業員別人件費総括表" sheetId="59" r:id="rId3"/>
    <sheet name="従業員別人件費総括表" sheetId="20" r:id="rId4"/>
    <sheet name="【記入例】作業日報兼直接人件費個別明細表" sheetId="58" r:id="rId5"/>
    <sheet name="①年月支払分" sheetId="32" r:id="rId6"/>
    <sheet name="②年月支払分" sheetId="57" r:id="rId7"/>
    <sheet name="③年月支払分" sheetId="56" r:id="rId8"/>
    <sheet name="④年月支払分" sheetId="55" r:id="rId9"/>
    <sheet name="⑤年月支払分" sheetId="54" r:id="rId10"/>
    <sheet name="⑥年月支払分" sheetId="39" r:id="rId11"/>
    <sheet name="⑦年月支払分" sheetId="40" r:id="rId12"/>
    <sheet name="⑧年月支払分" sheetId="41" r:id="rId13"/>
    <sheet name="⑨年月支払分" sheetId="53" r:id="rId14"/>
    <sheet name="⑩年月支払分" sheetId="52" r:id="rId15"/>
    <sheet name="⑪年月支払分" sheetId="51" r:id="rId16"/>
    <sheet name="⑫年月支払分" sheetId="50" r:id="rId17"/>
    <sheet name="⑬年月支払分" sheetId="49" r:id="rId18"/>
    <sheet name="⑭年月支払分" sheetId="48" r:id="rId19"/>
    <sheet name="⑮年月支払分" sheetId="47" r:id="rId20"/>
    <sheet name="⑯年月支払分" sheetId="46" r:id="rId21"/>
    <sheet name="⑰年月支払分" sheetId="45" r:id="rId22"/>
    <sheet name="⑱年月支払分" sheetId="44" r:id="rId23"/>
    <sheet name="⑲年月支払分" sheetId="43" r:id="rId24"/>
    <sheet name="⑳年月支払分" sheetId="42" r:id="rId25"/>
  </sheets>
  <definedNames>
    <definedName name="_xlnm.Print_Area" localSheetId="4">【記入例】作業日報兼直接人件費個別明細表!$A$1:$N$31</definedName>
    <definedName name="_xlnm.Print_Area" localSheetId="2">【記入例】従業員別人件費総括表!$A$1:$F$27</definedName>
    <definedName name="_xlnm.Print_Area" localSheetId="5">①年月支払分!$A$1:$N$31</definedName>
    <definedName name="_xlnm.Print_Area" localSheetId="6">②年月支払分!$A$1:$N$31</definedName>
    <definedName name="_xlnm.Print_Area" localSheetId="7">③年月支払分!$A$1:$N$31</definedName>
    <definedName name="_xlnm.Print_Area" localSheetId="8">④年月支払分!$A$1:$N$31</definedName>
    <definedName name="_xlnm.Print_Area" localSheetId="9">⑤年月支払分!$A$1:$N$31</definedName>
    <definedName name="_xlnm.Print_Area" localSheetId="10">⑥年月支払分!$A$1:$N$31</definedName>
    <definedName name="_xlnm.Print_Area" localSheetId="11">⑦年月支払分!$A$1:$N$31</definedName>
    <definedName name="_xlnm.Print_Area" localSheetId="12">⑧年月支払分!$A$1:$N$31</definedName>
    <definedName name="_xlnm.Print_Area" localSheetId="13">⑨年月支払分!$A$1:$N$31</definedName>
    <definedName name="_xlnm.Print_Area" localSheetId="14">⑩年月支払分!$A$1:$N$31</definedName>
    <definedName name="_xlnm.Print_Area" localSheetId="15">⑪年月支払分!$A$1:$N$31</definedName>
    <definedName name="_xlnm.Print_Area" localSheetId="16">⑫年月支払分!$A$1:$N$31</definedName>
    <definedName name="_xlnm.Print_Area" localSheetId="17">⑬年月支払分!$A$1:$N$31</definedName>
    <definedName name="_xlnm.Print_Area" localSheetId="18">⑭年月支払分!$A$1:$N$31</definedName>
    <definedName name="_xlnm.Print_Area" localSheetId="19">⑮年月支払分!$A$1:$N$31</definedName>
    <definedName name="_xlnm.Print_Area" localSheetId="20">⑯年月支払分!$A$1:$N$31</definedName>
    <definedName name="_xlnm.Print_Area" localSheetId="21">⑰年月支払分!$A$1:$N$31</definedName>
    <definedName name="_xlnm.Print_Area" localSheetId="22">⑱年月支払分!$A$1:$N$31</definedName>
    <definedName name="_xlnm.Print_Area" localSheetId="23">⑲年月支払分!$A$1:$N$31</definedName>
    <definedName name="_xlnm.Print_Area" localSheetId="24">⑳年月支払分!$A$1:$N$31</definedName>
    <definedName name="_xlnm.Print_Area" localSheetId="3">従業員別人件費総括表!$A$1:$F$27</definedName>
    <definedName name="_xlnm.Print_Titles" localSheetId="2">【記入例】従業員別人件費総括表!$4:$6</definedName>
    <definedName name="_xlnm.Print_Titles" localSheetId="3">従業員別人件費総括表!$4:$6</definedName>
  </definedNames>
  <calcPr calcId="162913"/>
</workbook>
</file>

<file path=xl/calcChain.xml><?xml version="1.0" encoding="utf-8"?>
<calcChain xmlns="http://schemas.openxmlformats.org/spreadsheetml/2006/main">
  <c r="I13" i="1" l="1"/>
  <c r="K8" i="58" l="1"/>
  <c r="G13" i="1"/>
  <c r="G8" i="58" l="1"/>
  <c r="G9" i="58"/>
  <c r="G10" i="58"/>
  <c r="G11" i="58"/>
  <c r="G12" i="58"/>
  <c r="G13" i="58"/>
  <c r="G14" i="58"/>
  <c r="G15" i="58"/>
  <c r="G16" i="58"/>
  <c r="G17" i="58"/>
  <c r="G18" i="58"/>
  <c r="G19" i="58"/>
  <c r="G20" i="58"/>
  <c r="G21" i="58"/>
  <c r="G22" i="58"/>
  <c r="G23" i="58"/>
  <c r="G24" i="58"/>
  <c r="G25" i="58"/>
  <c r="G26" i="58"/>
  <c r="G27" i="58"/>
  <c r="G28" i="58"/>
  <c r="G29" i="58"/>
  <c r="G30" i="58"/>
  <c r="G8" i="32"/>
  <c r="I8" i="58"/>
  <c r="I9" i="58"/>
  <c r="I10" i="58"/>
  <c r="I11" i="58"/>
  <c r="I12" i="58"/>
  <c r="I13" i="58"/>
  <c r="I14" i="58"/>
  <c r="I15" i="58"/>
  <c r="I16" i="58"/>
  <c r="I17" i="58"/>
  <c r="I18" i="58"/>
  <c r="I19" i="58"/>
  <c r="I20" i="58"/>
  <c r="I21" i="58"/>
  <c r="I22" i="58"/>
  <c r="I23" i="58"/>
  <c r="I24" i="58"/>
  <c r="I25" i="58"/>
  <c r="I26" i="58"/>
  <c r="I27" i="58"/>
  <c r="I28" i="58"/>
  <c r="I29" i="58"/>
  <c r="I30" i="58"/>
  <c r="I8" i="42"/>
  <c r="I9" i="42"/>
  <c r="I10" i="42"/>
  <c r="I11" i="42"/>
  <c r="I12" i="42"/>
  <c r="I13" i="42"/>
  <c r="I14" i="42"/>
  <c r="I15" i="42"/>
  <c r="I16" i="42"/>
  <c r="I17" i="42"/>
  <c r="I18" i="42"/>
  <c r="I19" i="42"/>
  <c r="I20" i="42"/>
  <c r="I21" i="42"/>
  <c r="I22" i="42"/>
  <c r="I23" i="42"/>
  <c r="I24" i="42"/>
  <c r="I25" i="42"/>
  <c r="I26" i="42"/>
  <c r="I27" i="42"/>
  <c r="I28" i="42"/>
  <c r="I29" i="42"/>
  <c r="I30" i="42"/>
  <c r="I8" i="43"/>
  <c r="I9" i="43"/>
  <c r="I10" i="43"/>
  <c r="I11" i="43"/>
  <c r="I12" i="43"/>
  <c r="I13" i="43"/>
  <c r="I14" i="43"/>
  <c r="I15" i="43"/>
  <c r="I16" i="43"/>
  <c r="I17" i="43"/>
  <c r="I18" i="43"/>
  <c r="I19" i="43"/>
  <c r="I20" i="43"/>
  <c r="I21" i="43"/>
  <c r="I22" i="43"/>
  <c r="I23" i="43"/>
  <c r="I24" i="43"/>
  <c r="I25" i="43"/>
  <c r="I26" i="43"/>
  <c r="I27" i="43"/>
  <c r="I28" i="43"/>
  <c r="I29" i="43"/>
  <c r="I30" i="43"/>
  <c r="I8" i="44"/>
  <c r="I9" i="44"/>
  <c r="I10" i="44"/>
  <c r="I11" i="44"/>
  <c r="I12" i="44"/>
  <c r="I13" i="44"/>
  <c r="I14" i="44"/>
  <c r="I15" i="44"/>
  <c r="I16" i="44"/>
  <c r="I17" i="44"/>
  <c r="I18" i="44"/>
  <c r="I19" i="44"/>
  <c r="I20" i="44"/>
  <c r="I21" i="44"/>
  <c r="I22" i="44"/>
  <c r="I23" i="44"/>
  <c r="I24" i="44"/>
  <c r="I25" i="44"/>
  <c r="I26" i="44"/>
  <c r="I27" i="44"/>
  <c r="I28" i="44"/>
  <c r="I29" i="44"/>
  <c r="I30" i="44"/>
  <c r="I8" i="45"/>
  <c r="I9" i="45"/>
  <c r="I10" i="45"/>
  <c r="I11" i="45"/>
  <c r="I12" i="45"/>
  <c r="I13" i="45"/>
  <c r="I14" i="45"/>
  <c r="I15" i="45"/>
  <c r="I16" i="45"/>
  <c r="I17" i="45"/>
  <c r="I18" i="45"/>
  <c r="I19" i="45"/>
  <c r="I20" i="45"/>
  <c r="I21" i="45"/>
  <c r="I22" i="45"/>
  <c r="I23" i="45"/>
  <c r="I24" i="45"/>
  <c r="I25" i="45"/>
  <c r="I26" i="45"/>
  <c r="I27" i="45"/>
  <c r="I28" i="45"/>
  <c r="I29" i="45"/>
  <c r="I30" i="45"/>
  <c r="I8" i="46"/>
  <c r="I9" i="46"/>
  <c r="I10" i="46"/>
  <c r="I11" i="46"/>
  <c r="I12" i="46"/>
  <c r="I13" i="46"/>
  <c r="I14" i="46"/>
  <c r="I15" i="46"/>
  <c r="I16" i="46"/>
  <c r="I17" i="46"/>
  <c r="I18" i="46"/>
  <c r="I19" i="46"/>
  <c r="I20" i="46"/>
  <c r="I21" i="46"/>
  <c r="I22" i="46"/>
  <c r="I23" i="46"/>
  <c r="I24" i="46"/>
  <c r="I25" i="46"/>
  <c r="I26" i="46"/>
  <c r="I27" i="46"/>
  <c r="I28" i="46"/>
  <c r="I29" i="46"/>
  <c r="I30" i="46"/>
  <c r="I8" i="47"/>
  <c r="I9" i="47"/>
  <c r="I10" i="47"/>
  <c r="I11" i="47"/>
  <c r="I12" i="47"/>
  <c r="I13" i="47"/>
  <c r="I14" i="47"/>
  <c r="I15" i="47"/>
  <c r="I16" i="47"/>
  <c r="I17" i="47"/>
  <c r="I18" i="47"/>
  <c r="I19" i="47"/>
  <c r="I20" i="47"/>
  <c r="I21" i="47"/>
  <c r="I22" i="47"/>
  <c r="I23" i="47"/>
  <c r="I24" i="47"/>
  <c r="I25" i="47"/>
  <c r="I26" i="47"/>
  <c r="I27" i="47"/>
  <c r="I28" i="47"/>
  <c r="I29" i="47"/>
  <c r="I30" i="47"/>
  <c r="I8" i="48"/>
  <c r="I9" i="48"/>
  <c r="I10" i="48"/>
  <c r="I11" i="48"/>
  <c r="I12" i="48"/>
  <c r="I13" i="48"/>
  <c r="I14" i="48"/>
  <c r="I15" i="48"/>
  <c r="I16" i="48"/>
  <c r="I17" i="48"/>
  <c r="I18" i="48"/>
  <c r="I19" i="48"/>
  <c r="I20" i="48"/>
  <c r="I21" i="48"/>
  <c r="I22" i="48"/>
  <c r="I23" i="48"/>
  <c r="I24" i="48"/>
  <c r="I25" i="48"/>
  <c r="I26" i="48"/>
  <c r="I27" i="48"/>
  <c r="I28" i="48"/>
  <c r="I29" i="48"/>
  <c r="I30" i="48"/>
  <c r="I8" i="49"/>
  <c r="I9" i="49"/>
  <c r="I10" i="49"/>
  <c r="I11" i="49"/>
  <c r="I12" i="49"/>
  <c r="I13" i="49"/>
  <c r="I14" i="49"/>
  <c r="I15" i="49"/>
  <c r="I16" i="49"/>
  <c r="I17" i="49"/>
  <c r="I18" i="49"/>
  <c r="I19" i="49"/>
  <c r="I20" i="49"/>
  <c r="I21" i="49"/>
  <c r="I22" i="49"/>
  <c r="I23" i="49"/>
  <c r="I24" i="49"/>
  <c r="I25" i="49"/>
  <c r="I26" i="49"/>
  <c r="I27" i="49"/>
  <c r="I28" i="49"/>
  <c r="I29" i="49"/>
  <c r="I30" i="49"/>
  <c r="I8" i="50"/>
  <c r="I9" i="50"/>
  <c r="I10" i="50"/>
  <c r="I11" i="50"/>
  <c r="I12" i="50"/>
  <c r="I13" i="50"/>
  <c r="I14" i="50"/>
  <c r="I15" i="50"/>
  <c r="I16" i="50"/>
  <c r="I17" i="50"/>
  <c r="I18" i="50"/>
  <c r="I19" i="50"/>
  <c r="I20" i="50"/>
  <c r="I21" i="50"/>
  <c r="I22" i="50"/>
  <c r="I23" i="50"/>
  <c r="I24" i="50"/>
  <c r="I25" i="50"/>
  <c r="I26" i="50"/>
  <c r="I27" i="50"/>
  <c r="I28" i="50"/>
  <c r="I29" i="50"/>
  <c r="I30" i="50"/>
  <c r="I8" i="51"/>
  <c r="I9" i="51"/>
  <c r="I10" i="51"/>
  <c r="I11" i="51"/>
  <c r="I12" i="51"/>
  <c r="I13" i="51"/>
  <c r="I14" i="51"/>
  <c r="I15" i="51"/>
  <c r="I16" i="51"/>
  <c r="I17" i="51"/>
  <c r="I18" i="51"/>
  <c r="I19" i="51"/>
  <c r="I20" i="51"/>
  <c r="I21" i="51"/>
  <c r="I22" i="51"/>
  <c r="I23" i="51"/>
  <c r="I24" i="51"/>
  <c r="I25" i="51"/>
  <c r="I26" i="51"/>
  <c r="I27" i="51"/>
  <c r="I28" i="51"/>
  <c r="I29" i="51"/>
  <c r="I30" i="51"/>
  <c r="I8" i="52"/>
  <c r="I9" i="52"/>
  <c r="I10" i="52"/>
  <c r="I11" i="52"/>
  <c r="I12" i="52"/>
  <c r="I13" i="52"/>
  <c r="I14" i="52"/>
  <c r="I15" i="52"/>
  <c r="I16" i="52"/>
  <c r="I17" i="52"/>
  <c r="I18" i="52"/>
  <c r="I19" i="52"/>
  <c r="I20" i="52"/>
  <c r="I21" i="52"/>
  <c r="I22" i="52"/>
  <c r="I23" i="52"/>
  <c r="I24" i="52"/>
  <c r="I25" i="52"/>
  <c r="I26" i="52"/>
  <c r="I27" i="52"/>
  <c r="I28" i="52"/>
  <c r="I29" i="52"/>
  <c r="I30" i="52"/>
  <c r="I8" i="53"/>
  <c r="I9" i="53"/>
  <c r="I10" i="53"/>
  <c r="I11" i="53"/>
  <c r="I12" i="53"/>
  <c r="I13" i="53"/>
  <c r="I14" i="53"/>
  <c r="I15" i="53"/>
  <c r="I16" i="53"/>
  <c r="I17" i="53"/>
  <c r="I18" i="53"/>
  <c r="I19" i="53"/>
  <c r="I20" i="53"/>
  <c r="I21" i="53"/>
  <c r="I22" i="53"/>
  <c r="I23" i="53"/>
  <c r="I24" i="53"/>
  <c r="I25" i="53"/>
  <c r="I26" i="53"/>
  <c r="I27" i="53"/>
  <c r="I28" i="53"/>
  <c r="I29" i="53"/>
  <c r="I30" i="53"/>
  <c r="I8" i="41"/>
  <c r="I9" i="41"/>
  <c r="I10" i="41"/>
  <c r="I11" i="41"/>
  <c r="I12" i="41"/>
  <c r="I13" i="41"/>
  <c r="I14" i="41"/>
  <c r="I15" i="41"/>
  <c r="I16" i="41"/>
  <c r="I17" i="41"/>
  <c r="I18" i="41"/>
  <c r="I19" i="41"/>
  <c r="I20" i="41"/>
  <c r="I21" i="41"/>
  <c r="I22" i="41"/>
  <c r="I23" i="41"/>
  <c r="I24" i="41"/>
  <c r="I25" i="41"/>
  <c r="I26" i="41"/>
  <c r="I27" i="41"/>
  <c r="I28" i="41"/>
  <c r="I29" i="41"/>
  <c r="I30" i="41"/>
  <c r="I8" i="40"/>
  <c r="I9" i="40"/>
  <c r="I10" i="40"/>
  <c r="I11" i="40"/>
  <c r="I12" i="40"/>
  <c r="I13" i="40"/>
  <c r="I14" i="40"/>
  <c r="I15" i="40"/>
  <c r="I16" i="40"/>
  <c r="I17" i="40"/>
  <c r="I18" i="40"/>
  <c r="I19" i="40"/>
  <c r="I20" i="40"/>
  <c r="I21" i="40"/>
  <c r="I22" i="40"/>
  <c r="I23" i="40"/>
  <c r="I24" i="40"/>
  <c r="I25" i="40"/>
  <c r="I26" i="40"/>
  <c r="I27" i="40"/>
  <c r="I28" i="40"/>
  <c r="I29" i="40"/>
  <c r="I30" i="40"/>
  <c r="I8" i="39"/>
  <c r="I9" i="39"/>
  <c r="I10" i="39"/>
  <c r="I11" i="39"/>
  <c r="I12" i="39"/>
  <c r="I13" i="39"/>
  <c r="I14" i="39"/>
  <c r="I15" i="39"/>
  <c r="I16" i="39"/>
  <c r="I17" i="39"/>
  <c r="I18" i="39"/>
  <c r="I19" i="39"/>
  <c r="I20" i="39"/>
  <c r="I21" i="39"/>
  <c r="I22" i="39"/>
  <c r="I23" i="39"/>
  <c r="I24" i="39"/>
  <c r="I25" i="39"/>
  <c r="I26" i="39"/>
  <c r="I27" i="39"/>
  <c r="I28" i="39"/>
  <c r="I29" i="39"/>
  <c r="I30" i="39"/>
  <c r="I8" i="54"/>
  <c r="I9" i="54"/>
  <c r="I10" i="54"/>
  <c r="I11" i="54"/>
  <c r="I12" i="54"/>
  <c r="I13" i="54"/>
  <c r="I14" i="54"/>
  <c r="I15" i="54"/>
  <c r="I16" i="54"/>
  <c r="I17" i="54"/>
  <c r="I18" i="54"/>
  <c r="I19" i="54"/>
  <c r="I20" i="54"/>
  <c r="I21" i="54"/>
  <c r="I22" i="54"/>
  <c r="I23" i="54"/>
  <c r="I24" i="54"/>
  <c r="I25" i="54"/>
  <c r="I26" i="54"/>
  <c r="I27" i="54"/>
  <c r="I28" i="54"/>
  <c r="I29" i="54"/>
  <c r="I30" i="54"/>
  <c r="I8" i="55"/>
  <c r="I9" i="55"/>
  <c r="I10" i="55"/>
  <c r="I11" i="55"/>
  <c r="I12" i="55"/>
  <c r="I13" i="55"/>
  <c r="I14" i="55"/>
  <c r="I15" i="55"/>
  <c r="I16" i="55"/>
  <c r="I17" i="55"/>
  <c r="I18" i="55"/>
  <c r="I19" i="55"/>
  <c r="I20" i="55"/>
  <c r="I21" i="55"/>
  <c r="I22" i="55"/>
  <c r="I23" i="55"/>
  <c r="I24" i="55"/>
  <c r="I25" i="55"/>
  <c r="I26" i="55"/>
  <c r="I27" i="55"/>
  <c r="I28" i="55"/>
  <c r="I29" i="55"/>
  <c r="I30" i="55"/>
  <c r="I8" i="56"/>
  <c r="I9" i="56"/>
  <c r="I10" i="56"/>
  <c r="I11" i="56"/>
  <c r="I12" i="56"/>
  <c r="I13" i="56"/>
  <c r="I14" i="56"/>
  <c r="I15" i="56"/>
  <c r="I16" i="56"/>
  <c r="I17" i="56"/>
  <c r="I18" i="56"/>
  <c r="I19" i="56"/>
  <c r="I20" i="56"/>
  <c r="I21" i="56"/>
  <c r="I22" i="56"/>
  <c r="I23" i="56"/>
  <c r="I24" i="56"/>
  <c r="I25" i="56"/>
  <c r="I26" i="56"/>
  <c r="I27" i="56"/>
  <c r="I28" i="56"/>
  <c r="I29" i="56"/>
  <c r="I30" i="56"/>
  <c r="I8" i="57"/>
  <c r="I9" i="57"/>
  <c r="I10" i="57"/>
  <c r="I11" i="57"/>
  <c r="I12" i="57"/>
  <c r="I13" i="57"/>
  <c r="I14" i="57"/>
  <c r="I15" i="57"/>
  <c r="I16" i="57"/>
  <c r="I17" i="57"/>
  <c r="I18" i="57"/>
  <c r="I19" i="57"/>
  <c r="I20" i="57"/>
  <c r="I21" i="57"/>
  <c r="I22" i="57"/>
  <c r="I23" i="57"/>
  <c r="I24" i="57"/>
  <c r="I25" i="57"/>
  <c r="I26" i="57"/>
  <c r="I27" i="57"/>
  <c r="I28" i="57"/>
  <c r="I29" i="57"/>
  <c r="I30" i="57"/>
  <c r="I8" i="32"/>
  <c r="G8" i="42"/>
  <c r="G9" i="42"/>
  <c r="G10" i="42"/>
  <c r="G11" i="42"/>
  <c r="G12" i="42"/>
  <c r="G13" i="42"/>
  <c r="G14" i="42"/>
  <c r="G15" i="42"/>
  <c r="G16" i="42"/>
  <c r="G17" i="42"/>
  <c r="G18" i="42"/>
  <c r="G19" i="42"/>
  <c r="G20" i="42"/>
  <c r="G21" i="42"/>
  <c r="G22" i="42"/>
  <c r="G23" i="42"/>
  <c r="G24" i="42"/>
  <c r="G25" i="42"/>
  <c r="G26" i="42"/>
  <c r="G27" i="42"/>
  <c r="G28" i="42"/>
  <c r="G29" i="42"/>
  <c r="G30" i="42"/>
  <c r="G8" i="43"/>
  <c r="G9" i="43"/>
  <c r="G10" i="43"/>
  <c r="G11" i="43"/>
  <c r="G12" i="43"/>
  <c r="G13" i="43"/>
  <c r="G14" i="43"/>
  <c r="G15" i="43"/>
  <c r="G16" i="43"/>
  <c r="G17" i="43"/>
  <c r="G18" i="43"/>
  <c r="G19" i="43"/>
  <c r="G20" i="43"/>
  <c r="G21" i="43"/>
  <c r="G22" i="43"/>
  <c r="G23" i="43"/>
  <c r="G24" i="43"/>
  <c r="G25" i="43"/>
  <c r="G26" i="43"/>
  <c r="G27" i="43"/>
  <c r="G28" i="43"/>
  <c r="G29" i="43"/>
  <c r="G30" i="43"/>
  <c r="G8" i="44"/>
  <c r="G9" i="44"/>
  <c r="G10" i="44"/>
  <c r="G11" i="44"/>
  <c r="G12" i="44"/>
  <c r="G13" i="44"/>
  <c r="G14" i="44"/>
  <c r="G15" i="44"/>
  <c r="G16" i="44"/>
  <c r="G17" i="44"/>
  <c r="G18" i="44"/>
  <c r="G19" i="44"/>
  <c r="G20" i="44"/>
  <c r="G21" i="44"/>
  <c r="G22" i="44"/>
  <c r="G23" i="44"/>
  <c r="G24" i="44"/>
  <c r="G25" i="44"/>
  <c r="G26" i="44"/>
  <c r="G27" i="44"/>
  <c r="G28" i="44"/>
  <c r="G29" i="44"/>
  <c r="G30" i="44"/>
  <c r="G8" i="45"/>
  <c r="G9" i="45"/>
  <c r="G10" i="45"/>
  <c r="G11" i="45"/>
  <c r="G12" i="45"/>
  <c r="G13" i="45"/>
  <c r="G14" i="45"/>
  <c r="G15" i="45"/>
  <c r="G16" i="45"/>
  <c r="G17" i="45"/>
  <c r="G18" i="45"/>
  <c r="G19" i="45"/>
  <c r="G20" i="45"/>
  <c r="G21" i="45"/>
  <c r="G22" i="45"/>
  <c r="G23" i="45"/>
  <c r="G24" i="45"/>
  <c r="G25" i="45"/>
  <c r="G26" i="45"/>
  <c r="G27" i="45"/>
  <c r="G28" i="45"/>
  <c r="G29" i="45"/>
  <c r="G30" i="45"/>
  <c r="G8" i="46"/>
  <c r="G9" i="46"/>
  <c r="G10" i="46"/>
  <c r="G11" i="46"/>
  <c r="G12" i="46"/>
  <c r="G13" i="46"/>
  <c r="G14" i="46"/>
  <c r="G15" i="46"/>
  <c r="G16" i="46"/>
  <c r="G17" i="46"/>
  <c r="G18" i="46"/>
  <c r="G19" i="46"/>
  <c r="G20" i="46"/>
  <c r="G21" i="46"/>
  <c r="G22" i="46"/>
  <c r="G23" i="46"/>
  <c r="G24" i="46"/>
  <c r="G25" i="46"/>
  <c r="G26" i="46"/>
  <c r="G27" i="46"/>
  <c r="G28" i="46"/>
  <c r="G29" i="46"/>
  <c r="G30" i="46"/>
  <c r="G8" i="47"/>
  <c r="G9" i="47"/>
  <c r="G10" i="47"/>
  <c r="G11" i="47"/>
  <c r="G12" i="47"/>
  <c r="G13" i="47"/>
  <c r="G14" i="47"/>
  <c r="G15" i="47"/>
  <c r="G16" i="47"/>
  <c r="G17" i="47"/>
  <c r="G18" i="47"/>
  <c r="G19" i="47"/>
  <c r="G20" i="47"/>
  <c r="G21" i="47"/>
  <c r="G22" i="47"/>
  <c r="G23" i="47"/>
  <c r="G24" i="47"/>
  <c r="G25" i="47"/>
  <c r="G26" i="47"/>
  <c r="G27" i="47"/>
  <c r="G28" i="47"/>
  <c r="G29" i="47"/>
  <c r="G30" i="47"/>
  <c r="G8" i="48"/>
  <c r="G9" i="48"/>
  <c r="G10" i="48"/>
  <c r="G11" i="48"/>
  <c r="G12" i="48"/>
  <c r="G13" i="48"/>
  <c r="G14" i="48"/>
  <c r="G15" i="48"/>
  <c r="G16" i="48"/>
  <c r="G17" i="48"/>
  <c r="G18" i="48"/>
  <c r="G19" i="48"/>
  <c r="G20" i="48"/>
  <c r="G21" i="48"/>
  <c r="G22" i="48"/>
  <c r="G23" i="48"/>
  <c r="G24" i="48"/>
  <c r="G25" i="48"/>
  <c r="G26" i="48"/>
  <c r="G27" i="48"/>
  <c r="G28" i="48"/>
  <c r="G29" i="48"/>
  <c r="G30" i="48"/>
  <c r="G8" i="49"/>
  <c r="G9" i="49"/>
  <c r="G10" i="49"/>
  <c r="G11" i="49"/>
  <c r="G12" i="49"/>
  <c r="G13" i="49"/>
  <c r="G14" i="49"/>
  <c r="G15" i="49"/>
  <c r="G16" i="49"/>
  <c r="G17" i="49"/>
  <c r="G18" i="49"/>
  <c r="G19" i="49"/>
  <c r="G20" i="49"/>
  <c r="G21" i="49"/>
  <c r="G22" i="49"/>
  <c r="G23" i="49"/>
  <c r="G24" i="49"/>
  <c r="G25" i="49"/>
  <c r="G26" i="49"/>
  <c r="G27" i="49"/>
  <c r="G28" i="49"/>
  <c r="G29" i="49"/>
  <c r="G30" i="49"/>
  <c r="G8" i="50"/>
  <c r="G9" i="50"/>
  <c r="G10" i="50"/>
  <c r="G11" i="50"/>
  <c r="G12" i="50"/>
  <c r="G13" i="50"/>
  <c r="G14" i="50"/>
  <c r="G15" i="50"/>
  <c r="G16" i="50"/>
  <c r="G17" i="50"/>
  <c r="G18" i="50"/>
  <c r="G19" i="50"/>
  <c r="G20" i="50"/>
  <c r="G21" i="50"/>
  <c r="G22" i="50"/>
  <c r="G23" i="50"/>
  <c r="G24" i="50"/>
  <c r="G25" i="50"/>
  <c r="G26" i="50"/>
  <c r="G27" i="50"/>
  <c r="G28" i="50"/>
  <c r="G29" i="50"/>
  <c r="G30" i="50"/>
  <c r="G8" i="51"/>
  <c r="G9" i="51"/>
  <c r="G10" i="51"/>
  <c r="G11" i="51"/>
  <c r="G12" i="51"/>
  <c r="G13" i="51"/>
  <c r="G14" i="51"/>
  <c r="G15" i="51"/>
  <c r="G16" i="51"/>
  <c r="G17" i="51"/>
  <c r="G18" i="51"/>
  <c r="G19" i="51"/>
  <c r="G20" i="51"/>
  <c r="G21" i="51"/>
  <c r="G22" i="51"/>
  <c r="G23" i="51"/>
  <c r="G24" i="51"/>
  <c r="G25" i="51"/>
  <c r="G26" i="51"/>
  <c r="G27" i="51"/>
  <c r="G28" i="51"/>
  <c r="G29" i="51"/>
  <c r="G30" i="51"/>
  <c r="G8" i="52"/>
  <c r="G9" i="52"/>
  <c r="G10" i="52"/>
  <c r="G11" i="52"/>
  <c r="G12" i="52"/>
  <c r="G13" i="52"/>
  <c r="G14" i="52"/>
  <c r="G15" i="52"/>
  <c r="G16" i="52"/>
  <c r="G17" i="52"/>
  <c r="G18" i="52"/>
  <c r="G19" i="52"/>
  <c r="G20" i="52"/>
  <c r="G21" i="52"/>
  <c r="G22" i="52"/>
  <c r="G23" i="52"/>
  <c r="G24" i="52"/>
  <c r="G25" i="52"/>
  <c r="G26" i="52"/>
  <c r="G27" i="52"/>
  <c r="G28" i="52"/>
  <c r="G29" i="52"/>
  <c r="G30" i="52"/>
  <c r="G8" i="53"/>
  <c r="G9" i="53"/>
  <c r="G10" i="53"/>
  <c r="G11" i="53"/>
  <c r="G12" i="53"/>
  <c r="G13" i="53"/>
  <c r="G14" i="53"/>
  <c r="G15" i="53"/>
  <c r="G16" i="53"/>
  <c r="G17" i="53"/>
  <c r="G18" i="53"/>
  <c r="G19" i="53"/>
  <c r="G20" i="53"/>
  <c r="G21" i="53"/>
  <c r="G22" i="53"/>
  <c r="G23" i="53"/>
  <c r="G24" i="53"/>
  <c r="G25" i="53"/>
  <c r="G26" i="53"/>
  <c r="G27" i="53"/>
  <c r="G28" i="53"/>
  <c r="G29" i="53"/>
  <c r="G30" i="53"/>
  <c r="G8" i="41"/>
  <c r="G9" i="41"/>
  <c r="G10" i="41"/>
  <c r="G11" i="41"/>
  <c r="G12" i="41"/>
  <c r="G13" i="41"/>
  <c r="G14" i="41"/>
  <c r="G15" i="41"/>
  <c r="G16" i="41"/>
  <c r="G17" i="41"/>
  <c r="G18" i="41"/>
  <c r="G19" i="41"/>
  <c r="G20" i="41"/>
  <c r="G21" i="41"/>
  <c r="G22" i="41"/>
  <c r="G23" i="41"/>
  <c r="G24" i="41"/>
  <c r="G25" i="41"/>
  <c r="G26" i="41"/>
  <c r="G27" i="41"/>
  <c r="G28" i="41"/>
  <c r="G29" i="41"/>
  <c r="G30" i="41"/>
  <c r="G8" i="40"/>
  <c r="G9" i="40"/>
  <c r="G10" i="40"/>
  <c r="G11" i="40"/>
  <c r="G12" i="40"/>
  <c r="G13" i="40"/>
  <c r="G14" i="40"/>
  <c r="G15" i="40"/>
  <c r="G16" i="40"/>
  <c r="G17" i="40"/>
  <c r="G18" i="40"/>
  <c r="G19" i="40"/>
  <c r="G20" i="40"/>
  <c r="G21" i="40"/>
  <c r="G22" i="40"/>
  <c r="G23" i="40"/>
  <c r="G24" i="40"/>
  <c r="G25" i="40"/>
  <c r="G26" i="40"/>
  <c r="G27" i="40"/>
  <c r="G28" i="40"/>
  <c r="G29" i="40"/>
  <c r="G30" i="40"/>
  <c r="G8" i="39"/>
  <c r="G9" i="39"/>
  <c r="G10" i="39"/>
  <c r="G11" i="39"/>
  <c r="G12" i="39"/>
  <c r="G13" i="39"/>
  <c r="G14" i="39"/>
  <c r="G15" i="39"/>
  <c r="G16" i="39"/>
  <c r="G17" i="39"/>
  <c r="G18" i="39"/>
  <c r="G19" i="39"/>
  <c r="G20" i="39"/>
  <c r="G21" i="39"/>
  <c r="G22" i="39"/>
  <c r="G23" i="39"/>
  <c r="G24" i="39"/>
  <c r="G25" i="39"/>
  <c r="G26" i="39"/>
  <c r="G27" i="39"/>
  <c r="G28" i="39"/>
  <c r="G29" i="39"/>
  <c r="G30" i="39"/>
  <c r="G8" i="54"/>
  <c r="G9" i="54"/>
  <c r="G10" i="54"/>
  <c r="G11" i="54"/>
  <c r="G12" i="54"/>
  <c r="G13" i="54"/>
  <c r="G14" i="54"/>
  <c r="G15" i="54"/>
  <c r="G16" i="54"/>
  <c r="G17" i="54"/>
  <c r="G18" i="54"/>
  <c r="G19" i="54"/>
  <c r="G20" i="54"/>
  <c r="G21" i="54"/>
  <c r="G22" i="54"/>
  <c r="G23" i="54"/>
  <c r="G24" i="54"/>
  <c r="G25" i="54"/>
  <c r="G26" i="54"/>
  <c r="G27" i="54"/>
  <c r="G28" i="54"/>
  <c r="G29" i="54"/>
  <c r="G30" i="54"/>
  <c r="G8" i="55"/>
  <c r="G9" i="55"/>
  <c r="G10" i="55"/>
  <c r="G11" i="55"/>
  <c r="G12" i="55"/>
  <c r="G13" i="55"/>
  <c r="G14" i="55"/>
  <c r="G15" i="55"/>
  <c r="G16" i="55"/>
  <c r="G17" i="55"/>
  <c r="G18" i="55"/>
  <c r="G19" i="55"/>
  <c r="G20" i="55"/>
  <c r="G21" i="55"/>
  <c r="G22" i="55"/>
  <c r="G23" i="55"/>
  <c r="G24" i="55"/>
  <c r="G25" i="55"/>
  <c r="G26" i="55"/>
  <c r="G27" i="55"/>
  <c r="G28" i="55"/>
  <c r="G29" i="55"/>
  <c r="G30" i="55"/>
  <c r="G8" i="56"/>
  <c r="G9" i="56"/>
  <c r="G10" i="56"/>
  <c r="G11" i="56"/>
  <c r="G12" i="56"/>
  <c r="G13" i="56"/>
  <c r="G14" i="56"/>
  <c r="G15" i="56"/>
  <c r="G16" i="56"/>
  <c r="G17" i="56"/>
  <c r="G18" i="56"/>
  <c r="G19" i="56"/>
  <c r="G20" i="56"/>
  <c r="G21" i="56"/>
  <c r="G22" i="56"/>
  <c r="G23" i="56"/>
  <c r="G24" i="56"/>
  <c r="G25" i="56"/>
  <c r="G26" i="56"/>
  <c r="G27" i="56"/>
  <c r="G28" i="56"/>
  <c r="G29" i="56"/>
  <c r="G30" i="56"/>
  <c r="G8" i="57"/>
  <c r="G9" i="57"/>
  <c r="G10" i="57"/>
  <c r="G11" i="57"/>
  <c r="G12" i="57"/>
  <c r="G13" i="57"/>
  <c r="G14" i="57"/>
  <c r="G15" i="57"/>
  <c r="G16" i="57"/>
  <c r="G17" i="57"/>
  <c r="G18" i="57"/>
  <c r="G19" i="57"/>
  <c r="G20" i="57"/>
  <c r="G21" i="57"/>
  <c r="G22" i="57"/>
  <c r="G23" i="57"/>
  <c r="G24" i="57"/>
  <c r="G25" i="57"/>
  <c r="G26" i="57"/>
  <c r="G27" i="57"/>
  <c r="G28" i="57"/>
  <c r="G29" i="57"/>
  <c r="G30" i="57"/>
  <c r="I9" i="32"/>
  <c r="I10" i="32"/>
  <c r="I11" i="32"/>
  <c r="I12" i="32"/>
  <c r="I13" i="32"/>
  <c r="I14" i="32"/>
  <c r="I15" i="32"/>
  <c r="I16" i="32"/>
  <c r="I17" i="32"/>
  <c r="I18" i="32"/>
  <c r="I19" i="32"/>
  <c r="I20" i="32"/>
  <c r="I21" i="32"/>
  <c r="I22" i="32"/>
  <c r="I23" i="32"/>
  <c r="I24" i="32"/>
  <c r="I25" i="32"/>
  <c r="I26" i="32"/>
  <c r="I27" i="32"/>
  <c r="I28" i="32"/>
  <c r="I29" i="32"/>
  <c r="I30" i="32"/>
  <c r="G9" i="32"/>
  <c r="G10" i="32"/>
  <c r="G11" i="32"/>
  <c r="G12" i="32"/>
  <c r="G13" i="32"/>
  <c r="G14" i="32"/>
  <c r="G15" i="32"/>
  <c r="G16" i="32"/>
  <c r="G17" i="32"/>
  <c r="G18" i="32"/>
  <c r="G19" i="32"/>
  <c r="G20" i="32"/>
  <c r="G21" i="32"/>
  <c r="G22" i="32"/>
  <c r="G23" i="32"/>
  <c r="G24" i="32"/>
  <c r="G25" i="32"/>
  <c r="G26" i="32"/>
  <c r="G27" i="32"/>
  <c r="G28" i="32"/>
  <c r="G29" i="32"/>
  <c r="G30" i="32"/>
  <c r="C26" i="59"/>
  <c r="C25" i="59"/>
  <c r="C24" i="59"/>
  <c r="C23" i="59"/>
  <c r="C22" i="59"/>
  <c r="C21" i="59"/>
  <c r="C20" i="59"/>
  <c r="C19" i="59"/>
  <c r="C18" i="59"/>
  <c r="C17" i="59"/>
  <c r="C16" i="59"/>
  <c r="C15" i="59"/>
  <c r="C14" i="59"/>
  <c r="C13" i="59"/>
  <c r="C12" i="59"/>
  <c r="C11" i="59"/>
  <c r="C10" i="59"/>
  <c r="C9" i="59"/>
  <c r="C8" i="59"/>
  <c r="C7" i="59"/>
  <c r="B30" i="58"/>
  <c r="B29" i="58"/>
  <c r="B28" i="58"/>
  <c r="B27" i="58"/>
  <c r="B26" i="58"/>
  <c r="B25" i="58"/>
  <c r="B24" i="58"/>
  <c r="B23" i="58"/>
  <c r="B22" i="58"/>
  <c r="B21" i="58"/>
  <c r="B20" i="58"/>
  <c r="B19" i="58"/>
  <c r="B18" i="58"/>
  <c r="B17" i="58"/>
  <c r="B16" i="58"/>
  <c r="B15" i="58"/>
  <c r="B14" i="58"/>
  <c r="B13" i="58"/>
  <c r="B12" i="58"/>
  <c r="B11" i="58"/>
  <c r="B10" i="58"/>
  <c r="B9" i="58"/>
  <c r="B8" i="58"/>
  <c r="C4" i="58"/>
  <c r="C3" i="58"/>
  <c r="B30" i="57"/>
  <c r="B29" i="57"/>
  <c r="B28" i="57"/>
  <c r="B27" i="57"/>
  <c r="B26" i="57"/>
  <c r="B25" i="57"/>
  <c r="B24" i="57"/>
  <c r="B23" i="57"/>
  <c r="B22" i="57"/>
  <c r="B21" i="57"/>
  <c r="B20" i="57"/>
  <c r="B19" i="57"/>
  <c r="B18" i="57"/>
  <c r="B17" i="57"/>
  <c r="B16" i="57"/>
  <c r="B15" i="57"/>
  <c r="B14" i="57"/>
  <c r="B13" i="57"/>
  <c r="B12" i="57"/>
  <c r="B11" i="57"/>
  <c r="B10" i="57"/>
  <c r="B9" i="57"/>
  <c r="B8" i="57"/>
  <c r="C4" i="57"/>
  <c r="C3" i="57"/>
  <c r="A2" i="57"/>
  <c r="A8" i="20" s="1"/>
  <c r="B30" i="56"/>
  <c r="B29" i="56"/>
  <c r="B28" i="56"/>
  <c r="B27" i="56"/>
  <c r="B26" i="56"/>
  <c r="B25" i="56"/>
  <c r="B24" i="56"/>
  <c r="B23" i="56"/>
  <c r="B22" i="56"/>
  <c r="B21" i="56"/>
  <c r="B20" i="56"/>
  <c r="B19" i="56"/>
  <c r="B18" i="56"/>
  <c r="B17" i="56"/>
  <c r="B16" i="56"/>
  <c r="B15" i="56"/>
  <c r="B14" i="56"/>
  <c r="B13" i="56"/>
  <c r="B12" i="56"/>
  <c r="B11" i="56"/>
  <c r="B10" i="56"/>
  <c r="B9" i="56"/>
  <c r="B8" i="56"/>
  <c r="C4" i="56"/>
  <c r="C3" i="56"/>
  <c r="A2" i="56"/>
  <c r="A9" i="20" s="1"/>
  <c r="B30" i="55"/>
  <c r="B29" i="55"/>
  <c r="B28" i="55"/>
  <c r="B27" i="55"/>
  <c r="B26" i="55"/>
  <c r="B25" i="55"/>
  <c r="B24" i="55"/>
  <c r="B23" i="55"/>
  <c r="B22" i="55"/>
  <c r="B21" i="55"/>
  <c r="B20" i="55"/>
  <c r="B19" i="55"/>
  <c r="B18" i="55"/>
  <c r="B17" i="55"/>
  <c r="B16" i="55"/>
  <c r="B15" i="55"/>
  <c r="B14" i="55"/>
  <c r="B13" i="55"/>
  <c r="B12" i="55"/>
  <c r="B11" i="55"/>
  <c r="B10" i="55"/>
  <c r="B9" i="55"/>
  <c r="B8" i="55"/>
  <c r="C4" i="55"/>
  <c r="C3" i="55"/>
  <c r="A2" i="55"/>
  <c r="A10" i="20" s="1"/>
  <c r="B30" i="54"/>
  <c r="B29" i="54"/>
  <c r="B28" i="54"/>
  <c r="B27" i="54"/>
  <c r="B26" i="54"/>
  <c r="B25" i="54"/>
  <c r="B24" i="54"/>
  <c r="B23" i="54"/>
  <c r="B22" i="54"/>
  <c r="B21" i="54"/>
  <c r="B20" i="54"/>
  <c r="B19" i="54"/>
  <c r="B18" i="54"/>
  <c r="B17" i="54"/>
  <c r="B16" i="54"/>
  <c r="B15" i="54"/>
  <c r="B14" i="54"/>
  <c r="B13" i="54"/>
  <c r="B12" i="54"/>
  <c r="B11" i="54"/>
  <c r="B10" i="54"/>
  <c r="B9" i="54"/>
  <c r="B8" i="54"/>
  <c r="C4" i="54"/>
  <c r="C3" i="54"/>
  <c r="A2" i="54"/>
  <c r="A11" i="20" s="1"/>
  <c r="B30" i="53"/>
  <c r="B29" i="53"/>
  <c r="B28" i="53"/>
  <c r="B27" i="53"/>
  <c r="B26" i="53"/>
  <c r="B25" i="53"/>
  <c r="B24" i="53"/>
  <c r="B23" i="53"/>
  <c r="B22" i="53"/>
  <c r="B21" i="53"/>
  <c r="B20" i="53"/>
  <c r="B19" i="53"/>
  <c r="B18" i="53"/>
  <c r="B17" i="53"/>
  <c r="B16" i="53"/>
  <c r="B15" i="53"/>
  <c r="B14" i="53"/>
  <c r="B13" i="53"/>
  <c r="B12" i="53"/>
  <c r="B11" i="53"/>
  <c r="B10" i="53"/>
  <c r="B9" i="53"/>
  <c r="B8" i="53"/>
  <c r="C4" i="53"/>
  <c r="C3" i="53"/>
  <c r="A2" i="53"/>
  <c r="A15" i="20" s="1"/>
  <c r="B30" i="52"/>
  <c r="B29" i="52"/>
  <c r="B28" i="52"/>
  <c r="B27" i="52"/>
  <c r="B26" i="52"/>
  <c r="B25" i="52"/>
  <c r="B24" i="52"/>
  <c r="B23" i="52"/>
  <c r="B22" i="52"/>
  <c r="B21" i="52"/>
  <c r="B20" i="52"/>
  <c r="B19" i="52"/>
  <c r="B18" i="52"/>
  <c r="B17" i="52"/>
  <c r="B16" i="52"/>
  <c r="B15" i="52"/>
  <c r="B14" i="52"/>
  <c r="B13" i="52"/>
  <c r="B12" i="52"/>
  <c r="B11" i="52"/>
  <c r="B10" i="52"/>
  <c r="B9" i="52"/>
  <c r="B8" i="52"/>
  <c r="C4" i="52"/>
  <c r="C3" i="52"/>
  <c r="A2" i="52"/>
  <c r="A16" i="20" s="1"/>
  <c r="B30" i="51"/>
  <c r="B29" i="51"/>
  <c r="B28" i="51"/>
  <c r="B27" i="51"/>
  <c r="B26" i="51"/>
  <c r="B25" i="51"/>
  <c r="B24" i="51"/>
  <c r="B23" i="51"/>
  <c r="B22" i="51"/>
  <c r="B21" i="51"/>
  <c r="B20" i="51"/>
  <c r="B19" i="51"/>
  <c r="B18" i="51"/>
  <c r="B17" i="51"/>
  <c r="B16" i="51"/>
  <c r="B15" i="51"/>
  <c r="B14" i="51"/>
  <c r="B13" i="51"/>
  <c r="B12" i="51"/>
  <c r="B11" i="51"/>
  <c r="B10" i="51"/>
  <c r="B9" i="51"/>
  <c r="B8" i="51"/>
  <c r="C4" i="51"/>
  <c r="C3" i="51"/>
  <c r="A2" i="51"/>
  <c r="A17" i="20" s="1"/>
  <c r="B30" i="50"/>
  <c r="B29" i="50"/>
  <c r="B28" i="50"/>
  <c r="B27" i="50"/>
  <c r="B26" i="50"/>
  <c r="B25" i="50"/>
  <c r="B24" i="50"/>
  <c r="B23" i="50"/>
  <c r="B22" i="50"/>
  <c r="B21" i="50"/>
  <c r="B20" i="50"/>
  <c r="B19" i="50"/>
  <c r="B18" i="50"/>
  <c r="B17" i="50"/>
  <c r="B16" i="50"/>
  <c r="B15" i="50"/>
  <c r="B14" i="50"/>
  <c r="B13" i="50"/>
  <c r="B12" i="50"/>
  <c r="B11" i="50"/>
  <c r="B10" i="50"/>
  <c r="B9" i="50"/>
  <c r="B8" i="50"/>
  <c r="C4" i="50"/>
  <c r="C3" i="50"/>
  <c r="A2" i="50"/>
  <c r="A18" i="20" s="1"/>
  <c r="B30" i="49"/>
  <c r="B29" i="49"/>
  <c r="B28" i="49"/>
  <c r="B27" i="49"/>
  <c r="B26" i="49"/>
  <c r="B25" i="49"/>
  <c r="B24" i="49"/>
  <c r="B23" i="49"/>
  <c r="B22" i="49"/>
  <c r="B21" i="49"/>
  <c r="B20" i="49"/>
  <c r="B19" i="49"/>
  <c r="B18" i="49"/>
  <c r="B17" i="49"/>
  <c r="B16" i="49"/>
  <c r="B15" i="49"/>
  <c r="B14" i="49"/>
  <c r="B13" i="49"/>
  <c r="B12" i="49"/>
  <c r="B11" i="49"/>
  <c r="B10" i="49"/>
  <c r="B9" i="49"/>
  <c r="B8" i="49"/>
  <c r="C4" i="49"/>
  <c r="C3" i="49"/>
  <c r="A2" i="49"/>
  <c r="A19" i="20" s="1"/>
  <c r="B30" i="48"/>
  <c r="B29" i="48"/>
  <c r="B28" i="48"/>
  <c r="B27" i="48"/>
  <c r="B26" i="48"/>
  <c r="B25" i="48"/>
  <c r="B24" i="48"/>
  <c r="B23" i="48"/>
  <c r="B22" i="48"/>
  <c r="B21" i="48"/>
  <c r="B20" i="48"/>
  <c r="B19" i="48"/>
  <c r="B18" i="48"/>
  <c r="B17" i="48"/>
  <c r="B16" i="48"/>
  <c r="B15" i="48"/>
  <c r="B14" i="48"/>
  <c r="B13" i="48"/>
  <c r="B12" i="48"/>
  <c r="B11" i="48"/>
  <c r="B10" i="48"/>
  <c r="B9" i="48"/>
  <c r="B8" i="48"/>
  <c r="C4" i="48"/>
  <c r="C3" i="48"/>
  <c r="A2" i="48"/>
  <c r="A20" i="20" s="1"/>
  <c r="B30" i="47"/>
  <c r="B29" i="47"/>
  <c r="B28" i="47"/>
  <c r="B27" i="47"/>
  <c r="B26" i="47"/>
  <c r="B25" i="47"/>
  <c r="B24" i="47"/>
  <c r="B23" i="47"/>
  <c r="B22" i="47"/>
  <c r="B21" i="47"/>
  <c r="B20" i="47"/>
  <c r="B19" i="47"/>
  <c r="B18" i="47"/>
  <c r="B17" i="47"/>
  <c r="B16" i="47"/>
  <c r="B15" i="47"/>
  <c r="B14" i="47"/>
  <c r="B13" i="47"/>
  <c r="B12" i="47"/>
  <c r="B11" i="47"/>
  <c r="B10" i="47"/>
  <c r="B9" i="47"/>
  <c r="B8" i="47"/>
  <c r="C4" i="47"/>
  <c r="C3" i="47"/>
  <c r="A2" i="47"/>
  <c r="A21" i="20" s="1"/>
  <c r="B30" i="46"/>
  <c r="B29" i="46"/>
  <c r="B28" i="46"/>
  <c r="B27" i="46"/>
  <c r="B26" i="46"/>
  <c r="B25" i="46"/>
  <c r="B24" i="46"/>
  <c r="B23" i="46"/>
  <c r="B22" i="46"/>
  <c r="B21" i="46"/>
  <c r="B20" i="46"/>
  <c r="B19" i="46"/>
  <c r="B18" i="46"/>
  <c r="B17" i="46"/>
  <c r="B16" i="46"/>
  <c r="B15" i="46"/>
  <c r="B14" i="46"/>
  <c r="B13" i="46"/>
  <c r="B12" i="46"/>
  <c r="B11" i="46"/>
  <c r="B10" i="46"/>
  <c r="B9" i="46"/>
  <c r="B8" i="46"/>
  <c r="C4" i="46"/>
  <c r="C3" i="46"/>
  <c r="A2" i="46"/>
  <c r="A22" i="20" s="1"/>
  <c r="B30" i="45"/>
  <c r="B29" i="45"/>
  <c r="B28" i="45"/>
  <c r="B27" i="45"/>
  <c r="B26" i="45"/>
  <c r="B25" i="45"/>
  <c r="B24" i="45"/>
  <c r="B23" i="45"/>
  <c r="B22" i="45"/>
  <c r="B21" i="45"/>
  <c r="B20" i="45"/>
  <c r="B19" i="45"/>
  <c r="B18" i="45"/>
  <c r="B17" i="45"/>
  <c r="B16" i="45"/>
  <c r="B15" i="45"/>
  <c r="B14" i="45"/>
  <c r="B13" i="45"/>
  <c r="B12" i="45"/>
  <c r="B11" i="45"/>
  <c r="B10" i="45"/>
  <c r="B9" i="45"/>
  <c r="B8" i="45"/>
  <c r="C4" i="45"/>
  <c r="C3" i="45"/>
  <c r="A2" i="45"/>
  <c r="A23" i="20" s="1"/>
  <c r="B30" i="44"/>
  <c r="B29" i="44"/>
  <c r="B28" i="44"/>
  <c r="B27" i="44"/>
  <c r="B26" i="44"/>
  <c r="B25" i="44"/>
  <c r="B24" i="44"/>
  <c r="B23" i="44"/>
  <c r="B22" i="44"/>
  <c r="B21" i="44"/>
  <c r="B20" i="44"/>
  <c r="B19" i="44"/>
  <c r="B18" i="44"/>
  <c r="B17" i="44"/>
  <c r="B16" i="44"/>
  <c r="B15" i="44"/>
  <c r="B14" i="44"/>
  <c r="B13" i="44"/>
  <c r="B12" i="44"/>
  <c r="B11" i="44"/>
  <c r="B10" i="44"/>
  <c r="B9" i="44"/>
  <c r="B8" i="44"/>
  <c r="C4" i="44"/>
  <c r="C3" i="44"/>
  <c r="A2" i="44"/>
  <c r="A24" i="20" s="1"/>
  <c r="B30" i="43"/>
  <c r="B29" i="43"/>
  <c r="B28" i="43"/>
  <c r="B27" i="43"/>
  <c r="B26" i="43"/>
  <c r="B25" i="43"/>
  <c r="B24" i="43"/>
  <c r="B23" i="43"/>
  <c r="B22" i="43"/>
  <c r="B21" i="43"/>
  <c r="B20" i="43"/>
  <c r="B19" i="43"/>
  <c r="B18" i="43"/>
  <c r="B17" i="43"/>
  <c r="B16" i="43"/>
  <c r="B15" i="43"/>
  <c r="B14" i="43"/>
  <c r="B13" i="43"/>
  <c r="B12" i="43"/>
  <c r="B11" i="43"/>
  <c r="B10" i="43"/>
  <c r="B9" i="43"/>
  <c r="B8" i="43"/>
  <c r="C4" i="43"/>
  <c r="C3" i="43"/>
  <c r="A2" i="43"/>
  <c r="A25" i="20" s="1"/>
  <c r="B30" i="42"/>
  <c r="B29" i="42"/>
  <c r="B28" i="42"/>
  <c r="B27" i="42"/>
  <c r="B26" i="42"/>
  <c r="B25" i="42"/>
  <c r="B24" i="42"/>
  <c r="B23" i="42"/>
  <c r="B22" i="42"/>
  <c r="B21" i="42"/>
  <c r="B20" i="42"/>
  <c r="B19" i="42"/>
  <c r="B18" i="42"/>
  <c r="B17" i="42"/>
  <c r="B16" i="42"/>
  <c r="B15" i="42"/>
  <c r="B14" i="42"/>
  <c r="B13" i="42"/>
  <c r="B12" i="42"/>
  <c r="B11" i="42"/>
  <c r="B10" i="42"/>
  <c r="B9" i="42"/>
  <c r="B8" i="42"/>
  <c r="C4" i="42"/>
  <c r="C3" i="42"/>
  <c r="A2" i="42"/>
  <c r="A26" i="20" s="1"/>
  <c r="B30" i="41"/>
  <c r="B29" i="41"/>
  <c r="B28" i="41"/>
  <c r="B27" i="41"/>
  <c r="B26" i="41"/>
  <c r="B25" i="41"/>
  <c r="B24" i="41"/>
  <c r="B23" i="41"/>
  <c r="B22" i="41"/>
  <c r="B21" i="41"/>
  <c r="B20" i="41"/>
  <c r="B19" i="41"/>
  <c r="B18" i="41"/>
  <c r="B17" i="41"/>
  <c r="B16" i="41"/>
  <c r="B15" i="41"/>
  <c r="B14" i="41"/>
  <c r="B13" i="41"/>
  <c r="B12" i="41"/>
  <c r="B11" i="41"/>
  <c r="B10" i="41"/>
  <c r="B9" i="41"/>
  <c r="B8" i="41"/>
  <c r="C4" i="41"/>
  <c r="C3" i="41"/>
  <c r="A2" i="41"/>
  <c r="A14" i="20" s="1"/>
  <c r="B30" i="40"/>
  <c r="B29" i="40"/>
  <c r="B28" i="40"/>
  <c r="B27" i="40"/>
  <c r="B26" i="40"/>
  <c r="B25" i="40"/>
  <c r="B24" i="40"/>
  <c r="B23" i="40"/>
  <c r="B22" i="40"/>
  <c r="B21" i="40"/>
  <c r="B20" i="40"/>
  <c r="B19" i="40"/>
  <c r="B18" i="40"/>
  <c r="B17" i="40"/>
  <c r="B16" i="40"/>
  <c r="B15" i="40"/>
  <c r="B14" i="40"/>
  <c r="B13" i="40"/>
  <c r="B12" i="40"/>
  <c r="B11" i="40"/>
  <c r="B10" i="40"/>
  <c r="B9" i="40"/>
  <c r="B8" i="40"/>
  <c r="C4" i="40"/>
  <c r="C3" i="40"/>
  <c r="A2" i="40"/>
  <c r="A13" i="20" s="1"/>
  <c r="B30" i="39"/>
  <c r="B29" i="39"/>
  <c r="B28" i="39"/>
  <c r="B27" i="39"/>
  <c r="B26" i="39"/>
  <c r="B25" i="39"/>
  <c r="B24" i="39"/>
  <c r="B23" i="39"/>
  <c r="B22" i="39"/>
  <c r="B21" i="39"/>
  <c r="B20" i="39"/>
  <c r="B19" i="39"/>
  <c r="B18" i="39"/>
  <c r="B17" i="39"/>
  <c r="B16" i="39"/>
  <c r="B15" i="39"/>
  <c r="B14" i="39"/>
  <c r="B13" i="39"/>
  <c r="B12" i="39"/>
  <c r="B11" i="39"/>
  <c r="B10" i="39"/>
  <c r="B9" i="39"/>
  <c r="B8" i="39"/>
  <c r="C4" i="39"/>
  <c r="C3" i="39"/>
  <c r="A2" i="39"/>
  <c r="A12" i="20" s="1"/>
  <c r="C7" i="20"/>
  <c r="K30" i="58" s="1"/>
  <c r="C8" i="20"/>
  <c r="C9" i="20"/>
  <c r="C10" i="20"/>
  <c r="C11" i="20"/>
  <c r="C12" i="20"/>
  <c r="C13" i="20"/>
  <c r="C14" i="20"/>
  <c r="C15" i="20"/>
  <c r="C16" i="20"/>
  <c r="C17" i="20"/>
  <c r="C18" i="20"/>
  <c r="C19" i="20"/>
  <c r="C20" i="20"/>
  <c r="C21" i="20"/>
  <c r="C22" i="20"/>
  <c r="C23" i="20"/>
  <c r="C24" i="20"/>
  <c r="C25" i="20"/>
  <c r="C26" i="20"/>
  <c r="G31" i="32" l="1"/>
  <c r="C5" i="39"/>
  <c r="K30" i="39" s="1"/>
  <c r="C5" i="40"/>
  <c r="K30" i="40" s="1"/>
  <c r="C5" i="41"/>
  <c r="K30" i="41" s="1"/>
  <c r="C5" i="42"/>
  <c r="C5" i="43"/>
  <c r="K11" i="43" s="1"/>
  <c r="C5" i="44"/>
  <c r="C5" i="45"/>
  <c r="K9" i="45" s="1"/>
  <c r="C5" i="46"/>
  <c r="C5" i="47"/>
  <c r="K11" i="47" s="1"/>
  <c r="C5" i="48"/>
  <c r="C5" i="49"/>
  <c r="K9" i="49" s="1"/>
  <c r="C5" i="50"/>
  <c r="C5" i="51"/>
  <c r="K11" i="51" s="1"/>
  <c r="C5" i="52"/>
  <c r="C5" i="53"/>
  <c r="K9" i="53" s="1"/>
  <c r="C5" i="54"/>
  <c r="C5" i="55"/>
  <c r="K11" i="55" s="1"/>
  <c r="C5" i="56"/>
  <c r="C5" i="57"/>
  <c r="K9" i="57" s="1"/>
  <c r="A8" i="59"/>
  <c r="A9" i="59"/>
  <c r="A10" i="59"/>
  <c r="A11" i="59"/>
  <c r="A12" i="59"/>
  <c r="A13" i="59"/>
  <c r="A14" i="59"/>
  <c r="A15" i="59"/>
  <c r="A16" i="59"/>
  <c r="A17" i="59"/>
  <c r="A18" i="59"/>
  <c r="A19" i="59"/>
  <c r="A20" i="59"/>
  <c r="A21" i="59"/>
  <c r="A22" i="59"/>
  <c r="A23" i="59"/>
  <c r="A24" i="59"/>
  <c r="A25" i="59"/>
  <c r="A26" i="59"/>
  <c r="G31" i="58"/>
  <c r="K9" i="58"/>
  <c r="K10" i="58"/>
  <c r="K11" i="58"/>
  <c r="K12" i="58"/>
  <c r="K13" i="58"/>
  <c r="K14" i="58"/>
  <c r="K15" i="58"/>
  <c r="K16" i="58"/>
  <c r="K17" i="58"/>
  <c r="K18" i="58"/>
  <c r="K19" i="58"/>
  <c r="K20" i="58"/>
  <c r="K21" i="58"/>
  <c r="K22" i="58"/>
  <c r="K23" i="58"/>
  <c r="K24" i="58"/>
  <c r="K25" i="58"/>
  <c r="K26" i="58"/>
  <c r="K27" i="58"/>
  <c r="K28" i="58"/>
  <c r="K29" i="58"/>
  <c r="G31" i="57"/>
  <c r="G31" i="56"/>
  <c r="K8" i="56"/>
  <c r="K10" i="56"/>
  <c r="K12" i="56"/>
  <c r="K14" i="56"/>
  <c r="K16" i="56"/>
  <c r="K18" i="56"/>
  <c r="K20" i="56"/>
  <c r="K22" i="56"/>
  <c r="K24" i="56"/>
  <c r="K26" i="56"/>
  <c r="K28" i="56"/>
  <c r="G31" i="55"/>
  <c r="K17" i="55"/>
  <c r="G31" i="54"/>
  <c r="K9" i="54"/>
  <c r="K11" i="54"/>
  <c r="K13" i="54"/>
  <c r="K15" i="54"/>
  <c r="K17" i="54"/>
  <c r="K19" i="54"/>
  <c r="K21" i="54"/>
  <c r="K23" i="54"/>
  <c r="K25" i="54"/>
  <c r="K27" i="54"/>
  <c r="K29" i="54"/>
  <c r="G31" i="53"/>
  <c r="K11" i="53"/>
  <c r="K27" i="53"/>
  <c r="G31" i="52"/>
  <c r="K9" i="52"/>
  <c r="K11" i="52"/>
  <c r="K13" i="52"/>
  <c r="K15" i="52"/>
  <c r="K17" i="52"/>
  <c r="K19" i="52"/>
  <c r="K21" i="52"/>
  <c r="K23" i="52"/>
  <c r="K25" i="52"/>
  <c r="K27" i="52"/>
  <c r="K29" i="52"/>
  <c r="G31" i="51"/>
  <c r="K21" i="51"/>
  <c r="G31" i="50"/>
  <c r="K8" i="50"/>
  <c r="K10" i="50"/>
  <c r="K12" i="50"/>
  <c r="K14" i="50"/>
  <c r="K16" i="50"/>
  <c r="K18" i="50"/>
  <c r="K20" i="50"/>
  <c r="K22" i="50"/>
  <c r="K24" i="50"/>
  <c r="K26" i="50"/>
  <c r="K28" i="50"/>
  <c r="G31" i="49"/>
  <c r="K15" i="49"/>
  <c r="G31" i="48"/>
  <c r="K9" i="48"/>
  <c r="K11" i="48"/>
  <c r="K13" i="48"/>
  <c r="K15" i="48"/>
  <c r="K17" i="48"/>
  <c r="K19" i="48"/>
  <c r="K21" i="48"/>
  <c r="K23" i="48"/>
  <c r="K25" i="48"/>
  <c r="K27" i="48"/>
  <c r="K29" i="48"/>
  <c r="G31" i="47"/>
  <c r="K9" i="47"/>
  <c r="K25" i="47"/>
  <c r="G31" i="46"/>
  <c r="K9" i="46"/>
  <c r="K11" i="46"/>
  <c r="K13" i="46"/>
  <c r="K15" i="46"/>
  <c r="K17" i="46"/>
  <c r="K19" i="46"/>
  <c r="K21" i="46"/>
  <c r="K23" i="46"/>
  <c r="K25" i="46"/>
  <c r="K27" i="46"/>
  <c r="K29" i="46"/>
  <c r="G31" i="45"/>
  <c r="K19" i="45"/>
  <c r="G31" i="44"/>
  <c r="K8" i="44"/>
  <c r="K10" i="44"/>
  <c r="K12" i="44"/>
  <c r="K14" i="44"/>
  <c r="K16" i="44"/>
  <c r="K18" i="44"/>
  <c r="K20" i="44"/>
  <c r="K22" i="44"/>
  <c r="K24" i="44"/>
  <c r="K26" i="44"/>
  <c r="K28" i="44"/>
  <c r="G31" i="43"/>
  <c r="K13" i="43"/>
  <c r="K26" i="43"/>
  <c r="G31" i="42"/>
  <c r="K8" i="42"/>
  <c r="K10" i="42"/>
  <c r="K12" i="42"/>
  <c r="K14" i="42"/>
  <c r="K16" i="42"/>
  <c r="K18" i="42"/>
  <c r="K20" i="42"/>
  <c r="K22" i="42"/>
  <c r="K24" i="42"/>
  <c r="K25" i="42"/>
  <c r="K26" i="42"/>
  <c r="K27" i="42"/>
  <c r="K28" i="42"/>
  <c r="K29" i="42"/>
  <c r="G31" i="41"/>
  <c r="K10" i="41"/>
  <c r="K14" i="41"/>
  <c r="K18" i="41"/>
  <c r="K22" i="41"/>
  <c r="K26" i="41"/>
  <c r="G31" i="40"/>
  <c r="K8" i="40"/>
  <c r="K9" i="40"/>
  <c r="K10" i="40"/>
  <c r="K11" i="40"/>
  <c r="K12" i="40"/>
  <c r="K13" i="40"/>
  <c r="K14" i="40"/>
  <c r="K15" i="40"/>
  <c r="K16" i="40"/>
  <c r="K17" i="40"/>
  <c r="K18" i="40"/>
  <c r="K19" i="40"/>
  <c r="K20" i="40"/>
  <c r="K21" i="40"/>
  <c r="K22" i="40"/>
  <c r="K23" i="40"/>
  <c r="K24" i="40"/>
  <c r="K25" i="40"/>
  <c r="K26" i="40"/>
  <c r="K27" i="40"/>
  <c r="K28" i="40"/>
  <c r="K29" i="40"/>
  <c r="G31" i="39"/>
  <c r="K8" i="39"/>
  <c r="K12" i="39"/>
  <c r="K16" i="39"/>
  <c r="K20" i="39"/>
  <c r="K24" i="39"/>
  <c r="K28" i="39"/>
  <c r="K23" i="57" l="1"/>
  <c r="K30" i="56"/>
  <c r="K9" i="56"/>
  <c r="K11" i="56"/>
  <c r="K13" i="56"/>
  <c r="K15" i="56"/>
  <c r="K17" i="56"/>
  <c r="K19" i="56"/>
  <c r="K21" i="56"/>
  <c r="K23" i="56"/>
  <c r="K25" i="56"/>
  <c r="K27" i="56"/>
  <c r="K29" i="56"/>
  <c r="K30" i="54"/>
  <c r="K8" i="54"/>
  <c r="K10" i="54"/>
  <c r="K12" i="54"/>
  <c r="K14" i="54"/>
  <c r="K16" i="54"/>
  <c r="K18" i="54"/>
  <c r="K20" i="54"/>
  <c r="K22" i="54"/>
  <c r="K24" i="54"/>
  <c r="K26" i="54"/>
  <c r="K28" i="54"/>
  <c r="K30" i="52"/>
  <c r="K8" i="52"/>
  <c r="K10" i="52"/>
  <c r="K12" i="52"/>
  <c r="K14" i="52"/>
  <c r="K16" i="52"/>
  <c r="K18" i="52"/>
  <c r="K20" i="52"/>
  <c r="K22" i="52"/>
  <c r="K24" i="52"/>
  <c r="K26" i="52"/>
  <c r="K28" i="52"/>
  <c r="K30" i="50"/>
  <c r="K9" i="50"/>
  <c r="K11" i="50"/>
  <c r="K13" i="50"/>
  <c r="K15" i="50"/>
  <c r="K17" i="50"/>
  <c r="K19" i="50"/>
  <c r="K21" i="50"/>
  <c r="K23" i="50"/>
  <c r="K25" i="50"/>
  <c r="K27" i="50"/>
  <c r="K29" i="50"/>
  <c r="K30" i="48"/>
  <c r="K8" i="48"/>
  <c r="K10" i="48"/>
  <c r="K12" i="48"/>
  <c r="K14" i="48"/>
  <c r="K16" i="48"/>
  <c r="K18" i="48"/>
  <c r="K20" i="48"/>
  <c r="K22" i="48"/>
  <c r="K24" i="48"/>
  <c r="K26" i="48"/>
  <c r="K28" i="48"/>
  <c r="K30" i="46"/>
  <c r="K8" i="46"/>
  <c r="K10" i="46"/>
  <c r="K12" i="46"/>
  <c r="K14" i="46"/>
  <c r="K16" i="46"/>
  <c r="K18" i="46"/>
  <c r="K20" i="46"/>
  <c r="K22" i="46"/>
  <c r="K24" i="46"/>
  <c r="K26" i="46"/>
  <c r="K28" i="46"/>
  <c r="K30" i="44"/>
  <c r="K9" i="44"/>
  <c r="K11" i="44"/>
  <c r="K13" i="44"/>
  <c r="K15" i="44"/>
  <c r="K17" i="44"/>
  <c r="K19" i="44"/>
  <c r="K21" i="44"/>
  <c r="K23" i="44"/>
  <c r="K25" i="44"/>
  <c r="K27" i="44"/>
  <c r="K29" i="44"/>
  <c r="K30" i="42"/>
  <c r="K9" i="42"/>
  <c r="K11" i="42"/>
  <c r="K13" i="42"/>
  <c r="K15" i="42"/>
  <c r="K17" i="42"/>
  <c r="K19" i="42"/>
  <c r="K21" i="42"/>
  <c r="K23" i="42"/>
  <c r="K26" i="39"/>
  <c r="K22" i="39"/>
  <c r="K18" i="39"/>
  <c r="K14" i="39"/>
  <c r="K10" i="39"/>
  <c r="K28" i="41"/>
  <c r="K24" i="41"/>
  <c r="K20" i="41"/>
  <c r="K16" i="41"/>
  <c r="K12" i="41"/>
  <c r="K8" i="41"/>
  <c r="K21" i="43"/>
  <c r="K27" i="45"/>
  <c r="K11" i="45"/>
  <c r="K17" i="47"/>
  <c r="K23" i="49"/>
  <c r="K29" i="51"/>
  <c r="K13" i="51"/>
  <c r="K19" i="53"/>
  <c r="K25" i="55"/>
  <c r="K9" i="55"/>
  <c r="K15" i="57"/>
  <c r="K29" i="39"/>
  <c r="K27" i="39"/>
  <c r="K25" i="39"/>
  <c r="K23" i="39"/>
  <c r="K21" i="39"/>
  <c r="K19" i="39"/>
  <c r="K17" i="39"/>
  <c r="K15" i="39"/>
  <c r="K13" i="39"/>
  <c r="K11" i="39"/>
  <c r="K9" i="39"/>
  <c r="K29" i="41"/>
  <c r="K27" i="41"/>
  <c r="K25" i="41"/>
  <c r="K23" i="41"/>
  <c r="K21" i="41"/>
  <c r="K19" i="41"/>
  <c r="K17" i="41"/>
  <c r="K15" i="41"/>
  <c r="K13" i="41"/>
  <c r="K11" i="41"/>
  <c r="K9" i="41"/>
  <c r="K28" i="43"/>
  <c r="K24" i="43"/>
  <c r="K17" i="43"/>
  <c r="K9" i="43"/>
  <c r="K23" i="45"/>
  <c r="K15" i="45"/>
  <c r="K29" i="47"/>
  <c r="K21" i="47"/>
  <c r="K13" i="47"/>
  <c r="K27" i="49"/>
  <c r="K19" i="49"/>
  <c r="K11" i="49"/>
  <c r="K25" i="51"/>
  <c r="K17" i="51"/>
  <c r="K9" i="51"/>
  <c r="K23" i="53"/>
  <c r="K15" i="53"/>
  <c r="K29" i="55"/>
  <c r="K21" i="55"/>
  <c r="K13" i="55"/>
  <c r="K27" i="57"/>
  <c r="K19" i="57"/>
  <c r="K11" i="57"/>
  <c r="K29" i="43"/>
  <c r="K27" i="43"/>
  <c r="K25" i="43"/>
  <c r="K23" i="43"/>
  <c r="K19" i="43"/>
  <c r="K15" i="43"/>
  <c r="K29" i="45"/>
  <c r="K25" i="45"/>
  <c r="K21" i="45"/>
  <c r="K17" i="45"/>
  <c r="K13" i="45"/>
  <c r="K27" i="47"/>
  <c r="K23" i="47"/>
  <c r="K19" i="47"/>
  <c r="K15" i="47"/>
  <c r="K29" i="49"/>
  <c r="K25" i="49"/>
  <c r="K21" i="49"/>
  <c r="K17" i="49"/>
  <c r="K13" i="49"/>
  <c r="K27" i="51"/>
  <c r="K23" i="51"/>
  <c r="K19" i="51"/>
  <c r="K15" i="51"/>
  <c r="K29" i="53"/>
  <c r="K25" i="53"/>
  <c r="K21" i="53"/>
  <c r="K17" i="53"/>
  <c r="K13" i="53"/>
  <c r="K27" i="55"/>
  <c r="K23" i="55"/>
  <c r="K19" i="55"/>
  <c r="K15" i="55"/>
  <c r="K29" i="57"/>
  <c r="K25" i="57"/>
  <c r="K21" i="57"/>
  <c r="K17" i="57"/>
  <c r="K13" i="57"/>
  <c r="K30" i="57"/>
  <c r="K8" i="57"/>
  <c r="K10" i="57"/>
  <c r="K12" i="57"/>
  <c r="K14" i="57"/>
  <c r="K16" i="57"/>
  <c r="K18" i="57"/>
  <c r="K20" i="57"/>
  <c r="K22" i="57"/>
  <c r="K24" i="57"/>
  <c r="K26" i="57"/>
  <c r="K28" i="57"/>
  <c r="K30" i="55"/>
  <c r="K8" i="55"/>
  <c r="K10" i="55"/>
  <c r="K12" i="55"/>
  <c r="K14" i="55"/>
  <c r="K16" i="55"/>
  <c r="K18" i="55"/>
  <c r="K20" i="55"/>
  <c r="K22" i="55"/>
  <c r="K24" i="55"/>
  <c r="K26" i="55"/>
  <c r="K28" i="55"/>
  <c r="K30" i="53"/>
  <c r="K8" i="53"/>
  <c r="K10" i="53"/>
  <c r="K12" i="53"/>
  <c r="K14" i="53"/>
  <c r="K16" i="53"/>
  <c r="K18" i="53"/>
  <c r="K20" i="53"/>
  <c r="K22" i="53"/>
  <c r="K24" i="53"/>
  <c r="K26" i="53"/>
  <c r="K28" i="53"/>
  <c r="K30" i="51"/>
  <c r="K8" i="51"/>
  <c r="K10" i="51"/>
  <c r="K12" i="51"/>
  <c r="K14" i="51"/>
  <c r="K16" i="51"/>
  <c r="K18" i="51"/>
  <c r="K20" i="51"/>
  <c r="K22" i="51"/>
  <c r="K24" i="51"/>
  <c r="K26" i="51"/>
  <c r="K28" i="51"/>
  <c r="K30" i="49"/>
  <c r="K8" i="49"/>
  <c r="K10" i="49"/>
  <c r="K12" i="49"/>
  <c r="K14" i="49"/>
  <c r="K16" i="49"/>
  <c r="K18" i="49"/>
  <c r="K20" i="49"/>
  <c r="K22" i="49"/>
  <c r="K24" i="49"/>
  <c r="K26" i="49"/>
  <c r="K28" i="49"/>
  <c r="K30" i="47"/>
  <c r="K8" i="47"/>
  <c r="K10" i="47"/>
  <c r="K12" i="47"/>
  <c r="K14" i="47"/>
  <c r="K16" i="47"/>
  <c r="K18" i="47"/>
  <c r="K20" i="47"/>
  <c r="K22" i="47"/>
  <c r="K24" i="47"/>
  <c r="K26" i="47"/>
  <c r="K28" i="47"/>
  <c r="K30" i="45"/>
  <c r="K8" i="45"/>
  <c r="K10" i="45"/>
  <c r="K12" i="45"/>
  <c r="K14" i="45"/>
  <c r="K16" i="45"/>
  <c r="K18" i="45"/>
  <c r="K20" i="45"/>
  <c r="K22" i="45"/>
  <c r="K24" i="45"/>
  <c r="K26" i="45"/>
  <c r="K28" i="45"/>
  <c r="K30" i="43"/>
  <c r="K8" i="43"/>
  <c r="K10" i="43"/>
  <c r="K12" i="43"/>
  <c r="K14" i="43"/>
  <c r="K16" i="43"/>
  <c r="K18" i="43"/>
  <c r="K20" i="43"/>
  <c r="K22" i="43"/>
  <c r="D26" i="59"/>
  <c r="E26" i="59" s="1"/>
  <c r="F26" i="59" s="1"/>
  <c r="D26" i="20"/>
  <c r="D25" i="59"/>
  <c r="E25" i="59" s="1"/>
  <c r="F25" i="59" s="1"/>
  <c r="D25" i="20"/>
  <c r="E25" i="20" s="1"/>
  <c r="F25" i="20" s="1"/>
  <c r="D24" i="59"/>
  <c r="E24" i="59" s="1"/>
  <c r="F24" i="59" s="1"/>
  <c r="D24" i="20"/>
  <c r="E24" i="20" s="1"/>
  <c r="F24" i="20" s="1"/>
  <c r="D23" i="59"/>
  <c r="E23" i="59" s="1"/>
  <c r="F23" i="59" s="1"/>
  <c r="D23" i="20"/>
  <c r="E23" i="20" s="1"/>
  <c r="F23" i="20" s="1"/>
  <c r="D22" i="59"/>
  <c r="E22" i="59" s="1"/>
  <c r="F22" i="59" s="1"/>
  <c r="D22" i="20"/>
  <c r="E22" i="20" s="1"/>
  <c r="F22" i="20" s="1"/>
  <c r="D21" i="59"/>
  <c r="E21" i="59" s="1"/>
  <c r="F21" i="59" s="1"/>
  <c r="D21" i="20"/>
  <c r="E21" i="20" s="1"/>
  <c r="F21" i="20" s="1"/>
  <c r="D20" i="59"/>
  <c r="E20" i="59" s="1"/>
  <c r="F20" i="59" s="1"/>
  <c r="D20" i="20"/>
  <c r="E20" i="20" s="1"/>
  <c r="F20" i="20" s="1"/>
  <c r="D19" i="59"/>
  <c r="E19" i="59" s="1"/>
  <c r="F19" i="59" s="1"/>
  <c r="D19" i="20"/>
  <c r="E19" i="20" s="1"/>
  <c r="F19" i="20" s="1"/>
  <c r="D18" i="59"/>
  <c r="E18" i="59" s="1"/>
  <c r="F18" i="59" s="1"/>
  <c r="D18" i="20"/>
  <c r="E18" i="20" s="1"/>
  <c r="F18" i="20" s="1"/>
  <c r="D17" i="59"/>
  <c r="E17" i="59" s="1"/>
  <c r="F17" i="59" s="1"/>
  <c r="D17" i="20"/>
  <c r="D16" i="59"/>
  <c r="E16" i="59" s="1"/>
  <c r="F16" i="59" s="1"/>
  <c r="D16" i="20"/>
  <c r="D15" i="59"/>
  <c r="E15" i="59" s="1"/>
  <c r="F15" i="59" s="1"/>
  <c r="D15" i="20"/>
  <c r="D14" i="59"/>
  <c r="E14" i="59" s="1"/>
  <c r="F14" i="59" s="1"/>
  <c r="D14" i="20"/>
  <c r="D13" i="59"/>
  <c r="E13" i="59" s="1"/>
  <c r="F13" i="59" s="1"/>
  <c r="D13" i="20"/>
  <c r="D12" i="59"/>
  <c r="E12" i="59" s="1"/>
  <c r="F12" i="59" s="1"/>
  <c r="D12" i="20"/>
  <c r="D11" i="59"/>
  <c r="E11" i="59" s="1"/>
  <c r="F11" i="59" s="1"/>
  <c r="D11" i="20"/>
  <c r="D10" i="59"/>
  <c r="E10" i="59" s="1"/>
  <c r="F10" i="59" s="1"/>
  <c r="D10" i="20"/>
  <c r="D9" i="59"/>
  <c r="E9" i="59" s="1"/>
  <c r="F9" i="59" s="1"/>
  <c r="D9" i="20"/>
  <c r="D8" i="59"/>
  <c r="E8" i="59" s="1"/>
  <c r="F8" i="59" s="1"/>
  <c r="D8" i="20"/>
  <c r="K31" i="58"/>
  <c r="K31" i="57"/>
  <c r="K31" i="56"/>
  <c r="K31" i="55"/>
  <c r="K31" i="54"/>
  <c r="K31" i="52"/>
  <c r="K31" i="50"/>
  <c r="K31" i="48"/>
  <c r="K31" i="46"/>
  <c r="K31" i="44"/>
  <c r="K31" i="42"/>
  <c r="K31" i="40"/>
  <c r="K31" i="39"/>
  <c r="K31" i="45" l="1"/>
  <c r="K31" i="47"/>
  <c r="K31" i="43"/>
  <c r="K31" i="41"/>
  <c r="K31" i="51"/>
  <c r="K31" i="53"/>
  <c r="K31" i="49"/>
  <c r="C3" i="32"/>
  <c r="C4" i="32"/>
  <c r="A1" i="33" l="1"/>
  <c r="A2" i="32"/>
  <c r="A7" i="20" s="1"/>
  <c r="B30" i="32"/>
  <c r="B29" i="32"/>
  <c r="B28" i="32"/>
  <c r="B27" i="32"/>
  <c r="B26" i="32"/>
  <c r="B25" i="32"/>
  <c r="B24" i="32"/>
  <c r="B23" i="32"/>
  <c r="B22" i="32"/>
  <c r="B21" i="32"/>
  <c r="B20" i="32"/>
  <c r="B19" i="32"/>
  <c r="B18" i="32"/>
  <c r="B17" i="32"/>
  <c r="B16" i="32"/>
  <c r="B15" i="32"/>
  <c r="B14" i="32"/>
  <c r="B13" i="32"/>
  <c r="B12" i="32"/>
  <c r="B11" i="32"/>
  <c r="B10" i="32"/>
  <c r="B9" i="32"/>
  <c r="B8" i="32"/>
  <c r="E26" i="20"/>
  <c r="F26" i="20" s="1"/>
  <c r="E17" i="20"/>
  <c r="F17" i="20" s="1"/>
  <c r="E16" i="20"/>
  <c r="F16" i="20" s="1"/>
  <c r="E15" i="20"/>
  <c r="F15" i="20" s="1"/>
  <c r="E14" i="20"/>
  <c r="F14" i="20" s="1"/>
  <c r="E13" i="20"/>
  <c r="F13" i="20" s="1"/>
  <c r="E12" i="20"/>
  <c r="F12" i="20" s="1"/>
  <c r="E11" i="20"/>
  <c r="F11" i="20" s="1"/>
  <c r="E10" i="20"/>
  <c r="F10" i="20" s="1"/>
  <c r="E9" i="20"/>
  <c r="F9" i="20" s="1"/>
  <c r="E8" i="20"/>
  <c r="F8" i="20" s="1"/>
  <c r="B13" i="1"/>
  <c r="D13" i="1"/>
  <c r="D7" i="59" l="1"/>
  <c r="D7" i="20"/>
  <c r="A7" i="59"/>
  <c r="D27" i="20"/>
  <c r="E7" i="20"/>
  <c r="F7" i="20" s="1"/>
  <c r="D27" i="59" l="1"/>
  <c r="E7" i="59"/>
  <c r="E27" i="20"/>
  <c r="E27" i="59" l="1"/>
  <c r="F7" i="59"/>
  <c r="F27" i="59" s="1"/>
  <c r="C5" i="32"/>
  <c r="K14" i="32" s="1"/>
  <c r="K30" i="32" l="1"/>
  <c r="K8" i="32"/>
  <c r="K9" i="32"/>
  <c r="K10" i="32"/>
  <c r="K11" i="32"/>
  <c r="K12" i="32"/>
  <c r="K13" i="32"/>
  <c r="K15" i="32"/>
  <c r="K16" i="32"/>
  <c r="K17" i="32"/>
  <c r="K18" i="32"/>
  <c r="K19" i="32"/>
  <c r="K20" i="32"/>
  <c r="K21" i="32"/>
  <c r="K22" i="32"/>
  <c r="K23" i="32"/>
  <c r="K24" i="32"/>
  <c r="K25" i="32"/>
  <c r="K26" i="32"/>
  <c r="K27" i="32"/>
  <c r="K28" i="32"/>
  <c r="K29" i="32"/>
  <c r="K31" i="32" l="1"/>
  <c r="F27" i="20" l="1"/>
</calcChain>
</file>

<file path=xl/sharedStrings.xml><?xml version="1.0" encoding="utf-8"?>
<sst xmlns="http://schemas.openxmlformats.org/spreadsheetml/2006/main" count="3880" uniqueCount="60">
  <si>
    <t>企業名：</t>
    <rPh sb="0" eb="2">
      <t>キギョウ</t>
    </rPh>
    <rPh sb="2" eb="3">
      <t>メイ</t>
    </rPh>
    <phoneticPr fontId="2"/>
  </si>
  <si>
    <t>従事者の氏名</t>
    <rPh sb="0" eb="3">
      <t>ジュウジシャ</t>
    </rPh>
    <rPh sb="4" eb="6">
      <t>シメイ</t>
    </rPh>
    <phoneticPr fontId="2"/>
  </si>
  <si>
    <t>作業開始～作業終了</t>
    <rPh sb="0" eb="2">
      <t>サギョウ</t>
    </rPh>
    <rPh sb="2" eb="4">
      <t>カイシ</t>
    </rPh>
    <rPh sb="5" eb="7">
      <t>サギョウ</t>
    </rPh>
    <rPh sb="7" eb="9">
      <t>シュウリョウ</t>
    </rPh>
    <phoneticPr fontId="2"/>
  </si>
  <si>
    <t>備考</t>
    <rPh sb="0" eb="2">
      <t>ビコウ</t>
    </rPh>
    <phoneticPr fontId="2"/>
  </si>
  <si>
    <t>円</t>
    <rPh sb="0" eb="1">
      <t>エン</t>
    </rPh>
    <phoneticPr fontId="2"/>
  </si>
  <si>
    <t>　　年　　月　　日　～　　　年　　月　　日</t>
    <rPh sb="2" eb="3">
      <t>トシ</t>
    </rPh>
    <rPh sb="5" eb="6">
      <t>ツキ</t>
    </rPh>
    <rPh sb="8" eb="9">
      <t>ヒ</t>
    </rPh>
    <rPh sb="14" eb="15">
      <t>トシ</t>
    </rPh>
    <rPh sb="17" eb="18">
      <t>ツキ</t>
    </rPh>
    <rPh sb="20" eb="21">
      <t>ヒ</t>
    </rPh>
    <phoneticPr fontId="2"/>
  </si>
  <si>
    <t>合　　　計</t>
    <rPh sb="0" eb="1">
      <t>ゴウ</t>
    </rPh>
    <rPh sb="4" eb="5">
      <t>ケイ</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</si>
  <si>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</si>
  <si>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</si>
  <si>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算定額</t>
    </r>
    <r>
      <rPr>
        <b/>
        <sz val="10"/>
        <color indexed="8"/>
        <rFont val="ＭＳ Ｐゴシック"/>
        <family val="3"/>
        <charset val="128"/>
      </rPr>
      <t xml:space="preserve">
(D)=(B)X(C)</t>
    </r>
    <rPh sb="0" eb="2">
      <t>サンテイ</t>
    </rPh>
    <rPh sb="2" eb="3">
      <t>ガク</t>
    </rPh>
    <phoneticPr fontId="2"/>
  </si>
  <si>
    <t>報酬月額（給与等）</t>
    <rPh sb="0" eb="2">
      <t>ホウシュウ</t>
    </rPh>
    <rPh sb="2" eb="4">
      <t>ゲツガク</t>
    </rPh>
    <rPh sb="5" eb="7">
      <t>キュウヨ</t>
    </rPh>
    <rPh sb="7" eb="8">
      <t>トウ</t>
    </rPh>
    <phoneticPr fontId="2"/>
  </si>
  <si>
    <t>円以上</t>
  </si>
  <si>
    <t>円未満</t>
  </si>
  <si>
    <t>～</t>
  </si>
  <si>
    <t>従事者氏名：</t>
    <rPh sb="0" eb="3">
      <t>ジュウジシャ</t>
    </rPh>
    <rPh sb="3" eb="5">
      <t>シメイ</t>
    </rPh>
    <phoneticPr fontId="2"/>
  </si>
  <si>
    <t>時間単価：</t>
    <phoneticPr fontId="2"/>
  </si>
  <si>
    <t>作業時間</t>
    <rPh sb="0" eb="2">
      <t>サギョウ</t>
    </rPh>
    <rPh sb="2" eb="4">
      <t>ジカン</t>
    </rPh>
    <phoneticPr fontId="2"/>
  </si>
  <si>
    <t>時間数</t>
    <rPh sb="0" eb="3">
      <t>ジカンスウ</t>
    </rPh>
    <phoneticPr fontId="2"/>
  </si>
  <si>
    <t>時間給の合計</t>
    <rPh sb="0" eb="3">
      <t>ジカンキュウ</t>
    </rPh>
    <rPh sb="4" eb="6">
      <t>ゴウケイ</t>
    </rPh>
    <phoneticPr fontId="2"/>
  </si>
  <si>
    <t>従事者印</t>
    <rPh sb="0" eb="3">
      <t>ジュウジシャ</t>
    </rPh>
    <rPh sb="3" eb="4">
      <t>イン</t>
    </rPh>
    <phoneticPr fontId="2"/>
  </si>
  <si>
    <t>：</t>
    <phoneticPr fontId="2"/>
  </si>
  <si>
    <t>～</t>
    <phoneticPr fontId="2"/>
  </si>
  <si>
    <t>時間</t>
    <phoneticPr fontId="2"/>
  </si>
  <si>
    <t>分</t>
    <rPh sb="0" eb="1">
      <t>フン</t>
    </rPh>
    <phoneticPr fontId="2"/>
  </si>
  <si>
    <t>時間</t>
    <rPh sb="0" eb="2">
      <t>ジカン</t>
    </rPh>
    <phoneticPr fontId="2"/>
  </si>
  <si>
    <t>　　　　　　　　　　　　作　業　日　報　兼　直　接　人　件　費　個　別　明　細　表</t>
    <rPh sb="12" eb="13">
      <t>サク</t>
    </rPh>
    <rPh sb="14" eb="15">
      <t>ギョウ</t>
    </rPh>
    <rPh sb="16" eb="17">
      <t>ヒ</t>
    </rPh>
    <rPh sb="18" eb="19">
      <t>ホウ</t>
    </rPh>
    <rPh sb="20" eb="21">
      <t>ケン</t>
    </rPh>
    <rPh sb="22" eb="23">
      <t>チョク</t>
    </rPh>
    <rPh sb="24" eb="25">
      <t>セツ</t>
    </rPh>
    <rPh sb="26" eb="27">
      <t>ジン</t>
    </rPh>
    <rPh sb="28" eb="29">
      <t>ケン</t>
    </rPh>
    <rPh sb="30" eb="31">
      <t>ヒ</t>
    </rPh>
    <rPh sb="32" eb="33">
      <t>コ</t>
    </rPh>
    <rPh sb="34" eb="35">
      <t>ベツ</t>
    </rPh>
    <rPh sb="36" eb="37">
      <t>メイ</t>
    </rPh>
    <rPh sb="38" eb="39">
      <t>ホソ</t>
    </rPh>
    <rPh sb="40" eb="41">
      <t>ヒョウ</t>
    </rPh>
    <phoneticPr fontId="2"/>
  </si>
  <si>
    <t>従業員別人件費総括表</t>
    <rPh sb="0" eb="3">
      <t>ジュウギョウイン</t>
    </rPh>
    <rPh sb="3" eb="4">
      <t>ベツ</t>
    </rPh>
    <rPh sb="4" eb="7">
      <t>ジンケンヒ</t>
    </rPh>
    <rPh sb="7" eb="10">
      <t>ソウカツヒョウ</t>
    </rPh>
    <phoneticPr fontId="2"/>
  </si>
  <si>
    <t>月合計</t>
    <rPh sb="0" eb="1">
      <t>ツキ</t>
    </rPh>
    <rPh sb="1" eb="3">
      <t>ゴウケイ</t>
    </rPh>
    <phoneticPr fontId="2"/>
  </si>
  <si>
    <t>作業内容
（作業内容を時系列で具体的に箇条書きに記載してください）</t>
    <rPh sb="0" eb="2">
      <t>サギョウ</t>
    </rPh>
    <rPh sb="2" eb="4">
      <t>ナイヨウ</t>
    </rPh>
    <phoneticPr fontId="2"/>
  </si>
  <si>
    <r>
      <t>※提出の際には責任者印が押印された</t>
    </r>
    <r>
      <rPr>
        <b/>
        <u/>
        <sz val="8"/>
        <rFont val="ＭＳ Ｐゴシック"/>
        <family val="3"/>
        <charset val="128"/>
      </rPr>
      <t>この</t>
    </r>
    <r>
      <rPr>
        <b/>
        <sz val="8"/>
        <rFont val="ＭＳ Ｐゴシック"/>
        <family val="3"/>
        <charset val="128"/>
      </rPr>
      <t>原本</t>
    </r>
    <r>
      <rPr>
        <sz val="8"/>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</si>
  <si>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企　業　名：</t>
    <rPh sb="0" eb="1">
      <t>キ</t>
    </rPh>
    <rPh sb="2" eb="3">
      <t>ギョウ</t>
    </rPh>
    <rPh sb="4" eb="5">
      <t>メイ</t>
    </rPh>
    <phoneticPr fontId="2"/>
  </si>
  <si>
    <t>日付（曜日）</t>
    <rPh sb="0" eb="2">
      <t>ヒヅケ</t>
    </rPh>
    <phoneticPr fontId="2"/>
  </si>
  <si>
    <t>：</t>
  </si>
  <si>
    <t>時間</t>
    <rPh sb="0" eb="2">
      <t>ジカン</t>
    </rPh>
    <phoneticPr fontId="2"/>
  </si>
  <si>
    <t>分</t>
    <rPh sb="0" eb="1">
      <t>フン</t>
    </rPh>
    <phoneticPr fontId="2"/>
  </si>
  <si>
    <t>報告期間：</t>
    <rPh sb="0" eb="2">
      <t>ホウコク</t>
    </rPh>
    <rPh sb="2" eb="4">
      <t>キカン</t>
    </rPh>
    <phoneticPr fontId="2"/>
  </si>
  <si>
    <t>年　  月 ～ 　　年　　月まで</t>
    <phoneticPr fontId="2"/>
  </si>
  <si>
    <t>直　接　人　件　費　総　括　表　（　第　　期　遂行状況報告　）</t>
    <rPh sb="0" eb="1">
      <t>チョク</t>
    </rPh>
    <rPh sb="2" eb="3">
      <t>セツ</t>
    </rPh>
    <rPh sb="4" eb="5">
      <t>ジン</t>
    </rPh>
    <rPh sb="6" eb="7">
      <t>ケン</t>
    </rPh>
    <rPh sb="8" eb="9">
      <t>ヒ</t>
    </rPh>
    <rPh sb="10" eb="11">
      <t>フサ</t>
    </rPh>
    <rPh sb="12" eb="13">
      <t>クク</t>
    </rPh>
    <rPh sb="14" eb="15">
      <t>ヒョウ</t>
    </rPh>
    <rPh sb="18" eb="19">
      <t>ダイ</t>
    </rPh>
    <rPh sb="21" eb="22">
      <t>キ</t>
    </rPh>
    <rPh sb="23" eb="25">
      <t>スイコウ</t>
    </rPh>
    <rPh sb="25" eb="27">
      <t>ジョウキョウ</t>
    </rPh>
    <rPh sb="27" eb="29">
      <t>ホウコク</t>
    </rPh>
    <phoneticPr fontId="2"/>
  </si>
  <si>
    <t>人件費単価（時給）</t>
    <phoneticPr fontId="2"/>
  </si>
  <si>
    <t>円</t>
    <phoneticPr fontId="2"/>
  </si>
  <si>
    <t>～</t>
    <phoneticPr fontId="2"/>
  </si>
  <si>
    <t>合計</t>
    <rPh sb="0" eb="2">
      <t>ゴウケイ</t>
    </rPh>
    <phoneticPr fontId="2"/>
  </si>
  <si>
    <t>助成対象経費（円）
(A)を上限とする</t>
    <rPh sb="0" eb="2">
      <t>ジョセイ</t>
    </rPh>
    <rPh sb="2" eb="4">
      <t>タイショウ</t>
    </rPh>
    <rPh sb="4" eb="6">
      <t>ケイヒ</t>
    </rPh>
    <rPh sb="14" eb="16">
      <t>ジョウゲン</t>
    </rPh>
    <phoneticPr fontId="2"/>
  </si>
  <si>
    <t>人件費単価
（円、B）</t>
    <rPh sb="0" eb="3">
      <t>ジンケンヒ</t>
    </rPh>
    <rPh sb="3" eb="5">
      <t>タンカ</t>
    </rPh>
    <rPh sb="7" eb="8">
      <t>エン</t>
    </rPh>
    <phoneticPr fontId="2"/>
  </si>
  <si>
    <t>総支給額
（円、A）</t>
    <rPh sb="0" eb="1">
      <t>ソウ</t>
    </rPh>
    <rPh sb="1" eb="3">
      <t>シキュウ</t>
    </rPh>
    <rPh sb="3" eb="4">
      <t>ガク</t>
    </rPh>
    <phoneticPr fontId="2"/>
  </si>
  <si>
    <t xml:space="preserve">従事時間
(時間、C） </t>
    <rPh sb="0" eb="2">
      <t>ジュウジ</t>
    </rPh>
    <rPh sb="2" eb="4">
      <t>ジカン</t>
    </rPh>
    <rPh sb="6" eb="8">
      <t>ジカン</t>
    </rPh>
    <phoneticPr fontId="2"/>
  </si>
  <si>
    <t>氏　名</t>
    <rPh sb="0" eb="1">
      <t>シ</t>
    </rPh>
    <rPh sb="2" eb="3">
      <t>メイ</t>
    </rPh>
    <phoneticPr fontId="2"/>
  </si>
  <si>
    <t>本様式の使用にあたっては、以下の手順で進めてください。</t>
    <rPh sb="0" eb="1">
      <t>ホン</t>
    </rPh>
    <rPh sb="1" eb="3">
      <t>ヨウシキ</t>
    </rPh>
    <rPh sb="4" eb="6">
      <t>シヨウ</t>
    </rPh>
    <rPh sb="13" eb="15">
      <t>イカ</t>
    </rPh>
    <rPh sb="16" eb="18">
      <t>テジュン</t>
    </rPh>
    <rPh sb="19" eb="20">
      <t>スス</t>
    </rPh>
    <phoneticPr fontId="2"/>
  </si>
  <si>
    <r>
      <rPr>
        <b/>
        <sz val="10"/>
        <color rgb="FF000000"/>
        <rFont val="ＭＳ Ｐゴシック"/>
        <family val="3"/>
        <charset val="128"/>
      </rPr>
      <t>①</t>
    </r>
    <r>
      <rPr>
        <sz val="10"/>
        <color rgb="FF000000"/>
        <rFont val="ＭＳ Ｐゴシック"/>
        <family val="3"/>
        <charset val="128"/>
      </rPr>
      <t>人件費を計上する従事者の人数分、</t>
    </r>
    <r>
      <rPr>
        <b/>
        <sz val="10"/>
        <color rgb="FF000000"/>
        <rFont val="ＭＳ Ｐゴシック"/>
        <family val="3"/>
        <charset val="128"/>
      </rPr>
      <t>本ファイルを複製</t>
    </r>
    <r>
      <rPr>
        <sz val="10"/>
        <color rgb="FF000000"/>
        <rFont val="ＭＳ Ｐゴシック"/>
        <family val="3"/>
        <charset val="128"/>
      </rPr>
      <t xml:space="preserve">してください。
</t>
    </r>
    <r>
      <rPr>
        <b/>
        <sz val="10"/>
        <color rgb="FF000000"/>
        <rFont val="ＭＳ Ｐゴシック"/>
        <family val="3"/>
        <charset val="128"/>
      </rPr>
      <t>②</t>
    </r>
    <r>
      <rPr>
        <b/>
        <sz val="10"/>
        <color theme="9"/>
        <rFont val="ＭＳ Ｐゴシック"/>
        <family val="3"/>
        <charset val="128"/>
      </rPr>
      <t>人件費総括表</t>
    </r>
    <r>
      <rPr>
        <sz val="10"/>
        <color rgb="FF000000"/>
        <rFont val="ＭＳ Ｐゴシック"/>
        <family val="3"/>
        <charset val="128"/>
      </rPr>
      <t>（オレンジ色のシート）の企業名欄に</t>
    </r>
    <r>
      <rPr>
        <b/>
        <sz val="10"/>
        <color rgb="FF000000"/>
        <rFont val="ＭＳ Ｐゴシック"/>
        <family val="3"/>
        <charset val="128"/>
      </rPr>
      <t>企業名を入力</t>
    </r>
    <r>
      <rPr>
        <sz val="10"/>
        <color rgb="FF000000"/>
        <rFont val="ＭＳ Ｐゴシック"/>
        <family val="3"/>
        <charset val="128"/>
      </rPr>
      <t xml:space="preserve">してください。
</t>
    </r>
    <r>
      <rPr>
        <b/>
        <sz val="10"/>
        <color rgb="FF000000"/>
        <rFont val="ＭＳ Ｐゴシック"/>
        <family val="3"/>
        <charset val="128"/>
      </rPr>
      <t>③</t>
    </r>
    <r>
      <rPr>
        <b/>
        <sz val="10"/>
        <color rgb="FF0070C0"/>
        <rFont val="ＭＳ Ｐゴシック"/>
        <family val="3"/>
        <charset val="128"/>
      </rPr>
      <t>従業員別人件費総括表</t>
    </r>
    <r>
      <rPr>
        <sz val="10"/>
        <color rgb="FF000000"/>
        <rFont val="ＭＳ Ｐゴシック"/>
        <family val="3"/>
        <charset val="128"/>
      </rPr>
      <t>（青色のシート）の氏名欄に</t>
    </r>
    <r>
      <rPr>
        <b/>
        <sz val="10"/>
        <color rgb="FF000000"/>
        <rFont val="ＭＳ Ｐゴシック"/>
        <family val="3"/>
        <charset val="128"/>
      </rPr>
      <t>従事者の氏名を入力</t>
    </r>
    <r>
      <rPr>
        <sz val="10"/>
        <color rgb="FF000000"/>
        <rFont val="ＭＳ Ｐゴシック"/>
        <family val="3"/>
        <charset val="128"/>
      </rPr>
      <t xml:space="preserve">してください。
</t>
    </r>
    <r>
      <rPr>
        <b/>
        <sz val="10"/>
        <color rgb="FF000000"/>
        <rFont val="ＭＳ Ｐゴシック"/>
        <family val="3"/>
        <charset val="128"/>
      </rPr>
      <t>④</t>
    </r>
    <r>
      <rPr>
        <b/>
        <sz val="10"/>
        <color rgb="FF00B050"/>
        <rFont val="ＭＳ Ｐゴシック"/>
        <family val="3"/>
        <charset val="128"/>
      </rPr>
      <t>作業日報兼直接人件費個別明細表</t>
    </r>
    <r>
      <rPr>
        <sz val="10"/>
        <color rgb="FF000000"/>
        <rFont val="ＭＳ Ｐゴシック"/>
        <family val="3"/>
        <charset val="128"/>
      </rPr>
      <t>（緑色のシート）の</t>
    </r>
    <r>
      <rPr>
        <b/>
        <sz val="10"/>
        <color rgb="FF000000"/>
        <rFont val="ＭＳ Ｐゴシック"/>
        <family val="3"/>
        <charset val="128"/>
      </rPr>
      <t>シート名を該当する年月に修正</t>
    </r>
    <r>
      <rPr>
        <sz val="10"/>
        <color rgb="FF000000"/>
        <rFont val="ＭＳ Ｐゴシック"/>
        <family val="3"/>
        <charset val="128"/>
      </rPr>
      <t>し、各自の日々の</t>
    </r>
    <r>
      <rPr>
        <b/>
        <sz val="10"/>
        <color rgb="FF000000"/>
        <rFont val="ＭＳ Ｐゴシック"/>
        <family val="3"/>
        <charset val="128"/>
      </rPr>
      <t>従事時間を入力</t>
    </r>
    <r>
      <rPr>
        <sz val="10"/>
        <color rgb="FF000000"/>
        <rFont val="ＭＳ Ｐゴシック"/>
        <family val="3"/>
        <charset val="128"/>
      </rPr>
      <t>してください。
　</t>
    </r>
    <r>
      <rPr>
        <b/>
        <sz val="10"/>
        <color rgb="FF000000"/>
        <rFont val="ＭＳ Ｐゴシック"/>
        <family val="3"/>
        <charset val="128"/>
      </rPr>
      <t>※</t>
    </r>
    <r>
      <rPr>
        <sz val="10"/>
        <color rgb="FF000000"/>
        <rFont val="ＭＳ Ｐゴシック"/>
        <family val="3"/>
        <charset val="128"/>
      </rPr>
      <t xml:space="preserve"> </t>
    </r>
    <r>
      <rPr>
        <b/>
        <sz val="10"/>
        <color rgb="FF00B050"/>
        <rFont val="ＭＳ Ｐゴシック"/>
        <family val="3"/>
        <charset val="128"/>
      </rPr>
      <t>個別明細表</t>
    </r>
    <r>
      <rPr>
        <sz val="10"/>
        <color rgb="FF000000"/>
        <rFont val="ＭＳ Ｐゴシック"/>
        <family val="3"/>
        <charset val="128"/>
      </rPr>
      <t>は、会社の給与計算の期間に対応させてください。</t>
    </r>
    <r>
      <rPr>
        <sz val="10"/>
        <color rgb="FF000000"/>
        <rFont val="ＭＳ Ｐゴシック"/>
        <family val="3"/>
        <charset val="128"/>
      </rPr>
      <t xml:space="preserve">
</t>
    </r>
    <r>
      <rPr>
        <b/>
        <sz val="10"/>
        <color rgb="FF000000"/>
        <rFont val="ＭＳ Ｐゴシック"/>
        <family val="3"/>
        <charset val="128"/>
      </rPr>
      <t>⑤</t>
    </r>
    <r>
      <rPr>
        <b/>
        <sz val="10"/>
        <color theme="9"/>
        <rFont val="ＭＳ Ｐゴシック"/>
        <family val="3"/>
        <charset val="128"/>
      </rPr>
      <t>総括表</t>
    </r>
    <r>
      <rPr>
        <sz val="10"/>
        <color rgb="FF000000"/>
        <rFont val="ＭＳ Ｐゴシック"/>
        <family val="3"/>
        <charset val="128"/>
      </rPr>
      <t>に当該期間全体の情報を入力してください。
　</t>
    </r>
    <r>
      <rPr>
        <b/>
        <sz val="10"/>
        <color rgb="FF000000"/>
        <rFont val="ＭＳ Ｐゴシック"/>
        <family val="3"/>
        <charset val="128"/>
      </rPr>
      <t>※</t>
    </r>
    <r>
      <rPr>
        <sz val="10"/>
        <color rgb="FF000000"/>
        <rFont val="ＭＳ Ｐゴシック"/>
        <family val="3"/>
        <charset val="128"/>
      </rPr>
      <t xml:space="preserve"> 複製をした場合には、いずれか1つのファイルに全従事者の情報を入力してください。</t>
    </r>
    <rPh sb="1" eb="4">
      <t>ジンケンヒ</t>
    </rPh>
    <rPh sb="5" eb="7">
      <t>ケイジョウ</t>
    </rPh>
    <rPh sb="9" eb="12">
      <t>ジュウジシャ</t>
    </rPh>
    <rPh sb="13" eb="15">
      <t>ニンズウ</t>
    </rPh>
    <rPh sb="17" eb="18">
      <t>ホン</t>
    </rPh>
    <rPh sb="23" eb="25">
      <t>フクセイ</t>
    </rPh>
    <rPh sb="35" eb="38">
      <t>ジンケンヒ</t>
    </rPh>
    <rPh sb="53" eb="55">
      <t>キギョウ</t>
    </rPh>
    <rPh sb="55" eb="56">
      <t>メイ</t>
    </rPh>
    <rPh sb="56" eb="57">
      <t>ラン</t>
    </rPh>
    <rPh sb="58" eb="60">
      <t>キギョウ</t>
    </rPh>
    <rPh sb="60" eb="61">
      <t>メイ</t>
    </rPh>
    <rPh sb="85" eb="87">
      <t>アオイロ</t>
    </rPh>
    <rPh sb="93" eb="95">
      <t>シメイ</t>
    </rPh>
    <rPh sb="95" eb="96">
      <t>ラン</t>
    </rPh>
    <rPh sb="97" eb="100">
      <t>ジュウジシャ</t>
    </rPh>
    <rPh sb="101" eb="103">
      <t>シメイ</t>
    </rPh>
    <rPh sb="104" eb="106">
      <t>ニュウリョク</t>
    </rPh>
    <rPh sb="143" eb="144">
      <t>メイ</t>
    </rPh>
    <rPh sb="145" eb="147">
      <t>ガイトウ</t>
    </rPh>
    <rPh sb="149" eb="151">
      <t>ネンゲツ</t>
    </rPh>
    <rPh sb="152" eb="154">
      <t>シュウセイ</t>
    </rPh>
    <rPh sb="180" eb="182">
      <t>コベツ</t>
    </rPh>
    <rPh sb="182" eb="185">
      <t>メイサイヒョウ</t>
    </rPh>
    <rPh sb="187" eb="189">
      <t>カイシャ</t>
    </rPh>
    <rPh sb="190" eb="192">
      <t>キュウヨ</t>
    </rPh>
    <rPh sb="192" eb="194">
      <t>ケイサン</t>
    </rPh>
    <rPh sb="195" eb="197">
      <t>キカン</t>
    </rPh>
    <rPh sb="198" eb="200">
      <t>タイオウ</t>
    </rPh>
    <rPh sb="238" eb="240">
      <t>フクセイ</t>
    </rPh>
    <rPh sb="243" eb="245">
      <t>バアイ</t>
    </rPh>
    <rPh sb="260" eb="261">
      <t>ゼン</t>
    </rPh>
    <rPh sb="261" eb="264">
      <t>ジュウジシャ</t>
    </rPh>
    <rPh sb="265" eb="267">
      <t>ジョウホウ</t>
    </rPh>
    <rPh sb="268" eb="270">
      <t>ニュウリョク</t>
    </rPh>
    <phoneticPr fontId="2"/>
  </si>
  <si>
    <t>休憩時間</t>
    <rPh sb="0" eb="2">
      <t>キュウケイ</t>
    </rPh>
    <rPh sb="2" eb="4">
      <t>ジカン</t>
    </rPh>
    <phoneticPr fontId="2"/>
  </si>
  <si>
    <t>2020年１月支払分</t>
    <rPh sb="4" eb="5">
      <t>ネン</t>
    </rPh>
    <rPh sb="6" eb="7">
      <t>ガツ</t>
    </rPh>
    <rPh sb="7" eb="9">
      <t>シハラ</t>
    </rPh>
    <rPh sb="9" eb="10">
      <t>ブン</t>
    </rPh>
    <phoneticPr fontId="2"/>
  </si>
  <si>
    <t>システム全体の構成：要求項目を再設計</t>
    <rPh sb="4" eb="6">
      <t>ゼンタイ</t>
    </rPh>
    <rPh sb="7" eb="9">
      <t>コウセイ</t>
    </rPh>
    <rPh sb="10" eb="12">
      <t>ヨウキュウ</t>
    </rPh>
    <rPh sb="12" eb="14">
      <t>コウモク</t>
    </rPh>
    <rPh sb="15" eb="18">
      <t>サイセッケイ</t>
    </rPh>
    <phoneticPr fontId="2"/>
  </si>
  <si>
    <t>助成対象経費</t>
    <rPh sb="0" eb="2">
      <t>ジョセイ</t>
    </rPh>
    <rPh sb="2" eb="4">
      <t>タイショウ</t>
    </rPh>
    <rPh sb="4" eb="6">
      <t>ケイヒ</t>
    </rPh>
    <phoneticPr fontId="2"/>
  </si>
  <si>
    <t>様式第８号（別紙2-2）</t>
    <phoneticPr fontId="2"/>
  </si>
  <si>
    <t>様式第８号（別紙2-1）</t>
    <rPh sb="0" eb="2">
      <t>ヨウシキ</t>
    </rPh>
    <rPh sb="4" eb="5">
      <t>ゴウ</t>
    </rPh>
    <rPh sb="6" eb="8">
      <t>ベッシ</t>
    </rPh>
    <phoneticPr fontId="2"/>
  </si>
  <si>
    <t>様式第８号（別紙2-3）</t>
    <rPh sb="0" eb="2">
      <t>ヨウシキ</t>
    </rPh>
    <rPh sb="2" eb="3">
      <t>ダイ</t>
    </rPh>
    <rPh sb="4" eb="5">
      <t>ゴウ</t>
    </rPh>
    <rPh sb="6" eb="8">
      <t>ベッシ</t>
    </rPh>
    <phoneticPr fontId="2"/>
  </si>
  <si>
    <t>（注）従業員別人件費総括表から氏名別ごとに記入してください。</t>
  </si>
  <si>
    <t>延時間数（Ｃ）</t>
    <rPh sb="0" eb="1">
      <t>ノ</t>
    </rPh>
    <rPh sb="1" eb="3">
      <t>ジカン</t>
    </rPh>
    <rPh sb="3" eb="4">
      <t>スウ</t>
    </rPh>
    <phoneticPr fontId="2"/>
  </si>
  <si>
    <t>時間単価（Ｂ）</t>
    <rPh sb="0" eb="2">
      <t>ジカン</t>
    </rPh>
    <rPh sb="2" eb="4">
      <t>タンカ</t>
    </rPh>
    <phoneticPr fontId="2"/>
  </si>
  <si>
    <t>時間給の合計
（Ｄ）=（Ｂ）×（Ｃ）</t>
    <rPh sb="0" eb="2">
      <t>ジカン</t>
    </rPh>
    <rPh sb="2" eb="3">
      <t>キュウ</t>
    </rPh>
    <rPh sb="4" eb="6">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</si>
</sst>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_ "/>
    <numFmt numFmtId="178" formatCode="#,##0_ ;[Red]\-#,##0\ "/>
    <numFmt numFmtId="179" formatCode="h&quot;時間&quot;mm&quot;分&quot;;@"/>
    <numFmt numFmtId="180" formatCode="0.0_ "/>
    <numFmt numFmtId="181" formatCode="[$-F400]h:mm:ss\ AM/PM"/>
  </numFmts>
  <fonts count="23"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u/>
      <sz val="11"/>
      <name val="ＭＳ Ｐゴシック"/>
      <family val="3"/>
      <charset val="128"/>
    </font>
    <font>
      <sz val="11"/>
      <color indexed="8"/>
      <name val="ＭＳ Ｐゴシック"/>
      <family val="3"/>
      <charset val="128"/>
    </font>
    <font>
      <b/>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2"/>
      <color indexed="8"/>
      <name val="ＭＳ Ｐゴシック"/>
      <family val="3"/>
      <charset val="128"/>
    </font>
    <font>
      <sz val="8"/>
      <name val="ＭＳ Ｐゴシック"/>
      <family val="3"/>
      <charset val="128"/>
    </font>
    <font>
      <b/>
      <sz val="8"/>
      <name val="ＭＳ Ｐゴシック"/>
      <family val="3"/>
      <charset val="128"/>
    </font>
    <font>
      <b/>
      <u/>
      <sz val="8"/>
      <name val="ＭＳ Ｐゴシック"/>
      <family val="3"/>
      <charset val="128"/>
    </font>
    <font>
      <sz val="10"/>
      <name val="ＭＳ Ｐゴシック"/>
      <family val="3"/>
      <charset val="128"/>
    </font>
    <font>
      <b/>
      <sz val="10"/>
      <color rgb="FF000000"/>
      <name val="ＭＳ Ｐゴシック"/>
      <family val="3"/>
      <charset val="128"/>
    </font>
    <font>
      <sz val="10"/>
      <color rgb="FF000000"/>
      <name val="ＭＳ Ｐゴシック"/>
      <family val="3"/>
      <charset val="128"/>
    </font>
    <font>
      <b/>
      <sz val="12"/>
      <color theme="0"/>
      <name val="ＭＳ Ｐゴシック"/>
      <family val="3"/>
      <charset val="128"/>
    </font>
    <font>
      <b/>
      <sz val="10"/>
      <color rgb="FF00B050"/>
      <name val="ＭＳ Ｐゴシック"/>
      <family val="3"/>
      <charset val="128"/>
    </font>
    <font>
      <b/>
      <sz val="10"/>
      <color rgb="FF0070C0"/>
      <name val="ＭＳ Ｐゴシック"/>
      <family val="3"/>
      <charset val="128"/>
    </font>
    <font>
      <b/>
      <sz val="10"/>
      <color theme="9"/>
      <name val="ＭＳ Ｐゴシック"/>
      <family val="3"/>
      <charset val="128"/>
    </font>
    <font>
      <sz val="10"/>
      <color indexed="8"/>
      <name val="ＭＳ Ｐ明朝"/>
      <family val="1"/>
      <charset val="128"/>
    </font>
    <font>
      <sz val="16"/>
      <color indexed="8"/>
      <name val="HG丸ｺﾞｼｯｸM-PRO"/>
      <family val="3"/>
      <charset val="128"/>
    </font>
    <font>
      <sz val="10"/>
      <color rgb="FFFF0000"/>
      <name val="ＭＳ Ｐ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8" tint="0.79998168889431442"/>
        <bgColor indexed="64"/>
      </patternFill>
    </fill>
  </fills>
  <borders count="57">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38" fontId="1" fillId="0" borderId="0" applyFont="0" applyFill="0" applyBorder="0" applyAlignment="0" applyProtection="0"/>
    <xf numFmtId="0" fontId="5" fillId="0" borderId="0">
      <alignment vertical="center"/>
    </xf>
  </cellStyleXfs>
  <cellXfs count="210">
    <xf numFmtId="0" fontId="0" fillId="0" borderId="0" xfId="0"/>
    <xf numFmtId="0" fontId="0" fillId="0" borderId="0" xfId="0" applyAlignment="1">
      <alignment vertical="center"/>
    </xf>
    <xf numFmtId="0" fontId="1" fillId="0" borderId="0" xfId="0" applyFont="1" applyBorder="1" applyAlignment="1">
      <alignment vertical="center"/>
    </xf>
    <xf numFmtId="0" fontId="4" fillId="0" borderId="0"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vertical="center"/>
    </xf>
    <xf numFmtId="0" fontId="10" fillId="0" borderId="0" xfId="0" applyFont="1" applyFill="1" applyAlignment="1" applyProtection="1">
      <alignment vertical="center"/>
    </xf>
    <xf numFmtId="0" fontId="10" fillId="0" borderId="0" xfId="0" applyFont="1" applyAlignment="1" applyProtection="1">
      <alignment vertical="center"/>
    </xf>
    <xf numFmtId="0" fontId="11" fillId="0" borderId="0" xfId="0" applyFont="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Alignment="1" applyProtection="1">
      <alignment vertical="center" wrapText="1"/>
    </xf>
    <xf numFmtId="0" fontId="10" fillId="0" borderId="0" xfId="0" applyFont="1" applyAlignment="1" applyProtection="1"/>
    <xf numFmtId="0" fontId="10" fillId="0" borderId="0" xfId="0" applyFont="1" applyAlignment="1" applyProtection="1">
      <alignment horizontal="center" vertical="center"/>
    </xf>
    <xf numFmtId="0" fontId="10" fillId="0" borderId="20" xfId="0" applyFont="1" applyBorder="1" applyAlignment="1" applyProtection="1">
      <alignment horizontal="center" vertical="center" wrapText="1"/>
    </xf>
    <xf numFmtId="0" fontId="10" fillId="0" borderId="21" xfId="0" applyFont="1" applyBorder="1" applyAlignment="1" applyProtection="1">
      <alignment horizontal="center" vertical="center"/>
    </xf>
    <xf numFmtId="0" fontId="10" fillId="0" borderId="0" xfId="0" applyNumberFormat="1" applyFont="1" applyFill="1" applyBorder="1" applyAlignment="1" applyProtection="1">
      <alignment horizontal="center" vertical="center"/>
    </xf>
    <xf numFmtId="0" fontId="10" fillId="0" borderId="39" xfId="0" applyFont="1" applyBorder="1" applyAlignment="1" applyProtection="1">
      <alignment horizontal="center" vertical="center"/>
    </xf>
    <xf numFmtId="0" fontId="10" fillId="0" borderId="38" xfId="0" applyNumberFormat="1" applyFont="1" applyFill="1" applyBorder="1" applyAlignment="1" applyProtection="1">
      <alignment horizontal="center" vertical="center"/>
    </xf>
    <xf numFmtId="20" fontId="10" fillId="0" borderId="39" xfId="0" applyNumberFormat="1" applyFont="1" applyBorder="1" applyAlignment="1" applyProtection="1">
      <alignment horizontal="left" vertical="center"/>
    </xf>
    <xf numFmtId="0" fontId="10" fillId="0" borderId="39" xfId="0" applyNumberFormat="1" applyFont="1" applyFill="1" applyBorder="1" applyAlignment="1" applyProtection="1">
      <alignment horizontal="center" vertical="center"/>
    </xf>
    <xf numFmtId="179" fontId="10" fillId="0" borderId="40" xfId="0" applyNumberFormat="1" applyFont="1" applyBorder="1" applyAlignment="1" applyProtection="1">
      <alignment horizontal="left" vertical="center" wrapText="1"/>
    </xf>
    <xf numFmtId="38" fontId="10" fillId="0" borderId="38" xfId="1" applyFont="1" applyBorder="1" applyAlignment="1" applyProtection="1">
      <alignment horizontal="right" vertical="center"/>
    </xf>
    <xf numFmtId="0" fontId="10" fillId="0" borderId="40" xfId="0" applyFont="1" applyBorder="1" applyAlignment="1" applyProtection="1">
      <alignment horizontal="left" vertical="center"/>
    </xf>
    <xf numFmtId="0" fontId="10" fillId="0" borderId="42" xfId="0" applyFont="1" applyBorder="1" applyAlignment="1" applyProtection="1">
      <alignment vertical="center"/>
    </xf>
    <xf numFmtId="20" fontId="10" fillId="0" borderId="0" xfId="0" applyNumberFormat="1" applyFont="1" applyAlignment="1" applyProtection="1">
      <alignment vertical="center"/>
    </xf>
    <xf numFmtId="0" fontId="10" fillId="0" borderId="6" xfId="0" applyFont="1" applyBorder="1" applyAlignment="1" applyProtection="1">
      <alignment horizontal="center" vertical="center"/>
    </xf>
    <xf numFmtId="0" fontId="10" fillId="0" borderId="5" xfId="0" applyNumberFormat="1" applyFont="1" applyFill="1" applyBorder="1" applyAlignment="1" applyProtection="1">
      <alignment horizontal="center" vertical="center"/>
    </xf>
    <xf numFmtId="20" fontId="10" fillId="0" borderId="6" xfId="0" applyNumberFormat="1" applyFont="1" applyBorder="1" applyAlignment="1" applyProtection="1">
      <alignment horizontal="left" vertical="center"/>
    </xf>
    <xf numFmtId="0" fontId="10" fillId="0" borderId="6" xfId="0" applyNumberFormat="1" applyFont="1" applyFill="1" applyBorder="1" applyAlignment="1" applyProtection="1">
      <alignment horizontal="center" vertical="center" wrapText="1"/>
    </xf>
    <xf numFmtId="179" fontId="10" fillId="0" borderId="7" xfId="0" applyNumberFormat="1" applyFont="1" applyBorder="1" applyAlignment="1" applyProtection="1">
      <alignment horizontal="left" vertical="center" wrapText="1"/>
    </xf>
    <xf numFmtId="38" fontId="10" fillId="0" borderId="5" xfId="1" applyFont="1" applyBorder="1" applyAlignment="1" applyProtection="1">
      <alignment horizontal="right" vertical="center"/>
    </xf>
    <xf numFmtId="0" fontId="10" fillId="0" borderId="7" xfId="0" applyFont="1" applyBorder="1" applyAlignment="1" applyProtection="1">
      <alignment horizontal="left" vertical="center"/>
    </xf>
    <xf numFmtId="0" fontId="10" fillId="0" borderId="24" xfId="0" applyFont="1" applyBorder="1" applyAlignment="1" applyProtection="1">
      <alignment vertical="center"/>
    </xf>
    <xf numFmtId="0" fontId="10" fillId="0" borderId="6" xfId="0" applyNumberFormat="1" applyFont="1" applyFill="1" applyBorder="1" applyAlignment="1" applyProtection="1">
      <alignment horizontal="center" vertical="center"/>
    </xf>
    <xf numFmtId="0" fontId="10" fillId="0" borderId="35" xfId="0" applyFont="1" applyBorder="1" applyAlignment="1" applyProtection="1">
      <alignment horizontal="center" vertical="center"/>
    </xf>
    <xf numFmtId="0" fontId="10" fillId="0" borderId="34" xfId="0" applyNumberFormat="1" applyFont="1" applyFill="1" applyBorder="1" applyAlignment="1" applyProtection="1">
      <alignment horizontal="center" vertical="center"/>
    </xf>
    <xf numFmtId="20" fontId="10" fillId="0" borderId="35" xfId="0" applyNumberFormat="1" applyFont="1" applyBorder="1" applyAlignment="1" applyProtection="1">
      <alignment horizontal="left" vertical="center"/>
    </xf>
    <xf numFmtId="0" fontId="10" fillId="0" borderId="35" xfId="0" applyNumberFormat="1" applyFont="1" applyFill="1" applyBorder="1" applyAlignment="1" applyProtection="1">
      <alignment horizontal="center" vertical="center"/>
    </xf>
    <xf numFmtId="179" fontId="10" fillId="0" borderId="36" xfId="0" applyNumberFormat="1" applyFont="1" applyBorder="1" applyAlignment="1" applyProtection="1">
      <alignment horizontal="left" vertical="center" wrapText="1"/>
    </xf>
    <xf numFmtId="38" fontId="10" fillId="0" borderId="34" xfId="1" applyFont="1" applyBorder="1" applyAlignment="1" applyProtection="1">
      <alignment horizontal="right" vertical="center"/>
    </xf>
    <xf numFmtId="0" fontId="10" fillId="0" borderId="36" xfId="0" applyFont="1" applyBorder="1" applyAlignment="1" applyProtection="1">
      <alignment horizontal="left" vertical="center"/>
    </xf>
    <xf numFmtId="0" fontId="10" fillId="0" borderId="25" xfId="0" applyFont="1" applyBorder="1" applyAlignment="1" applyProtection="1">
      <alignment vertical="center"/>
    </xf>
    <xf numFmtId="38" fontId="11" fillId="0" borderId="31" xfId="1" applyFont="1" applyBorder="1" applyAlignment="1" applyProtection="1">
      <alignment horizontal="right" vertical="center"/>
    </xf>
    <xf numFmtId="0" fontId="10" fillId="0" borderId="32" xfId="0" applyFont="1" applyBorder="1" applyAlignment="1" applyProtection="1">
      <alignment horizontal="left" vertical="center"/>
    </xf>
    <xf numFmtId="56" fontId="10" fillId="0" borderId="0" xfId="0" applyNumberFormat="1" applyFont="1" applyBorder="1" applyAlignment="1" applyProtection="1">
      <alignment horizontal="center" vertical="center"/>
    </xf>
    <xf numFmtId="0" fontId="10" fillId="0" borderId="0" xfId="0" applyNumberFormat="1" applyFont="1" applyBorder="1" applyAlignment="1" applyProtection="1">
      <alignment horizontal="center" vertical="center"/>
    </xf>
    <xf numFmtId="180" fontId="11" fillId="0" borderId="0" xfId="0" applyNumberFormat="1" applyFont="1" applyBorder="1" applyAlignment="1" applyProtection="1">
      <alignment horizontal="center" vertical="center"/>
    </xf>
    <xf numFmtId="38" fontId="11" fillId="0" borderId="0" xfId="1" applyFont="1" applyBorder="1" applyAlignment="1" applyProtection="1">
      <alignment horizontal="right" vertical="center"/>
    </xf>
    <xf numFmtId="0" fontId="10" fillId="0" borderId="0" xfId="0" applyFont="1" applyBorder="1" applyAlignment="1" applyProtection="1">
      <alignment vertical="center" wrapText="1"/>
    </xf>
    <xf numFmtId="20" fontId="10" fillId="0" borderId="0" xfId="0" applyNumberFormat="1" applyFont="1" applyBorder="1" applyAlignment="1" applyProtection="1">
      <alignment vertical="center"/>
      <protection locked="0"/>
    </xf>
    <xf numFmtId="0" fontId="0" fillId="0" borderId="5" xfId="0" applyBorder="1" applyAlignment="1">
      <alignment horizontal="center" vertical="center"/>
    </xf>
    <xf numFmtId="0" fontId="0" fillId="0" borderId="44" xfId="0" applyBorder="1" applyAlignment="1">
      <alignment vertical="center"/>
    </xf>
    <xf numFmtId="0" fontId="10" fillId="0" borderId="39" xfId="0" applyFont="1" applyBorder="1" applyAlignment="1" applyProtection="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6" fillId="3" borderId="0" xfId="0" applyFont="1" applyFill="1" applyAlignment="1">
      <alignment horizontal="center" vertical="center"/>
    </xf>
    <xf numFmtId="0" fontId="10" fillId="0" borderId="1" xfId="0" applyNumberFormat="1"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6" xfId="0" applyFont="1" applyBorder="1" applyAlignment="1" applyProtection="1">
      <alignment horizontal="center" vertical="center"/>
    </xf>
    <xf numFmtId="176" fontId="7" fillId="0" borderId="0" xfId="2" applyNumberFormat="1" applyFont="1" applyFill="1" applyBorder="1" applyAlignment="1" applyProtection="1">
      <alignment horizontal="center" vertical="center" wrapText="1" shrinkToFit="1"/>
    </xf>
    <xf numFmtId="176" fontId="6" fillId="0" borderId="0" xfId="2" applyNumberFormat="1" applyFont="1" applyBorder="1" applyAlignment="1" applyProtection="1">
      <alignment horizontal="center" vertical="center"/>
    </xf>
    <xf numFmtId="176" fontId="7" fillId="0" borderId="0" xfId="2" applyNumberFormat="1" applyFont="1" applyAlignment="1">
      <alignment horizontal="left" vertical="center"/>
    </xf>
    <xf numFmtId="176" fontId="7" fillId="0" borderId="0" xfId="2" applyNumberFormat="1" applyFont="1" applyAlignment="1">
      <alignment horizontal="right" vertical="center" shrinkToFit="1"/>
    </xf>
    <xf numFmtId="176" fontId="7" fillId="0" borderId="0" xfId="2" applyNumberFormat="1" applyFont="1">
      <alignment vertical="center"/>
    </xf>
    <xf numFmtId="176" fontId="7" fillId="0" borderId="0" xfId="2" applyNumberFormat="1" applyFont="1" applyProtection="1">
      <alignment vertical="center"/>
    </xf>
    <xf numFmtId="176" fontId="7" fillId="0" borderId="0" xfId="2" applyNumberFormat="1" applyFont="1" applyFill="1" applyAlignment="1" applyProtection="1">
      <alignment horizontal="center" vertical="center" shrinkToFit="1"/>
    </xf>
    <xf numFmtId="176" fontId="7" fillId="0" borderId="0" xfId="2" applyNumberFormat="1" applyFont="1" applyAlignment="1" applyProtection="1">
      <alignment horizontal="center" vertical="center"/>
    </xf>
    <xf numFmtId="176" fontId="7" fillId="0" borderId="0" xfId="2" applyNumberFormat="1" applyFont="1" applyAlignment="1">
      <alignment horizontal="center" vertical="center"/>
    </xf>
    <xf numFmtId="176" fontId="7" fillId="0" borderId="0" xfId="2" applyNumberFormat="1" applyFont="1" applyFill="1" applyBorder="1" applyAlignment="1" applyProtection="1">
      <alignment horizontal="center" vertical="center" shrinkToFit="1"/>
    </xf>
    <xf numFmtId="176" fontId="7" fillId="0" borderId="0" xfId="2" applyNumberFormat="1" applyFont="1" applyFill="1" applyBorder="1" applyAlignment="1" applyProtection="1">
      <alignment horizontal="right" vertical="center" shrinkToFit="1"/>
    </xf>
    <xf numFmtId="176" fontId="7" fillId="0" borderId="0" xfId="2" applyNumberFormat="1" applyFont="1" applyAlignment="1" applyProtection="1">
      <alignment vertical="center" wrapText="1"/>
    </xf>
    <xf numFmtId="176" fontId="7" fillId="0" borderId="0" xfId="2" applyNumberFormat="1" applyFont="1" applyAlignment="1">
      <alignment vertical="center" wrapText="1"/>
    </xf>
    <xf numFmtId="176" fontId="7" fillId="0" borderId="0" xfId="2" applyNumberFormat="1" applyFont="1" applyFill="1" applyAlignment="1" applyProtection="1">
      <alignment horizontal="right" vertical="center" shrinkToFit="1"/>
    </xf>
    <xf numFmtId="0" fontId="7" fillId="0" borderId="0" xfId="0" applyNumberFormat="1" applyFont="1" applyFill="1" applyBorder="1" applyAlignment="1" applyProtection="1">
      <alignment horizontal="center" vertical="center" shrinkToFit="1"/>
    </xf>
    <xf numFmtId="0" fontId="7" fillId="0" borderId="0" xfId="0" applyNumberFormat="1" applyFont="1" applyFill="1" applyBorder="1" applyAlignment="1" applyProtection="1">
      <alignment horizontal="center" vertical="center" shrinkToFit="1"/>
      <protection locked="0"/>
    </xf>
    <xf numFmtId="0" fontId="7" fillId="0" borderId="0" xfId="0" applyNumberFormat="1" applyFont="1" applyFill="1" applyBorder="1" applyAlignment="1" applyProtection="1">
      <alignment horizontal="right" vertical="center" shrinkToFit="1"/>
    </xf>
    <xf numFmtId="176" fontId="7" fillId="0" borderId="0" xfId="0" applyNumberFormat="1" applyFont="1" applyFill="1" applyBorder="1" applyAlignment="1" applyProtection="1">
      <alignment horizontal="right" vertical="center" shrinkToFit="1"/>
    </xf>
    <xf numFmtId="176" fontId="7" fillId="0" borderId="0" xfId="2" applyNumberFormat="1" applyFont="1" applyAlignment="1" applyProtection="1">
      <alignment horizontal="right" vertical="center" shrinkToFit="1"/>
    </xf>
    <xf numFmtId="176" fontId="7" fillId="2" borderId="2" xfId="2" applyNumberFormat="1" applyFont="1" applyFill="1" applyBorder="1" applyAlignment="1" applyProtection="1">
      <alignment horizontal="center" vertical="center" wrapText="1"/>
    </xf>
    <xf numFmtId="0" fontId="20" fillId="0" borderId="5" xfId="2" applyFont="1" applyBorder="1" applyAlignment="1" applyProtection="1">
      <alignment horizontal="center" vertical="center"/>
    </xf>
    <xf numFmtId="0" fontId="20" fillId="0" borderId="43" xfId="2" applyFont="1" applyBorder="1" applyAlignment="1" applyProtection="1">
      <alignment horizontal="left" vertical="center"/>
    </xf>
    <xf numFmtId="0" fontId="20" fillId="0" borderId="7" xfId="2" applyFont="1" applyBorder="1" applyAlignment="1" applyProtection="1">
      <alignment horizontal="center" vertical="center"/>
    </xf>
    <xf numFmtId="0" fontId="20" fillId="0" borderId="43" xfId="2" applyFont="1" applyBorder="1" applyAlignment="1" applyProtection="1">
      <alignment horizontal="center" vertical="center"/>
    </xf>
    <xf numFmtId="3" fontId="20" fillId="0" borderId="7" xfId="2" applyNumberFormat="1" applyFont="1" applyBorder="1" applyAlignment="1" applyProtection="1">
      <alignment horizontal="center" vertical="center"/>
    </xf>
    <xf numFmtId="3" fontId="20" fillId="0" borderId="7" xfId="2" applyNumberFormat="1" applyFont="1" applyFill="1" applyBorder="1" applyAlignment="1" applyProtection="1">
      <alignment horizontal="center" vertical="center"/>
    </xf>
    <xf numFmtId="0" fontId="20" fillId="0" borderId="6" xfId="2" applyFont="1" applyBorder="1" applyAlignment="1" applyProtection="1">
      <alignment horizontal="center" vertical="center"/>
    </xf>
    <xf numFmtId="3" fontId="20" fillId="0" borderId="6" xfId="2" applyNumberFormat="1" applyFont="1" applyBorder="1" applyAlignment="1" applyProtection="1">
      <alignment horizontal="center" vertical="center"/>
    </xf>
    <xf numFmtId="3" fontId="20" fillId="0" borderId="6" xfId="2" applyNumberFormat="1" applyFont="1" applyFill="1" applyBorder="1" applyAlignment="1" applyProtection="1">
      <alignment horizontal="center" vertical="center"/>
    </xf>
    <xf numFmtId="178" fontId="20" fillId="0" borderId="5" xfId="2" applyNumberFormat="1" applyFont="1" applyBorder="1" applyAlignment="1" applyProtection="1">
      <alignment horizontal="center" vertical="center"/>
    </xf>
    <xf numFmtId="178" fontId="20" fillId="0" borderId="5" xfId="2" applyNumberFormat="1" applyFont="1" applyFill="1" applyBorder="1" applyAlignment="1" applyProtection="1">
      <alignment horizontal="center" vertical="center"/>
    </xf>
    <xf numFmtId="0" fontId="20" fillId="2" borderId="11" xfId="2" applyFont="1" applyFill="1" applyBorder="1" applyAlignment="1" applyProtection="1">
      <alignment horizontal="center" vertical="center"/>
    </xf>
    <xf numFmtId="0" fontId="20" fillId="2" borderId="13" xfId="2" applyFont="1" applyFill="1" applyBorder="1" applyAlignment="1" applyProtection="1">
      <alignment horizontal="center" vertical="center"/>
    </xf>
    <xf numFmtId="0" fontId="20" fillId="2" borderId="12" xfId="2" applyFont="1" applyFill="1" applyBorder="1" applyAlignment="1" applyProtection="1">
      <alignment horizontal="center" vertical="center"/>
    </xf>
    <xf numFmtId="3" fontId="20" fillId="0" borderId="9" xfId="2" applyNumberFormat="1" applyFont="1" applyFill="1" applyBorder="1" applyAlignment="1" applyProtection="1">
      <alignment horizontal="center" vertical="center"/>
    </xf>
    <xf numFmtId="0" fontId="20" fillId="0" borderId="49" xfId="2" applyFont="1" applyBorder="1" applyAlignment="1" applyProtection="1">
      <alignment horizontal="center" vertical="center"/>
    </xf>
    <xf numFmtId="3" fontId="20" fillId="0" borderId="4" xfId="2" applyNumberFormat="1" applyFont="1" applyFill="1" applyBorder="1" applyAlignment="1" applyProtection="1">
      <alignment horizontal="center" vertical="center"/>
    </xf>
    <xf numFmtId="178" fontId="20" fillId="0" borderId="3" xfId="2" applyNumberFormat="1" applyFont="1" applyFill="1" applyBorder="1" applyAlignment="1" applyProtection="1">
      <alignment horizontal="center" vertical="center"/>
    </xf>
    <xf numFmtId="0" fontId="20" fillId="2" borderId="48" xfId="2" applyFont="1" applyFill="1" applyBorder="1" applyAlignment="1" applyProtection="1">
      <alignment horizontal="center" vertical="center"/>
    </xf>
    <xf numFmtId="177" fontId="7" fillId="0" borderId="0" xfId="2" applyNumberFormat="1" applyFont="1" applyFill="1" applyBorder="1" applyAlignment="1" applyProtection="1">
      <alignment horizontal="center" vertical="center" shrinkToFit="1"/>
    </xf>
    <xf numFmtId="177" fontId="7" fillId="0" borderId="0" xfId="0" applyNumberFormat="1" applyFont="1" applyFill="1" applyBorder="1" applyAlignment="1" applyProtection="1">
      <alignment horizontal="center" vertical="center" shrinkToFit="1"/>
    </xf>
    <xf numFmtId="176" fontId="7" fillId="5" borderId="0" xfId="2" applyNumberFormat="1" applyFont="1" applyFill="1" applyBorder="1" applyAlignment="1" applyProtection="1">
      <alignment horizontal="center" vertical="center" wrapText="1"/>
      <protection locked="0"/>
    </xf>
    <xf numFmtId="176" fontId="7" fillId="5" borderId="0" xfId="2" applyNumberFormat="1" applyFont="1" applyFill="1" applyBorder="1" applyAlignment="1" applyProtection="1">
      <alignment horizontal="center" vertical="center" shrinkToFit="1"/>
      <protection locked="0"/>
    </xf>
    <xf numFmtId="176" fontId="7" fillId="5" borderId="0" xfId="2" applyNumberFormat="1" applyFont="1" applyFill="1" applyAlignment="1" applyProtection="1">
      <alignment horizontal="center" vertical="center" shrinkToFit="1"/>
      <protection locked="0"/>
    </xf>
    <xf numFmtId="176" fontId="9" fillId="0" borderId="0" xfId="2" applyNumberFormat="1" applyFont="1" applyFill="1" applyAlignment="1" applyProtection="1">
      <alignment horizontal="center" vertical="center" shrinkToFit="1"/>
    </xf>
    <xf numFmtId="0" fontId="10" fillId="0" borderId="0" xfId="0" applyFont="1" applyBorder="1" applyAlignment="1" applyProtection="1">
      <alignment horizontal="center" vertical="center"/>
    </xf>
    <xf numFmtId="0" fontId="10" fillId="0" borderId="41" xfId="0" applyFont="1" applyBorder="1" applyAlignment="1" applyProtection="1">
      <alignment vertical="center"/>
    </xf>
    <xf numFmtId="0" fontId="15" fillId="4" borderId="0" xfId="0" applyFont="1" applyFill="1" applyAlignment="1">
      <alignment horizontal="left" vertical="top" wrapText="1"/>
    </xf>
    <xf numFmtId="176" fontId="7" fillId="5" borderId="51" xfId="2" applyNumberFormat="1" applyFont="1" applyFill="1" applyBorder="1" applyAlignment="1" applyProtection="1">
      <alignment horizontal="center" vertical="center" wrapText="1"/>
      <protection locked="0"/>
    </xf>
    <xf numFmtId="176" fontId="7" fillId="5" borderId="51" xfId="2" applyNumberFormat="1" applyFont="1" applyFill="1" applyBorder="1" applyAlignment="1" applyProtection="1">
      <alignment horizontal="center" vertical="center" shrinkToFit="1"/>
      <protection locked="0"/>
    </xf>
    <xf numFmtId="0" fontId="10" fillId="0" borderId="16" xfId="0" applyNumberFormat="1" applyFont="1" applyFill="1" applyBorder="1" applyAlignment="1" applyProtection="1">
      <alignment horizontal="center" vertical="center" shrinkToFit="1"/>
    </xf>
    <xf numFmtId="0" fontId="10" fillId="0" borderId="50" xfId="0" applyNumberFormat="1" applyFont="1" applyFill="1" applyBorder="1" applyAlignment="1" applyProtection="1">
      <alignment horizontal="center" vertical="center" shrinkToFit="1"/>
    </xf>
    <xf numFmtId="178" fontId="22" fillId="0" borderId="5" xfId="2" applyNumberFormat="1" applyFont="1" applyBorder="1" applyAlignment="1" applyProtection="1">
      <alignment horizontal="center" vertical="center"/>
    </xf>
    <xf numFmtId="178" fontId="22" fillId="0" borderId="5" xfId="2" applyNumberFormat="1" applyFont="1" applyFill="1" applyBorder="1" applyAlignment="1" applyProtection="1">
      <alignment horizontal="center" vertical="center"/>
    </xf>
    <xf numFmtId="0" fontId="0" fillId="0" borderId="1" xfId="0" applyFont="1" applyBorder="1" applyAlignment="1">
      <alignment horizontal="left" vertical="center"/>
    </xf>
    <xf numFmtId="0" fontId="0" fillId="0" borderId="6" xfId="0"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7" xfId="0" applyFont="1" applyBorder="1" applyAlignment="1">
      <alignment vertical="center"/>
    </xf>
    <xf numFmtId="0" fontId="1" fillId="0" borderId="4" xfId="0" applyFont="1" applyBorder="1" applyAlignment="1">
      <alignment vertical="center"/>
    </xf>
    <xf numFmtId="38" fontId="1" fillId="0" borderId="8" xfId="0" applyNumberFormat="1" applyFont="1" applyBorder="1" applyAlignment="1">
      <alignment horizontal="right" vertical="center"/>
    </xf>
    <xf numFmtId="38" fontId="1" fillId="0" borderId="6" xfId="0" applyNumberFormat="1" applyFont="1" applyBorder="1" applyAlignment="1">
      <alignment horizontal="right" vertical="center"/>
    </xf>
    <xf numFmtId="0" fontId="1" fillId="0" borderId="44" xfId="0" applyFont="1" applyBorder="1" applyAlignment="1">
      <alignment vertical="center"/>
    </xf>
    <xf numFmtId="176" fontId="1" fillId="0" borderId="10" xfId="0" applyNumberFormat="1" applyFont="1" applyBorder="1" applyAlignment="1">
      <alignment vertical="center"/>
    </xf>
    <xf numFmtId="0" fontId="1" fillId="0" borderId="26" xfId="0" applyFont="1" applyBorder="1" applyAlignment="1">
      <alignment vertical="center"/>
    </xf>
    <xf numFmtId="176" fontId="1" fillId="0" borderId="55" xfId="0" applyNumberFormat="1" applyFont="1" applyBorder="1" applyAlignment="1">
      <alignment vertical="center"/>
    </xf>
    <xf numFmtId="0" fontId="1" fillId="0" borderId="56" xfId="0" applyFont="1" applyBorder="1" applyAlignment="1">
      <alignment vertical="center"/>
    </xf>
    <xf numFmtId="0" fontId="1" fillId="0" borderId="45" xfId="0" applyFont="1" applyBorder="1" applyAlignment="1">
      <alignment vertical="center"/>
    </xf>
    <xf numFmtId="0" fontId="3" fillId="5" borderId="6" xfId="0" applyFont="1" applyFill="1" applyBorder="1" applyAlignment="1">
      <alignment horizontal="center" vertical="center"/>
    </xf>
    <xf numFmtId="38" fontId="1" fillId="5" borderId="5" xfId="1" applyFont="1" applyFill="1" applyBorder="1" applyAlignment="1">
      <alignment horizontal="right" vertical="center"/>
    </xf>
    <xf numFmtId="38" fontId="1" fillId="5" borderId="6" xfId="1" applyFont="1" applyFill="1" applyBorder="1" applyAlignment="1">
      <alignment horizontal="right" vertical="center"/>
    </xf>
    <xf numFmtId="176" fontId="1" fillId="5" borderId="2" xfId="0" applyNumberFormat="1" applyFont="1" applyFill="1" applyBorder="1" applyAlignment="1">
      <alignment vertical="center"/>
    </xf>
    <xf numFmtId="176" fontId="1" fillId="5" borderId="5" xfId="0" applyNumberFormat="1" applyFont="1" applyFill="1" applyBorder="1" applyAlignment="1">
      <alignment vertical="center"/>
    </xf>
    <xf numFmtId="38" fontId="1" fillId="5" borderId="6" xfId="1" applyFont="1" applyFill="1" applyBorder="1" applyAlignment="1">
      <alignment vertical="center"/>
    </xf>
    <xf numFmtId="0" fontId="1" fillId="5" borderId="2" xfId="0" applyFont="1" applyFill="1" applyBorder="1" applyAlignment="1">
      <alignment horizontal="right" vertical="center"/>
    </xf>
    <xf numFmtId="56" fontId="10" fillId="5" borderId="14" xfId="0" applyNumberFormat="1" applyFont="1" applyFill="1" applyBorder="1" applyAlignment="1" applyProtection="1">
      <alignment horizontal="right" vertical="center"/>
      <protection locked="0"/>
    </xf>
    <xf numFmtId="20" fontId="10" fillId="5" borderId="12" xfId="0" applyNumberFormat="1" applyFont="1" applyFill="1" applyBorder="1" applyAlignment="1" applyProtection="1">
      <alignment horizontal="center" vertical="center"/>
      <protection locked="0"/>
    </xf>
    <xf numFmtId="56" fontId="10" fillId="5" borderId="27" xfId="0" applyNumberFormat="1" applyFont="1" applyFill="1" applyBorder="1" applyAlignment="1" applyProtection="1">
      <alignment horizontal="right" vertical="center"/>
      <protection locked="0"/>
    </xf>
    <xf numFmtId="20" fontId="10" fillId="5" borderId="5" xfId="0" applyNumberFormat="1" applyFont="1" applyFill="1" applyBorder="1" applyAlignment="1" applyProtection="1">
      <alignment horizontal="center" vertical="center"/>
      <protection locked="0"/>
    </xf>
    <xf numFmtId="56" fontId="10" fillId="5" borderId="17" xfId="0" applyNumberFormat="1" applyFont="1" applyFill="1" applyBorder="1" applyAlignment="1" applyProtection="1">
      <alignment horizontal="right" vertical="center"/>
      <protection locked="0"/>
    </xf>
    <xf numFmtId="20" fontId="10" fillId="5" borderId="34" xfId="0" applyNumberFormat="1" applyFont="1" applyFill="1" applyBorder="1" applyAlignment="1" applyProtection="1">
      <alignment horizontal="center" vertical="center"/>
      <protection locked="0"/>
    </xf>
    <xf numFmtId="20" fontId="10" fillId="5" borderId="13" xfId="0" applyNumberFormat="1" applyFont="1" applyFill="1" applyBorder="1" applyAlignment="1" applyProtection="1">
      <alignment horizontal="center" vertical="center"/>
      <protection locked="0"/>
    </xf>
    <xf numFmtId="20" fontId="10" fillId="5" borderId="11" xfId="0" applyNumberFormat="1" applyFont="1" applyFill="1" applyBorder="1" applyAlignment="1" applyProtection="1">
      <alignment horizontal="center" vertical="center"/>
      <protection locked="0"/>
    </xf>
    <xf numFmtId="20" fontId="10" fillId="5" borderId="7" xfId="0" applyNumberFormat="1" applyFont="1" applyFill="1" applyBorder="1" applyAlignment="1" applyProtection="1">
      <alignment horizontal="center" vertical="center"/>
      <protection locked="0"/>
    </xf>
    <xf numFmtId="20" fontId="10" fillId="5" borderId="6" xfId="0" applyNumberFormat="1" applyFont="1" applyFill="1" applyBorder="1" applyAlignment="1" applyProtection="1">
      <alignment horizontal="center" vertical="center"/>
      <protection locked="0"/>
    </xf>
    <xf numFmtId="20" fontId="10" fillId="5" borderId="36" xfId="0" applyNumberFormat="1" applyFont="1" applyFill="1" applyBorder="1" applyAlignment="1" applyProtection="1">
      <alignment horizontal="center" vertical="center"/>
      <protection locked="0"/>
    </xf>
    <xf numFmtId="20" fontId="10" fillId="5" borderId="35" xfId="0" applyNumberFormat="1" applyFont="1" applyFill="1" applyBorder="1" applyAlignment="1" applyProtection="1">
      <alignment horizontal="center" vertical="center"/>
      <protection locked="0"/>
    </xf>
    <xf numFmtId="181" fontId="10" fillId="5" borderId="41" xfId="0" applyNumberFormat="1" applyFont="1" applyFill="1" applyBorder="1" applyAlignment="1" applyProtection="1">
      <alignment vertical="center" wrapText="1"/>
    </xf>
    <xf numFmtId="0" fontId="10" fillId="5" borderId="22" xfId="0" applyFont="1" applyFill="1" applyBorder="1" applyAlignment="1" applyProtection="1">
      <alignment vertical="center" wrapText="1"/>
    </xf>
    <xf numFmtId="0" fontId="10" fillId="5" borderId="23" xfId="0" applyFont="1" applyFill="1" applyBorder="1" applyAlignment="1" applyProtection="1">
      <alignment vertical="center" wrapText="1"/>
    </xf>
    <xf numFmtId="0" fontId="10" fillId="5" borderId="37" xfId="0" applyFont="1" applyFill="1" applyBorder="1" applyAlignment="1" applyProtection="1">
      <alignment vertical="center" wrapText="1"/>
    </xf>
    <xf numFmtId="20" fontId="10" fillId="5" borderId="38" xfId="0" applyNumberFormat="1" applyFont="1" applyFill="1" applyBorder="1" applyAlignment="1" applyProtection="1">
      <alignment horizontal="center" vertical="center"/>
      <protection locked="0"/>
    </xf>
    <xf numFmtId="20" fontId="10" fillId="5" borderId="40" xfId="0" applyNumberFormat="1" applyFont="1" applyFill="1" applyBorder="1" applyAlignment="1" applyProtection="1">
      <alignment horizontal="center" vertical="center"/>
      <protection locked="0"/>
    </xf>
    <xf numFmtId="20" fontId="10" fillId="5" borderId="39" xfId="0" applyNumberFormat="1" applyFont="1" applyFill="1" applyBorder="1" applyAlignment="1" applyProtection="1">
      <alignment horizontal="center" vertical="center"/>
      <protection locked="0"/>
    </xf>
    <xf numFmtId="181" fontId="10" fillId="5" borderId="46" xfId="0" applyNumberFormat="1" applyFont="1" applyFill="1" applyBorder="1" applyAlignment="1" applyProtection="1">
      <alignment vertical="center" wrapText="1"/>
    </xf>
    <xf numFmtId="20" fontId="10" fillId="5" borderId="46" xfId="0" applyNumberFormat="1" applyFont="1" applyFill="1" applyBorder="1" applyAlignment="1" applyProtection="1">
      <alignment horizontal="center" vertical="center"/>
      <protection locked="0"/>
    </xf>
    <xf numFmtId="56" fontId="10" fillId="5" borderId="46" xfId="0" applyNumberFormat="1" applyFont="1" applyFill="1" applyBorder="1" applyAlignment="1" applyProtection="1">
      <alignment horizontal="right" vertical="center"/>
      <protection locked="0"/>
    </xf>
    <xf numFmtId="56" fontId="10" fillId="5" borderId="47" xfId="0" applyNumberFormat="1" applyFont="1" applyFill="1" applyBorder="1" applyAlignment="1" applyProtection="1">
      <alignment horizontal="right" vertical="center"/>
      <protection locked="0"/>
    </xf>
    <xf numFmtId="0" fontId="10" fillId="0" borderId="15" xfId="0" applyNumberFormat="1" applyFont="1" applyFill="1" applyBorder="1" applyAlignment="1" applyProtection="1">
      <alignment horizontal="left" vertical="center"/>
    </xf>
    <xf numFmtId="0" fontId="10" fillId="0" borderId="7" xfId="0" applyNumberFormat="1" applyFont="1" applyFill="1" applyBorder="1" applyAlignment="1" applyProtection="1">
      <alignment horizontal="left" vertical="center" wrapText="1"/>
    </xf>
    <xf numFmtId="0" fontId="10" fillId="0" borderId="7" xfId="0" applyNumberFormat="1" applyFont="1" applyFill="1" applyBorder="1" applyAlignment="1" applyProtection="1">
      <alignment horizontal="left" vertical="center"/>
    </xf>
    <xf numFmtId="0" fontId="10" fillId="0" borderId="32" xfId="0" applyNumberFormat="1" applyFont="1" applyFill="1" applyBorder="1" applyAlignment="1" applyProtection="1">
      <alignment horizontal="left" vertical="center"/>
    </xf>
    <xf numFmtId="0" fontId="10" fillId="0" borderId="19" xfId="0" applyNumberFormat="1" applyFont="1" applyFill="1" applyBorder="1" applyAlignment="1" applyProtection="1">
      <alignment horizontal="lef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Font="1"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xf>
    <xf numFmtId="0" fontId="0" fillId="0" borderId="3" xfId="0" applyBorder="1" applyAlignment="1">
      <alignment horizontal="center" vertical="center"/>
    </xf>
    <xf numFmtId="176" fontId="21" fillId="0" borderId="0" xfId="2" applyNumberFormat="1" applyFont="1" applyAlignment="1">
      <alignment horizontal="center" vertical="center" shrinkToFit="1"/>
    </xf>
    <xf numFmtId="176" fontId="7" fillId="0" borderId="0" xfId="2" applyNumberFormat="1" applyFont="1" applyAlignment="1" applyProtection="1">
      <alignment horizontal="left" vertical="center" shrinkToFit="1"/>
    </xf>
    <xf numFmtId="176" fontId="9" fillId="5" borderId="52" xfId="2" applyNumberFormat="1" applyFont="1" applyFill="1" applyBorder="1" applyAlignment="1" applyProtection="1">
      <alignment horizontal="center" vertical="center" shrinkToFit="1"/>
      <protection locked="0"/>
    </xf>
    <xf numFmtId="176" fontId="9" fillId="5" borderId="53" xfId="2" applyNumberFormat="1" applyFont="1" applyFill="1" applyBorder="1" applyAlignment="1" applyProtection="1">
      <alignment horizontal="center" vertical="center" shrinkToFit="1"/>
      <protection locked="0"/>
    </xf>
    <xf numFmtId="176" fontId="9" fillId="5" borderId="54" xfId="2" applyNumberFormat="1" applyFont="1" applyFill="1" applyBorder="1" applyAlignment="1" applyProtection="1">
      <alignment horizontal="center" vertical="center" shrinkToFit="1"/>
      <protection locked="0"/>
    </xf>
    <xf numFmtId="176" fontId="6" fillId="5" borderId="52" xfId="2" applyNumberFormat="1" applyFont="1" applyFill="1" applyBorder="1" applyAlignment="1" applyProtection="1">
      <alignment horizontal="left" vertical="center" shrinkToFit="1"/>
      <protection locked="0"/>
    </xf>
    <xf numFmtId="176" fontId="6" fillId="5" borderId="53" xfId="2" applyNumberFormat="1" applyFont="1" applyFill="1" applyBorder="1" applyAlignment="1" applyProtection="1">
      <alignment horizontal="left" vertical="center" shrinkToFit="1"/>
      <protection locked="0"/>
    </xf>
    <xf numFmtId="176" fontId="6" fillId="5" borderId="54" xfId="2" applyNumberFormat="1" applyFont="1" applyFill="1" applyBorder="1" applyAlignment="1" applyProtection="1">
      <alignment horizontal="left" vertical="center" shrinkToFit="1"/>
      <protection locked="0"/>
    </xf>
    <xf numFmtId="176" fontId="7" fillId="2" borderId="5" xfId="2" applyNumberFormat="1" applyFont="1" applyFill="1" applyBorder="1" applyAlignment="1" applyProtection="1">
      <alignment horizontal="center" vertical="center" wrapText="1"/>
    </xf>
    <xf numFmtId="176" fontId="7" fillId="2" borderId="6" xfId="2" applyNumberFormat="1" applyFont="1" applyFill="1" applyBorder="1" applyAlignment="1" applyProtection="1">
      <alignment horizontal="center" vertical="center" wrapText="1"/>
    </xf>
    <xf numFmtId="176" fontId="7" fillId="2" borderId="7" xfId="2" applyNumberFormat="1" applyFont="1" applyFill="1" applyBorder="1" applyAlignment="1" applyProtection="1">
      <alignment horizontal="center" vertical="center" wrapText="1"/>
    </xf>
    <xf numFmtId="176" fontId="6" fillId="0" borderId="0" xfId="2" applyNumberFormat="1" applyFont="1" applyFill="1" applyBorder="1" applyAlignment="1" applyProtection="1">
      <alignment horizontal="left" vertical="center" shrinkToFit="1"/>
      <protection locked="0"/>
    </xf>
    <xf numFmtId="176" fontId="9" fillId="5" borderId="0" xfId="2" applyNumberFormat="1" applyFont="1" applyFill="1" applyAlignment="1" applyProtection="1">
      <alignment horizontal="center" vertical="center" shrinkToFit="1"/>
      <protection locked="0"/>
    </xf>
    <xf numFmtId="0" fontId="11" fillId="0" borderId="0" xfId="0" applyFont="1" applyAlignment="1" applyProtection="1">
      <alignment vertical="center"/>
    </xf>
    <xf numFmtId="0" fontId="10" fillId="0" borderId="11" xfId="0" applyFont="1" applyBorder="1" applyAlignment="1" applyProtection="1">
      <alignment horizontal="center" vertical="center"/>
    </xf>
    <xf numFmtId="0" fontId="10" fillId="0" borderId="6" xfId="0" applyFont="1" applyBorder="1" applyAlignment="1" applyProtection="1">
      <alignment horizontal="center" vertical="center"/>
    </xf>
    <xf numFmtId="55" fontId="11" fillId="0" borderId="0" xfId="0" applyNumberFormat="1" applyFont="1" applyAlignment="1" applyProtection="1">
      <alignment horizontal="center" vertical="center"/>
    </xf>
    <xf numFmtId="38" fontId="10" fillId="0" borderId="6" xfId="1" applyFont="1" applyBorder="1" applyAlignment="1" applyProtection="1">
      <alignment horizontal="center" vertical="center"/>
    </xf>
    <xf numFmtId="0" fontId="10" fillId="0" borderId="14" xfId="0" applyFont="1" applyBorder="1" applyAlignment="1" applyProtection="1">
      <alignment horizontal="center" vertical="center"/>
    </xf>
    <xf numFmtId="0" fontId="10" fillId="0" borderId="26" xfId="0" applyFont="1" applyBorder="1" applyAlignment="1" applyProtection="1">
      <alignment horizontal="center" vertical="center"/>
    </xf>
    <xf numFmtId="0" fontId="10" fillId="0" borderId="16" xfId="0" applyFont="1" applyBorder="1" applyAlignment="1" applyProtection="1">
      <alignment horizontal="center" vertical="center"/>
    </xf>
    <xf numFmtId="0" fontId="10" fillId="0" borderId="18" xfId="0" applyFont="1" applyBorder="1" applyAlignment="1" applyProtection="1">
      <alignment horizontal="center" vertical="center"/>
    </xf>
    <xf numFmtId="0" fontId="10" fillId="0" borderId="15" xfId="0" applyFont="1" applyBorder="1" applyAlignment="1" applyProtection="1">
      <alignment horizontal="center" vertical="center"/>
    </xf>
    <xf numFmtId="0" fontId="10" fillId="0" borderId="19" xfId="0" applyFont="1" applyBorder="1" applyAlignment="1" applyProtection="1">
      <alignment horizontal="center" vertical="center"/>
    </xf>
    <xf numFmtId="0" fontId="10" fillId="0" borderId="28" xfId="0" applyFont="1" applyBorder="1" applyAlignment="1" applyProtection="1">
      <alignment horizontal="center" vertical="center" wrapText="1"/>
    </xf>
    <xf numFmtId="0" fontId="10" fillId="0" borderId="33" xfId="0" applyFont="1" applyBorder="1" applyAlignment="1" applyProtection="1">
      <alignment horizontal="center" vertical="center" wrapText="1"/>
    </xf>
    <xf numFmtId="56" fontId="10" fillId="0" borderId="10" xfId="0" applyNumberFormat="1" applyFont="1" applyBorder="1" applyAlignment="1" applyProtection="1">
      <alignment horizontal="center" vertical="center"/>
    </xf>
    <xf numFmtId="56" fontId="10" fillId="0" borderId="26" xfId="0" applyNumberFormat="1" applyFont="1" applyBorder="1" applyAlignment="1" applyProtection="1">
      <alignment horizontal="center" vertical="center"/>
    </xf>
    <xf numFmtId="0" fontId="10" fillId="0" borderId="28" xfId="0" applyNumberFormat="1" applyFont="1" applyBorder="1" applyAlignment="1" applyProtection="1">
      <alignment horizontal="center" vertical="center"/>
    </xf>
    <xf numFmtId="0" fontId="10" fillId="0" borderId="29" xfId="0" applyNumberFormat="1" applyFont="1" applyBorder="1" applyAlignment="1" applyProtection="1">
      <alignment horizontal="center" vertical="center"/>
    </xf>
    <xf numFmtId="0" fontId="10" fillId="0" borderId="30" xfId="0" applyNumberFormat="1" applyFont="1" applyBorder="1" applyAlignment="1" applyProtection="1">
      <alignment horizontal="center" vertical="center"/>
    </xf>
    <xf numFmtId="180" fontId="11" fillId="0" borderId="31" xfId="0" applyNumberFormat="1" applyFont="1" applyBorder="1" applyAlignment="1" applyProtection="1">
      <alignment horizontal="center" vertical="center"/>
    </xf>
    <xf numFmtId="180" fontId="11" fillId="0" borderId="1" xfId="0" applyNumberFormat="1" applyFont="1" applyBorder="1" applyAlignment="1" applyProtection="1">
      <alignment horizontal="center" vertical="center"/>
    </xf>
    <xf numFmtId="0" fontId="10" fillId="0" borderId="1" xfId="0" applyNumberFormat="1" applyFont="1" applyBorder="1" applyAlignment="1" applyProtection="1">
      <alignment horizontal="center" vertical="center"/>
    </xf>
    <xf numFmtId="0" fontId="10" fillId="0" borderId="32" xfId="0" applyNumberFormat="1" applyFont="1" applyBorder="1" applyAlignment="1" applyProtection="1">
      <alignment horizontal="center" vertical="center"/>
    </xf>
    <xf numFmtId="0" fontId="11" fillId="0" borderId="0" xfId="0" applyFont="1" applyAlignment="1" applyProtection="1">
      <alignment horizontal="center" vertical="center"/>
    </xf>
    <xf numFmtId="0" fontId="10" fillId="0" borderId="10" xfId="0" applyFont="1" applyBorder="1" applyAlignment="1" applyProtection="1">
      <alignment horizontal="center" vertical="center"/>
    </xf>
    <xf numFmtId="0" fontId="10" fillId="0" borderId="50" xfId="0" applyFont="1" applyBorder="1" applyAlignment="1" applyProtection="1">
      <alignment horizontal="center" vertical="center"/>
    </xf>
  </cellXfs>
  <cellStyles count="3">
    <cellStyle name="桁区切り" xfId="1" builtinId="6"/>
    <cellStyle name="標準" xfId="0" builtinId="0"/>
    <cellStyle name="標準 2" xfId="2"/>
  </cellStyles>
  <dxfs count="758">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numFmt numFmtId="0" formatCode="General"/>
      <alignment horizontal="general" vertical="center" textRotation="0" wrapText="0" indent="0" justifyLastLine="0" shrinkToFit="0" readingOrder="0"/>
      <border diagonalUp="0" diagonalDown="0" outline="0">
        <left style="medium">
          <color indexed="64"/>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outline="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outline="0">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8"/>
        <color auto="1"/>
        <name val="ＭＳ Ｐゴシック"/>
        <scheme val="none"/>
      </font>
      <alignment horizontal="general"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medium">
          <color indexed="64"/>
        </left>
        <right/>
        <top/>
        <bottom style="thin">
          <color indexed="64"/>
        </bottom>
      </border>
    </dxf>
    <dxf>
      <font>
        <b val="0"/>
        <i val="0"/>
        <strike val="0"/>
        <condense val="0"/>
        <extend val="0"/>
        <outline val="0"/>
        <shadow val="0"/>
        <u val="none"/>
        <vertAlign val="baseline"/>
        <sz val="8"/>
        <color auto="1"/>
        <name val="ＭＳ Ｐゴシック"/>
        <scheme val="none"/>
      </font>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general" vertical="center" textRotation="0" wrapText="1" indent="0" justifyLastLine="0" shrinkToFit="0" readingOrder="0"/>
      <border diagonalUp="0" diagonalDown="0" outline="0">
        <left/>
        <right style="medium">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6" formatCode="#,##0;[Red]\-#,##0"/>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8"/>
        <color auto="1"/>
        <name val="ＭＳ Ｐゴシック"/>
        <scheme val="none"/>
      </font>
      <numFmt numFmtId="179" formatCode="h&quot;時間&quot;mm&quot;分&quot;;@"/>
      <alignment horizontal="left" vertical="center"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179" formatCode="h&quot;時間&quot;mm&quot;分&quot;;@"/>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alignment horizontal="lef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25" formatCode="h:mm"/>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8"/>
        <color auto="1"/>
        <name val="ＭＳ Ｐゴシック"/>
        <scheme val="none"/>
      </font>
      <numFmt numFmtId="25" formatCode="h:mm"/>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25" formatCode="h:mm"/>
      <alignment horizontal="center"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font>
        <b val="0"/>
        <i val="0"/>
        <strike val="0"/>
        <condense val="0"/>
        <extend val="0"/>
        <outline val="0"/>
        <shadow val="0"/>
        <u val="none"/>
        <vertAlign val="baseline"/>
        <sz val="8"/>
        <color auto="1"/>
        <name val="ＭＳ Ｐゴシック"/>
        <scheme val="none"/>
      </font>
      <numFmt numFmtId="47" formatCode="m&quot;月&quot;d&quot;日&quot;"/>
      <fill>
        <patternFill patternType="solid">
          <fgColor indexed="64"/>
          <bgColor theme="8" tint="0.79998168889431442"/>
        </patternFill>
      </fill>
      <alignment horizontal="right" vertical="center" textRotation="0" wrapText="0" indent="0" justifyLastLine="0" shrinkToFit="0" readingOrder="0"/>
      <border diagonalUp="0" diagonalDown="0" outline="0">
        <left style="medium">
          <color indexed="64"/>
        </left>
        <right/>
        <top style="thin">
          <color auto="1"/>
        </top>
        <bottom style="thin">
          <color auto="1"/>
        </bottom>
      </border>
      <protection locked="0" hidden="0"/>
    </dxf>
    <dxf>
      <font>
        <b val="0"/>
        <i val="0"/>
        <strike val="0"/>
        <condense val="0"/>
        <extend val="0"/>
        <outline val="0"/>
        <shadow val="0"/>
        <u val="none"/>
        <vertAlign val="baseline"/>
        <sz val="11"/>
        <color auto="1"/>
        <name val="ＭＳ Ｐゴシック"/>
        <scheme val="none"/>
      </font>
      <numFmt numFmtId="47" formatCode="m&quot;月&quot;d&quot;日&quot;"/>
      <alignment horizontal="right" vertical="center" textRotation="0" wrapText="0" indent="0" justifyLastLine="0" shrinkToFit="0" readingOrder="0"/>
      <border diagonalUp="0" diagonalDown="0" outline="0">
        <left/>
        <right style="thin">
          <color indexed="64"/>
        </right>
        <top/>
        <bottom style="thin">
          <color indexed="64"/>
        </bottom>
      </border>
      <protection locked="0" hidden="0"/>
    </dxf>
    <dxf>
      <border diagonalUp="0" diagonalDown="0">
        <left style="medium">
          <color rgb="FF000000"/>
        </left>
        <right/>
        <top/>
        <bottom/>
      </border>
    </dxf>
    <dxf>
      <font>
        <strike val="0"/>
        <outline val="0"/>
        <shadow val="0"/>
        <vertAlign val="baseline"/>
        <sz val="8"/>
        <color auto="1"/>
        <name val="ＭＳ Ｐゴシック"/>
        <scheme val="none"/>
      </font>
      <protection locked="1" hidden="0"/>
    </dxf>
    <dxf>
      <border outline="0">
        <bottom style="thin">
          <color rgb="FF000000"/>
        </bottom>
      </border>
    </dxf>
    <dxf>
      <font>
        <strike val="0"/>
        <outline val="0"/>
        <shadow val="0"/>
        <vertAlign val="baseline"/>
        <sz val="8"/>
        <color auto="1"/>
        <name val="ＭＳ Ｐゴシック"/>
        <scheme val="none"/>
      </font>
      <protection locked="1" hidden="0"/>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indexed="8"/>
      </font>
    </dxf>
    <dxf>
      <font>
        <strike val="0"/>
        <outline val="0"/>
        <shadow val="0"/>
        <u val="none"/>
        <vertAlign val="baseline"/>
        <sz val="10"/>
        <color indexed="8"/>
      </font>
      <numFmt numFmtId="176" formatCode="#,##0_ "/>
      <fill>
        <patternFill patternType="none">
          <fgColor indexed="64"/>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fill>
        <patternFill>
          <bgColor theme="8" tint="0.79998168889431442"/>
        </patternFill>
      </fill>
    </dxf>
    <dxf>
      <font>
        <b val="0"/>
        <i val="0"/>
        <strike val="0"/>
        <condense val="0"/>
        <extend val="0"/>
        <outline val="0"/>
        <shadow val="0"/>
        <u val="none"/>
        <vertAlign val="baseline"/>
        <sz val="10"/>
        <color indexed="8"/>
        <name val="ＭＳ Ｐ明朝"/>
        <scheme val="none"/>
      </font>
      <numFmt numFmtId="178" formatCode="#,##0_ ;[Red]\-#,##0\ "/>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alignment horizontal="center" vertical="center" textRotation="0" wrapText="0" indent="0" justifyLastLine="0" shrinkToFit="0" readingOrder="0"/>
      <border diagonalUp="0" diagonalDown="0">
        <left style="dotted">
          <color indexed="64"/>
        </left>
        <right style="dotted">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indexed="8"/>
        <name val="ＭＳ Ｐ明朝"/>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alignment horizontal="center" vertical="center" textRotation="0" wrapText="0" indent="0" justifyLastLine="0" shrinkToFit="0" readingOrder="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right"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7" formatCode="#,##0.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right"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0" hidden="0"/>
    </dxf>
    <dxf>
      <font>
        <strike val="0"/>
        <outline val="0"/>
        <shadow val="0"/>
        <u val="none"/>
        <vertAlign val="baseline"/>
        <sz val="10"/>
        <color indexed="8"/>
      </font>
      <numFmt numFmtId="176" formatCode="#,##0_ "/>
      <fill>
        <patternFill patternType="solid">
          <fgColor indexed="64"/>
          <bgColor theme="8" tint="0.79998168889431442"/>
        </patternFill>
      </fill>
      <alignment horizontal="center" vertical="center" textRotation="0" wrapText="0" indent="0" justifyLastLine="0" shrinkToFit="1" readingOrder="0"/>
      <border diagonalUp="0" diagonalDown="0">
        <left style="medium">
          <color rgb="FF0070C0"/>
        </left>
        <right style="medium">
          <color rgb="FF0070C0"/>
        </right>
        <top style="medium">
          <color rgb="FF0070C0"/>
        </top>
        <bottom style="medium">
          <color rgb="FF0070C0"/>
        </bottom>
        <vertical/>
        <horizontal style="medium">
          <color rgb="FF0070C0"/>
        </horizontal>
      </border>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0" indent="0" justifyLastLine="0" shrinkToFit="1" readingOrder="0"/>
      <protection locked="1" hidden="0"/>
    </dxf>
    <dxf>
      <font>
        <strike val="0"/>
        <outline val="0"/>
        <shadow val="0"/>
        <u val="none"/>
        <vertAlign val="baseline"/>
        <sz val="10"/>
        <color rgb="FF000000"/>
      </font>
    </dxf>
    <dxf>
      <font>
        <strike val="0"/>
        <outline val="0"/>
        <shadow val="0"/>
        <u val="none"/>
        <vertAlign val="baseline"/>
        <sz val="10"/>
        <color rgb="FF000000"/>
      </font>
      <numFmt numFmtId="176" formatCode="#,##0_ "/>
      <fill>
        <patternFill patternType="none">
          <fgColor rgb="FF000000"/>
          <bgColor auto="1"/>
        </patternFill>
      </fill>
    </dxf>
    <dxf>
      <font>
        <b val="0"/>
        <i val="0"/>
        <strike val="0"/>
        <condense val="0"/>
        <extend val="0"/>
        <outline val="0"/>
        <shadow val="0"/>
        <u val="none"/>
        <vertAlign val="baseline"/>
        <sz val="10"/>
        <color indexed="8"/>
        <name val="ＭＳ Ｐゴシック"/>
        <scheme val="none"/>
      </font>
      <numFmt numFmtId="176" formatCode="#,##0_ "/>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bottom/>
      </border>
      <protection locked="1" hidden="0"/>
    </dxf>
    <dxf>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alignment horizontal="general" vertical="center" textRotation="0" wrapText="0" indent="0" justifyLastLine="0" shrinkToFit="0" readingOrder="0"/>
      <border diagonalUp="0" diagonalDown="0">
        <left/>
        <right/>
        <top style="thin">
          <color indexed="64"/>
        </top>
        <bottom style="thin">
          <color indexed="64"/>
        </bottom>
        <vertical/>
        <horizontal/>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outline="0">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numFmt numFmtId="176"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ＭＳ Ｐゴシック"/>
        <scheme val="none"/>
      </font>
      <numFmt numFmtId="176"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ill>
        <patternFill>
          <bgColor theme="8" tint="0.79998168889431442"/>
        </patternFill>
      </fill>
    </dxf>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border>
        <left style="thin">
          <color auto="1"/>
        </left>
        <right style="thin">
          <color auto="1"/>
        </right>
        <top style="thin">
          <color auto="1"/>
        </top>
        <bottom style="thin">
          <color auto="1"/>
        </bottom>
      </border>
    </dxf>
  </dxfs>
  <tableStyles count="2" defaultTableStyle="TableStyleMedium2" defaultPivotStyle="PivotStyleLight16">
    <tableStyle name="テーブル スタイル 1" pivot="0" count="1">
      <tableStyleElement type="wholeTable" dxfId="757"/>
    </tableStyle>
    <tableStyle name="テーブル スタイル 1 2" pivot="0" count="6">
      <tableStyleElement type="wholeTable" dxfId="756"/>
      <tableStyleElement type="headerRow" dxfId="755"/>
      <tableStyleElement type="totalRow" dxfId="754"/>
      <tableStyleElement type="firstColumn" dxfId="753"/>
      <tableStyleElement type="lastColumn" dxfId="752"/>
      <tableStyleElement type="firstRowStripe" dxfId="75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565148</xdr:colOff>
      <xdr:row>12</xdr:row>
      <xdr:rowOff>31750</xdr:rowOff>
    </xdr:from>
    <xdr:to>
      <xdr:col>5</xdr:col>
      <xdr:colOff>735923</xdr:colOff>
      <xdr:row>13</xdr:row>
      <xdr:rowOff>370750</xdr:rowOff>
    </xdr:to>
    <xdr:sp macro="" textlink="">
      <xdr:nvSpPr>
        <xdr:cNvPr id="3" name="角丸四角形 2"/>
        <xdr:cNvSpPr/>
      </xdr:nvSpPr>
      <xdr:spPr>
        <a:xfrm>
          <a:off x="565148" y="4699000"/>
          <a:ext cx="5400000" cy="720000"/>
        </a:xfrm>
        <a:prstGeom prst="roundRect">
          <a:avLst/>
        </a:prstGeom>
        <a:solidFill>
          <a:sysClr val="window" lastClr="FFFFFF"/>
        </a:solidFill>
        <a:ln w="38100">
          <a:solidFill>
            <a:srgbClr val="FF000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★遂行状況報告、実績報告時にはこのエクセルファイルをメールで提出してください。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★提出していただく際には、貴社にて任意のパスワードを必ず設定してください。</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238125</xdr:colOff>
      <xdr:row>0</xdr:row>
      <xdr:rowOff>161925</xdr:rowOff>
    </xdr:from>
    <xdr:to>
      <xdr:col>1</xdr:col>
      <xdr:colOff>1049867</xdr:colOff>
      <xdr:row>1</xdr:row>
      <xdr:rowOff>338667</xdr:rowOff>
    </xdr:to>
    <xdr:sp macro="" textlink="">
      <xdr:nvSpPr>
        <xdr:cNvPr id="4" name="角丸四角形 3"/>
        <xdr:cNvSpPr/>
      </xdr:nvSpPr>
      <xdr:spPr>
        <a:xfrm>
          <a:off x="238125" y="161925"/>
          <a:ext cx="1754717" cy="462492"/>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800" b="1">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xdr:col>
      <xdr:colOff>893230</xdr:colOff>
      <xdr:row>8</xdr:row>
      <xdr:rowOff>41275</xdr:rowOff>
    </xdr:from>
    <xdr:to>
      <xdr:col>3</xdr:col>
      <xdr:colOff>766105</xdr:colOff>
      <xdr:row>9</xdr:row>
      <xdr:rowOff>380275</xdr:rowOff>
    </xdr:to>
    <xdr:sp macro="" textlink="">
      <xdr:nvSpPr>
        <xdr:cNvPr id="5" name="角丸四角形吹き出し 4"/>
        <xdr:cNvSpPr/>
      </xdr:nvSpPr>
      <xdr:spPr>
        <a:xfrm>
          <a:off x="1836205" y="3184525"/>
          <a:ext cx="2016000" cy="720000"/>
        </a:xfrm>
        <a:prstGeom prst="wedgeRoundRectCallout">
          <a:avLst>
            <a:gd name="adj1" fmla="val -64690"/>
            <a:gd name="adj2" fmla="val -63760"/>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9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総支給額</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は貴社の給与明細等から転記してください。</a:t>
          </a:r>
        </a:p>
      </xdr:txBody>
    </xdr:sp>
    <xdr:clientData/>
  </xdr:twoCellAnchor>
  <xdr:twoCellAnchor>
    <xdr:from>
      <xdr:col>1</xdr:col>
      <xdr:colOff>685800</xdr:colOff>
      <xdr:row>6</xdr:row>
      <xdr:rowOff>219075</xdr:rowOff>
    </xdr:from>
    <xdr:to>
      <xdr:col>4</xdr:col>
      <xdr:colOff>760940</xdr:colOff>
      <xdr:row>7</xdr:row>
      <xdr:rowOff>243945</xdr:rowOff>
    </xdr:to>
    <xdr:cxnSp macro="">
      <xdr:nvCxnSpPr>
        <xdr:cNvPr id="7" name="直線矢印コネクタ 6"/>
        <xdr:cNvCxnSpPr>
          <a:stCxn id="2" idx="1"/>
        </xdr:cNvCxnSpPr>
      </xdr:nvCxnSpPr>
      <xdr:spPr>
        <a:xfrm flipH="1" flipV="1">
          <a:off x="1628775" y="2600325"/>
          <a:ext cx="3170765" cy="4058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4</xdr:row>
      <xdr:rowOff>285750</xdr:rowOff>
    </xdr:from>
    <xdr:to>
      <xdr:col>4</xdr:col>
      <xdr:colOff>760940</xdr:colOff>
      <xdr:row>7</xdr:row>
      <xdr:rowOff>243945</xdr:rowOff>
    </xdr:to>
    <xdr:cxnSp macro="">
      <xdr:nvCxnSpPr>
        <xdr:cNvPr id="9" name="直線矢印コネクタ 8"/>
        <xdr:cNvCxnSpPr>
          <a:stCxn id="2" idx="1"/>
        </xdr:cNvCxnSpPr>
      </xdr:nvCxnSpPr>
      <xdr:spPr>
        <a:xfrm flipH="1" flipV="1">
          <a:off x="3562350" y="1524000"/>
          <a:ext cx="1237190" cy="1482195"/>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476250</xdr:colOff>
      <xdr:row>3</xdr:row>
      <xdr:rowOff>161925</xdr:rowOff>
    </xdr:from>
    <xdr:to>
      <xdr:col>4</xdr:col>
      <xdr:colOff>760940</xdr:colOff>
      <xdr:row>7</xdr:row>
      <xdr:rowOff>243945</xdr:rowOff>
    </xdr:to>
    <xdr:cxnSp macro="">
      <xdr:nvCxnSpPr>
        <xdr:cNvPr id="14" name="直線矢印コネクタ 13"/>
        <xdr:cNvCxnSpPr>
          <a:stCxn id="2" idx="1"/>
        </xdr:cNvCxnSpPr>
      </xdr:nvCxnSpPr>
      <xdr:spPr>
        <a:xfrm flipH="1" flipV="1">
          <a:off x="3562350" y="1114425"/>
          <a:ext cx="1237190" cy="189177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760940</xdr:colOff>
      <xdr:row>5</xdr:row>
      <xdr:rowOff>564090</xdr:rowOff>
    </xdr:from>
    <xdr:to>
      <xdr:col>5</xdr:col>
      <xdr:colOff>990600</xdr:colOff>
      <xdr:row>9</xdr:row>
      <xdr:rowOff>114299</xdr:rowOff>
    </xdr:to>
    <xdr:sp macro="" textlink="">
      <xdr:nvSpPr>
        <xdr:cNvPr id="2" name="角丸四角形 1"/>
        <xdr:cNvSpPr/>
      </xdr:nvSpPr>
      <xdr:spPr>
        <a:xfrm>
          <a:off x="4799540" y="2373840"/>
          <a:ext cx="1420285" cy="1264709"/>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青いセルを入力してください。それ以外は自動入力されます。</a:t>
          </a:r>
          <a:endPar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xdr:col>
      <xdr:colOff>152400</xdr:colOff>
      <xdr:row>18</xdr:row>
      <xdr:rowOff>0</xdr:rowOff>
    </xdr:from>
    <xdr:to>
      <xdr:col>12</xdr:col>
      <xdr:colOff>2700525</xdr:colOff>
      <xdr:row>21</xdr:row>
      <xdr:rowOff>222750</xdr:rowOff>
    </xdr:to>
    <xdr:sp macro="" textlink="">
      <xdr:nvSpPr>
        <xdr:cNvPr id="32" name="角丸四角形 31"/>
        <xdr:cNvSpPr/>
      </xdr:nvSpPr>
      <xdr:spPr>
        <a:xfrm>
          <a:off x="628650" y="5715000"/>
          <a:ext cx="6120000" cy="108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作成に当たっては、</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①から順番に使用</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シート名を該当する年月に変更</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してください。</a:t>
          </a: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ctr"/>
          <a:endPar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0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①から使用しないと「従業員別人件費総括表」の並びがおかしくなるため、書類提出後に修正をお願いする場合はございます。</a:t>
          </a:r>
        </a:p>
      </xdr:txBody>
    </xdr:sp>
    <xdr:clientData/>
  </xdr:twoCellAnchor>
  <xdr:twoCellAnchor>
    <xdr:from>
      <xdr:col>0</xdr:col>
      <xdr:colOff>238126</xdr:colOff>
      <xdr:row>7</xdr:row>
      <xdr:rowOff>142875</xdr:rowOff>
    </xdr:from>
    <xdr:to>
      <xdr:col>8</xdr:col>
      <xdr:colOff>76200</xdr:colOff>
      <xdr:row>10</xdr:row>
      <xdr:rowOff>257173</xdr:rowOff>
    </xdr:to>
    <xdr:cxnSp macro="">
      <xdr:nvCxnSpPr>
        <xdr:cNvPr id="33" name="直線矢印コネクタ 32"/>
        <xdr:cNvCxnSpPr>
          <a:stCxn id="41" idx="0"/>
        </xdr:cNvCxnSpPr>
      </xdr:nvCxnSpPr>
      <xdr:spPr>
        <a:xfrm flipH="1" flipV="1">
          <a:off x="238126" y="2714625"/>
          <a:ext cx="2695574" cy="971548"/>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230189</xdr:colOff>
      <xdr:row>7</xdr:row>
      <xdr:rowOff>158751</xdr:rowOff>
    </xdr:from>
    <xdr:to>
      <xdr:col>8</xdr:col>
      <xdr:colOff>76200</xdr:colOff>
      <xdr:row>10</xdr:row>
      <xdr:rowOff>257173</xdr:rowOff>
    </xdr:to>
    <xdr:cxnSp macro="">
      <xdr:nvCxnSpPr>
        <xdr:cNvPr id="34" name="直線矢印コネクタ 33"/>
        <xdr:cNvCxnSpPr>
          <a:stCxn id="41" idx="0"/>
        </xdr:cNvCxnSpPr>
      </xdr:nvCxnSpPr>
      <xdr:spPr>
        <a:xfrm flipH="1" flipV="1">
          <a:off x="944564" y="2730501"/>
          <a:ext cx="1989136"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238126</xdr:colOff>
      <xdr:row>7</xdr:row>
      <xdr:rowOff>158751</xdr:rowOff>
    </xdr:from>
    <xdr:to>
      <xdr:col>8</xdr:col>
      <xdr:colOff>76200</xdr:colOff>
      <xdr:row>10</xdr:row>
      <xdr:rowOff>257173</xdr:rowOff>
    </xdr:to>
    <xdr:cxnSp macro="">
      <xdr:nvCxnSpPr>
        <xdr:cNvPr id="35" name="直線矢印コネクタ 34"/>
        <xdr:cNvCxnSpPr>
          <a:stCxn id="41" idx="0"/>
        </xdr:cNvCxnSpPr>
      </xdr:nvCxnSpPr>
      <xdr:spPr>
        <a:xfrm flipH="1" flipV="1">
          <a:off x="1666876" y="2730501"/>
          <a:ext cx="1266824"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222250</xdr:colOff>
      <xdr:row>7</xdr:row>
      <xdr:rowOff>182563</xdr:rowOff>
    </xdr:from>
    <xdr:to>
      <xdr:col>8</xdr:col>
      <xdr:colOff>76200</xdr:colOff>
      <xdr:row>10</xdr:row>
      <xdr:rowOff>257173</xdr:rowOff>
    </xdr:to>
    <xdr:cxnSp macro="">
      <xdr:nvCxnSpPr>
        <xdr:cNvPr id="36" name="直線矢印コネクタ 35"/>
        <xdr:cNvCxnSpPr>
          <a:stCxn id="41" idx="0"/>
        </xdr:cNvCxnSpPr>
      </xdr:nvCxnSpPr>
      <xdr:spPr>
        <a:xfrm flipH="1" flipV="1">
          <a:off x="2127250" y="2754313"/>
          <a:ext cx="806450" cy="931860"/>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304800</xdr:colOff>
      <xdr:row>0</xdr:row>
      <xdr:rowOff>276225</xdr:rowOff>
    </xdr:from>
    <xdr:to>
      <xdr:col>4</xdr:col>
      <xdr:colOff>316050</xdr:colOff>
      <xdr:row>2</xdr:row>
      <xdr:rowOff>54225</xdr:rowOff>
    </xdr:to>
    <xdr:sp macro="" textlink="">
      <xdr:nvSpPr>
        <xdr:cNvPr id="37" name="角丸四角形 36"/>
        <xdr:cNvSpPr/>
      </xdr:nvSpPr>
      <xdr:spPr>
        <a:xfrm>
          <a:off x="304800" y="276225"/>
          <a:ext cx="1440000" cy="54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b="0">
              <a:solidFill>
                <a:sysClr val="windowText" lastClr="00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9</xdr:col>
      <xdr:colOff>104775</xdr:colOff>
      <xdr:row>1</xdr:row>
      <xdr:rowOff>14288</xdr:rowOff>
    </xdr:from>
    <xdr:to>
      <xdr:col>12</xdr:col>
      <xdr:colOff>123825</xdr:colOff>
      <xdr:row>1</xdr:row>
      <xdr:rowOff>328613</xdr:rowOff>
    </xdr:to>
    <xdr:sp macro="" textlink="">
      <xdr:nvSpPr>
        <xdr:cNvPr id="38" name="角丸四角形 37"/>
        <xdr:cNvSpPr/>
      </xdr:nvSpPr>
      <xdr:spPr>
        <a:xfrm>
          <a:off x="3200400" y="395288"/>
          <a:ext cx="971550" cy="314325"/>
        </a:xfrm>
        <a:prstGeom prst="roundRect">
          <a:avLst/>
        </a:prstGeom>
        <a:noFill/>
        <a:ln w="38100">
          <a:solidFill>
            <a:schemeClr val="accent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clientData/>
  </xdr:twoCellAnchor>
  <xdr:twoCellAnchor>
    <xdr:from>
      <xdr:col>8</xdr:col>
      <xdr:colOff>76200</xdr:colOff>
      <xdr:row>7</xdr:row>
      <xdr:rowOff>158751</xdr:rowOff>
    </xdr:from>
    <xdr:to>
      <xdr:col>12</xdr:col>
      <xdr:colOff>1428750</xdr:colOff>
      <xdr:row>10</xdr:row>
      <xdr:rowOff>257173</xdr:rowOff>
    </xdr:to>
    <xdr:cxnSp macro="">
      <xdr:nvCxnSpPr>
        <xdr:cNvPr id="39" name="直線矢印コネクタ 38"/>
        <xdr:cNvCxnSpPr>
          <a:stCxn id="41" idx="0"/>
        </xdr:cNvCxnSpPr>
      </xdr:nvCxnSpPr>
      <xdr:spPr>
        <a:xfrm flipV="1">
          <a:off x="2933700" y="2730501"/>
          <a:ext cx="2543175" cy="955672"/>
        </a:xfrm>
        <a:prstGeom prst="straightConnector1">
          <a:avLst/>
        </a:prstGeom>
        <a:ln w="28575">
          <a:solidFill>
            <a:srgbClr val="0070C0"/>
          </a:solidFill>
          <a:tailEnd type="arrow"/>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xdr:colOff>
      <xdr:row>10</xdr:row>
      <xdr:rowOff>257173</xdr:rowOff>
    </xdr:from>
    <xdr:to>
      <xdr:col>12</xdr:col>
      <xdr:colOff>571499</xdr:colOff>
      <xdr:row>17</xdr:row>
      <xdr:rowOff>56923</xdr:rowOff>
    </xdr:to>
    <xdr:sp macro="" textlink="">
      <xdr:nvSpPr>
        <xdr:cNvPr id="41" name="角丸四角形 40"/>
        <xdr:cNvSpPr/>
      </xdr:nvSpPr>
      <xdr:spPr>
        <a:xfrm>
          <a:off x="1247775" y="3686173"/>
          <a:ext cx="3371849" cy="1800000"/>
        </a:xfrm>
        <a:prstGeom prst="roundRect">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en-US" sz="1000" b="0">
              <a:solidFill>
                <a:sysClr val="windowText" lastClr="000000"/>
              </a:solidFill>
              <a:latin typeface="HG丸ｺﾞｼｯｸM-PRO" panose="020F0600000000000000" pitchFamily="50" charset="-128"/>
              <a:ea typeface="HG丸ｺﾞｼｯｸM-PRO" panose="020F0600000000000000" pitchFamily="50" charset="-128"/>
            </a:rPr>
            <a:t>　赤枠の箇所を入力してください。時間を入力する際は</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rgbClr val="FF0000"/>
              </a:solidFill>
              <a:effectLst/>
              <a:latin typeface="HG丸ｺﾞｼｯｸM-PRO" panose="020F0600000000000000" pitchFamily="50" charset="-128"/>
              <a:ea typeface="HG丸ｺﾞｼｯｸM-PRO" panose="020F0600000000000000" pitchFamily="50" charset="-128"/>
              <a:cs typeface="+mn-cs"/>
            </a:rPr>
            <a:t>時間・分のいずれも省略しない</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でください。</a:t>
          </a:r>
          <a:endParaRPr kumimoji="1" lang="en-US"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endParaRPr>
        </a:p>
        <a:p>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例：</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午前１０時に作業開始 → １０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休憩時間が３０分</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０</a:t>
          </a:r>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３０</a:t>
          </a:r>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kumimoji="1" lang="en-US" altLang="ja-JP" sz="10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 休憩時間が無い場合は、休憩時間の合計欄に「</a:t>
          </a:r>
          <a:r>
            <a:rPr kumimoji="1"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0</a:t>
          </a:r>
          <a:r>
            <a:rPr kumimoji="1"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」を記入してください</a:t>
          </a:r>
          <a:endParaRPr lang="ja-JP"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43"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6</xdr:col>
      <xdr:colOff>0</xdr:colOff>
      <xdr:row>2</xdr:row>
      <xdr:rowOff>1</xdr:rowOff>
    </xdr:from>
    <xdr:to>
      <xdr:col>12</xdr:col>
      <xdr:colOff>2185125</xdr:colOff>
      <xdr:row>5</xdr:row>
      <xdr:rowOff>7939</xdr:rowOff>
    </xdr:to>
    <xdr:sp macro="" textlink="">
      <xdr:nvSpPr>
        <xdr:cNvPr id="44" name="Text Box 60"/>
        <xdr:cNvSpPr txBox="1">
          <a:spLocks noChangeArrowheads="1"/>
        </xdr:cNvSpPr>
      </xdr:nvSpPr>
      <xdr:spPr bwMode="auto">
        <a:xfrm>
          <a:off x="2381250" y="762001"/>
          <a:ext cx="3852000" cy="1150938"/>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twoCellAnchor>
    <xdr:from>
      <xdr:col>9</xdr:col>
      <xdr:colOff>104775</xdr:colOff>
      <xdr:row>2</xdr:row>
      <xdr:rowOff>123826</xdr:rowOff>
    </xdr:from>
    <xdr:to>
      <xdr:col>13</xdr:col>
      <xdr:colOff>209550</xdr:colOff>
      <xdr:row>6</xdr:row>
      <xdr:rowOff>155576</xdr:rowOff>
    </xdr:to>
    <xdr:sp macro="" textlink="">
      <xdr:nvSpPr>
        <xdr:cNvPr id="42" name="角丸四角形吹き出し 41"/>
        <xdr:cNvSpPr/>
      </xdr:nvSpPr>
      <xdr:spPr>
        <a:xfrm>
          <a:off x="3200400" y="885826"/>
          <a:ext cx="3914775" cy="1555750"/>
        </a:xfrm>
        <a:prstGeom prst="wedgeRoundRectCallout">
          <a:avLst>
            <a:gd name="adj1" fmla="val -33755"/>
            <a:gd name="adj2" fmla="val -60614"/>
            <a:gd name="adj3" fmla="val 16667"/>
          </a:avLst>
        </a:prstGeom>
        <a:solidFill>
          <a:sysClr val="window" lastClr="FFFFFF"/>
        </a:solidFill>
        <a:ln w="38100">
          <a:solidFill>
            <a:srgbClr val="0070C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支払い月の記入</a:t>
          </a:r>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a:p>
          <a:pPr algn="l">
            <a:lnSpc>
              <a:spcPts val="1900"/>
            </a:lnSpc>
          </a:pP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下部のシート名</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（初期設定では</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①年月</a:t>
          </a:r>
          <a:r>
            <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等になっています）を、対象期間の名称に変更してください。なお、シート名を変更すると、本セルは自動的に修正されます。</a:t>
          </a:r>
          <a:endParaRPr kumimoji="1" lang="en-US" altLang="ja-JP" sz="10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800"/>
            </a:lnSpc>
          </a:pP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例：　①年月支払分⇒２０</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20</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年</a:t>
          </a:r>
          <a:r>
            <a:rPr kumimoji="1" lang="en-US" altLang="ja-JP" sz="1000" b="1">
              <a:solidFill>
                <a:sysClr val="windowText" lastClr="000000"/>
              </a:solidFill>
              <a:latin typeface="HG丸ｺﾞｼｯｸM-PRO" panose="020F0600000000000000" pitchFamily="50" charset="-128"/>
              <a:ea typeface="HG丸ｺﾞｼｯｸM-PRO" panose="020F0600000000000000" pitchFamily="50" charset="-128"/>
            </a:rPr>
            <a:t>1</a:t>
          </a:r>
          <a:r>
            <a:rPr kumimoji="1" lang="ja-JP" altLang="en-US" sz="1000" b="1">
              <a:solidFill>
                <a:sysClr val="windowText" lastClr="000000"/>
              </a:solidFill>
              <a:latin typeface="HG丸ｺﾞｼｯｸM-PRO" panose="020F0600000000000000" pitchFamily="50" charset="-128"/>
              <a:ea typeface="HG丸ｺﾞｼｯｸM-PRO" panose="020F0600000000000000" pitchFamily="50" charset="-128"/>
            </a:rPr>
            <a:t>月支払分</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477000"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269874</xdr:colOff>
      <xdr:row>2</xdr:row>
      <xdr:rowOff>1</xdr:rowOff>
    </xdr:from>
    <xdr:to>
      <xdr:col>12</xdr:col>
      <xdr:colOff>2302749</xdr:colOff>
      <xdr:row>5</xdr:row>
      <xdr:rowOff>9001</xdr:rowOff>
    </xdr:to>
    <xdr:sp macro="" textlink="">
      <xdr:nvSpPr>
        <xdr:cNvPr id="32" name="Text Box 60"/>
        <xdr:cNvSpPr txBox="1">
          <a:spLocks noChangeArrowheads="1"/>
        </xdr:cNvSpPr>
      </xdr:nvSpPr>
      <xdr:spPr bwMode="auto">
        <a:xfrm>
          <a:off x="2174874" y="762001"/>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4"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6"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0</xdr:colOff>
      <xdr:row>31</xdr:row>
      <xdr:rowOff>0</xdr:rowOff>
    </xdr:from>
    <xdr:to>
      <xdr:col>13</xdr:col>
      <xdr:colOff>0</xdr:colOff>
      <xdr:row>31</xdr:row>
      <xdr:rowOff>0</xdr:rowOff>
    </xdr:to>
    <xdr:sp macro="" textlink="">
      <xdr:nvSpPr>
        <xdr:cNvPr id="2" name="Line 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3" name="Line 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4" name="Line 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5" name="Line 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6" name="Line 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7" name="Line 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8" name="Line 1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9" name="Line 1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0" name="Line 1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1" name="Line 1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2" name="Line 1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3" name="Line 1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4" name="Line 1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5" name="Line 1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6" name="Line 1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7" name="Line 1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8" name="Line 2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19" name="Line 2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0" name="Line 22"/>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1" name="Line 23"/>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2" name="Line 24"/>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3" name="Line 25"/>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4" name="Line 26"/>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5" name="Line 27"/>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6" name="Line 28"/>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7" name="Line 29"/>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8" name="Line 30"/>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31</xdr:row>
      <xdr:rowOff>0</xdr:rowOff>
    </xdr:from>
    <xdr:to>
      <xdr:col>13</xdr:col>
      <xdr:colOff>0</xdr:colOff>
      <xdr:row>31</xdr:row>
      <xdr:rowOff>0</xdr:rowOff>
    </xdr:to>
    <xdr:sp macro="" textlink="">
      <xdr:nvSpPr>
        <xdr:cNvPr id="29" name="Line 31"/>
        <xdr:cNvSpPr>
          <a:spLocks noChangeShapeType="1"/>
        </xdr:cNvSpPr>
      </xdr:nvSpPr>
      <xdr:spPr bwMode="auto">
        <a:xfrm>
          <a:off x="6905625" y="942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0"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12</xdr:col>
      <xdr:colOff>2320910</xdr:colOff>
      <xdr:row>2</xdr:row>
      <xdr:rowOff>0</xdr:rowOff>
    </xdr:from>
    <xdr:to>
      <xdr:col>13</xdr:col>
      <xdr:colOff>363410</xdr:colOff>
      <xdr:row>4</xdr:row>
      <xdr:rowOff>138000</xdr:rowOff>
    </xdr:to>
    <xdr:sp macro="" textlink="">
      <xdr:nvSpPr>
        <xdr:cNvPr id="32" name="Text Box 35"/>
        <xdr:cNvSpPr txBox="1">
          <a:spLocks noChangeArrowheads="1"/>
        </xdr:cNvSpPr>
      </xdr:nvSpPr>
      <xdr:spPr bwMode="auto">
        <a:xfrm>
          <a:off x="6369035" y="762000"/>
          <a:ext cx="900000" cy="900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（責任者印）</a:t>
          </a:r>
        </a:p>
      </xdr:txBody>
    </xdr:sp>
    <xdr:clientData/>
  </xdr:twoCellAnchor>
  <xdr:twoCellAnchor>
    <xdr:from>
      <xdr:col>5</xdr:col>
      <xdr:colOff>269862</xdr:colOff>
      <xdr:row>2</xdr:row>
      <xdr:rowOff>0</xdr:rowOff>
    </xdr:from>
    <xdr:to>
      <xdr:col>12</xdr:col>
      <xdr:colOff>2302737</xdr:colOff>
      <xdr:row>5</xdr:row>
      <xdr:rowOff>9000</xdr:rowOff>
    </xdr:to>
    <xdr:sp macro="" textlink="">
      <xdr:nvSpPr>
        <xdr:cNvPr id="34" name="Text Box 60"/>
        <xdr:cNvSpPr txBox="1">
          <a:spLocks noChangeArrowheads="1"/>
        </xdr:cNvSpPr>
      </xdr:nvSpPr>
      <xdr:spPr bwMode="auto">
        <a:xfrm>
          <a:off x="2174862" y="762000"/>
          <a:ext cx="4176000" cy="11520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defRPr sz="1000"/>
          </a:pPr>
          <a:r>
            <a:rPr lang="ja-JP" altLang="en-US" sz="800" b="0" i="0" strike="noStrike">
              <a:solidFill>
                <a:srgbClr val="000000"/>
              </a:solidFill>
              <a:latin typeface="ＭＳ Ｐゴシック"/>
              <a:ea typeface="ＭＳ Ｐゴシック"/>
            </a:rPr>
            <a:t>１　作業準備、打合せ</a:t>
          </a:r>
          <a:r>
            <a:rPr lang="ja-JP" altLang="ja-JP" sz="800" b="0" i="0">
              <a:effectLst/>
              <a:latin typeface="+mn-lt"/>
              <a:ea typeface="+mn-ea"/>
              <a:cs typeface="+mn-cs"/>
            </a:rPr>
            <a:t>（公社と統括管理者の打合せ以外）</a:t>
          </a:r>
          <a:r>
            <a:rPr lang="ja-JP" altLang="en-US" sz="8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strike="noStrike">
              <a:solidFill>
                <a:srgbClr val="000000"/>
              </a:solidFill>
              <a:latin typeface="ＭＳ Ｐゴシック"/>
              <a:ea typeface="ＭＳ Ｐゴシック"/>
            </a:rPr>
            <a:t>30</a:t>
          </a:r>
          <a:r>
            <a:rPr lang="ja-JP" altLang="en-US" sz="800" b="1" i="0"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8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endParaRPr lang="en-US" altLang="ja-JP" sz="800" b="0" i="0" strike="noStrike">
            <a:solidFill>
              <a:srgbClr val="000000"/>
            </a:solidFill>
            <a:latin typeface="ＭＳ Ｐゴシック"/>
            <a:ea typeface="ＭＳ Ｐゴシック"/>
          </a:endParaRPr>
        </a:p>
        <a:p>
          <a:pPr algn="l" rtl="0">
            <a:lnSpc>
              <a:spcPts val="1200"/>
            </a:lnSpc>
            <a:defRPr sz="1000"/>
          </a:pPr>
          <a:r>
            <a:rPr lang="ja-JP" altLang="en-US" sz="800" b="0" i="0" strike="noStrike">
              <a:solidFill>
                <a:srgbClr val="000000"/>
              </a:solidFill>
              <a:latin typeface="ＭＳ Ｐゴシック"/>
              <a:ea typeface="ＭＳ Ｐゴシック"/>
            </a:rPr>
            <a:t>４　１日の休憩が複数回ある場合は、その合計時間を休憩時間欄に記入してください。</a:t>
          </a:r>
        </a:p>
      </xdr:txBody>
    </xdr:sp>
    <xdr:clientData/>
  </xdr:twoCellAnchor>
</xdr:wsDr>
</file>

<file path=xl/tables/table1.xml><?xml version="1.0" encoding="utf-8"?>
<table xmlns="http://schemas.openxmlformats.org/spreadsheetml/2006/main" id="2" name="直接人件費総括表" displayName="直接人件費総括表" ref="A6:L13" headerRowCount="0" totalsRowCount="1" headerRowBorderDxfId="749" tableBorderDxfId="748">
  <tableColumns count="12">
    <tableColumn id="1" name="列1" totalsRowLabel="合　　　計" headerRowDxfId="747" dataDxfId="746"/>
    <tableColumn id="3" name="列3" totalsRowFunction="custom" headerRowDxfId="745" dataDxfId="744" headerRowCellStyle="桁区切り" dataCellStyle="桁区切り">
      <totalsRowFormula>SUBTOTAL(109,直接人件費総括表[列3])
  +ROUNDDOWN(SUBTOTAL(109,直接人件費総括表[列5])/60,0)</totalsRowFormula>
    </tableColumn>
    <tableColumn id="4" name="列4" totalsRowLabel="時間" headerRowDxfId="743" dataDxfId="742" totalsRowDxfId="741"/>
    <tableColumn id="5" name="列5" totalsRowFunction="custom" headerRowDxfId="740" dataDxfId="739"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738" dataDxfId="737" totalsRowDxfId="736"/>
    <tableColumn id="7" name="列7" headerRowDxfId="735" dataDxfId="734"/>
    <tableColumn id="8" name="列8" totalsRowFunction="sum" headerRowDxfId="733" dataDxfId="732"/>
    <tableColumn id="9" name="列9" totalsRowLabel="円" headerRowDxfId="731" dataDxfId="730" totalsRowDxfId="729"/>
    <tableColumn id="2" name="列2" totalsRowFunction="sum" headerRowDxfId="728" dataDxfId="727" dataCellStyle="桁区切り"/>
    <tableColumn id="12" name="列12" totalsRowLabel="円" headerRowDxfId="726" dataDxfId="725" totalsRowDxfId="724"/>
    <tableColumn id="10" name="列10" headerRowDxfId="723" dataDxfId="722"/>
    <tableColumn id="11" name="列11" headerRowDxfId="721" dataDxfId="720" totalsRowDxfId="719"/>
  </tableColumns>
  <tableStyleInfo name="テーブル スタイル 1" showFirstColumn="0" showLastColumn="0" showRowStripes="1" showColumnStripes="0"/>
</table>
</file>

<file path=xl/tables/table10.xml><?xml version="1.0" encoding="utf-8"?>
<table xmlns="http://schemas.openxmlformats.org/spreadsheetml/2006/main" id="38" name="テーブル141539" displayName="テーブル141539" ref="A8:N30" headerRowCount="0" totalsRowShown="0" headerRowDxfId="543" dataDxfId="541" headerRowBorderDxfId="542" tableBorderDxfId="540">
  <tableColumns count="14">
    <tableColumn id="1" name="列1" headerRowDxfId="539" dataDxfId="538"/>
    <tableColumn id="14" name="列14" headerRowDxfId="537" dataDxfId="536">
      <calculatedColumnFormula>IF(テーブル141539[[#This Row],[列1]]="",
    "",
    TEXT(テーブル141539[[#This Row],[列1]],"(aaa)"))</calculatedColumnFormula>
    </tableColumn>
    <tableColumn id="2" name="列2" headerRowDxfId="535" dataDxfId="534"/>
    <tableColumn id="3" name="列3" headerRowDxfId="533" dataDxfId="532"/>
    <tableColumn id="4" name="列4" headerRowDxfId="531" dataDxfId="530"/>
    <tableColumn id="15" name="列15" headerRowDxfId="529" dataDxfId="528"/>
    <tableColumn id="5" name="列5" headerRowDxfId="527" dataDxfId="526">
      <calculatedColumnFormula>IF(OR(テーブル141539[[#This Row],[列2]]="",
          テーブル141539[[#This Row],[列4]]=""),
     0,
     IFERROR(HOUR(テーブル141539[[#This Row],[列4]]-テーブル141539[[#This Row],[列15]]-テーブル141539[[#This Row],[列2]]),
                  IFERROR(HOUR(テーブル141539[[#This Row],[列4]]-テーブル141539[[#This Row],[列2]]),
                               0)))</calculatedColumnFormula>
    </tableColumn>
    <tableColumn id="6" name="列6" headerRowDxfId="525" dataDxfId="524"/>
    <tableColumn id="7" name="列7" headerRowDxfId="523" dataDxfId="522">
      <calculatedColumnFormula>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calculatedColumnFormula>
    </tableColumn>
    <tableColumn id="8" name="列8" headerRowDxfId="521" dataDxfId="520"/>
    <tableColumn id="9" name="列9" headerRowDxfId="519" dataDxfId="518" headerRowCellStyle="桁区切り" dataCellStyle="桁区切り">
      <calculatedColumnFormula>IFERROR((テーブル141539[[#This Row],[列5]]+テーブル141539[[#This Row],[列7]]/60)*$C$5,"")</calculatedColumnFormula>
    </tableColumn>
    <tableColumn id="10" name="列10" headerRowDxfId="517" dataDxfId="516"/>
    <tableColumn id="11" name="列11" headerRowDxfId="515" dataDxfId="514"/>
    <tableColumn id="12" name="列12" headerRowDxfId="513" dataDxfId="512"/>
  </tableColumns>
  <tableStyleInfo showFirstColumn="0" showLastColumn="0" showRowStripes="1" showColumnStripes="0"/>
</table>
</file>

<file path=xl/tables/table11.xml><?xml version="1.0" encoding="utf-8"?>
<table xmlns="http://schemas.openxmlformats.org/spreadsheetml/2006/main" id="37" name="テーブル141538" displayName="テーブル141538" ref="A8:N30" headerRowCount="0" totalsRowShown="0" headerRowDxfId="511" dataDxfId="509" headerRowBorderDxfId="510" tableBorderDxfId="508">
  <tableColumns count="14">
    <tableColumn id="1" name="列1" headerRowDxfId="507" dataDxfId="506"/>
    <tableColumn id="14" name="列14" headerRowDxfId="505" dataDxfId="504">
      <calculatedColumnFormula>IF(テーブル141538[[#This Row],[列1]]="",
    "",
    TEXT(テーブル141538[[#This Row],[列1]],"(aaa)"))</calculatedColumnFormula>
    </tableColumn>
    <tableColumn id="2" name="列2" headerRowDxfId="503" dataDxfId="502"/>
    <tableColumn id="3" name="列3" headerRowDxfId="501" dataDxfId="500"/>
    <tableColumn id="4" name="列4" headerRowDxfId="499" dataDxfId="498"/>
    <tableColumn id="15" name="列15" headerRowDxfId="497" dataDxfId="496"/>
    <tableColumn id="5" name="列5" headerRowDxfId="495" dataDxfId="494">
      <calculatedColumnFormula>IF(OR(テーブル141538[[#This Row],[列2]]="",
          テーブル141538[[#This Row],[列4]]=""),
     0,
     IFERROR(HOUR(テーブル141538[[#This Row],[列4]]-テーブル141538[[#This Row],[列15]]-テーブル141538[[#This Row],[列2]]),
                  IFERROR(HOUR(テーブル141538[[#This Row],[列4]]-テーブル141538[[#This Row],[列2]]),
                               0)))</calculatedColumnFormula>
    </tableColumn>
    <tableColumn id="6" name="列6" headerRowDxfId="493" dataDxfId="492"/>
    <tableColumn id="7" name="列7" headerRowDxfId="491" dataDxfId="490">
      <calculatedColumnFormula>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calculatedColumnFormula>
    </tableColumn>
    <tableColumn id="8" name="列8" headerRowDxfId="489" dataDxfId="488"/>
    <tableColumn id="9" name="列9" headerRowDxfId="487" dataDxfId="486" headerRowCellStyle="桁区切り" dataCellStyle="桁区切り">
      <calculatedColumnFormula>IFERROR((テーブル141538[[#This Row],[列5]]+テーブル141538[[#This Row],[列7]]/60)*$C$5,"")</calculatedColumnFormula>
    </tableColumn>
    <tableColumn id="10" name="列10" headerRowDxfId="485" dataDxfId="484"/>
    <tableColumn id="11" name="列11" headerRowDxfId="483" dataDxfId="482"/>
    <tableColumn id="12" name="列12" headerRowDxfId="481" dataDxfId="480"/>
  </tableColumns>
  <tableStyleInfo showFirstColumn="0" showLastColumn="0" showRowStripes="1" showColumnStripes="0"/>
</table>
</file>

<file path=xl/tables/table12.xml><?xml version="1.0" encoding="utf-8"?>
<table xmlns="http://schemas.openxmlformats.org/spreadsheetml/2006/main" id="22" name="テーブル141523" displayName="テーブル141523" ref="A8:N30" headerRowCount="0" totalsRowShown="0" headerRowDxfId="479" dataDxfId="477" headerRowBorderDxfId="478" tableBorderDxfId="476">
  <tableColumns count="14">
    <tableColumn id="1" name="列1" headerRowDxfId="475" dataDxfId="474"/>
    <tableColumn id="14" name="列14" headerRowDxfId="473" dataDxfId="472">
      <calculatedColumnFormula>IF(テーブル141523[[#This Row],[列1]]="",
    "",
    TEXT(テーブル141523[[#This Row],[列1]],"(aaa)"))</calculatedColumnFormula>
    </tableColumn>
    <tableColumn id="2" name="列2" headerRowDxfId="471" dataDxfId="470"/>
    <tableColumn id="3" name="列3" headerRowDxfId="469" dataDxfId="468"/>
    <tableColumn id="4" name="列4" headerRowDxfId="467" dataDxfId="466"/>
    <tableColumn id="15" name="列15" headerRowDxfId="465" dataDxfId="464"/>
    <tableColumn id="5" name="列5" headerRowDxfId="463" dataDxfId="462">
      <calculatedColumnFormula>IF(OR(テーブル141523[[#This Row],[列2]]="",
          テーブル141523[[#This Row],[列4]]=""),
     0,
     IFERROR(HOUR(テーブル141523[[#This Row],[列4]]-テーブル141523[[#This Row],[列15]]-テーブル141523[[#This Row],[列2]]),
                  IFERROR(HOUR(テーブル141523[[#This Row],[列4]]-テーブル141523[[#This Row],[列2]]),
                               0)))</calculatedColumnFormula>
    </tableColumn>
    <tableColumn id="6" name="列6" headerRowDxfId="461" dataDxfId="460"/>
    <tableColumn id="7" name="列7" headerRowDxfId="459" dataDxfId="458">
      <calculatedColumnFormula>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calculatedColumnFormula>
    </tableColumn>
    <tableColumn id="8" name="列8" headerRowDxfId="457" dataDxfId="456"/>
    <tableColumn id="9" name="列9" headerRowDxfId="455" dataDxfId="454" headerRowCellStyle="桁区切り" dataCellStyle="桁区切り">
      <calculatedColumnFormula>IFERROR((テーブル141523[[#This Row],[列5]]+テーブル141523[[#This Row],[列7]]/60)*$C$5,"")</calculatedColumnFormula>
    </tableColumn>
    <tableColumn id="10" name="列10" headerRowDxfId="453" dataDxfId="452"/>
    <tableColumn id="11" name="列11" headerRowDxfId="451" dataDxfId="450"/>
    <tableColumn id="12" name="列12" headerRowDxfId="449" dataDxfId="448"/>
  </tableColumns>
  <tableStyleInfo showFirstColumn="0" showLastColumn="0" showRowStripes="1" showColumnStripes="0"/>
</table>
</file>

<file path=xl/tables/table13.xml><?xml version="1.0" encoding="utf-8"?>
<table xmlns="http://schemas.openxmlformats.org/spreadsheetml/2006/main" id="23" name="テーブル14152324" displayName="テーブル14152324" ref="A8:N30" headerRowCount="0" totalsRowShown="0" headerRowDxfId="447" dataDxfId="445" headerRowBorderDxfId="446" tableBorderDxfId="444">
  <tableColumns count="14">
    <tableColumn id="1" name="列1" headerRowDxfId="443" dataDxfId="442"/>
    <tableColumn id="14" name="列14" headerRowDxfId="441" dataDxfId="440">
      <calculatedColumnFormula>IF(テーブル14152324[[#This Row],[列1]]="",
    "",
    TEXT(テーブル14152324[[#This Row],[列1]],"(aaa)"))</calculatedColumnFormula>
    </tableColumn>
    <tableColumn id="2" name="列2" headerRowDxfId="439" dataDxfId="438"/>
    <tableColumn id="3" name="列3" headerRowDxfId="437" dataDxfId="436"/>
    <tableColumn id="4" name="列4" headerRowDxfId="435" dataDxfId="434"/>
    <tableColumn id="15" name="列15" headerRowDxfId="433" dataDxfId="432"/>
    <tableColumn id="5" name="列5" headerRowDxfId="431" dataDxfId="430">
      <calculatedColumnFormula>IF(OR(テーブル14152324[[#This Row],[列2]]="",
          テーブル14152324[[#This Row],[列4]]=""),
     0,
     IFERROR(HOUR(テーブル14152324[[#This Row],[列4]]-テーブル14152324[[#This Row],[列15]]-テーブル14152324[[#This Row],[列2]]),
                  IFERROR(HOUR(テーブル14152324[[#This Row],[列4]]-テーブル14152324[[#This Row],[列2]]),
                               0)))</calculatedColumnFormula>
    </tableColumn>
    <tableColumn id="6" name="列6" headerRowDxfId="429" dataDxfId="428"/>
    <tableColumn id="7" name="列7" headerRowDxfId="427" dataDxfId="426">
      <calculatedColumnFormula>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calculatedColumnFormula>
    </tableColumn>
    <tableColumn id="8" name="列8" headerRowDxfId="425" dataDxfId="424"/>
    <tableColumn id="9" name="列9" headerRowDxfId="423" dataDxfId="422" headerRowCellStyle="桁区切り" dataCellStyle="桁区切り">
      <calculatedColumnFormula>IFERROR((テーブル14152324[[#This Row],[列5]]+テーブル14152324[[#This Row],[列7]]/60)*$C$5,"")</calculatedColumnFormula>
    </tableColumn>
    <tableColumn id="10" name="列10" headerRowDxfId="421" dataDxfId="420"/>
    <tableColumn id="11" name="列11" headerRowDxfId="419" dataDxfId="418"/>
    <tableColumn id="12" name="列12" headerRowDxfId="417" dataDxfId="416"/>
  </tableColumns>
  <tableStyleInfo showFirstColumn="0" showLastColumn="0" showRowStripes="1" showColumnStripes="0"/>
</table>
</file>

<file path=xl/tables/table14.xml><?xml version="1.0" encoding="utf-8"?>
<table xmlns="http://schemas.openxmlformats.org/spreadsheetml/2006/main" id="24" name="テーブル1415232425" displayName="テーブル1415232425" ref="A8:N30" headerRowCount="0" totalsRowShown="0" headerRowDxfId="415" dataDxfId="413" headerRowBorderDxfId="414" tableBorderDxfId="412">
  <tableColumns count="14">
    <tableColumn id="1" name="列1" headerRowDxfId="411" dataDxfId="410"/>
    <tableColumn id="14" name="列14" headerRowDxfId="409" dataDxfId="408">
      <calculatedColumnFormula>IF(テーブル1415232425[[#This Row],[列1]]="",
    "",
    TEXT(テーブル1415232425[[#This Row],[列1]],"(aaa)"))</calculatedColumnFormula>
    </tableColumn>
    <tableColumn id="2" name="列2" headerRowDxfId="407" dataDxfId="406"/>
    <tableColumn id="3" name="列3" headerRowDxfId="405" dataDxfId="404"/>
    <tableColumn id="4" name="列4" headerRowDxfId="403" dataDxfId="402"/>
    <tableColumn id="15" name="列15" headerRowDxfId="401" dataDxfId="400"/>
    <tableColumn id="5" name="列5" headerRowDxfId="399" dataDxfId="398">
      <calculatedColumnFormula>IF(OR(テーブル1415232425[[#This Row],[列2]]="",
          テーブル1415232425[[#This Row],[列4]]=""),
     0,
     IFERROR(HOUR(テーブル1415232425[[#This Row],[列4]]-テーブル1415232425[[#This Row],[列15]]-テーブル1415232425[[#This Row],[列2]]),
                  IFERROR(HOUR(テーブル1415232425[[#This Row],[列4]]-テーブル1415232425[[#This Row],[列2]]),
                               0)))</calculatedColumnFormula>
    </tableColumn>
    <tableColumn id="6" name="列6" headerRowDxfId="397" dataDxfId="396"/>
    <tableColumn id="7" name="列7" headerRowDxfId="395" dataDxfId="394">
      <calculatedColumnFormula>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calculatedColumnFormula>
    </tableColumn>
    <tableColumn id="8" name="列8" headerRowDxfId="393" dataDxfId="392"/>
    <tableColumn id="9" name="列9" headerRowDxfId="391" dataDxfId="390" headerRowCellStyle="桁区切り" dataCellStyle="桁区切り">
      <calculatedColumnFormula>IFERROR((テーブル1415232425[[#This Row],[列5]]+テーブル1415232425[[#This Row],[列7]]/60)*$C$5,"")</calculatedColumnFormula>
    </tableColumn>
    <tableColumn id="10" name="列10" headerRowDxfId="389" dataDxfId="388"/>
    <tableColumn id="11" name="列11" headerRowDxfId="387" dataDxfId="386"/>
    <tableColumn id="12" name="列12" headerRowDxfId="385" dataDxfId="384"/>
  </tableColumns>
  <tableStyleInfo showFirstColumn="0" showLastColumn="0" showRowStripes="1" showColumnStripes="0"/>
</table>
</file>

<file path=xl/tables/table15.xml><?xml version="1.0" encoding="utf-8"?>
<table xmlns="http://schemas.openxmlformats.org/spreadsheetml/2006/main" id="36" name="テーブル141523242537" displayName="テーブル141523242537" ref="A8:N30" headerRowCount="0" totalsRowShown="0" headerRowDxfId="383" dataDxfId="381" headerRowBorderDxfId="382" tableBorderDxfId="380">
  <tableColumns count="14">
    <tableColumn id="1" name="列1" headerRowDxfId="379" dataDxfId="378"/>
    <tableColumn id="14" name="列14" headerRowDxfId="377" dataDxfId="376">
      <calculatedColumnFormula>IF(テーブル141523242537[[#This Row],[列1]]="",
    "",
    TEXT(テーブル141523242537[[#This Row],[列1]],"(aaa)"))</calculatedColumnFormula>
    </tableColumn>
    <tableColumn id="2" name="列2" headerRowDxfId="375" dataDxfId="374"/>
    <tableColumn id="3" name="列3" headerRowDxfId="373" dataDxfId="372"/>
    <tableColumn id="4" name="列4" headerRowDxfId="371" dataDxfId="370"/>
    <tableColumn id="15" name="列15" headerRowDxfId="369" dataDxfId="368"/>
    <tableColumn id="5" name="列5" headerRowDxfId="367" dataDxfId="366">
      <calculatedColumnFormula>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calculatedColumnFormula>
    </tableColumn>
    <tableColumn id="6" name="列6" headerRowDxfId="365" dataDxfId="364"/>
    <tableColumn id="7" name="列7" headerRowDxfId="363" dataDxfId="362">
      <calculatedColumnFormula>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calculatedColumnFormula>
    </tableColumn>
    <tableColumn id="8" name="列8" headerRowDxfId="361" dataDxfId="360"/>
    <tableColumn id="9" name="列9" headerRowDxfId="359" dataDxfId="358" headerRowCellStyle="桁区切り" dataCellStyle="桁区切り">
      <calculatedColumnFormula>IFERROR((テーブル141523242537[[#This Row],[列5]]+テーブル141523242537[[#This Row],[列7]]/60)*$C$5,"")</calculatedColumnFormula>
    </tableColumn>
    <tableColumn id="10" name="列10" headerRowDxfId="357" dataDxfId="356"/>
    <tableColumn id="11" name="列11" headerRowDxfId="355" dataDxfId="354"/>
    <tableColumn id="12" name="列12" headerRowDxfId="353" dataDxfId="352"/>
  </tableColumns>
  <tableStyleInfo showFirstColumn="0" showLastColumn="0" showRowStripes="1" showColumnStripes="0"/>
</table>
</file>

<file path=xl/tables/table16.xml><?xml version="1.0" encoding="utf-8"?>
<table xmlns="http://schemas.openxmlformats.org/spreadsheetml/2006/main" id="35" name="テーブル141523242536" displayName="テーブル141523242536" ref="A8:N30" headerRowCount="0" totalsRowShown="0" headerRowDxfId="351" dataDxfId="349" headerRowBorderDxfId="350" tableBorderDxfId="348">
  <tableColumns count="14">
    <tableColumn id="1" name="列1" headerRowDxfId="347" dataDxfId="346"/>
    <tableColumn id="14" name="列14" headerRowDxfId="345" dataDxfId="344">
      <calculatedColumnFormula>IF(テーブル141523242536[[#This Row],[列1]]="",
    "",
    TEXT(テーブル141523242536[[#This Row],[列1]],"(aaa)"))</calculatedColumnFormula>
    </tableColumn>
    <tableColumn id="2" name="列2" headerRowDxfId="343" dataDxfId="342"/>
    <tableColumn id="3" name="列3" headerRowDxfId="341" dataDxfId="340"/>
    <tableColumn id="4" name="列4" headerRowDxfId="339" dataDxfId="338"/>
    <tableColumn id="15" name="列15" headerRowDxfId="337" dataDxfId="336"/>
    <tableColumn id="5" name="列5" headerRowDxfId="335" dataDxfId="334">
      <calculatedColumnFormula>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calculatedColumnFormula>
    </tableColumn>
    <tableColumn id="6" name="列6" headerRowDxfId="333" dataDxfId="332"/>
    <tableColumn id="7" name="列7" headerRowDxfId="331" dataDxfId="330">
      <calculatedColumnFormula>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calculatedColumnFormula>
    </tableColumn>
    <tableColumn id="8" name="列8" headerRowDxfId="329" dataDxfId="328"/>
    <tableColumn id="9" name="列9" headerRowDxfId="327" dataDxfId="326" headerRowCellStyle="桁区切り" dataCellStyle="桁区切り">
      <calculatedColumnFormula>IFERROR((テーブル141523242536[[#This Row],[列5]]+テーブル141523242536[[#This Row],[列7]]/60)*$C$5,"")</calculatedColumnFormula>
    </tableColumn>
    <tableColumn id="10" name="列10" headerRowDxfId="325" dataDxfId="324"/>
    <tableColumn id="11" name="列11" headerRowDxfId="323" dataDxfId="322"/>
    <tableColumn id="12" name="列12" headerRowDxfId="321" dataDxfId="320"/>
  </tableColumns>
  <tableStyleInfo showFirstColumn="0" showLastColumn="0" showRowStripes="1" showColumnStripes="0"/>
</table>
</file>

<file path=xl/tables/table17.xml><?xml version="1.0" encoding="utf-8"?>
<table xmlns="http://schemas.openxmlformats.org/spreadsheetml/2006/main" id="34" name="テーブル141523242535" displayName="テーブル141523242535" ref="A8:N30" headerRowCount="0" totalsRowShown="0" headerRowDxfId="319" dataDxfId="317" headerRowBorderDxfId="318" tableBorderDxfId="316">
  <tableColumns count="14">
    <tableColumn id="1" name="列1" headerRowDxfId="315" dataDxfId="314"/>
    <tableColumn id="14" name="列14" headerRowDxfId="313" dataDxfId="312">
      <calculatedColumnFormula>IF(テーブル141523242535[[#This Row],[列1]]="",
    "",
    TEXT(テーブル141523242535[[#This Row],[列1]],"(aaa)"))</calculatedColumnFormula>
    </tableColumn>
    <tableColumn id="2" name="列2" headerRowDxfId="311" dataDxfId="310"/>
    <tableColumn id="3" name="列3" headerRowDxfId="309" dataDxfId="308"/>
    <tableColumn id="4" name="列4" headerRowDxfId="307" dataDxfId="306"/>
    <tableColumn id="15" name="列15" headerRowDxfId="305" dataDxfId="304"/>
    <tableColumn id="5" name="列5" headerRowDxfId="303" dataDxfId="302">
      <calculatedColumnFormula>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calculatedColumnFormula>
    </tableColumn>
    <tableColumn id="6" name="列6" headerRowDxfId="301" dataDxfId="300"/>
    <tableColumn id="7" name="列7" headerRowDxfId="299" dataDxfId="298">
      <calculatedColumnFormula>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calculatedColumnFormula>
    </tableColumn>
    <tableColumn id="8" name="列8" headerRowDxfId="297" dataDxfId="296"/>
    <tableColumn id="9" name="列9" headerRowDxfId="295" dataDxfId="294" headerRowCellStyle="桁区切り" dataCellStyle="桁区切り">
      <calculatedColumnFormula>IFERROR((テーブル141523242535[[#This Row],[列5]]+テーブル141523242535[[#This Row],[列7]]/60)*$C$5,"")</calculatedColumnFormula>
    </tableColumn>
    <tableColumn id="10" name="列10" headerRowDxfId="293" dataDxfId="292"/>
    <tableColumn id="11" name="列11" headerRowDxfId="291" dataDxfId="290"/>
    <tableColumn id="12" name="列12" headerRowDxfId="289" dataDxfId="288"/>
  </tableColumns>
  <tableStyleInfo showFirstColumn="0" showLastColumn="0" showRowStripes="1" showColumnStripes="0"/>
</table>
</file>

<file path=xl/tables/table18.xml><?xml version="1.0" encoding="utf-8"?>
<table xmlns="http://schemas.openxmlformats.org/spreadsheetml/2006/main" id="33" name="テーブル141523242534" displayName="テーブル141523242534" ref="A8:N30" headerRowCount="0" totalsRowShown="0" headerRowDxfId="287" dataDxfId="285" headerRowBorderDxfId="286" tableBorderDxfId="284">
  <tableColumns count="14">
    <tableColumn id="1" name="列1" headerRowDxfId="283" dataDxfId="282"/>
    <tableColumn id="14" name="列14" headerRowDxfId="281" dataDxfId="280">
      <calculatedColumnFormula>IF(テーブル141523242534[[#This Row],[列1]]="",
    "",
    TEXT(テーブル141523242534[[#This Row],[列1]],"(aaa)"))</calculatedColumnFormula>
    </tableColumn>
    <tableColumn id="2" name="列2" headerRowDxfId="279" dataDxfId="278"/>
    <tableColumn id="3" name="列3" headerRowDxfId="277" dataDxfId="276"/>
    <tableColumn id="4" name="列4" headerRowDxfId="275" dataDxfId="274"/>
    <tableColumn id="15" name="列15" headerRowDxfId="273" dataDxfId="272"/>
    <tableColumn id="5" name="列5" headerRowDxfId="271" dataDxfId="270">
      <calculatedColumnFormula>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calculatedColumnFormula>
    </tableColumn>
    <tableColumn id="6" name="列6" headerRowDxfId="269" dataDxfId="268"/>
    <tableColumn id="7" name="列7" headerRowDxfId="267" dataDxfId="266">
      <calculatedColumnFormula>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calculatedColumnFormula>
    </tableColumn>
    <tableColumn id="8" name="列8" headerRowDxfId="265" dataDxfId="264"/>
    <tableColumn id="9" name="列9" headerRowDxfId="263" dataDxfId="262" headerRowCellStyle="桁区切り" dataCellStyle="桁区切り">
      <calculatedColumnFormula>IFERROR((テーブル141523242534[[#This Row],[列5]]+テーブル141523242534[[#This Row],[列7]]/60)*$C$5,"")</calculatedColumnFormula>
    </tableColumn>
    <tableColumn id="10" name="列10" headerRowDxfId="261" dataDxfId="260"/>
    <tableColumn id="11" name="列11" headerRowDxfId="259" dataDxfId="258"/>
    <tableColumn id="12" name="列12" headerRowDxfId="257" dataDxfId="256"/>
  </tableColumns>
  <tableStyleInfo showFirstColumn="0" showLastColumn="0" showRowStripes="1" showColumnStripes="0"/>
</table>
</file>

<file path=xl/tables/table19.xml><?xml version="1.0" encoding="utf-8"?>
<table xmlns="http://schemas.openxmlformats.org/spreadsheetml/2006/main" id="32" name="テーブル141523242533" displayName="テーブル141523242533" ref="A8:N30" headerRowCount="0" totalsRowShown="0" headerRowDxfId="255" dataDxfId="253" headerRowBorderDxfId="254" tableBorderDxfId="252">
  <tableColumns count="14">
    <tableColumn id="1" name="列1" headerRowDxfId="251" dataDxfId="250"/>
    <tableColumn id="14" name="列14" headerRowDxfId="249" dataDxfId="248">
      <calculatedColumnFormula>IF(テーブル141523242533[[#This Row],[列1]]="",
    "",
    TEXT(テーブル141523242533[[#This Row],[列1]],"(aaa)"))</calculatedColumnFormula>
    </tableColumn>
    <tableColumn id="2" name="列2" headerRowDxfId="247" dataDxfId="246"/>
    <tableColumn id="3" name="列3" headerRowDxfId="245" dataDxfId="244"/>
    <tableColumn id="4" name="列4" headerRowDxfId="243" dataDxfId="242"/>
    <tableColumn id="15" name="列15" headerRowDxfId="241" dataDxfId="240"/>
    <tableColumn id="5" name="列5" headerRowDxfId="239" dataDxfId="238">
      <calculatedColumnFormula>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calculatedColumnFormula>
    </tableColumn>
    <tableColumn id="6" name="列6" headerRowDxfId="237" dataDxfId="236"/>
    <tableColumn id="7" name="列7" headerRowDxfId="235" dataDxfId="234">
      <calculatedColumnFormula>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calculatedColumnFormula>
    </tableColumn>
    <tableColumn id="8" name="列8" headerRowDxfId="233" dataDxfId="232"/>
    <tableColumn id="9" name="列9" headerRowDxfId="231" dataDxfId="230" headerRowCellStyle="桁区切り" dataCellStyle="桁区切り">
      <calculatedColumnFormula>IFERROR((テーブル141523242533[[#This Row],[列5]]+テーブル141523242533[[#This Row],[列7]]/60)*$C$5,"")</calculatedColumnFormula>
    </tableColumn>
    <tableColumn id="10" name="列10" headerRowDxfId="229" dataDxfId="228"/>
    <tableColumn id="11" name="列11" headerRowDxfId="227" dataDxfId="226"/>
    <tableColumn id="12" name="列12" headerRowDxfId="225" dataDxfId="224"/>
  </tableColumns>
  <tableStyleInfo showFirstColumn="0" showLastColumn="0" showRowStripes="1" showColumnStripes="0"/>
</table>
</file>

<file path=xl/tables/table2.xml><?xml version="1.0" encoding="utf-8"?>
<table xmlns="http://schemas.openxmlformats.org/spreadsheetml/2006/main" id="42" name="テーブル1643" displayName="テーブル1643" ref="A6:F27" totalsRowCount="1" headerRowDxfId="718" dataDxfId="717" totalsRowDxfId="716" headerRowCellStyle="標準 2">
  <autoFilter ref="A6:F26"/>
  <tableColumns count="6">
    <tableColumn id="1" name="年　月" totalsRowLabel="合計" dataDxfId="715" totalsRowDxfId="714" dataCellStyle="標準 2"/>
    <tableColumn id="4" name="総支給額_x000a_（円、A）" dataDxfId="713" totalsRowDxfId="712" dataCellStyle="標準 2"/>
    <tableColumn id="6" name="人件費単価_x000a_（円、B）" dataDxfId="711" totalsRowDxfId="710" dataCellStyle="標準 2">
      <calculatedColumnFormula>LOOKUP(MIN(テーブル1643[総支給額
（円、A）]),テーブル1544[円以上],テーブル1544[円])</calculatedColumnFormula>
    </tableColumn>
    <tableColumn id="7" name="従事時間_x000a_(時間、C） " totalsRowFunction="sum" dataDxfId="709" totalsRowDxfId="708" dataCellStyle="標準 2"/>
    <tableColumn id="8" name="算定額_x000a_(D)=(B)X(C)" totalsRowFunction="sum" dataDxfId="707" totalsRowDxfId="706" dataCellStyle="標準 2">
      <calculatedColumnFormula>テーブル1643[[#This Row],[人件費単価
（円、B）]]*テーブル1643[[#This Row],[従事時間
(時間、C） ]]</calculatedColumnFormula>
    </tableColumn>
    <tableColumn id="9" name="助成対象経費（円）_x000a_(A)を上限とする" totalsRowFunction="sum" dataDxfId="705" totalsRowDxfId="704" dataCellStyle="標準 2">
      <calculatedColumnFormula>IF(テーブル1643[[#This Row],[総支給額
（円、A）]]&lt;=テーブル1643[[#This Row],[算定額
(D)=(B)X(C)]],テーブル1643[[#This Row],[総支給額
（円、A）]],テーブル1643[[#This Row],[算定額
(D)=(B)X(C)]])</calculatedColumnFormula>
    </tableColumn>
  </tableColumns>
  <tableStyleInfo name="テーブル スタイル 1 2" showFirstColumn="1" showLastColumn="0" showRowStripes="1" showColumnStripes="0"/>
</table>
</file>

<file path=xl/tables/table20.xml><?xml version="1.0" encoding="utf-8"?>
<table xmlns="http://schemas.openxmlformats.org/spreadsheetml/2006/main" id="31" name="テーブル141523242532" displayName="テーブル141523242532" ref="A8:N30" headerRowCount="0" totalsRowShown="0" headerRowDxfId="223" dataDxfId="221" headerRowBorderDxfId="222" tableBorderDxfId="220">
  <tableColumns count="14">
    <tableColumn id="1" name="列1" headerRowDxfId="219" dataDxfId="218"/>
    <tableColumn id="14" name="列14" headerRowDxfId="217" dataDxfId="216">
      <calculatedColumnFormula>IF(テーブル141523242532[[#This Row],[列1]]="",
    "",
    TEXT(テーブル141523242532[[#This Row],[列1]],"(aaa)"))</calculatedColumnFormula>
    </tableColumn>
    <tableColumn id="2" name="列2" headerRowDxfId="215" dataDxfId="214"/>
    <tableColumn id="3" name="列3" headerRowDxfId="213" dataDxfId="212"/>
    <tableColumn id="4" name="列4" headerRowDxfId="211" dataDxfId="210"/>
    <tableColumn id="15" name="列15" headerRowDxfId="209" dataDxfId="208"/>
    <tableColumn id="5" name="列5" headerRowDxfId="207" dataDxfId="206">
      <calculatedColumnFormula>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calculatedColumnFormula>
    </tableColumn>
    <tableColumn id="6" name="列6" headerRowDxfId="205" dataDxfId="204"/>
    <tableColumn id="7" name="列7" headerRowDxfId="203" dataDxfId="202">
      <calculatedColumnFormula>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calculatedColumnFormula>
    </tableColumn>
    <tableColumn id="8" name="列8" headerRowDxfId="201" dataDxfId="200"/>
    <tableColumn id="9" name="列9" headerRowDxfId="199" dataDxfId="198" headerRowCellStyle="桁区切り" dataCellStyle="桁区切り">
      <calculatedColumnFormula>IFERROR((テーブル141523242532[[#This Row],[列5]]+テーブル141523242532[[#This Row],[列7]]/60)*$C$5,"")</calculatedColumnFormula>
    </tableColumn>
    <tableColumn id="10" name="列10" headerRowDxfId="197" dataDxfId="196"/>
    <tableColumn id="11" name="列11" headerRowDxfId="195" dataDxfId="194"/>
    <tableColumn id="12" name="列12" headerRowDxfId="193" dataDxfId="192"/>
  </tableColumns>
  <tableStyleInfo showFirstColumn="0" showLastColumn="0" showRowStripes="1" showColumnStripes="0"/>
</table>
</file>

<file path=xl/tables/table21.xml><?xml version="1.0" encoding="utf-8"?>
<table xmlns="http://schemas.openxmlformats.org/spreadsheetml/2006/main" id="30" name="テーブル141523242531" displayName="テーブル141523242531" ref="A8:N30" headerRowCount="0" totalsRowShown="0" headerRowDxfId="191" dataDxfId="189" headerRowBorderDxfId="190" tableBorderDxfId="188">
  <tableColumns count="14">
    <tableColumn id="1" name="列1" headerRowDxfId="187" dataDxfId="186"/>
    <tableColumn id="14" name="列14" headerRowDxfId="185" dataDxfId="184">
      <calculatedColumnFormula>IF(テーブル141523242531[[#This Row],[列1]]="",
    "",
    TEXT(テーブル141523242531[[#This Row],[列1]],"(aaa)"))</calculatedColumnFormula>
    </tableColumn>
    <tableColumn id="2" name="列2" headerRowDxfId="183" dataDxfId="182"/>
    <tableColumn id="3" name="列3" headerRowDxfId="181" dataDxfId="180"/>
    <tableColumn id="4" name="列4" headerRowDxfId="179" dataDxfId="178"/>
    <tableColumn id="15" name="列15" headerRowDxfId="177" dataDxfId="176"/>
    <tableColumn id="5" name="列5" headerRowDxfId="175" dataDxfId="174">
      <calculatedColumnFormula>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calculatedColumnFormula>
    </tableColumn>
    <tableColumn id="6" name="列6" headerRowDxfId="173" dataDxfId="172"/>
    <tableColumn id="7" name="列7" headerRowDxfId="171" dataDxfId="170">
      <calculatedColumnFormula>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calculatedColumnFormula>
    </tableColumn>
    <tableColumn id="8" name="列8" headerRowDxfId="169" dataDxfId="168"/>
    <tableColumn id="9" name="列9" headerRowDxfId="167" dataDxfId="166" headerRowCellStyle="桁区切り" dataCellStyle="桁区切り">
      <calculatedColumnFormula>IFERROR((テーブル141523242531[[#This Row],[列5]]+テーブル141523242531[[#This Row],[列7]]/60)*$C$5,"")</calculatedColumnFormula>
    </tableColumn>
    <tableColumn id="10" name="列10" headerRowDxfId="165" dataDxfId="164"/>
    <tableColumn id="11" name="列11" headerRowDxfId="163" dataDxfId="162"/>
    <tableColumn id="12" name="列12" headerRowDxfId="161" dataDxfId="160"/>
  </tableColumns>
  <tableStyleInfo showFirstColumn="0" showLastColumn="0" showRowStripes="1" showColumnStripes="0"/>
</table>
</file>

<file path=xl/tables/table22.xml><?xml version="1.0" encoding="utf-8"?>
<table xmlns="http://schemas.openxmlformats.org/spreadsheetml/2006/main" id="29" name="テーブル141523242530" displayName="テーブル141523242530" ref="A8:N30" headerRowCount="0" totalsRowShown="0" headerRowDxfId="159" dataDxfId="157" headerRowBorderDxfId="158" tableBorderDxfId="156">
  <tableColumns count="14">
    <tableColumn id="1" name="列1" headerRowDxfId="155" dataDxfId="154"/>
    <tableColumn id="14" name="列14" headerRowDxfId="153" dataDxfId="152">
      <calculatedColumnFormula>IF(テーブル141523242530[[#This Row],[列1]]="",
    "",
    TEXT(テーブル141523242530[[#This Row],[列1]],"(aaa)"))</calculatedColumnFormula>
    </tableColumn>
    <tableColumn id="2" name="列2" headerRowDxfId="151" dataDxfId="150"/>
    <tableColumn id="3" name="列3" headerRowDxfId="149" dataDxfId="148"/>
    <tableColumn id="4" name="列4" headerRowDxfId="147" dataDxfId="146"/>
    <tableColumn id="15" name="列15" headerRowDxfId="145" dataDxfId="144"/>
    <tableColumn id="5" name="列5" headerRowDxfId="143" dataDxfId="142">
      <calculatedColumnFormula>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calculatedColumnFormula>
    </tableColumn>
    <tableColumn id="6" name="列6" headerRowDxfId="141" dataDxfId="140"/>
    <tableColumn id="7" name="列7" headerRowDxfId="139" dataDxfId="138">
      <calculatedColumnFormula>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calculatedColumnFormula>
    </tableColumn>
    <tableColumn id="8" name="列8" headerRowDxfId="137" dataDxfId="136"/>
    <tableColumn id="9" name="列9" headerRowDxfId="135" dataDxfId="134" headerRowCellStyle="桁区切り" dataCellStyle="桁区切り">
      <calculatedColumnFormula>IFERROR((テーブル141523242530[[#This Row],[列5]]+テーブル141523242530[[#This Row],[列7]]/60)*$C$5,"")</calculatedColumnFormula>
    </tableColumn>
    <tableColumn id="10" name="列10" headerRowDxfId="133" dataDxfId="132"/>
    <tableColumn id="11" name="列11" headerRowDxfId="131" dataDxfId="130"/>
    <tableColumn id="12" name="列12" headerRowDxfId="129" dataDxfId="128"/>
  </tableColumns>
  <tableStyleInfo showFirstColumn="0" showLastColumn="0" showRowStripes="1" showColumnStripes="0"/>
</table>
</file>

<file path=xl/tables/table23.xml><?xml version="1.0" encoding="utf-8"?>
<table xmlns="http://schemas.openxmlformats.org/spreadsheetml/2006/main" id="28" name="テーブル141523242529" displayName="テーブル141523242529" ref="A8:N30" headerRowCount="0" totalsRowShown="0" headerRowDxfId="127" dataDxfId="125" headerRowBorderDxfId="126" tableBorderDxfId="124">
  <tableColumns count="14">
    <tableColumn id="1" name="列1" headerRowDxfId="123" dataDxfId="122"/>
    <tableColumn id="14" name="列14" headerRowDxfId="121" dataDxfId="120">
      <calculatedColumnFormula>IF(テーブル141523242529[[#This Row],[列1]]="",
    "",
    TEXT(テーブル141523242529[[#This Row],[列1]],"(aaa)"))</calculatedColumnFormula>
    </tableColumn>
    <tableColumn id="2" name="列2" headerRowDxfId="119" dataDxfId="118"/>
    <tableColumn id="3" name="列3" headerRowDxfId="117" dataDxfId="116"/>
    <tableColumn id="4" name="列4" headerRowDxfId="115" dataDxfId="114"/>
    <tableColumn id="15" name="列15" headerRowDxfId="113" dataDxfId="112"/>
    <tableColumn id="5" name="列5" headerRowDxfId="111" dataDxfId="110">
      <calculatedColumnFormula>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calculatedColumnFormula>
    </tableColumn>
    <tableColumn id="6" name="列6" headerRowDxfId="109" dataDxfId="108"/>
    <tableColumn id="7" name="列7" headerRowDxfId="107" dataDxfId="106">
      <calculatedColumnFormula>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calculatedColumnFormula>
    </tableColumn>
    <tableColumn id="8" name="列8" headerRowDxfId="105" dataDxfId="104"/>
    <tableColumn id="9" name="列9" headerRowDxfId="103" dataDxfId="102" headerRowCellStyle="桁区切り" dataCellStyle="桁区切り">
      <calculatedColumnFormula>IFERROR((テーブル141523242529[[#This Row],[列5]]+テーブル141523242529[[#This Row],[列7]]/60)*$C$5,"")</calculatedColumnFormula>
    </tableColumn>
    <tableColumn id="10" name="列10" headerRowDxfId="101" dataDxfId="100"/>
    <tableColumn id="11" name="列11" headerRowDxfId="99" dataDxfId="98"/>
    <tableColumn id="12" name="列12" headerRowDxfId="97" dataDxfId="96"/>
  </tableColumns>
  <tableStyleInfo showFirstColumn="0" showLastColumn="0" showRowStripes="1" showColumnStripes="0"/>
</table>
</file>

<file path=xl/tables/table24.xml><?xml version="1.0" encoding="utf-8"?>
<table xmlns="http://schemas.openxmlformats.org/spreadsheetml/2006/main" id="27" name="テーブル141523242528" displayName="テーブル141523242528" ref="A8:N30" headerRowCount="0" totalsRowShown="0" headerRowDxfId="95" dataDxfId="93" headerRowBorderDxfId="94" tableBorderDxfId="92">
  <tableColumns count="14">
    <tableColumn id="1" name="列1" headerRowDxfId="91" dataDxfId="90"/>
    <tableColumn id="14" name="列14" headerRowDxfId="89" dataDxfId="88">
      <calculatedColumnFormula>IF(テーブル141523242528[[#This Row],[列1]]="",
    "",
    TEXT(テーブル141523242528[[#This Row],[列1]],"(aaa)"))</calculatedColumnFormula>
    </tableColumn>
    <tableColumn id="2" name="列2" headerRowDxfId="87" dataDxfId="86"/>
    <tableColumn id="3" name="列3" headerRowDxfId="85" dataDxfId="84"/>
    <tableColumn id="4" name="列4" headerRowDxfId="83" dataDxfId="82"/>
    <tableColumn id="15" name="列15" headerRowDxfId="81" dataDxfId="80"/>
    <tableColumn id="5" name="列5" headerRowDxfId="79" dataDxfId="78">
      <calculatedColumnFormula>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calculatedColumnFormula>
    </tableColumn>
    <tableColumn id="6" name="列6" headerRowDxfId="77" dataDxfId="76"/>
    <tableColumn id="7" name="列7" headerRowDxfId="75" dataDxfId="74">
      <calculatedColumnFormula>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calculatedColumnFormula>
    </tableColumn>
    <tableColumn id="8" name="列8" headerRowDxfId="73" dataDxfId="72"/>
    <tableColumn id="9" name="列9" headerRowDxfId="71" dataDxfId="70" headerRowCellStyle="桁区切り" dataCellStyle="桁区切り">
      <calculatedColumnFormula>IFERROR((テーブル141523242528[[#This Row],[列5]]+テーブル141523242528[[#This Row],[列7]]/60)*$C$5,"")</calculatedColumnFormula>
    </tableColumn>
    <tableColumn id="10" name="列10" headerRowDxfId="69" dataDxfId="68"/>
    <tableColumn id="11" name="列11" headerRowDxfId="67" dataDxfId="66"/>
    <tableColumn id="12" name="列12" headerRowDxfId="65" dataDxfId="64"/>
  </tableColumns>
  <tableStyleInfo showFirstColumn="0" showLastColumn="0" showRowStripes="1" showColumnStripes="0"/>
</table>
</file>

<file path=xl/tables/table25.xml><?xml version="1.0" encoding="utf-8"?>
<table xmlns="http://schemas.openxmlformats.org/spreadsheetml/2006/main" id="26" name="テーブル141523242527" displayName="テーブル141523242527" ref="A8:N30" headerRowCount="0" totalsRowShown="0" headerRowDxfId="63" dataDxfId="61" headerRowBorderDxfId="62" tableBorderDxfId="60">
  <tableColumns count="14">
    <tableColumn id="1" name="列1" headerRowDxfId="59" dataDxfId="58"/>
    <tableColumn id="14" name="列14" headerRowDxfId="57" dataDxfId="56">
      <calculatedColumnFormula>IF(テーブル141523242527[[#This Row],[列1]]="",
    "",
    TEXT(テーブル141523242527[[#This Row],[列1]],"(aaa)"))</calculatedColumnFormula>
    </tableColumn>
    <tableColumn id="2" name="列2" headerRowDxfId="55" dataDxfId="54"/>
    <tableColumn id="3" name="列3" headerRowDxfId="53" dataDxfId="52"/>
    <tableColumn id="4" name="列4" headerRowDxfId="51" dataDxfId="50"/>
    <tableColumn id="15" name="列15" headerRowDxfId="49" dataDxfId="48"/>
    <tableColumn id="5" name="列5" headerRowDxfId="47" dataDxfId="46">
      <calculatedColumnFormula>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calculatedColumnFormula>
    </tableColumn>
    <tableColumn id="6" name="列6" headerRowDxfId="45" dataDxfId="44"/>
    <tableColumn id="7" name="列7" headerRowDxfId="43" dataDxfId="42">
      <calculatedColumnFormula>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calculatedColumnFormula>
    </tableColumn>
    <tableColumn id="8" name="列8" headerRowDxfId="41" dataDxfId="40"/>
    <tableColumn id="9" name="列9" headerRowDxfId="39" dataDxfId="38" headerRowCellStyle="桁区切り" dataCellStyle="桁区切り">
      <calculatedColumnFormula>IFERROR((テーブル141523242527[[#This Row],[列5]]+テーブル141523242527[[#This Row],[列7]]/60)*$C$5,"")</calculatedColumnFormula>
    </tableColumn>
    <tableColumn id="10" name="列10" headerRowDxfId="37" dataDxfId="36"/>
    <tableColumn id="11" name="列11" headerRowDxfId="35" dataDxfId="34"/>
    <tableColumn id="12" name="列12" headerRowDxfId="33" dataDxfId="32"/>
  </tableColumns>
  <tableStyleInfo showFirstColumn="0" showLastColumn="0" showRowStripes="1" showColumnStripes="0"/>
</table>
</file>

<file path=xl/tables/table26.xml><?xml version="1.0" encoding="utf-8"?>
<table xmlns="http://schemas.openxmlformats.org/spreadsheetml/2006/main" id="25" name="テーブル141523242526" displayName="テーブル141523242526" ref="A8:N30" headerRowCount="0" totalsRowShown="0" headerRowDxfId="31" dataDxfId="29" headerRowBorderDxfId="30" tableBorderDxfId="28">
  <tableColumns count="14">
    <tableColumn id="1" name="列1" headerRowDxfId="27" dataDxfId="26"/>
    <tableColumn id="14" name="列14" headerRowDxfId="25" dataDxfId="24">
      <calculatedColumnFormula>IF(テーブル141523242526[[#This Row],[列1]]="",
    "",
    TEXT(テーブル141523242526[[#This Row],[列1]],"(aaa)"))</calculatedColumnFormula>
    </tableColumn>
    <tableColumn id="2" name="列2" headerRowDxfId="23" dataDxfId="22"/>
    <tableColumn id="3" name="列3" headerRowDxfId="21" dataDxfId="20"/>
    <tableColumn id="4" name="列4" headerRowDxfId="19" dataDxfId="18"/>
    <tableColumn id="15" name="列15" headerRowDxfId="17" dataDxfId="16"/>
    <tableColumn id="5" name="列5" headerRowDxfId="15" dataDxfId="14">
      <calculatedColumnFormula>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calculatedColumnFormula>
    </tableColumn>
    <tableColumn id="6" name="列6" headerRowDxfId="13" dataDxfId="12"/>
    <tableColumn id="7" name="列7" headerRowDxfId="11" dataDxfId="10">
      <calculatedColumnFormula>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calculatedColumnFormula>
    </tableColumn>
    <tableColumn id="8" name="列8" headerRowDxfId="9" dataDxfId="8"/>
    <tableColumn id="9" name="列9" headerRowDxfId="7" dataDxfId="6" headerRowCellStyle="桁区切り" dataCellStyle="桁区切り">
      <calculatedColumnFormula>IFERROR((テーブル141523242526[[#This Row],[列5]]+テーブル141523242526[[#This Row],[列7]]/60)*$C$5,"")</calculatedColumnFormula>
    </tableColumn>
    <tableColumn id="10" name="列10" headerRowDxfId="5" dataDxfId="4"/>
    <tableColumn id="11" name="列11" headerRowDxfId="3" dataDxfId="2"/>
    <tableColumn id="12" name="列12" headerRowDxfId="1" dataDxfId="0"/>
  </tableColumns>
  <tableStyleInfo showFirstColumn="0" showLastColumn="0" showRowStripes="1" showColumnStripes="0"/>
</table>
</file>

<file path=xl/tables/table3.xml><?xml version="1.0" encoding="utf-8"?>
<table xmlns="http://schemas.openxmlformats.org/spreadsheetml/2006/main" id="43" name="テーブル1544" displayName="テーブル1544" ref="H29:K56" totalsRowShown="0" headerRowDxfId="703" headerRowBorderDxfId="702" tableBorderDxfId="701" totalsRowBorderDxfId="700">
  <autoFilter ref="H29:K56"/>
  <tableColumns count="4">
    <tableColumn id="1" name="円以上" dataDxfId="699" dataCellStyle="標準 2"/>
    <tableColumn id="2" name="～" dataDxfId="698" dataCellStyle="標準 2"/>
    <tableColumn id="3" name="円未満" dataDxfId="697" dataCellStyle="標準 2"/>
    <tableColumn id="4" name="円" dataDxfId="696" dataCellStyle="標準 2"/>
  </tableColumns>
  <tableStyleInfo name="テーブル スタイル 1 2" showFirstColumn="0" showLastColumn="0" showRowStripes="1" showColumnStripes="0"/>
</table>
</file>

<file path=xl/tables/table4.xml><?xml version="1.0" encoding="utf-8"?>
<table xmlns="http://schemas.openxmlformats.org/spreadsheetml/2006/main" id="16" name="テーブル16" displayName="テーブル16" ref="A6:F27" totalsRowCount="1" headerRowDxfId="694" dataDxfId="693" totalsRowDxfId="692" headerRowCellStyle="標準 2">
  <autoFilter ref="A6:F26"/>
  <tableColumns count="6">
    <tableColumn id="1" name="年　月" totalsRowLabel="合計" dataDxfId="691" totalsRowDxfId="690" dataCellStyle="標準 2"/>
    <tableColumn id="4" name="総支給額_x000a_（円、A）" dataDxfId="689" totalsRowDxfId="688" dataCellStyle="標準 2"/>
    <tableColumn id="6" name="人件費単価_x000a_（円、B）" dataDxfId="687" totalsRowDxfId="686" dataCellStyle="標準 2">
      <calculatedColumnFormula>LOOKUP(MIN(テーブル16[総支給額
（円、A）]),テーブル15[円以上],テーブル15[円])</calculatedColumnFormula>
    </tableColumn>
    <tableColumn id="7" name="従事時間_x000a_(時間、C） " totalsRowFunction="sum" dataDxfId="685" totalsRowDxfId="684" dataCellStyle="標準 2"/>
    <tableColumn id="8" name="算定額_x000a_(D)=(B)X(C)" totalsRowFunction="sum" dataDxfId="683" totalsRowDxfId="682" dataCellStyle="標準 2">
      <calculatedColumnFormula>テーブル16[[#This Row],[人件費単価
（円、B）]]*テーブル16[[#This Row],[従事時間
(時間、C） ]]</calculatedColumnFormula>
    </tableColumn>
    <tableColumn id="9" name="助成対象経費（円）_x000a_(A)を上限とする" totalsRowFunction="sum" dataDxfId="681" totalsRowDxfId="680" dataCellStyle="標準 2">
      <calculatedColumnFormula>IF(テーブル16[[#This Row],[総支給額
（円、A）]]&lt;テーブル16[[#This Row],[算定額
(D)=(B)X(C)]],
     テーブル16[[#This Row],[総支給額
（円、A）]],
     テーブル16[[#This Row],[算定額
(D)=(B)X(C)]])</calculatedColumnFormula>
    </tableColumn>
  </tableColumns>
  <tableStyleInfo name="テーブル スタイル 1 2" showFirstColumn="1" showLastColumn="0" showRowStripes="1" showColumnStripes="0"/>
</table>
</file>

<file path=xl/tables/table5.xml><?xml version="1.0" encoding="utf-8"?>
<table xmlns="http://schemas.openxmlformats.org/spreadsheetml/2006/main" id="15" name="テーブル15" displayName="テーブル15" ref="H29:K56" totalsRowShown="0" headerRowDxfId="679" headerRowBorderDxfId="678" tableBorderDxfId="677" totalsRowBorderDxfId="676">
  <autoFilter ref="H29:K56"/>
  <tableColumns count="4">
    <tableColumn id="1" name="円以上" dataDxfId="675" dataCellStyle="標準 2"/>
    <tableColumn id="2" name="～" dataDxfId="674" dataCellStyle="標準 2"/>
    <tableColumn id="3" name="円未満" dataDxfId="673" dataCellStyle="標準 2"/>
    <tableColumn id="4" name="円" dataDxfId="672" dataCellStyle="標準 2"/>
  </tableColumns>
  <tableStyleInfo name="テーブル スタイル 1 2" showFirstColumn="0" showLastColumn="0" showRowStripes="1" showColumnStripes="0"/>
</table>
</file>

<file path=xl/tables/table6.xml><?xml version="1.0" encoding="utf-8"?>
<table xmlns="http://schemas.openxmlformats.org/spreadsheetml/2006/main" id="41" name="テーブル141542" displayName="テーブル141542" ref="A8:N30" headerRowCount="0" totalsRowShown="0" headerRowDxfId="671" dataDxfId="669" headerRowBorderDxfId="670" tableBorderDxfId="668">
  <tableColumns count="14">
    <tableColumn id="1" name="列1" headerRowDxfId="667" dataDxfId="666"/>
    <tableColumn id="14" name="列14" headerRowDxfId="665" dataDxfId="664">
      <calculatedColumnFormula>IF(テーブル141542[[#This Row],[列1]]="",
    "",
    TEXT(テーブル141542[[#This Row],[列1]],"(aaa)"))</calculatedColumnFormula>
    </tableColumn>
    <tableColumn id="2" name="列2" headerRowDxfId="663" dataDxfId="662"/>
    <tableColumn id="3" name="列3" headerRowDxfId="661" dataDxfId="660"/>
    <tableColumn id="4" name="列4" headerRowDxfId="659" dataDxfId="658"/>
    <tableColumn id="15" name="列15" headerRowDxfId="657" dataDxfId="656"/>
    <tableColumn id="5" name="列5" headerRowDxfId="655" dataDxfId="654">
      <calculatedColumnFormula>IF(OR(テーブル141542[[#This Row],[列2]]="",
          テーブル141542[[#This Row],[列4]]=""),
     0,
     IFERROR(HOUR(テーブル141542[[#This Row],[列4]]-テーブル141542[[#This Row],[列15]]-テーブル141542[[#This Row],[列2]]),
                  IFERROR(HOUR(テーブル141542[[#This Row],[列4]]-テーブル141542[[#This Row],[列2]]),
                               0)))</calculatedColumnFormula>
    </tableColumn>
    <tableColumn id="6" name="列6" headerRowDxfId="653" dataDxfId="652"/>
    <tableColumn id="7" name="列7" headerRowDxfId="651" dataDxfId="650">
      <calculatedColumnFormula>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calculatedColumnFormula>
    </tableColumn>
    <tableColumn id="8" name="列8" headerRowDxfId="649" dataDxfId="648"/>
    <tableColumn id="9" name="列9" headerRowDxfId="647" dataDxfId="646" headerRowCellStyle="桁区切り" dataCellStyle="桁区切り">
      <calculatedColumnFormula>IFERROR((テーブル141542[[#This Row],[列5]]+テーブル141542[[#This Row],[列7]]/60)*$C$5,"")</calculatedColumnFormula>
    </tableColumn>
    <tableColumn id="10" name="列10" headerRowDxfId="645" dataDxfId="644"/>
    <tableColumn id="11" name="列11" headerRowDxfId="643" dataDxfId="642"/>
    <tableColumn id="12" name="列12" headerRowDxfId="641" dataDxfId="640"/>
  </tableColumns>
  <tableStyleInfo showFirstColumn="0" showLastColumn="0" showRowStripes="1" showColumnStripes="0"/>
</table>
</file>

<file path=xl/tables/table7.xml><?xml version="1.0" encoding="utf-8"?>
<table xmlns="http://schemas.openxmlformats.org/spreadsheetml/2006/main" id="14" name="テーブル1415" displayName="テーブル1415" ref="A8:N30" headerRowCount="0" totalsRowShown="0" headerRowDxfId="639" dataDxfId="637" headerRowBorderDxfId="638" tableBorderDxfId="636">
  <tableColumns count="14">
    <tableColumn id="1" name="列1" headerRowDxfId="635" dataDxfId="634"/>
    <tableColumn id="14" name="列14" headerRowDxfId="633" dataDxfId="632">
      <calculatedColumnFormula>IF(テーブル1415[[#This Row],[列1]]="",
    "",
    TEXT(テーブル1415[[#This Row],[列1]],"(aaa)"))</calculatedColumnFormula>
    </tableColumn>
    <tableColumn id="2" name="列2" headerRowDxfId="631" dataDxfId="630"/>
    <tableColumn id="3" name="列3" headerRowDxfId="629" dataDxfId="628"/>
    <tableColumn id="4" name="列4" headerRowDxfId="627" dataDxfId="626"/>
    <tableColumn id="15" name="列15" headerRowDxfId="625" dataDxfId="624"/>
    <tableColumn id="5" name="列5" headerRowDxfId="623" dataDxfId="622">
      <calculatedColumnFormula>IF(OR(テーブル1415[[#This Row],[列2]]="",
          テーブル1415[[#This Row],[列4]]=""),
     0,
     IFERROR(HOUR(テーブル1415[[#This Row],[列4]]-テーブル1415[[#This Row],[列15]]-テーブル1415[[#This Row],[列2]]),
                  IFERROR(HOUR(テーブル1415[[#This Row],[列4]]-テーブル1415[[#This Row],[列2]]),
                               0)))</calculatedColumnFormula>
    </tableColumn>
    <tableColumn id="6" name="列6" headerRowDxfId="621" dataDxfId="620"/>
    <tableColumn id="7" name="列7" headerRowDxfId="619" dataDxfId="618">
      <calculatedColumnFormula>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calculatedColumnFormula>
    </tableColumn>
    <tableColumn id="8" name="列8" headerRowDxfId="617" dataDxfId="616"/>
    <tableColumn id="9" name="列9" headerRowDxfId="615" dataDxfId="614" headerRowCellStyle="桁区切り" dataCellStyle="桁区切り">
      <calculatedColumnFormula>IFERROR((テーブル1415[[#This Row],[列5]]+テーブル1415[[#This Row],[列7]]/60)*$C$5,"")</calculatedColumnFormula>
    </tableColumn>
    <tableColumn id="10" name="列10" headerRowDxfId="613" dataDxfId="612"/>
    <tableColumn id="11" name="列11" headerRowDxfId="611" dataDxfId="610"/>
    <tableColumn id="12" name="列12" headerRowDxfId="609" dataDxfId="608"/>
  </tableColumns>
  <tableStyleInfo showFirstColumn="0" showLastColumn="0" showRowStripes="1" showColumnStripes="0"/>
</table>
</file>

<file path=xl/tables/table8.xml><?xml version="1.0" encoding="utf-8"?>
<table xmlns="http://schemas.openxmlformats.org/spreadsheetml/2006/main" id="40" name="テーブル141541" displayName="テーブル141541" ref="A8:N30" headerRowCount="0" totalsRowShown="0" headerRowDxfId="607" dataDxfId="605" headerRowBorderDxfId="606" tableBorderDxfId="604">
  <tableColumns count="14">
    <tableColumn id="1" name="列1" headerRowDxfId="603" dataDxfId="602"/>
    <tableColumn id="14" name="列14" headerRowDxfId="601" dataDxfId="600">
      <calculatedColumnFormula>IF(テーブル141541[[#This Row],[列1]]="",
    "",
    TEXT(テーブル141541[[#This Row],[列1]],"(aaa)"))</calculatedColumnFormula>
    </tableColumn>
    <tableColumn id="2" name="列2" headerRowDxfId="599" dataDxfId="598"/>
    <tableColumn id="3" name="列3" headerRowDxfId="597" dataDxfId="596"/>
    <tableColumn id="4" name="列4" headerRowDxfId="595" dataDxfId="594"/>
    <tableColumn id="15" name="列15" headerRowDxfId="593" dataDxfId="592"/>
    <tableColumn id="5" name="列5" headerRowDxfId="591" dataDxfId="590">
      <calculatedColumnFormula>IF(OR(テーブル141541[[#This Row],[列2]]="",
          テーブル141541[[#This Row],[列4]]=""),
     0,
     IFERROR(HOUR(テーブル141541[[#This Row],[列4]]-テーブル141541[[#This Row],[列15]]-テーブル141541[[#This Row],[列2]]),
                  IFERROR(HOUR(テーブル141541[[#This Row],[列4]]-テーブル141541[[#This Row],[列2]]),
                               0)))</calculatedColumnFormula>
    </tableColumn>
    <tableColumn id="6" name="列6" headerRowDxfId="589" dataDxfId="588"/>
    <tableColumn id="7" name="列7" headerRowDxfId="587" dataDxfId="586">
      <calculatedColumnFormula>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calculatedColumnFormula>
    </tableColumn>
    <tableColumn id="8" name="列8" headerRowDxfId="585" dataDxfId="584"/>
    <tableColumn id="9" name="列9" headerRowDxfId="583" dataDxfId="582" headerRowCellStyle="桁区切り" dataCellStyle="桁区切り">
      <calculatedColumnFormula>IFERROR((テーブル141541[[#This Row],[列5]]+テーブル141541[[#This Row],[列7]]/60)*$C$5,"")</calculatedColumnFormula>
    </tableColumn>
    <tableColumn id="10" name="列10" headerRowDxfId="581" dataDxfId="580"/>
    <tableColumn id="11" name="列11" headerRowDxfId="579" dataDxfId="578"/>
    <tableColumn id="12" name="列12" headerRowDxfId="577" dataDxfId="576"/>
  </tableColumns>
  <tableStyleInfo showFirstColumn="0" showLastColumn="0" showRowStripes="1" showColumnStripes="0"/>
</table>
</file>

<file path=xl/tables/table9.xml><?xml version="1.0" encoding="utf-8"?>
<table xmlns="http://schemas.openxmlformats.org/spreadsheetml/2006/main" id="39" name="テーブル141540" displayName="テーブル141540" ref="A8:N30" headerRowCount="0" totalsRowShown="0" headerRowDxfId="575" dataDxfId="573" headerRowBorderDxfId="574" tableBorderDxfId="572">
  <tableColumns count="14">
    <tableColumn id="1" name="列1" headerRowDxfId="571" dataDxfId="570"/>
    <tableColumn id="14" name="列14" headerRowDxfId="569" dataDxfId="568">
      <calculatedColumnFormula>IF(テーブル141540[[#This Row],[列1]]="",
    "",
    TEXT(テーブル141540[[#This Row],[列1]],"(aaa)"))</calculatedColumnFormula>
    </tableColumn>
    <tableColumn id="2" name="列2" headerRowDxfId="567" dataDxfId="566"/>
    <tableColumn id="3" name="列3" headerRowDxfId="565" dataDxfId="564"/>
    <tableColumn id="4" name="列4" headerRowDxfId="563" dataDxfId="562"/>
    <tableColumn id="15" name="列15" headerRowDxfId="561" dataDxfId="560"/>
    <tableColumn id="5" name="列5" headerRowDxfId="559" dataDxfId="558">
      <calculatedColumnFormula>IF(OR(テーブル141540[[#This Row],[列2]]="",
          テーブル141540[[#This Row],[列4]]=""),
     0,
     IFERROR(HOUR(テーブル141540[[#This Row],[列4]]-テーブル141540[[#This Row],[列15]]-テーブル141540[[#This Row],[列2]]),
                  IFERROR(HOUR(テーブル141540[[#This Row],[列4]]-テーブル141540[[#This Row],[列2]]),
                               0)))</calculatedColumnFormula>
    </tableColumn>
    <tableColumn id="6" name="列6" headerRowDxfId="557" dataDxfId="556"/>
    <tableColumn id="7" name="列7" headerRowDxfId="555" dataDxfId="554">
      <calculatedColumnFormula>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calculatedColumnFormula>
    </tableColumn>
    <tableColumn id="8" name="列8" headerRowDxfId="553" dataDxfId="552"/>
    <tableColumn id="9" name="列9" headerRowDxfId="551" dataDxfId="550" headerRowCellStyle="桁区切り" dataCellStyle="桁区切り">
      <calculatedColumnFormula>IFERROR((テーブル141540[[#This Row],[列5]]+テーブル141540[[#This Row],[列7]]/60)*$C$5,"")</calculatedColumnFormula>
    </tableColumn>
    <tableColumn id="10" name="列10" headerRowDxfId="549" dataDxfId="548"/>
    <tableColumn id="11" name="列11" headerRowDxfId="547" dataDxfId="546"/>
    <tableColumn id="12" name="列12" headerRowDxfId="545" dataDxfId="544"/>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6"/>
  <sheetViews>
    <sheetView tabSelected="1" workbookViewId="0"/>
  </sheetViews>
  <sheetFormatPr defaultRowHeight="12" x14ac:dyDescent="0.15"/>
  <cols>
    <col min="1" max="1" width="75" style="54" customWidth="1"/>
    <col min="2" max="16384" width="9" style="54"/>
  </cols>
  <sheetData>
    <row r="1" spans="1:1" ht="22.5" customHeight="1" x14ac:dyDescent="0.15">
      <c r="A1" s="56" t="str">
        <f ca="1">RIGHT(CELL("filename",A1),
 LEN(CELL("filename",A1))
       -FIND("]",CELL("filename",A1)))</f>
        <v>本様式の使用方法</v>
      </c>
    </row>
    <row r="3" spans="1:1" x14ac:dyDescent="0.15">
      <c r="A3" s="54" t="s">
        <v>47</v>
      </c>
    </row>
    <row r="5" spans="1:1" ht="168.75" customHeight="1" x14ac:dyDescent="0.15">
      <c r="A5" s="107" t="s">
        <v>48</v>
      </c>
    </row>
    <row r="6" spans="1:1" x14ac:dyDescent="0.15">
      <c r="A6" s="55"/>
    </row>
  </sheetData>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⑤年月支払分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IF(テーブル141538[[#This Row],[列1]]="",
    "",
    TEXT(テーブル141538[[#This Row],[列1]],"(aaa)"))</f>
        <v/>
      </c>
      <c r="C8" s="151" t="s">
        <v>32</v>
      </c>
      <c r="D8" s="17" t="s">
        <v>13</v>
      </c>
      <c r="E8" s="152" t="s">
        <v>32</v>
      </c>
      <c r="F8" s="153" t="s">
        <v>32</v>
      </c>
      <c r="G8" s="18">
        <f>IF(OR(テーブル141538[[#This Row],[列2]]="",
          テーブル141538[[#This Row],[列4]]=""),
     0,
     IFERROR(HOUR(テーブル141538[[#This Row],[列4]]-テーブル141538[[#This Row],[列15]]-テーブル141538[[#This Row],[列2]]),
                  IFERROR(HOUR(テーブル141538[[#This Row],[列4]]-テーブル141538[[#This Row],[列2]]),
                               0)))</f>
        <v>0</v>
      </c>
      <c r="H8" s="19" t="s">
        <v>22</v>
      </c>
      <c r="I8" s="20"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8" s="21" t="s">
        <v>23</v>
      </c>
      <c r="K8" s="22">
        <f>IFERROR((テーブル141538[[#This Row],[列5]]+テーブル141538[[#This Row],[列7]]/60)*$C$5,"")</f>
        <v>0</v>
      </c>
      <c r="L8" s="23" t="s">
        <v>4</v>
      </c>
      <c r="M8" s="147"/>
      <c r="N8" s="24"/>
      <c r="O8" s="50"/>
      <c r="P8" s="25"/>
    </row>
    <row r="9" spans="1:16" ht="22.5" customHeight="1" x14ac:dyDescent="0.15">
      <c r="A9" s="137"/>
      <c r="B9" s="159" t="str">
        <f>IF(テーブル141538[[#This Row],[列1]]="",
    "",
    TEXT(テーブル141538[[#This Row],[列1]],"(aaa)"))</f>
        <v/>
      </c>
      <c r="C9" s="138" t="s">
        <v>32</v>
      </c>
      <c r="D9" s="59" t="s">
        <v>13</v>
      </c>
      <c r="E9" s="143" t="s">
        <v>32</v>
      </c>
      <c r="F9" s="144" t="s">
        <v>32</v>
      </c>
      <c r="G9" s="27">
        <f>IF(OR(テーブル141538[[#This Row],[列2]]="",
          テーブル141538[[#This Row],[列4]]=""),
     0,
     IFERROR(HOUR(テーブル141538[[#This Row],[列4]]-テーブル141538[[#This Row],[列15]]-テーブル141538[[#This Row],[列2]]),
                  IFERROR(HOUR(テーブル141538[[#This Row],[列4]]-テーブル141538[[#This Row],[列2]]),
                               0)))</f>
        <v>0</v>
      </c>
      <c r="H9" s="28" t="s">
        <v>22</v>
      </c>
      <c r="I9" s="29"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9" s="30" t="s">
        <v>23</v>
      </c>
      <c r="K9" s="31">
        <f>IFERROR((テーブル141538[[#This Row],[列5]]+テーブル141538[[#This Row],[列7]]/60)*$C$5,"")</f>
        <v>0</v>
      </c>
      <c r="L9" s="32" t="s">
        <v>4</v>
      </c>
      <c r="M9" s="148"/>
      <c r="N9" s="33"/>
      <c r="O9" s="50"/>
      <c r="P9" s="25"/>
    </row>
    <row r="10" spans="1:16" ht="22.5" customHeight="1" x14ac:dyDescent="0.15">
      <c r="A10" s="137"/>
      <c r="B10" s="160" t="str">
        <f>IF(テーブル141538[[#This Row],[列1]]="",
    "",
    TEXT(テーブル141538[[#This Row],[列1]],"(aaa)"))</f>
        <v/>
      </c>
      <c r="C10" s="138" t="s">
        <v>32</v>
      </c>
      <c r="D10" s="59" t="s">
        <v>13</v>
      </c>
      <c r="E10" s="143" t="s">
        <v>32</v>
      </c>
      <c r="F10" s="144" t="s">
        <v>32</v>
      </c>
      <c r="G10" s="27">
        <f>IF(OR(テーブル141538[[#This Row],[列2]]="",
          テーブル141538[[#This Row],[列4]]=""),
     0,
     IFERROR(HOUR(テーブル141538[[#This Row],[列4]]-テーブル141538[[#This Row],[列15]]-テーブル141538[[#This Row],[列2]]),
                  IFERROR(HOUR(テーブル141538[[#This Row],[列4]]-テーブル141538[[#This Row],[列2]]),
                               0)))</f>
        <v>0</v>
      </c>
      <c r="H10" s="28" t="s">
        <v>22</v>
      </c>
      <c r="I10"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0" s="30" t="s">
        <v>23</v>
      </c>
      <c r="K10" s="31">
        <f>IFERROR((テーブル141538[[#This Row],[列5]]+テーブル141538[[#This Row],[列7]]/60)*$C$5,"")</f>
        <v>0</v>
      </c>
      <c r="L10" s="32" t="s">
        <v>4</v>
      </c>
      <c r="M10" s="149"/>
      <c r="N10" s="33"/>
      <c r="O10" s="50"/>
      <c r="P10" s="25"/>
    </row>
    <row r="11" spans="1:16" ht="22.5" customHeight="1" x14ac:dyDescent="0.15">
      <c r="A11" s="137"/>
      <c r="B11" s="160" t="str">
        <f>IF(テーブル141538[[#This Row],[列1]]="",
    "",
    TEXT(テーブル141538[[#This Row],[列1]],"(aaa)"))</f>
        <v/>
      </c>
      <c r="C11" s="138" t="s">
        <v>20</v>
      </c>
      <c r="D11" s="59" t="s">
        <v>21</v>
      </c>
      <c r="E11" s="143" t="s">
        <v>20</v>
      </c>
      <c r="F11" s="144" t="s">
        <v>32</v>
      </c>
      <c r="G11" s="27">
        <f>IF(OR(テーブル141538[[#This Row],[列2]]="",
          テーブル141538[[#This Row],[列4]]=""),
     0,
     IFERROR(HOUR(テーブル141538[[#This Row],[列4]]-テーブル141538[[#This Row],[列15]]-テーブル141538[[#This Row],[列2]]),
                  IFERROR(HOUR(テーブル141538[[#This Row],[列4]]-テーブル141538[[#This Row],[列2]]),
                               0)))</f>
        <v>0</v>
      </c>
      <c r="H11" s="28" t="s">
        <v>22</v>
      </c>
      <c r="I11"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1" s="30" t="s">
        <v>23</v>
      </c>
      <c r="K11" s="31">
        <f>IFERROR((テーブル141538[[#This Row],[列5]]+テーブル141538[[#This Row],[列7]]/60)*$C$5,"")</f>
        <v>0</v>
      </c>
      <c r="L11" s="32" t="s">
        <v>4</v>
      </c>
      <c r="M11" s="149"/>
      <c r="N11" s="33"/>
      <c r="O11" s="50"/>
      <c r="P11" s="25"/>
    </row>
    <row r="12" spans="1:16" ht="22.5" customHeight="1" x14ac:dyDescent="0.15">
      <c r="A12" s="137"/>
      <c r="B12" s="160" t="str">
        <f>IF(テーブル141538[[#This Row],[列1]]="",
    "",
    TEXT(テーブル141538[[#This Row],[列1]],"(aaa)"))</f>
        <v/>
      </c>
      <c r="C12" s="138" t="s">
        <v>20</v>
      </c>
      <c r="D12" s="59" t="s">
        <v>21</v>
      </c>
      <c r="E12" s="143" t="s">
        <v>20</v>
      </c>
      <c r="F12" s="144" t="s">
        <v>32</v>
      </c>
      <c r="G12" s="27">
        <f>IF(OR(テーブル141538[[#This Row],[列2]]="",
          テーブル141538[[#This Row],[列4]]=""),
     0,
     IFERROR(HOUR(テーブル141538[[#This Row],[列4]]-テーブル141538[[#This Row],[列15]]-テーブル141538[[#This Row],[列2]]),
                  IFERROR(HOUR(テーブル141538[[#This Row],[列4]]-テーブル141538[[#This Row],[列2]]),
                               0)))</f>
        <v>0</v>
      </c>
      <c r="H12" s="28" t="s">
        <v>22</v>
      </c>
      <c r="I12"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2" s="30" t="s">
        <v>23</v>
      </c>
      <c r="K12" s="31">
        <f>IFERROR((テーブル141538[[#This Row],[列5]]+テーブル141538[[#This Row],[列7]]/60)*$C$5,"")</f>
        <v>0</v>
      </c>
      <c r="L12" s="32" t="s">
        <v>4</v>
      </c>
      <c r="M12" s="149"/>
      <c r="N12" s="33"/>
      <c r="O12" s="50"/>
      <c r="P12" s="25"/>
    </row>
    <row r="13" spans="1:16" ht="22.5" customHeight="1" x14ac:dyDescent="0.15">
      <c r="A13" s="137"/>
      <c r="B13" s="160" t="str">
        <f>IF(テーブル141538[[#This Row],[列1]]="",
    "",
    TEXT(テーブル141538[[#This Row],[列1]],"(aaa)"))</f>
        <v/>
      </c>
      <c r="C13" s="138" t="s">
        <v>20</v>
      </c>
      <c r="D13" s="59" t="s">
        <v>21</v>
      </c>
      <c r="E13" s="143" t="s">
        <v>20</v>
      </c>
      <c r="F13" s="144" t="s">
        <v>32</v>
      </c>
      <c r="G13" s="27">
        <f>IF(OR(テーブル141538[[#This Row],[列2]]="",
          テーブル141538[[#This Row],[列4]]=""),
     0,
     IFERROR(HOUR(テーブル141538[[#This Row],[列4]]-テーブル141538[[#This Row],[列15]]-テーブル141538[[#This Row],[列2]]),
                  IFERROR(HOUR(テーブル141538[[#This Row],[列4]]-テーブル141538[[#This Row],[列2]]),
                               0)))</f>
        <v>0</v>
      </c>
      <c r="H13" s="28" t="s">
        <v>22</v>
      </c>
      <c r="I13"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3" s="30" t="s">
        <v>23</v>
      </c>
      <c r="K13" s="31">
        <f>IFERROR((テーブル141538[[#This Row],[列5]]+テーブル141538[[#This Row],[列7]]/60)*$C$5,"")</f>
        <v>0</v>
      </c>
      <c r="L13" s="32" t="s">
        <v>4</v>
      </c>
      <c r="M13" s="149"/>
      <c r="N13" s="33"/>
      <c r="O13" s="50"/>
      <c r="P13" s="25"/>
    </row>
    <row r="14" spans="1:16" ht="22.5" customHeight="1" x14ac:dyDescent="0.15">
      <c r="A14" s="137"/>
      <c r="B14" s="160" t="str">
        <f>IF(テーブル141538[[#This Row],[列1]]="",
    "",
    TEXT(テーブル141538[[#This Row],[列1]],"(aaa)"))</f>
        <v/>
      </c>
      <c r="C14" s="138" t="s">
        <v>20</v>
      </c>
      <c r="D14" s="59" t="s">
        <v>21</v>
      </c>
      <c r="E14" s="143" t="s">
        <v>20</v>
      </c>
      <c r="F14" s="144" t="s">
        <v>32</v>
      </c>
      <c r="G14" s="27">
        <f>IF(OR(テーブル141538[[#This Row],[列2]]="",
          テーブル141538[[#This Row],[列4]]=""),
     0,
     IFERROR(HOUR(テーブル141538[[#This Row],[列4]]-テーブル141538[[#This Row],[列15]]-テーブル141538[[#This Row],[列2]]),
                  IFERROR(HOUR(テーブル141538[[#This Row],[列4]]-テーブル141538[[#This Row],[列2]]),
                               0)))</f>
        <v>0</v>
      </c>
      <c r="H14" s="28" t="s">
        <v>22</v>
      </c>
      <c r="I14"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4" s="30" t="s">
        <v>23</v>
      </c>
      <c r="K14" s="31">
        <f>IFERROR((テーブル141538[[#This Row],[列5]]+テーブル141538[[#This Row],[列7]]/60)*$C$5,"")</f>
        <v>0</v>
      </c>
      <c r="L14" s="32" t="s">
        <v>4</v>
      </c>
      <c r="M14" s="149"/>
      <c r="N14" s="33"/>
      <c r="O14" s="50"/>
      <c r="P14" s="25"/>
    </row>
    <row r="15" spans="1:16" ht="22.5" customHeight="1" x14ac:dyDescent="0.15">
      <c r="A15" s="137"/>
      <c r="B15" s="160" t="str">
        <f>IF(テーブル141538[[#This Row],[列1]]="",
    "",
    TEXT(テーブル141538[[#This Row],[列1]],"(aaa)"))</f>
        <v/>
      </c>
      <c r="C15" s="138" t="s">
        <v>20</v>
      </c>
      <c r="D15" s="59" t="s">
        <v>21</v>
      </c>
      <c r="E15" s="143" t="s">
        <v>20</v>
      </c>
      <c r="F15" s="144" t="s">
        <v>32</v>
      </c>
      <c r="G15" s="27">
        <f>IF(OR(テーブル141538[[#This Row],[列2]]="",
          テーブル141538[[#This Row],[列4]]=""),
     0,
     IFERROR(HOUR(テーブル141538[[#This Row],[列4]]-テーブル141538[[#This Row],[列15]]-テーブル141538[[#This Row],[列2]]),
                  IFERROR(HOUR(テーブル141538[[#This Row],[列4]]-テーブル141538[[#This Row],[列2]]),
                               0)))</f>
        <v>0</v>
      </c>
      <c r="H15" s="28" t="s">
        <v>22</v>
      </c>
      <c r="I15"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5" s="30" t="s">
        <v>23</v>
      </c>
      <c r="K15" s="31">
        <f>IFERROR((テーブル141538[[#This Row],[列5]]+テーブル141538[[#This Row],[列7]]/60)*$C$5,"")</f>
        <v>0</v>
      </c>
      <c r="L15" s="32" t="s">
        <v>4</v>
      </c>
      <c r="M15" s="149"/>
      <c r="N15" s="33"/>
      <c r="O15" s="50"/>
      <c r="P15" s="25"/>
    </row>
    <row r="16" spans="1:16" ht="22.5" customHeight="1" x14ac:dyDescent="0.15">
      <c r="A16" s="137"/>
      <c r="B16" s="160" t="str">
        <f>IF(テーブル141538[[#This Row],[列1]]="",
    "",
    TEXT(テーブル141538[[#This Row],[列1]],"(aaa)"))</f>
        <v/>
      </c>
      <c r="C16" s="138" t="s">
        <v>20</v>
      </c>
      <c r="D16" s="59" t="s">
        <v>21</v>
      </c>
      <c r="E16" s="143" t="s">
        <v>20</v>
      </c>
      <c r="F16" s="144" t="s">
        <v>32</v>
      </c>
      <c r="G16" s="27">
        <f>IF(OR(テーブル141538[[#This Row],[列2]]="",
          テーブル141538[[#This Row],[列4]]=""),
     0,
     IFERROR(HOUR(テーブル141538[[#This Row],[列4]]-テーブル141538[[#This Row],[列15]]-テーブル141538[[#This Row],[列2]]),
                  IFERROR(HOUR(テーブル141538[[#This Row],[列4]]-テーブル141538[[#This Row],[列2]]),
                               0)))</f>
        <v>0</v>
      </c>
      <c r="H16" s="28" t="s">
        <v>22</v>
      </c>
      <c r="I16"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6" s="30" t="s">
        <v>23</v>
      </c>
      <c r="K16" s="31">
        <f>IFERROR((テーブル141538[[#This Row],[列5]]+テーブル141538[[#This Row],[列7]]/60)*$C$5,"")</f>
        <v>0</v>
      </c>
      <c r="L16" s="32" t="s">
        <v>4</v>
      </c>
      <c r="M16" s="149"/>
      <c r="N16" s="33"/>
      <c r="O16" s="50"/>
      <c r="P16" s="25"/>
    </row>
    <row r="17" spans="1:16" ht="22.5" customHeight="1" x14ac:dyDescent="0.15">
      <c r="A17" s="137"/>
      <c r="B17" s="160" t="str">
        <f>IF(テーブル141538[[#This Row],[列1]]="",
    "",
    TEXT(テーブル141538[[#This Row],[列1]],"(aaa)"))</f>
        <v/>
      </c>
      <c r="C17" s="138" t="s">
        <v>20</v>
      </c>
      <c r="D17" s="59" t="s">
        <v>21</v>
      </c>
      <c r="E17" s="143" t="s">
        <v>20</v>
      </c>
      <c r="F17" s="144" t="s">
        <v>32</v>
      </c>
      <c r="G17" s="27">
        <f>IF(OR(テーブル141538[[#This Row],[列2]]="",
          テーブル141538[[#This Row],[列4]]=""),
     0,
     IFERROR(HOUR(テーブル141538[[#This Row],[列4]]-テーブル141538[[#This Row],[列15]]-テーブル141538[[#This Row],[列2]]),
                  IFERROR(HOUR(テーブル141538[[#This Row],[列4]]-テーブル141538[[#This Row],[列2]]),
                               0)))</f>
        <v>0</v>
      </c>
      <c r="H17" s="28" t="s">
        <v>22</v>
      </c>
      <c r="I17"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7" s="30" t="s">
        <v>23</v>
      </c>
      <c r="K17" s="31">
        <f>IFERROR((テーブル141538[[#This Row],[列5]]+テーブル141538[[#This Row],[列7]]/60)*$C$5,"")</f>
        <v>0</v>
      </c>
      <c r="L17" s="32" t="s">
        <v>4</v>
      </c>
      <c r="M17" s="149"/>
      <c r="N17" s="33"/>
      <c r="O17" s="50"/>
      <c r="P17" s="25"/>
    </row>
    <row r="18" spans="1:16" ht="22.5" customHeight="1" x14ac:dyDescent="0.15">
      <c r="A18" s="137"/>
      <c r="B18" s="160" t="str">
        <f>IF(テーブル141538[[#This Row],[列1]]="",
    "",
    TEXT(テーブル141538[[#This Row],[列1]],"(aaa)"))</f>
        <v/>
      </c>
      <c r="C18" s="138" t="s">
        <v>20</v>
      </c>
      <c r="D18" s="59" t="s">
        <v>21</v>
      </c>
      <c r="E18" s="143" t="s">
        <v>20</v>
      </c>
      <c r="F18" s="144" t="s">
        <v>32</v>
      </c>
      <c r="G18" s="27">
        <f>IF(OR(テーブル141538[[#This Row],[列2]]="",
          テーブル141538[[#This Row],[列4]]=""),
     0,
     IFERROR(HOUR(テーブル141538[[#This Row],[列4]]-テーブル141538[[#This Row],[列15]]-テーブル141538[[#This Row],[列2]]),
                  IFERROR(HOUR(テーブル141538[[#This Row],[列4]]-テーブル141538[[#This Row],[列2]]),
                               0)))</f>
        <v>0</v>
      </c>
      <c r="H18" s="28" t="s">
        <v>22</v>
      </c>
      <c r="I18"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8" s="30" t="s">
        <v>23</v>
      </c>
      <c r="K18" s="31">
        <f>IFERROR((テーブル141538[[#This Row],[列5]]+テーブル141538[[#This Row],[列7]]/60)*$C$5,"")</f>
        <v>0</v>
      </c>
      <c r="L18" s="32" t="s">
        <v>4</v>
      </c>
      <c r="M18" s="149"/>
      <c r="N18" s="33"/>
      <c r="O18" s="50"/>
      <c r="P18" s="25"/>
    </row>
    <row r="19" spans="1:16" ht="22.5" customHeight="1" x14ac:dyDescent="0.15">
      <c r="A19" s="137"/>
      <c r="B19" s="160" t="str">
        <f>IF(テーブル141538[[#This Row],[列1]]="",
    "",
    TEXT(テーブル141538[[#This Row],[列1]],"(aaa)"))</f>
        <v/>
      </c>
      <c r="C19" s="138" t="s">
        <v>20</v>
      </c>
      <c r="D19" s="59" t="s">
        <v>21</v>
      </c>
      <c r="E19" s="143" t="s">
        <v>20</v>
      </c>
      <c r="F19" s="144" t="s">
        <v>32</v>
      </c>
      <c r="G19" s="27">
        <f>IF(OR(テーブル141538[[#This Row],[列2]]="",
          テーブル141538[[#This Row],[列4]]=""),
     0,
     IFERROR(HOUR(テーブル141538[[#This Row],[列4]]-テーブル141538[[#This Row],[列15]]-テーブル141538[[#This Row],[列2]]),
                  IFERROR(HOUR(テーブル141538[[#This Row],[列4]]-テーブル141538[[#This Row],[列2]]),
                               0)))</f>
        <v>0</v>
      </c>
      <c r="H19" s="28" t="s">
        <v>22</v>
      </c>
      <c r="I19"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19" s="30" t="s">
        <v>23</v>
      </c>
      <c r="K19" s="31">
        <f>IFERROR((テーブル141538[[#This Row],[列5]]+テーブル141538[[#This Row],[列7]]/60)*$C$5,"")</f>
        <v>0</v>
      </c>
      <c r="L19" s="32" t="s">
        <v>4</v>
      </c>
      <c r="M19" s="149"/>
      <c r="N19" s="33"/>
      <c r="O19" s="50"/>
      <c r="P19" s="25"/>
    </row>
    <row r="20" spans="1:16" ht="22.5" customHeight="1" x14ac:dyDescent="0.15">
      <c r="A20" s="137"/>
      <c r="B20" s="160" t="str">
        <f>IF(テーブル141538[[#This Row],[列1]]="",
    "",
    TEXT(テーブル141538[[#This Row],[列1]],"(aaa)"))</f>
        <v/>
      </c>
      <c r="C20" s="138" t="s">
        <v>20</v>
      </c>
      <c r="D20" s="59" t="s">
        <v>21</v>
      </c>
      <c r="E20" s="143" t="s">
        <v>20</v>
      </c>
      <c r="F20" s="144" t="s">
        <v>32</v>
      </c>
      <c r="G20" s="27">
        <f>IF(OR(テーブル141538[[#This Row],[列2]]="",
          テーブル141538[[#This Row],[列4]]=""),
     0,
     IFERROR(HOUR(テーブル141538[[#This Row],[列4]]-テーブル141538[[#This Row],[列15]]-テーブル141538[[#This Row],[列2]]),
                  IFERROR(HOUR(テーブル141538[[#This Row],[列4]]-テーブル141538[[#This Row],[列2]]),
                               0)))</f>
        <v>0</v>
      </c>
      <c r="H20" s="28" t="s">
        <v>22</v>
      </c>
      <c r="I20"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0" s="30" t="s">
        <v>23</v>
      </c>
      <c r="K20" s="31">
        <f>IFERROR((テーブル141538[[#This Row],[列5]]+テーブル141538[[#This Row],[列7]]/60)*$C$5,"")</f>
        <v>0</v>
      </c>
      <c r="L20" s="32" t="s">
        <v>4</v>
      </c>
      <c r="M20" s="149"/>
      <c r="N20" s="33"/>
      <c r="O20" s="50"/>
      <c r="P20" s="25"/>
    </row>
    <row r="21" spans="1:16" ht="22.5" customHeight="1" x14ac:dyDescent="0.15">
      <c r="A21" s="137"/>
      <c r="B21" s="160" t="str">
        <f>IF(テーブル141538[[#This Row],[列1]]="",
    "",
    TEXT(テーブル141538[[#This Row],[列1]],"(aaa)"))</f>
        <v/>
      </c>
      <c r="C21" s="138" t="s">
        <v>20</v>
      </c>
      <c r="D21" s="59" t="s">
        <v>21</v>
      </c>
      <c r="E21" s="143" t="s">
        <v>20</v>
      </c>
      <c r="F21" s="144" t="s">
        <v>32</v>
      </c>
      <c r="G21" s="27">
        <f>IF(OR(テーブル141538[[#This Row],[列2]]="",
          テーブル141538[[#This Row],[列4]]=""),
     0,
     IFERROR(HOUR(テーブル141538[[#This Row],[列4]]-テーブル141538[[#This Row],[列15]]-テーブル141538[[#This Row],[列2]]),
                  IFERROR(HOUR(テーブル141538[[#This Row],[列4]]-テーブル141538[[#This Row],[列2]]),
                               0)))</f>
        <v>0</v>
      </c>
      <c r="H21" s="28" t="s">
        <v>22</v>
      </c>
      <c r="I21"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1" s="30" t="s">
        <v>23</v>
      </c>
      <c r="K21" s="31">
        <f>IFERROR((テーブル141538[[#This Row],[列5]]+テーブル141538[[#This Row],[列7]]/60)*$C$5,"")</f>
        <v>0</v>
      </c>
      <c r="L21" s="32" t="s">
        <v>4</v>
      </c>
      <c r="M21" s="149"/>
      <c r="N21" s="33"/>
      <c r="O21" s="50"/>
      <c r="P21" s="25"/>
    </row>
    <row r="22" spans="1:16" ht="22.5" customHeight="1" x14ac:dyDescent="0.15">
      <c r="A22" s="137"/>
      <c r="B22" s="160" t="str">
        <f>IF(テーブル141538[[#This Row],[列1]]="",
    "",
    TEXT(テーブル141538[[#This Row],[列1]],"(aaa)"))</f>
        <v/>
      </c>
      <c r="C22" s="138" t="s">
        <v>20</v>
      </c>
      <c r="D22" s="59" t="s">
        <v>21</v>
      </c>
      <c r="E22" s="143" t="s">
        <v>20</v>
      </c>
      <c r="F22" s="144" t="s">
        <v>32</v>
      </c>
      <c r="G22" s="27">
        <f>IF(OR(テーブル141538[[#This Row],[列2]]="",
          テーブル141538[[#This Row],[列4]]=""),
     0,
     IFERROR(HOUR(テーブル141538[[#This Row],[列4]]-テーブル141538[[#This Row],[列15]]-テーブル141538[[#This Row],[列2]]),
                  IFERROR(HOUR(テーブル141538[[#This Row],[列4]]-テーブル141538[[#This Row],[列2]]),
                               0)))</f>
        <v>0</v>
      </c>
      <c r="H22" s="28" t="s">
        <v>22</v>
      </c>
      <c r="I22"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2" s="30" t="s">
        <v>23</v>
      </c>
      <c r="K22" s="31">
        <f>IFERROR((テーブル141538[[#This Row],[列5]]+テーブル141538[[#This Row],[列7]]/60)*$C$5,"")</f>
        <v>0</v>
      </c>
      <c r="L22" s="32" t="s">
        <v>4</v>
      </c>
      <c r="M22" s="149"/>
      <c r="N22" s="33"/>
      <c r="O22" s="50"/>
      <c r="P22" s="25"/>
    </row>
    <row r="23" spans="1:16" ht="22.5" customHeight="1" x14ac:dyDescent="0.15">
      <c r="A23" s="137"/>
      <c r="B23" s="160" t="str">
        <f>IF(テーブル141538[[#This Row],[列1]]="",
    "",
    TEXT(テーブル141538[[#This Row],[列1]],"(aaa)"))</f>
        <v/>
      </c>
      <c r="C23" s="138" t="s">
        <v>20</v>
      </c>
      <c r="D23" s="59" t="s">
        <v>21</v>
      </c>
      <c r="E23" s="143" t="s">
        <v>20</v>
      </c>
      <c r="F23" s="144" t="s">
        <v>32</v>
      </c>
      <c r="G23" s="27">
        <f>IF(OR(テーブル141538[[#This Row],[列2]]="",
          テーブル141538[[#This Row],[列4]]=""),
     0,
     IFERROR(HOUR(テーブル141538[[#This Row],[列4]]-テーブル141538[[#This Row],[列15]]-テーブル141538[[#This Row],[列2]]),
                  IFERROR(HOUR(テーブル141538[[#This Row],[列4]]-テーブル141538[[#This Row],[列2]]),
                               0)))</f>
        <v>0</v>
      </c>
      <c r="H23" s="28" t="s">
        <v>22</v>
      </c>
      <c r="I23"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3" s="30" t="s">
        <v>23</v>
      </c>
      <c r="K23" s="31">
        <f>IFERROR((テーブル141538[[#This Row],[列5]]+テーブル141538[[#This Row],[列7]]/60)*$C$5,"")</f>
        <v>0</v>
      </c>
      <c r="L23" s="32" t="s">
        <v>4</v>
      </c>
      <c r="M23" s="149"/>
      <c r="N23" s="33"/>
      <c r="O23" s="50"/>
      <c r="P23" s="25"/>
    </row>
    <row r="24" spans="1:16" ht="22.5" customHeight="1" x14ac:dyDescent="0.15">
      <c r="A24" s="137"/>
      <c r="B24" s="160" t="str">
        <f>IF(テーブル141538[[#This Row],[列1]]="",
    "",
    TEXT(テーブル141538[[#This Row],[列1]],"(aaa)"))</f>
        <v/>
      </c>
      <c r="C24" s="138" t="s">
        <v>20</v>
      </c>
      <c r="D24" s="59" t="s">
        <v>21</v>
      </c>
      <c r="E24" s="143" t="s">
        <v>20</v>
      </c>
      <c r="F24" s="144" t="s">
        <v>32</v>
      </c>
      <c r="G24" s="27">
        <f>IF(OR(テーブル141538[[#This Row],[列2]]="",
          テーブル141538[[#This Row],[列4]]=""),
     0,
     IFERROR(HOUR(テーブル141538[[#This Row],[列4]]-テーブル141538[[#This Row],[列15]]-テーブル141538[[#This Row],[列2]]),
                  IFERROR(HOUR(テーブル141538[[#This Row],[列4]]-テーブル141538[[#This Row],[列2]]),
                               0)))</f>
        <v>0</v>
      </c>
      <c r="H24" s="28" t="s">
        <v>22</v>
      </c>
      <c r="I24"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4" s="30" t="s">
        <v>23</v>
      </c>
      <c r="K24" s="31">
        <f>IFERROR((テーブル141538[[#This Row],[列5]]+テーブル141538[[#This Row],[列7]]/60)*$C$5,"")</f>
        <v>0</v>
      </c>
      <c r="L24" s="32" t="s">
        <v>4</v>
      </c>
      <c r="M24" s="148"/>
      <c r="N24" s="33"/>
      <c r="O24" s="50"/>
      <c r="P24" s="25"/>
    </row>
    <row r="25" spans="1:16" ht="22.5" customHeight="1" x14ac:dyDescent="0.15">
      <c r="A25" s="137"/>
      <c r="B25" s="160" t="str">
        <f>IF(テーブル141538[[#This Row],[列1]]="",
    "",
    TEXT(テーブル141538[[#This Row],[列1]],"(aaa)"))</f>
        <v/>
      </c>
      <c r="C25" s="138" t="s">
        <v>20</v>
      </c>
      <c r="D25" s="59" t="s">
        <v>21</v>
      </c>
      <c r="E25" s="143" t="s">
        <v>20</v>
      </c>
      <c r="F25" s="144" t="s">
        <v>32</v>
      </c>
      <c r="G25" s="27">
        <f>IF(OR(テーブル141538[[#This Row],[列2]]="",
          テーブル141538[[#This Row],[列4]]=""),
     0,
     IFERROR(HOUR(テーブル141538[[#This Row],[列4]]-テーブル141538[[#This Row],[列15]]-テーブル141538[[#This Row],[列2]]),
                  IFERROR(HOUR(テーブル141538[[#This Row],[列4]]-テーブル141538[[#This Row],[列2]]),
                               0)))</f>
        <v>0</v>
      </c>
      <c r="H25" s="28" t="s">
        <v>22</v>
      </c>
      <c r="I25"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5" s="30" t="s">
        <v>23</v>
      </c>
      <c r="K25" s="31">
        <f>IFERROR((テーブル141538[[#This Row],[列5]]+テーブル141538[[#This Row],[列7]]/60)*$C$5,"")</f>
        <v>0</v>
      </c>
      <c r="L25" s="32" t="s">
        <v>4</v>
      </c>
      <c r="M25" s="149"/>
      <c r="N25" s="33"/>
      <c r="O25" s="50"/>
      <c r="P25" s="25"/>
    </row>
    <row r="26" spans="1:16" ht="22.5" customHeight="1" x14ac:dyDescent="0.15">
      <c r="A26" s="137"/>
      <c r="B26" s="160" t="str">
        <f>IF(テーブル141538[[#This Row],[列1]]="",
    "",
    TEXT(テーブル141538[[#This Row],[列1]],"(aaa)"))</f>
        <v/>
      </c>
      <c r="C26" s="138" t="s">
        <v>20</v>
      </c>
      <c r="D26" s="59" t="s">
        <v>21</v>
      </c>
      <c r="E26" s="143" t="s">
        <v>20</v>
      </c>
      <c r="F26" s="144" t="s">
        <v>32</v>
      </c>
      <c r="G26" s="27">
        <f>IF(OR(テーブル141538[[#This Row],[列2]]="",
          テーブル141538[[#This Row],[列4]]=""),
     0,
     IFERROR(HOUR(テーブル141538[[#This Row],[列4]]-テーブル141538[[#This Row],[列15]]-テーブル141538[[#This Row],[列2]]),
                  IFERROR(HOUR(テーブル141538[[#This Row],[列4]]-テーブル141538[[#This Row],[列2]]),
                               0)))</f>
        <v>0</v>
      </c>
      <c r="H26" s="28" t="s">
        <v>22</v>
      </c>
      <c r="I26"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6" s="30" t="s">
        <v>23</v>
      </c>
      <c r="K26" s="31">
        <f>IFERROR((テーブル141538[[#This Row],[列5]]+テーブル141538[[#This Row],[列7]]/60)*$C$5,"")</f>
        <v>0</v>
      </c>
      <c r="L26" s="32" t="s">
        <v>4</v>
      </c>
      <c r="M26" s="149"/>
      <c r="N26" s="33"/>
      <c r="O26" s="50"/>
      <c r="P26" s="25"/>
    </row>
    <row r="27" spans="1:16" ht="22.5" customHeight="1" x14ac:dyDescent="0.15">
      <c r="A27" s="137"/>
      <c r="B27" s="160" t="str">
        <f>IF(テーブル141538[[#This Row],[列1]]="",
    "",
    TEXT(テーブル141538[[#This Row],[列1]],"(aaa)"))</f>
        <v/>
      </c>
      <c r="C27" s="138" t="s">
        <v>20</v>
      </c>
      <c r="D27" s="59" t="s">
        <v>21</v>
      </c>
      <c r="E27" s="143" t="s">
        <v>20</v>
      </c>
      <c r="F27" s="144" t="s">
        <v>32</v>
      </c>
      <c r="G27" s="27">
        <f>IF(OR(テーブル141538[[#This Row],[列2]]="",
          テーブル141538[[#This Row],[列4]]=""),
     0,
     IFERROR(HOUR(テーブル141538[[#This Row],[列4]]-テーブル141538[[#This Row],[列15]]-テーブル141538[[#This Row],[列2]]),
                  IFERROR(HOUR(テーブル141538[[#This Row],[列4]]-テーブル141538[[#This Row],[列2]]),
                               0)))</f>
        <v>0</v>
      </c>
      <c r="H27" s="28" t="s">
        <v>22</v>
      </c>
      <c r="I27"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7" s="30" t="s">
        <v>23</v>
      </c>
      <c r="K27" s="31">
        <f>IFERROR((テーブル141538[[#This Row],[列5]]+テーブル141538[[#This Row],[列7]]/60)*$C$5,"")</f>
        <v>0</v>
      </c>
      <c r="L27" s="32" t="s">
        <v>4</v>
      </c>
      <c r="M27" s="149"/>
      <c r="N27" s="33"/>
      <c r="O27" s="50"/>
      <c r="P27" s="25"/>
    </row>
    <row r="28" spans="1:16" ht="22.5" customHeight="1" x14ac:dyDescent="0.15">
      <c r="A28" s="137"/>
      <c r="B28" s="160" t="str">
        <f>IF(テーブル141538[[#This Row],[列1]]="",
    "",
    TEXT(テーブル141538[[#This Row],[列1]],"(aaa)"))</f>
        <v/>
      </c>
      <c r="C28" s="138" t="s">
        <v>20</v>
      </c>
      <c r="D28" s="59" t="s">
        <v>21</v>
      </c>
      <c r="E28" s="143" t="s">
        <v>20</v>
      </c>
      <c r="F28" s="144" t="s">
        <v>32</v>
      </c>
      <c r="G28" s="27">
        <f>IF(OR(テーブル141538[[#This Row],[列2]]="",
          テーブル141538[[#This Row],[列4]]=""),
     0,
     IFERROR(HOUR(テーブル141538[[#This Row],[列4]]-テーブル141538[[#This Row],[列15]]-テーブル141538[[#This Row],[列2]]),
                  IFERROR(HOUR(テーブル141538[[#This Row],[列4]]-テーブル141538[[#This Row],[列2]]),
                               0)))</f>
        <v>0</v>
      </c>
      <c r="H28" s="28" t="s">
        <v>22</v>
      </c>
      <c r="I28"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8" s="30" t="s">
        <v>23</v>
      </c>
      <c r="K28" s="31">
        <f>IFERROR((テーブル141538[[#This Row],[列5]]+テーブル141538[[#This Row],[列7]]/60)*$C$5,"")</f>
        <v>0</v>
      </c>
      <c r="L28" s="32" t="s">
        <v>4</v>
      </c>
      <c r="M28" s="149"/>
      <c r="N28" s="33"/>
      <c r="O28" s="50"/>
      <c r="P28" s="25"/>
    </row>
    <row r="29" spans="1:16" ht="22.5" customHeight="1" x14ac:dyDescent="0.15">
      <c r="A29" s="137"/>
      <c r="B29" s="160" t="str">
        <f>IF(テーブル141538[[#This Row],[列1]]="",
    "",
    TEXT(テーブル141538[[#This Row],[列1]],"(aaa)"))</f>
        <v/>
      </c>
      <c r="C29" s="138" t="s">
        <v>20</v>
      </c>
      <c r="D29" s="59" t="s">
        <v>21</v>
      </c>
      <c r="E29" s="143" t="s">
        <v>20</v>
      </c>
      <c r="F29" s="144" t="s">
        <v>32</v>
      </c>
      <c r="G29" s="27">
        <f>IF(OR(テーブル141538[[#This Row],[列2]]="",
          テーブル141538[[#This Row],[列4]]=""),
     0,
     IFERROR(HOUR(テーブル141538[[#This Row],[列4]]-テーブル141538[[#This Row],[列15]]-テーブル141538[[#This Row],[列2]]),
                  IFERROR(HOUR(テーブル141538[[#This Row],[列4]]-テーブル141538[[#This Row],[列2]]),
                               0)))</f>
        <v>0</v>
      </c>
      <c r="H29" s="28" t="s">
        <v>22</v>
      </c>
      <c r="I29" s="34"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29" s="30" t="s">
        <v>23</v>
      </c>
      <c r="K29" s="31">
        <f>IFERROR((テーブル141538[[#This Row],[列5]]+テーブル141538[[#This Row],[列7]]/60)*$C$5,"")</f>
        <v>0</v>
      </c>
      <c r="L29" s="32" t="s">
        <v>4</v>
      </c>
      <c r="M29" s="149"/>
      <c r="N29" s="33"/>
      <c r="O29" s="50"/>
      <c r="P29" s="25"/>
    </row>
    <row r="30" spans="1:16" ht="22.5" customHeight="1" thickBot="1" x14ac:dyDescent="0.2">
      <c r="A30" s="139"/>
      <c r="B30" s="161" t="str">
        <f>IF(テーブル141538[[#This Row],[列1]]="",
    "",
    TEXT(テーブル141538[[#This Row],[列1]],"(aaa)"))</f>
        <v/>
      </c>
      <c r="C30" s="140" t="s">
        <v>20</v>
      </c>
      <c r="D30" s="35" t="s">
        <v>21</v>
      </c>
      <c r="E30" s="145" t="s">
        <v>20</v>
      </c>
      <c r="F30" s="146" t="s">
        <v>32</v>
      </c>
      <c r="G30" s="36">
        <f>IF(OR(テーブル141538[[#This Row],[列2]]="",
          テーブル141538[[#This Row],[列4]]=""),
     0,
     IFERROR(HOUR(テーブル141538[[#This Row],[列4]]-テーブル141538[[#This Row],[列15]]-テーブル141538[[#This Row],[列2]]),
                  IFERROR(HOUR(テーブル141538[[#This Row],[列4]]-テーブル141538[[#This Row],[列2]]),
                               0)))</f>
        <v>0</v>
      </c>
      <c r="H30" s="37" t="s">
        <v>22</v>
      </c>
      <c r="I30" s="38" t="str">
        <f>IF(OR(テーブル141538[[#This Row],[列2]]="",
          テーブル141538[[#This Row],[列4]]=""),
     "00",
     IF(ISERROR(MINUTE(テーブル141538[[#This Row],[列4]]-テーブル141538[[#This Row],[列15]]-テーブル141538[[#This Row],[列2]])),
        IF(ISERROR(MINUTE(テーブル141538[[#This Row],[列4]]-テーブル141538[[#This Row],[列2]])),
           "00",
           IF(MINUTE(テーブル141538[[#This Row],[列4]]-テーブル141538[[#This Row],[列2]])&lt;30,
              "00",
              30)),
        IF(MINUTE(テーブル141538[[#This Row],[列4]]-テーブル141538[[#This Row],[列15]]-テーブル141538[[#This Row],[列2]])&lt;30,
           "00",
           30)))</f>
        <v>00</v>
      </c>
      <c r="J30" s="39" t="s">
        <v>23</v>
      </c>
      <c r="K30" s="40">
        <f>IFERROR((テーブル141538[[#This Row],[列5]]+テーブル141538[[#This Row],[列7]]/60)*$C$5,"")</f>
        <v>0</v>
      </c>
      <c r="L30" s="41" t="s">
        <v>4</v>
      </c>
      <c r="M30" s="150"/>
      <c r="N30" s="42"/>
      <c r="O30" s="50"/>
      <c r="P30" s="25"/>
    </row>
    <row r="31" spans="1:16" ht="22.5" customHeight="1" thickBot="1" x14ac:dyDescent="0.2">
      <c r="A31" s="198" t="s">
        <v>27</v>
      </c>
      <c r="B31" s="199"/>
      <c r="C31" s="200"/>
      <c r="D31" s="201"/>
      <c r="E31" s="202"/>
      <c r="F31" s="57"/>
      <c r="G31" s="203">
        <f>SUM(テーブル141538[[#All],[列5]])+SUM(テーブル141538[[#All],[列7]])/60</f>
        <v>0</v>
      </c>
      <c r="H31" s="204"/>
      <c r="I31" s="205" t="s">
        <v>24</v>
      </c>
      <c r="J31" s="206"/>
      <c r="K31" s="43">
        <f>SUM(テーブル141538[[#All],[列9]])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⑥年月支払分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IF(テーブル141523[[#This Row],[列1]]="",
    "",
    TEXT(テーブル141523[[#This Row],[列1]],"(aaa)"))</f>
        <v/>
      </c>
      <c r="C8" s="151" t="s">
        <v>32</v>
      </c>
      <c r="D8" s="17" t="s">
        <v>13</v>
      </c>
      <c r="E8" s="152" t="s">
        <v>32</v>
      </c>
      <c r="F8" s="153" t="s">
        <v>32</v>
      </c>
      <c r="G8" s="18">
        <f>IF(OR(テーブル141523[[#This Row],[列2]]="",
          テーブル141523[[#This Row],[列4]]=""),
     0,
     IFERROR(HOUR(テーブル141523[[#This Row],[列4]]-テーブル141523[[#This Row],[列15]]-テーブル141523[[#This Row],[列2]]),
                  IFERROR(HOUR(テーブル141523[[#This Row],[列4]]-テーブル141523[[#This Row],[列2]]),
                               0)))</f>
        <v>0</v>
      </c>
      <c r="H8" s="19" t="s">
        <v>22</v>
      </c>
      <c r="I8" s="20"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8" s="21" t="s">
        <v>23</v>
      </c>
      <c r="K8" s="22">
        <f>IFERROR((テーブル141523[[#This Row],[列5]]+テーブル141523[[#This Row],[列7]]/60)*$C$5,"")</f>
        <v>0</v>
      </c>
      <c r="L8" s="23" t="s">
        <v>4</v>
      </c>
      <c r="M8" s="147"/>
      <c r="N8" s="24"/>
      <c r="O8" s="50"/>
      <c r="P8" s="25"/>
    </row>
    <row r="9" spans="1:16" ht="22.5" customHeight="1" x14ac:dyDescent="0.15">
      <c r="A9" s="137"/>
      <c r="B9" s="159" t="str">
        <f>IF(テーブル141523[[#This Row],[列1]]="",
    "",
    TEXT(テーブル141523[[#This Row],[列1]],"(aaa)"))</f>
        <v/>
      </c>
      <c r="C9" s="138" t="s">
        <v>32</v>
      </c>
      <c r="D9" s="59" t="s">
        <v>13</v>
      </c>
      <c r="E9" s="143" t="s">
        <v>32</v>
      </c>
      <c r="F9" s="144" t="s">
        <v>32</v>
      </c>
      <c r="G9" s="27">
        <f>IF(OR(テーブル141523[[#This Row],[列2]]="",
          テーブル141523[[#This Row],[列4]]=""),
     0,
     IFERROR(HOUR(テーブル141523[[#This Row],[列4]]-テーブル141523[[#This Row],[列15]]-テーブル141523[[#This Row],[列2]]),
                  IFERROR(HOUR(テーブル141523[[#This Row],[列4]]-テーブル141523[[#This Row],[列2]]),
                               0)))</f>
        <v>0</v>
      </c>
      <c r="H9" s="28" t="s">
        <v>22</v>
      </c>
      <c r="I9" s="29"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9" s="30" t="s">
        <v>23</v>
      </c>
      <c r="K9" s="31">
        <f>IFERROR((テーブル141523[[#This Row],[列5]]+テーブル141523[[#This Row],[列7]]/60)*$C$5,"")</f>
        <v>0</v>
      </c>
      <c r="L9" s="32" t="s">
        <v>4</v>
      </c>
      <c r="M9" s="148"/>
      <c r="N9" s="33"/>
      <c r="O9" s="50"/>
      <c r="P9" s="25"/>
    </row>
    <row r="10" spans="1:16" ht="22.5" customHeight="1" x14ac:dyDescent="0.15">
      <c r="A10" s="137"/>
      <c r="B10" s="160" t="str">
        <f>IF(テーブル141523[[#This Row],[列1]]="",
    "",
    TEXT(テーブル141523[[#This Row],[列1]],"(aaa)"))</f>
        <v/>
      </c>
      <c r="C10" s="138" t="s">
        <v>32</v>
      </c>
      <c r="D10" s="59" t="s">
        <v>13</v>
      </c>
      <c r="E10" s="143" t="s">
        <v>32</v>
      </c>
      <c r="F10" s="144" t="s">
        <v>32</v>
      </c>
      <c r="G10" s="27">
        <f>IF(OR(テーブル141523[[#This Row],[列2]]="",
          テーブル141523[[#This Row],[列4]]=""),
     0,
     IFERROR(HOUR(テーブル141523[[#This Row],[列4]]-テーブル141523[[#This Row],[列15]]-テーブル141523[[#This Row],[列2]]),
                  IFERROR(HOUR(テーブル141523[[#This Row],[列4]]-テーブル141523[[#This Row],[列2]]),
                               0)))</f>
        <v>0</v>
      </c>
      <c r="H10" s="28" t="s">
        <v>22</v>
      </c>
      <c r="I10"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0" s="30" t="s">
        <v>23</v>
      </c>
      <c r="K10" s="31">
        <f>IFERROR((テーブル141523[[#This Row],[列5]]+テーブル141523[[#This Row],[列7]]/60)*$C$5,"")</f>
        <v>0</v>
      </c>
      <c r="L10" s="32" t="s">
        <v>4</v>
      </c>
      <c r="M10" s="149"/>
      <c r="N10" s="33"/>
      <c r="O10" s="50"/>
      <c r="P10" s="25"/>
    </row>
    <row r="11" spans="1:16" ht="22.5" customHeight="1" x14ac:dyDescent="0.15">
      <c r="A11" s="137"/>
      <c r="B11" s="160" t="str">
        <f>IF(テーブル141523[[#This Row],[列1]]="",
    "",
    TEXT(テーブル141523[[#This Row],[列1]],"(aaa)"))</f>
        <v/>
      </c>
      <c r="C11" s="138" t="s">
        <v>20</v>
      </c>
      <c r="D11" s="59" t="s">
        <v>21</v>
      </c>
      <c r="E11" s="143" t="s">
        <v>20</v>
      </c>
      <c r="F11" s="144" t="s">
        <v>32</v>
      </c>
      <c r="G11" s="27">
        <f>IF(OR(テーブル141523[[#This Row],[列2]]="",
          テーブル141523[[#This Row],[列4]]=""),
     0,
     IFERROR(HOUR(テーブル141523[[#This Row],[列4]]-テーブル141523[[#This Row],[列15]]-テーブル141523[[#This Row],[列2]]),
                  IFERROR(HOUR(テーブル141523[[#This Row],[列4]]-テーブル141523[[#This Row],[列2]]),
                               0)))</f>
        <v>0</v>
      </c>
      <c r="H11" s="28" t="s">
        <v>22</v>
      </c>
      <c r="I11"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1" s="30" t="s">
        <v>23</v>
      </c>
      <c r="K11" s="31">
        <f>IFERROR((テーブル141523[[#This Row],[列5]]+テーブル141523[[#This Row],[列7]]/60)*$C$5,"")</f>
        <v>0</v>
      </c>
      <c r="L11" s="32" t="s">
        <v>4</v>
      </c>
      <c r="M11" s="149"/>
      <c r="N11" s="33"/>
      <c r="O11" s="50"/>
      <c r="P11" s="25"/>
    </row>
    <row r="12" spans="1:16" ht="22.5" customHeight="1" x14ac:dyDescent="0.15">
      <c r="A12" s="137"/>
      <c r="B12" s="160" t="str">
        <f>IF(テーブル141523[[#This Row],[列1]]="",
    "",
    TEXT(テーブル141523[[#This Row],[列1]],"(aaa)"))</f>
        <v/>
      </c>
      <c r="C12" s="138" t="s">
        <v>20</v>
      </c>
      <c r="D12" s="59" t="s">
        <v>21</v>
      </c>
      <c r="E12" s="143" t="s">
        <v>20</v>
      </c>
      <c r="F12" s="144" t="s">
        <v>32</v>
      </c>
      <c r="G12" s="27">
        <f>IF(OR(テーブル141523[[#This Row],[列2]]="",
          テーブル141523[[#This Row],[列4]]=""),
     0,
     IFERROR(HOUR(テーブル141523[[#This Row],[列4]]-テーブル141523[[#This Row],[列15]]-テーブル141523[[#This Row],[列2]]),
                  IFERROR(HOUR(テーブル141523[[#This Row],[列4]]-テーブル141523[[#This Row],[列2]]),
                               0)))</f>
        <v>0</v>
      </c>
      <c r="H12" s="28" t="s">
        <v>22</v>
      </c>
      <c r="I12"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2" s="30" t="s">
        <v>23</v>
      </c>
      <c r="K12" s="31">
        <f>IFERROR((テーブル141523[[#This Row],[列5]]+テーブル141523[[#This Row],[列7]]/60)*$C$5,"")</f>
        <v>0</v>
      </c>
      <c r="L12" s="32" t="s">
        <v>4</v>
      </c>
      <c r="M12" s="149"/>
      <c r="N12" s="33"/>
      <c r="O12" s="50"/>
      <c r="P12" s="25"/>
    </row>
    <row r="13" spans="1:16" ht="22.5" customHeight="1" x14ac:dyDescent="0.15">
      <c r="A13" s="137"/>
      <c r="B13" s="160" t="str">
        <f>IF(テーブル141523[[#This Row],[列1]]="",
    "",
    TEXT(テーブル141523[[#This Row],[列1]],"(aaa)"))</f>
        <v/>
      </c>
      <c r="C13" s="138" t="s">
        <v>20</v>
      </c>
      <c r="D13" s="59" t="s">
        <v>21</v>
      </c>
      <c r="E13" s="143" t="s">
        <v>20</v>
      </c>
      <c r="F13" s="144" t="s">
        <v>32</v>
      </c>
      <c r="G13" s="27">
        <f>IF(OR(テーブル141523[[#This Row],[列2]]="",
          テーブル141523[[#This Row],[列4]]=""),
     0,
     IFERROR(HOUR(テーブル141523[[#This Row],[列4]]-テーブル141523[[#This Row],[列15]]-テーブル141523[[#This Row],[列2]]),
                  IFERROR(HOUR(テーブル141523[[#This Row],[列4]]-テーブル141523[[#This Row],[列2]]),
                               0)))</f>
        <v>0</v>
      </c>
      <c r="H13" s="28" t="s">
        <v>22</v>
      </c>
      <c r="I13"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3" s="30" t="s">
        <v>23</v>
      </c>
      <c r="K13" s="31">
        <f>IFERROR((テーブル141523[[#This Row],[列5]]+テーブル141523[[#This Row],[列7]]/60)*$C$5,"")</f>
        <v>0</v>
      </c>
      <c r="L13" s="32" t="s">
        <v>4</v>
      </c>
      <c r="M13" s="149"/>
      <c r="N13" s="33"/>
      <c r="O13" s="50"/>
      <c r="P13" s="25"/>
    </row>
    <row r="14" spans="1:16" ht="22.5" customHeight="1" x14ac:dyDescent="0.15">
      <c r="A14" s="137"/>
      <c r="B14" s="160" t="str">
        <f>IF(テーブル141523[[#This Row],[列1]]="",
    "",
    TEXT(テーブル141523[[#This Row],[列1]],"(aaa)"))</f>
        <v/>
      </c>
      <c r="C14" s="138" t="s">
        <v>20</v>
      </c>
      <c r="D14" s="59" t="s">
        <v>21</v>
      </c>
      <c r="E14" s="143" t="s">
        <v>20</v>
      </c>
      <c r="F14" s="144" t="s">
        <v>32</v>
      </c>
      <c r="G14" s="27">
        <f>IF(OR(テーブル141523[[#This Row],[列2]]="",
          テーブル141523[[#This Row],[列4]]=""),
     0,
     IFERROR(HOUR(テーブル141523[[#This Row],[列4]]-テーブル141523[[#This Row],[列15]]-テーブル141523[[#This Row],[列2]]),
                  IFERROR(HOUR(テーブル141523[[#This Row],[列4]]-テーブル141523[[#This Row],[列2]]),
                               0)))</f>
        <v>0</v>
      </c>
      <c r="H14" s="28" t="s">
        <v>22</v>
      </c>
      <c r="I14"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4" s="30" t="s">
        <v>23</v>
      </c>
      <c r="K14" s="31">
        <f>IFERROR((テーブル141523[[#This Row],[列5]]+テーブル141523[[#This Row],[列7]]/60)*$C$5,"")</f>
        <v>0</v>
      </c>
      <c r="L14" s="32" t="s">
        <v>4</v>
      </c>
      <c r="M14" s="149"/>
      <c r="N14" s="33"/>
      <c r="O14" s="50"/>
      <c r="P14" s="25"/>
    </row>
    <row r="15" spans="1:16" ht="22.5" customHeight="1" x14ac:dyDescent="0.15">
      <c r="A15" s="137"/>
      <c r="B15" s="160" t="str">
        <f>IF(テーブル141523[[#This Row],[列1]]="",
    "",
    TEXT(テーブル141523[[#This Row],[列1]],"(aaa)"))</f>
        <v/>
      </c>
      <c r="C15" s="138" t="s">
        <v>20</v>
      </c>
      <c r="D15" s="59" t="s">
        <v>21</v>
      </c>
      <c r="E15" s="143" t="s">
        <v>20</v>
      </c>
      <c r="F15" s="144" t="s">
        <v>32</v>
      </c>
      <c r="G15" s="27">
        <f>IF(OR(テーブル141523[[#This Row],[列2]]="",
          テーブル141523[[#This Row],[列4]]=""),
     0,
     IFERROR(HOUR(テーブル141523[[#This Row],[列4]]-テーブル141523[[#This Row],[列15]]-テーブル141523[[#This Row],[列2]]),
                  IFERROR(HOUR(テーブル141523[[#This Row],[列4]]-テーブル141523[[#This Row],[列2]]),
                               0)))</f>
        <v>0</v>
      </c>
      <c r="H15" s="28" t="s">
        <v>22</v>
      </c>
      <c r="I15"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5" s="30" t="s">
        <v>23</v>
      </c>
      <c r="K15" s="31">
        <f>IFERROR((テーブル141523[[#This Row],[列5]]+テーブル141523[[#This Row],[列7]]/60)*$C$5,"")</f>
        <v>0</v>
      </c>
      <c r="L15" s="32" t="s">
        <v>4</v>
      </c>
      <c r="M15" s="149"/>
      <c r="N15" s="33"/>
      <c r="O15" s="50"/>
      <c r="P15" s="25"/>
    </row>
    <row r="16" spans="1:16" ht="22.5" customHeight="1" x14ac:dyDescent="0.15">
      <c r="A16" s="137"/>
      <c r="B16" s="160" t="str">
        <f>IF(テーブル141523[[#This Row],[列1]]="",
    "",
    TEXT(テーブル141523[[#This Row],[列1]],"(aaa)"))</f>
        <v/>
      </c>
      <c r="C16" s="138" t="s">
        <v>20</v>
      </c>
      <c r="D16" s="59" t="s">
        <v>21</v>
      </c>
      <c r="E16" s="143" t="s">
        <v>20</v>
      </c>
      <c r="F16" s="144" t="s">
        <v>32</v>
      </c>
      <c r="G16" s="27">
        <f>IF(OR(テーブル141523[[#This Row],[列2]]="",
          テーブル141523[[#This Row],[列4]]=""),
     0,
     IFERROR(HOUR(テーブル141523[[#This Row],[列4]]-テーブル141523[[#This Row],[列15]]-テーブル141523[[#This Row],[列2]]),
                  IFERROR(HOUR(テーブル141523[[#This Row],[列4]]-テーブル141523[[#This Row],[列2]]),
                               0)))</f>
        <v>0</v>
      </c>
      <c r="H16" s="28" t="s">
        <v>22</v>
      </c>
      <c r="I16"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6" s="30" t="s">
        <v>23</v>
      </c>
      <c r="K16" s="31">
        <f>IFERROR((テーブル141523[[#This Row],[列5]]+テーブル141523[[#This Row],[列7]]/60)*$C$5,"")</f>
        <v>0</v>
      </c>
      <c r="L16" s="32" t="s">
        <v>4</v>
      </c>
      <c r="M16" s="149"/>
      <c r="N16" s="33"/>
      <c r="O16" s="50"/>
      <c r="P16" s="25"/>
    </row>
    <row r="17" spans="1:16" ht="22.5" customHeight="1" x14ac:dyDescent="0.15">
      <c r="A17" s="137"/>
      <c r="B17" s="160" t="str">
        <f>IF(テーブル141523[[#This Row],[列1]]="",
    "",
    TEXT(テーブル141523[[#This Row],[列1]],"(aaa)"))</f>
        <v/>
      </c>
      <c r="C17" s="138" t="s">
        <v>20</v>
      </c>
      <c r="D17" s="59" t="s">
        <v>21</v>
      </c>
      <c r="E17" s="143" t="s">
        <v>20</v>
      </c>
      <c r="F17" s="144" t="s">
        <v>32</v>
      </c>
      <c r="G17" s="27">
        <f>IF(OR(テーブル141523[[#This Row],[列2]]="",
          テーブル141523[[#This Row],[列4]]=""),
     0,
     IFERROR(HOUR(テーブル141523[[#This Row],[列4]]-テーブル141523[[#This Row],[列15]]-テーブル141523[[#This Row],[列2]]),
                  IFERROR(HOUR(テーブル141523[[#This Row],[列4]]-テーブル141523[[#This Row],[列2]]),
                               0)))</f>
        <v>0</v>
      </c>
      <c r="H17" s="28" t="s">
        <v>22</v>
      </c>
      <c r="I17"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7" s="30" t="s">
        <v>23</v>
      </c>
      <c r="K17" s="31">
        <f>IFERROR((テーブル141523[[#This Row],[列5]]+テーブル141523[[#This Row],[列7]]/60)*$C$5,"")</f>
        <v>0</v>
      </c>
      <c r="L17" s="32" t="s">
        <v>4</v>
      </c>
      <c r="M17" s="149"/>
      <c r="N17" s="33"/>
      <c r="O17" s="50"/>
      <c r="P17" s="25"/>
    </row>
    <row r="18" spans="1:16" ht="22.5" customHeight="1" x14ac:dyDescent="0.15">
      <c r="A18" s="137"/>
      <c r="B18" s="160" t="str">
        <f>IF(テーブル141523[[#This Row],[列1]]="",
    "",
    TEXT(テーブル141523[[#This Row],[列1]],"(aaa)"))</f>
        <v/>
      </c>
      <c r="C18" s="138" t="s">
        <v>20</v>
      </c>
      <c r="D18" s="59" t="s">
        <v>21</v>
      </c>
      <c r="E18" s="143" t="s">
        <v>20</v>
      </c>
      <c r="F18" s="144" t="s">
        <v>32</v>
      </c>
      <c r="G18" s="27">
        <f>IF(OR(テーブル141523[[#This Row],[列2]]="",
          テーブル141523[[#This Row],[列4]]=""),
     0,
     IFERROR(HOUR(テーブル141523[[#This Row],[列4]]-テーブル141523[[#This Row],[列15]]-テーブル141523[[#This Row],[列2]]),
                  IFERROR(HOUR(テーブル141523[[#This Row],[列4]]-テーブル141523[[#This Row],[列2]]),
                               0)))</f>
        <v>0</v>
      </c>
      <c r="H18" s="28" t="s">
        <v>22</v>
      </c>
      <c r="I18"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8" s="30" t="s">
        <v>23</v>
      </c>
      <c r="K18" s="31">
        <f>IFERROR((テーブル141523[[#This Row],[列5]]+テーブル141523[[#This Row],[列7]]/60)*$C$5,"")</f>
        <v>0</v>
      </c>
      <c r="L18" s="32" t="s">
        <v>4</v>
      </c>
      <c r="M18" s="149"/>
      <c r="N18" s="33"/>
      <c r="O18" s="50"/>
      <c r="P18" s="25"/>
    </row>
    <row r="19" spans="1:16" ht="22.5" customHeight="1" x14ac:dyDescent="0.15">
      <c r="A19" s="137"/>
      <c r="B19" s="160" t="str">
        <f>IF(テーブル141523[[#This Row],[列1]]="",
    "",
    TEXT(テーブル141523[[#This Row],[列1]],"(aaa)"))</f>
        <v/>
      </c>
      <c r="C19" s="138" t="s">
        <v>20</v>
      </c>
      <c r="D19" s="59" t="s">
        <v>21</v>
      </c>
      <c r="E19" s="143" t="s">
        <v>20</v>
      </c>
      <c r="F19" s="144" t="s">
        <v>32</v>
      </c>
      <c r="G19" s="27">
        <f>IF(OR(テーブル141523[[#This Row],[列2]]="",
          テーブル141523[[#This Row],[列4]]=""),
     0,
     IFERROR(HOUR(テーブル141523[[#This Row],[列4]]-テーブル141523[[#This Row],[列15]]-テーブル141523[[#This Row],[列2]]),
                  IFERROR(HOUR(テーブル141523[[#This Row],[列4]]-テーブル141523[[#This Row],[列2]]),
                               0)))</f>
        <v>0</v>
      </c>
      <c r="H19" s="28" t="s">
        <v>22</v>
      </c>
      <c r="I19"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19" s="30" t="s">
        <v>23</v>
      </c>
      <c r="K19" s="31">
        <f>IFERROR((テーブル141523[[#This Row],[列5]]+テーブル141523[[#This Row],[列7]]/60)*$C$5,"")</f>
        <v>0</v>
      </c>
      <c r="L19" s="32" t="s">
        <v>4</v>
      </c>
      <c r="M19" s="149"/>
      <c r="N19" s="33"/>
      <c r="O19" s="50"/>
      <c r="P19" s="25"/>
    </row>
    <row r="20" spans="1:16" ht="22.5" customHeight="1" x14ac:dyDescent="0.15">
      <c r="A20" s="137"/>
      <c r="B20" s="160" t="str">
        <f>IF(テーブル141523[[#This Row],[列1]]="",
    "",
    TEXT(テーブル141523[[#This Row],[列1]],"(aaa)"))</f>
        <v/>
      </c>
      <c r="C20" s="138" t="s">
        <v>20</v>
      </c>
      <c r="D20" s="59" t="s">
        <v>21</v>
      </c>
      <c r="E20" s="143" t="s">
        <v>20</v>
      </c>
      <c r="F20" s="144" t="s">
        <v>32</v>
      </c>
      <c r="G20" s="27">
        <f>IF(OR(テーブル141523[[#This Row],[列2]]="",
          テーブル141523[[#This Row],[列4]]=""),
     0,
     IFERROR(HOUR(テーブル141523[[#This Row],[列4]]-テーブル141523[[#This Row],[列15]]-テーブル141523[[#This Row],[列2]]),
                  IFERROR(HOUR(テーブル141523[[#This Row],[列4]]-テーブル141523[[#This Row],[列2]]),
                               0)))</f>
        <v>0</v>
      </c>
      <c r="H20" s="28" t="s">
        <v>22</v>
      </c>
      <c r="I20"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0" s="30" t="s">
        <v>23</v>
      </c>
      <c r="K20" s="31">
        <f>IFERROR((テーブル141523[[#This Row],[列5]]+テーブル141523[[#This Row],[列7]]/60)*$C$5,"")</f>
        <v>0</v>
      </c>
      <c r="L20" s="32" t="s">
        <v>4</v>
      </c>
      <c r="M20" s="149"/>
      <c r="N20" s="33"/>
      <c r="O20" s="50"/>
      <c r="P20" s="25"/>
    </row>
    <row r="21" spans="1:16" ht="22.5" customHeight="1" x14ac:dyDescent="0.15">
      <c r="A21" s="137"/>
      <c r="B21" s="160" t="str">
        <f>IF(テーブル141523[[#This Row],[列1]]="",
    "",
    TEXT(テーブル141523[[#This Row],[列1]],"(aaa)"))</f>
        <v/>
      </c>
      <c r="C21" s="138" t="s">
        <v>20</v>
      </c>
      <c r="D21" s="59" t="s">
        <v>21</v>
      </c>
      <c r="E21" s="143" t="s">
        <v>20</v>
      </c>
      <c r="F21" s="144" t="s">
        <v>32</v>
      </c>
      <c r="G21" s="27">
        <f>IF(OR(テーブル141523[[#This Row],[列2]]="",
          テーブル141523[[#This Row],[列4]]=""),
     0,
     IFERROR(HOUR(テーブル141523[[#This Row],[列4]]-テーブル141523[[#This Row],[列15]]-テーブル141523[[#This Row],[列2]]),
                  IFERROR(HOUR(テーブル141523[[#This Row],[列4]]-テーブル141523[[#This Row],[列2]]),
                               0)))</f>
        <v>0</v>
      </c>
      <c r="H21" s="28" t="s">
        <v>22</v>
      </c>
      <c r="I21"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1" s="30" t="s">
        <v>23</v>
      </c>
      <c r="K21" s="31">
        <f>IFERROR((テーブル141523[[#This Row],[列5]]+テーブル141523[[#This Row],[列7]]/60)*$C$5,"")</f>
        <v>0</v>
      </c>
      <c r="L21" s="32" t="s">
        <v>4</v>
      </c>
      <c r="M21" s="149"/>
      <c r="N21" s="33"/>
      <c r="O21" s="50"/>
      <c r="P21" s="25"/>
    </row>
    <row r="22" spans="1:16" ht="22.5" customHeight="1" x14ac:dyDescent="0.15">
      <c r="A22" s="137"/>
      <c r="B22" s="160" t="str">
        <f>IF(テーブル141523[[#This Row],[列1]]="",
    "",
    TEXT(テーブル141523[[#This Row],[列1]],"(aaa)"))</f>
        <v/>
      </c>
      <c r="C22" s="138" t="s">
        <v>20</v>
      </c>
      <c r="D22" s="59" t="s">
        <v>21</v>
      </c>
      <c r="E22" s="143" t="s">
        <v>20</v>
      </c>
      <c r="F22" s="144" t="s">
        <v>32</v>
      </c>
      <c r="G22" s="27">
        <f>IF(OR(テーブル141523[[#This Row],[列2]]="",
          テーブル141523[[#This Row],[列4]]=""),
     0,
     IFERROR(HOUR(テーブル141523[[#This Row],[列4]]-テーブル141523[[#This Row],[列15]]-テーブル141523[[#This Row],[列2]]),
                  IFERROR(HOUR(テーブル141523[[#This Row],[列4]]-テーブル141523[[#This Row],[列2]]),
                               0)))</f>
        <v>0</v>
      </c>
      <c r="H22" s="28" t="s">
        <v>22</v>
      </c>
      <c r="I22"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2" s="30" t="s">
        <v>23</v>
      </c>
      <c r="K22" s="31">
        <f>IFERROR((テーブル141523[[#This Row],[列5]]+テーブル141523[[#This Row],[列7]]/60)*$C$5,"")</f>
        <v>0</v>
      </c>
      <c r="L22" s="32" t="s">
        <v>4</v>
      </c>
      <c r="M22" s="149"/>
      <c r="N22" s="33"/>
      <c r="O22" s="50"/>
      <c r="P22" s="25"/>
    </row>
    <row r="23" spans="1:16" ht="22.5" customHeight="1" x14ac:dyDescent="0.15">
      <c r="A23" s="137"/>
      <c r="B23" s="160" t="str">
        <f>IF(テーブル141523[[#This Row],[列1]]="",
    "",
    TEXT(テーブル141523[[#This Row],[列1]],"(aaa)"))</f>
        <v/>
      </c>
      <c r="C23" s="138" t="s">
        <v>20</v>
      </c>
      <c r="D23" s="59" t="s">
        <v>21</v>
      </c>
      <c r="E23" s="143" t="s">
        <v>20</v>
      </c>
      <c r="F23" s="144" t="s">
        <v>32</v>
      </c>
      <c r="G23" s="27">
        <f>IF(OR(テーブル141523[[#This Row],[列2]]="",
          テーブル141523[[#This Row],[列4]]=""),
     0,
     IFERROR(HOUR(テーブル141523[[#This Row],[列4]]-テーブル141523[[#This Row],[列15]]-テーブル141523[[#This Row],[列2]]),
                  IFERROR(HOUR(テーブル141523[[#This Row],[列4]]-テーブル141523[[#This Row],[列2]]),
                               0)))</f>
        <v>0</v>
      </c>
      <c r="H23" s="28" t="s">
        <v>22</v>
      </c>
      <c r="I23"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3" s="30" t="s">
        <v>23</v>
      </c>
      <c r="K23" s="31">
        <f>IFERROR((テーブル141523[[#This Row],[列5]]+テーブル141523[[#This Row],[列7]]/60)*$C$5,"")</f>
        <v>0</v>
      </c>
      <c r="L23" s="32" t="s">
        <v>4</v>
      </c>
      <c r="M23" s="149"/>
      <c r="N23" s="33"/>
      <c r="O23" s="50"/>
      <c r="P23" s="25"/>
    </row>
    <row r="24" spans="1:16" ht="22.5" customHeight="1" x14ac:dyDescent="0.15">
      <c r="A24" s="137"/>
      <c r="B24" s="160" t="str">
        <f>IF(テーブル141523[[#This Row],[列1]]="",
    "",
    TEXT(テーブル141523[[#This Row],[列1]],"(aaa)"))</f>
        <v/>
      </c>
      <c r="C24" s="138" t="s">
        <v>20</v>
      </c>
      <c r="D24" s="59" t="s">
        <v>21</v>
      </c>
      <c r="E24" s="143" t="s">
        <v>20</v>
      </c>
      <c r="F24" s="144" t="s">
        <v>32</v>
      </c>
      <c r="G24" s="27">
        <f>IF(OR(テーブル141523[[#This Row],[列2]]="",
          テーブル141523[[#This Row],[列4]]=""),
     0,
     IFERROR(HOUR(テーブル141523[[#This Row],[列4]]-テーブル141523[[#This Row],[列15]]-テーブル141523[[#This Row],[列2]]),
                  IFERROR(HOUR(テーブル141523[[#This Row],[列4]]-テーブル141523[[#This Row],[列2]]),
                               0)))</f>
        <v>0</v>
      </c>
      <c r="H24" s="28" t="s">
        <v>22</v>
      </c>
      <c r="I24"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4" s="30" t="s">
        <v>23</v>
      </c>
      <c r="K24" s="31">
        <f>IFERROR((テーブル141523[[#This Row],[列5]]+テーブル141523[[#This Row],[列7]]/60)*$C$5,"")</f>
        <v>0</v>
      </c>
      <c r="L24" s="32" t="s">
        <v>4</v>
      </c>
      <c r="M24" s="148"/>
      <c r="N24" s="33"/>
      <c r="O24" s="50"/>
      <c r="P24" s="25"/>
    </row>
    <row r="25" spans="1:16" ht="22.5" customHeight="1" x14ac:dyDescent="0.15">
      <c r="A25" s="137"/>
      <c r="B25" s="160" t="str">
        <f>IF(テーブル141523[[#This Row],[列1]]="",
    "",
    TEXT(テーブル141523[[#This Row],[列1]],"(aaa)"))</f>
        <v/>
      </c>
      <c r="C25" s="138" t="s">
        <v>20</v>
      </c>
      <c r="D25" s="59" t="s">
        <v>21</v>
      </c>
      <c r="E25" s="143" t="s">
        <v>20</v>
      </c>
      <c r="F25" s="144" t="s">
        <v>32</v>
      </c>
      <c r="G25" s="27">
        <f>IF(OR(テーブル141523[[#This Row],[列2]]="",
          テーブル141523[[#This Row],[列4]]=""),
     0,
     IFERROR(HOUR(テーブル141523[[#This Row],[列4]]-テーブル141523[[#This Row],[列15]]-テーブル141523[[#This Row],[列2]]),
                  IFERROR(HOUR(テーブル141523[[#This Row],[列4]]-テーブル141523[[#This Row],[列2]]),
                               0)))</f>
        <v>0</v>
      </c>
      <c r="H25" s="28" t="s">
        <v>22</v>
      </c>
      <c r="I25"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5" s="30" t="s">
        <v>23</v>
      </c>
      <c r="K25" s="31">
        <f>IFERROR((テーブル141523[[#This Row],[列5]]+テーブル141523[[#This Row],[列7]]/60)*$C$5,"")</f>
        <v>0</v>
      </c>
      <c r="L25" s="32" t="s">
        <v>4</v>
      </c>
      <c r="M25" s="149"/>
      <c r="N25" s="33"/>
      <c r="O25" s="50"/>
      <c r="P25" s="25"/>
    </row>
    <row r="26" spans="1:16" ht="22.5" customHeight="1" x14ac:dyDescent="0.15">
      <c r="A26" s="137"/>
      <c r="B26" s="160" t="str">
        <f>IF(テーブル141523[[#This Row],[列1]]="",
    "",
    TEXT(テーブル141523[[#This Row],[列1]],"(aaa)"))</f>
        <v/>
      </c>
      <c r="C26" s="138" t="s">
        <v>20</v>
      </c>
      <c r="D26" s="59" t="s">
        <v>21</v>
      </c>
      <c r="E26" s="143" t="s">
        <v>20</v>
      </c>
      <c r="F26" s="144" t="s">
        <v>32</v>
      </c>
      <c r="G26" s="27">
        <f>IF(OR(テーブル141523[[#This Row],[列2]]="",
          テーブル141523[[#This Row],[列4]]=""),
     0,
     IFERROR(HOUR(テーブル141523[[#This Row],[列4]]-テーブル141523[[#This Row],[列15]]-テーブル141523[[#This Row],[列2]]),
                  IFERROR(HOUR(テーブル141523[[#This Row],[列4]]-テーブル141523[[#This Row],[列2]]),
                               0)))</f>
        <v>0</v>
      </c>
      <c r="H26" s="28" t="s">
        <v>22</v>
      </c>
      <c r="I26"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6" s="30" t="s">
        <v>23</v>
      </c>
      <c r="K26" s="31">
        <f>IFERROR((テーブル141523[[#This Row],[列5]]+テーブル141523[[#This Row],[列7]]/60)*$C$5,"")</f>
        <v>0</v>
      </c>
      <c r="L26" s="32" t="s">
        <v>4</v>
      </c>
      <c r="M26" s="149"/>
      <c r="N26" s="33"/>
      <c r="O26" s="50"/>
      <c r="P26" s="25"/>
    </row>
    <row r="27" spans="1:16" ht="22.5" customHeight="1" x14ac:dyDescent="0.15">
      <c r="A27" s="137"/>
      <c r="B27" s="160" t="str">
        <f>IF(テーブル141523[[#This Row],[列1]]="",
    "",
    TEXT(テーブル141523[[#This Row],[列1]],"(aaa)"))</f>
        <v/>
      </c>
      <c r="C27" s="138" t="s">
        <v>20</v>
      </c>
      <c r="D27" s="59" t="s">
        <v>21</v>
      </c>
      <c r="E27" s="143" t="s">
        <v>20</v>
      </c>
      <c r="F27" s="144" t="s">
        <v>32</v>
      </c>
      <c r="G27" s="27">
        <f>IF(OR(テーブル141523[[#This Row],[列2]]="",
          テーブル141523[[#This Row],[列4]]=""),
     0,
     IFERROR(HOUR(テーブル141523[[#This Row],[列4]]-テーブル141523[[#This Row],[列15]]-テーブル141523[[#This Row],[列2]]),
                  IFERROR(HOUR(テーブル141523[[#This Row],[列4]]-テーブル141523[[#This Row],[列2]]),
                               0)))</f>
        <v>0</v>
      </c>
      <c r="H27" s="28" t="s">
        <v>22</v>
      </c>
      <c r="I27"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7" s="30" t="s">
        <v>23</v>
      </c>
      <c r="K27" s="31">
        <f>IFERROR((テーブル141523[[#This Row],[列5]]+テーブル141523[[#This Row],[列7]]/60)*$C$5,"")</f>
        <v>0</v>
      </c>
      <c r="L27" s="32" t="s">
        <v>4</v>
      </c>
      <c r="M27" s="149"/>
      <c r="N27" s="33"/>
      <c r="O27" s="50"/>
      <c r="P27" s="25"/>
    </row>
    <row r="28" spans="1:16" ht="22.5" customHeight="1" x14ac:dyDescent="0.15">
      <c r="A28" s="137"/>
      <c r="B28" s="160" t="str">
        <f>IF(テーブル141523[[#This Row],[列1]]="",
    "",
    TEXT(テーブル141523[[#This Row],[列1]],"(aaa)"))</f>
        <v/>
      </c>
      <c r="C28" s="138" t="s">
        <v>20</v>
      </c>
      <c r="D28" s="59" t="s">
        <v>21</v>
      </c>
      <c r="E28" s="143" t="s">
        <v>20</v>
      </c>
      <c r="F28" s="144" t="s">
        <v>32</v>
      </c>
      <c r="G28" s="27">
        <f>IF(OR(テーブル141523[[#This Row],[列2]]="",
          テーブル141523[[#This Row],[列4]]=""),
     0,
     IFERROR(HOUR(テーブル141523[[#This Row],[列4]]-テーブル141523[[#This Row],[列15]]-テーブル141523[[#This Row],[列2]]),
                  IFERROR(HOUR(テーブル141523[[#This Row],[列4]]-テーブル141523[[#This Row],[列2]]),
                               0)))</f>
        <v>0</v>
      </c>
      <c r="H28" s="28" t="s">
        <v>22</v>
      </c>
      <c r="I28"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8" s="30" t="s">
        <v>23</v>
      </c>
      <c r="K28" s="31">
        <f>IFERROR((テーブル141523[[#This Row],[列5]]+テーブル141523[[#This Row],[列7]]/60)*$C$5,"")</f>
        <v>0</v>
      </c>
      <c r="L28" s="32" t="s">
        <v>4</v>
      </c>
      <c r="M28" s="149"/>
      <c r="N28" s="33"/>
      <c r="O28" s="50"/>
      <c r="P28" s="25"/>
    </row>
    <row r="29" spans="1:16" ht="22.5" customHeight="1" x14ac:dyDescent="0.15">
      <c r="A29" s="137"/>
      <c r="B29" s="160" t="str">
        <f>IF(テーブル141523[[#This Row],[列1]]="",
    "",
    TEXT(テーブル141523[[#This Row],[列1]],"(aaa)"))</f>
        <v/>
      </c>
      <c r="C29" s="138" t="s">
        <v>20</v>
      </c>
      <c r="D29" s="59" t="s">
        <v>21</v>
      </c>
      <c r="E29" s="143" t="s">
        <v>20</v>
      </c>
      <c r="F29" s="144" t="s">
        <v>32</v>
      </c>
      <c r="G29" s="27">
        <f>IF(OR(テーブル141523[[#This Row],[列2]]="",
          テーブル141523[[#This Row],[列4]]=""),
     0,
     IFERROR(HOUR(テーブル141523[[#This Row],[列4]]-テーブル141523[[#This Row],[列15]]-テーブル141523[[#This Row],[列2]]),
                  IFERROR(HOUR(テーブル141523[[#This Row],[列4]]-テーブル141523[[#This Row],[列2]]),
                               0)))</f>
        <v>0</v>
      </c>
      <c r="H29" s="28" t="s">
        <v>22</v>
      </c>
      <c r="I29" s="34"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29" s="30" t="s">
        <v>23</v>
      </c>
      <c r="K29" s="31">
        <f>IFERROR((テーブル141523[[#This Row],[列5]]+テーブル141523[[#This Row],[列7]]/60)*$C$5,"")</f>
        <v>0</v>
      </c>
      <c r="L29" s="32" t="s">
        <v>4</v>
      </c>
      <c r="M29" s="149"/>
      <c r="N29" s="33"/>
      <c r="O29" s="50"/>
      <c r="P29" s="25"/>
    </row>
    <row r="30" spans="1:16" ht="22.5" customHeight="1" thickBot="1" x14ac:dyDescent="0.2">
      <c r="A30" s="139"/>
      <c r="B30" s="161" t="str">
        <f>IF(テーブル141523[[#This Row],[列1]]="",
    "",
    TEXT(テーブル141523[[#This Row],[列1]],"(aaa)"))</f>
        <v/>
      </c>
      <c r="C30" s="140" t="s">
        <v>20</v>
      </c>
      <c r="D30" s="35" t="s">
        <v>21</v>
      </c>
      <c r="E30" s="145" t="s">
        <v>20</v>
      </c>
      <c r="F30" s="146" t="s">
        <v>32</v>
      </c>
      <c r="G30" s="36">
        <f>IF(OR(テーブル141523[[#This Row],[列2]]="",
          テーブル141523[[#This Row],[列4]]=""),
     0,
     IFERROR(HOUR(テーブル141523[[#This Row],[列4]]-テーブル141523[[#This Row],[列15]]-テーブル141523[[#This Row],[列2]]),
                  IFERROR(HOUR(テーブル141523[[#This Row],[列4]]-テーブル141523[[#This Row],[列2]]),
                               0)))</f>
        <v>0</v>
      </c>
      <c r="H30" s="37" t="s">
        <v>22</v>
      </c>
      <c r="I30" s="38" t="str">
        <f>IF(OR(テーブル141523[[#This Row],[列2]]="",
          テーブル141523[[#This Row],[列4]]=""),
     "00",
     IF(ISERROR(MINUTE(テーブル141523[[#This Row],[列4]]-テーブル141523[[#This Row],[列15]]-テーブル141523[[#This Row],[列2]])),
        IF(ISERROR(MINUTE(テーブル141523[[#This Row],[列4]]-テーブル141523[[#This Row],[列2]])),
           "00",
           IF(MINUTE(テーブル141523[[#This Row],[列4]]-テーブル141523[[#This Row],[列2]])&lt;30,
              "00",
              30)),
        IF(MINUTE(テーブル141523[[#This Row],[列4]]-テーブル141523[[#This Row],[列15]]-テーブル141523[[#This Row],[列2]])&lt;30,
           "00",
           30)))</f>
        <v>00</v>
      </c>
      <c r="J30" s="39" t="s">
        <v>23</v>
      </c>
      <c r="K30" s="40">
        <f>IFERROR((テーブル141523[[#This Row],[列5]]+テーブル141523[[#This Row],[列7]]/60)*$C$5,"")</f>
        <v>0</v>
      </c>
      <c r="L30" s="41" t="s">
        <v>4</v>
      </c>
      <c r="M30" s="150"/>
      <c r="N30" s="42"/>
      <c r="O30" s="50"/>
      <c r="P30" s="25"/>
    </row>
    <row r="31" spans="1:16" ht="22.5" customHeight="1" thickBot="1" x14ac:dyDescent="0.2">
      <c r="A31" s="198" t="s">
        <v>27</v>
      </c>
      <c r="B31" s="199"/>
      <c r="C31" s="200"/>
      <c r="D31" s="201"/>
      <c r="E31" s="202"/>
      <c r="F31" s="57"/>
      <c r="G31" s="203">
        <f>SUM(テーブル141523[[#All],[列5]])+SUM(テーブル141523[[#All],[列7]])/60</f>
        <v>0</v>
      </c>
      <c r="H31" s="204"/>
      <c r="I31" s="205" t="s">
        <v>24</v>
      </c>
      <c r="J31" s="206"/>
      <c r="K31" s="43">
        <f>SUM(テーブル141523[[#All],[列9]])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⑦年月支払分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IF(テーブル14152324[[#This Row],[列1]]="",
    "",
    TEXT(テーブル14152324[[#This Row],[列1]],"(aaa)"))</f>
        <v/>
      </c>
      <c r="C8" s="151" t="s">
        <v>32</v>
      </c>
      <c r="D8" s="17" t="s">
        <v>13</v>
      </c>
      <c r="E8" s="152" t="s">
        <v>32</v>
      </c>
      <c r="F8" s="153" t="s">
        <v>32</v>
      </c>
      <c r="G8" s="18">
        <f>IF(OR(テーブル14152324[[#This Row],[列2]]="",
          テーブル14152324[[#This Row],[列4]]=""),
     0,
     IFERROR(HOUR(テーブル14152324[[#This Row],[列4]]-テーブル14152324[[#This Row],[列15]]-テーブル14152324[[#This Row],[列2]]),
                  IFERROR(HOUR(テーブル14152324[[#This Row],[列4]]-テーブル14152324[[#This Row],[列2]]),
                               0)))</f>
        <v>0</v>
      </c>
      <c r="H8" s="19" t="s">
        <v>22</v>
      </c>
      <c r="I8" s="20"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8" s="21" t="s">
        <v>23</v>
      </c>
      <c r="K8" s="22">
        <f>IFERROR((テーブル14152324[[#This Row],[列5]]+テーブル14152324[[#This Row],[列7]]/60)*$C$5,"")</f>
        <v>0</v>
      </c>
      <c r="L8" s="23" t="s">
        <v>4</v>
      </c>
      <c r="M8" s="147"/>
      <c r="N8" s="24"/>
      <c r="O8" s="50"/>
      <c r="P8" s="25"/>
    </row>
    <row r="9" spans="1:16" ht="22.5" customHeight="1" x14ac:dyDescent="0.15">
      <c r="A9" s="137"/>
      <c r="B9" s="159" t="str">
        <f>IF(テーブル14152324[[#This Row],[列1]]="",
    "",
    TEXT(テーブル14152324[[#This Row],[列1]],"(aaa)"))</f>
        <v/>
      </c>
      <c r="C9" s="138" t="s">
        <v>32</v>
      </c>
      <c r="D9" s="59" t="s">
        <v>13</v>
      </c>
      <c r="E9" s="143" t="s">
        <v>32</v>
      </c>
      <c r="F9" s="144" t="s">
        <v>32</v>
      </c>
      <c r="G9" s="27">
        <f>IF(OR(テーブル14152324[[#This Row],[列2]]="",
          テーブル14152324[[#This Row],[列4]]=""),
     0,
     IFERROR(HOUR(テーブル14152324[[#This Row],[列4]]-テーブル14152324[[#This Row],[列15]]-テーブル14152324[[#This Row],[列2]]),
                  IFERROR(HOUR(テーブル14152324[[#This Row],[列4]]-テーブル14152324[[#This Row],[列2]]),
                               0)))</f>
        <v>0</v>
      </c>
      <c r="H9" s="28" t="s">
        <v>22</v>
      </c>
      <c r="I9" s="29"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9" s="30" t="s">
        <v>23</v>
      </c>
      <c r="K9" s="31">
        <f>IFERROR((テーブル14152324[[#This Row],[列5]]+テーブル14152324[[#This Row],[列7]]/60)*$C$5,"")</f>
        <v>0</v>
      </c>
      <c r="L9" s="32" t="s">
        <v>4</v>
      </c>
      <c r="M9" s="148"/>
      <c r="N9" s="33"/>
      <c r="O9" s="50"/>
      <c r="P9" s="25"/>
    </row>
    <row r="10" spans="1:16" ht="22.5" customHeight="1" x14ac:dyDescent="0.15">
      <c r="A10" s="137"/>
      <c r="B10" s="160" t="str">
        <f>IF(テーブル14152324[[#This Row],[列1]]="",
    "",
    TEXT(テーブル14152324[[#This Row],[列1]],"(aaa)"))</f>
        <v/>
      </c>
      <c r="C10" s="138" t="s">
        <v>32</v>
      </c>
      <c r="D10" s="59" t="s">
        <v>13</v>
      </c>
      <c r="E10" s="143" t="s">
        <v>32</v>
      </c>
      <c r="F10" s="144" t="s">
        <v>32</v>
      </c>
      <c r="G10" s="27">
        <f>IF(OR(テーブル14152324[[#This Row],[列2]]="",
          テーブル14152324[[#This Row],[列4]]=""),
     0,
     IFERROR(HOUR(テーブル14152324[[#This Row],[列4]]-テーブル14152324[[#This Row],[列15]]-テーブル14152324[[#This Row],[列2]]),
                  IFERROR(HOUR(テーブル14152324[[#This Row],[列4]]-テーブル14152324[[#This Row],[列2]]),
                               0)))</f>
        <v>0</v>
      </c>
      <c r="H10" s="28" t="s">
        <v>22</v>
      </c>
      <c r="I10"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0" s="30" t="s">
        <v>23</v>
      </c>
      <c r="K10" s="31">
        <f>IFERROR((テーブル14152324[[#This Row],[列5]]+テーブル14152324[[#This Row],[列7]]/60)*$C$5,"")</f>
        <v>0</v>
      </c>
      <c r="L10" s="32" t="s">
        <v>4</v>
      </c>
      <c r="M10" s="149"/>
      <c r="N10" s="33"/>
      <c r="O10" s="50"/>
      <c r="P10" s="25"/>
    </row>
    <row r="11" spans="1:16" ht="22.5" customHeight="1" x14ac:dyDescent="0.15">
      <c r="A11" s="137"/>
      <c r="B11" s="160" t="str">
        <f>IF(テーブル14152324[[#This Row],[列1]]="",
    "",
    TEXT(テーブル14152324[[#This Row],[列1]],"(aaa)"))</f>
        <v/>
      </c>
      <c r="C11" s="138" t="s">
        <v>20</v>
      </c>
      <c r="D11" s="59" t="s">
        <v>21</v>
      </c>
      <c r="E11" s="143" t="s">
        <v>20</v>
      </c>
      <c r="F11" s="144" t="s">
        <v>32</v>
      </c>
      <c r="G11" s="27">
        <f>IF(OR(テーブル14152324[[#This Row],[列2]]="",
          テーブル14152324[[#This Row],[列4]]=""),
     0,
     IFERROR(HOUR(テーブル14152324[[#This Row],[列4]]-テーブル14152324[[#This Row],[列15]]-テーブル14152324[[#This Row],[列2]]),
                  IFERROR(HOUR(テーブル14152324[[#This Row],[列4]]-テーブル14152324[[#This Row],[列2]]),
                               0)))</f>
        <v>0</v>
      </c>
      <c r="H11" s="28" t="s">
        <v>22</v>
      </c>
      <c r="I11"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1" s="30" t="s">
        <v>23</v>
      </c>
      <c r="K11" s="31">
        <f>IFERROR((テーブル14152324[[#This Row],[列5]]+テーブル14152324[[#This Row],[列7]]/60)*$C$5,"")</f>
        <v>0</v>
      </c>
      <c r="L11" s="32" t="s">
        <v>4</v>
      </c>
      <c r="M11" s="149"/>
      <c r="N11" s="33"/>
      <c r="O11" s="50"/>
      <c r="P11" s="25"/>
    </row>
    <row r="12" spans="1:16" ht="22.5" customHeight="1" x14ac:dyDescent="0.15">
      <c r="A12" s="137"/>
      <c r="B12" s="160" t="str">
        <f>IF(テーブル14152324[[#This Row],[列1]]="",
    "",
    TEXT(テーブル14152324[[#This Row],[列1]],"(aaa)"))</f>
        <v/>
      </c>
      <c r="C12" s="138" t="s">
        <v>20</v>
      </c>
      <c r="D12" s="59" t="s">
        <v>21</v>
      </c>
      <c r="E12" s="143" t="s">
        <v>20</v>
      </c>
      <c r="F12" s="144" t="s">
        <v>32</v>
      </c>
      <c r="G12" s="27">
        <f>IF(OR(テーブル14152324[[#This Row],[列2]]="",
          テーブル14152324[[#This Row],[列4]]=""),
     0,
     IFERROR(HOUR(テーブル14152324[[#This Row],[列4]]-テーブル14152324[[#This Row],[列15]]-テーブル14152324[[#This Row],[列2]]),
                  IFERROR(HOUR(テーブル14152324[[#This Row],[列4]]-テーブル14152324[[#This Row],[列2]]),
                               0)))</f>
        <v>0</v>
      </c>
      <c r="H12" s="28" t="s">
        <v>22</v>
      </c>
      <c r="I12"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2" s="30" t="s">
        <v>23</v>
      </c>
      <c r="K12" s="31">
        <f>IFERROR((テーブル14152324[[#This Row],[列5]]+テーブル14152324[[#This Row],[列7]]/60)*$C$5,"")</f>
        <v>0</v>
      </c>
      <c r="L12" s="32" t="s">
        <v>4</v>
      </c>
      <c r="M12" s="149"/>
      <c r="N12" s="33"/>
      <c r="O12" s="50"/>
      <c r="P12" s="25"/>
    </row>
    <row r="13" spans="1:16" ht="22.5" customHeight="1" x14ac:dyDescent="0.15">
      <c r="A13" s="137"/>
      <c r="B13" s="160" t="str">
        <f>IF(テーブル14152324[[#This Row],[列1]]="",
    "",
    TEXT(テーブル14152324[[#This Row],[列1]],"(aaa)"))</f>
        <v/>
      </c>
      <c r="C13" s="138" t="s">
        <v>20</v>
      </c>
      <c r="D13" s="59" t="s">
        <v>21</v>
      </c>
      <c r="E13" s="143" t="s">
        <v>20</v>
      </c>
      <c r="F13" s="144" t="s">
        <v>32</v>
      </c>
      <c r="G13" s="27">
        <f>IF(OR(テーブル14152324[[#This Row],[列2]]="",
          テーブル14152324[[#This Row],[列4]]=""),
     0,
     IFERROR(HOUR(テーブル14152324[[#This Row],[列4]]-テーブル14152324[[#This Row],[列15]]-テーブル14152324[[#This Row],[列2]]),
                  IFERROR(HOUR(テーブル14152324[[#This Row],[列4]]-テーブル14152324[[#This Row],[列2]]),
                               0)))</f>
        <v>0</v>
      </c>
      <c r="H13" s="28" t="s">
        <v>22</v>
      </c>
      <c r="I13"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3" s="30" t="s">
        <v>23</v>
      </c>
      <c r="K13" s="31">
        <f>IFERROR((テーブル14152324[[#This Row],[列5]]+テーブル14152324[[#This Row],[列7]]/60)*$C$5,"")</f>
        <v>0</v>
      </c>
      <c r="L13" s="32" t="s">
        <v>4</v>
      </c>
      <c r="M13" s="149"/>
      <c r="N13" s="33"/>
      <c r="O13" s="50"/>
      <c r="P13" s="25"/>
    </row>
    <row r="14" spans="1:16" ht="22.5" customHeight="1" x14ac:dyDescent="0.15">
      <c r="A14" s="137"/>
      <c r="B14" s="160" t="str">
        <f>IF(テーブル14152324[[#This Row],[列1]]="",
    "",
    TEXT(テーブル14152324[[#This Row],[列1]],"(aaa)"))</f>
        <v/>
      </c>
      <c r="C14" s="138" t="s">
        <v>20</v>
      </c>
      <c r="D14" s="59" t="s">
        <v>21</v>
      </c>
      <c r="E14" s="143" t="s">
        <v>20</v>
      </c>
      <c r="F14" s="144" t="s">
        <v>32</v>
      </c>
      <c r="G14" s="27">
        <f>IF(OR(テーブル14152324[[#This Row],[列2]]="",
          テーブル14152324[[#This Row],[列4]]=""),
     0,
     IFERROR(HOUR(テーブル14152324[[#This Row],[列4]]-テーブル14152324[[#This Row],[列15]]-テーブル14152324[[#This Row],[列2]]),
                  IFERROR(HOUR(テーブル14152324[[#This Row],[列4]]-テーブル14152324[[#This Row],[列2]]),
                               0)))</f>
        <v>0</v>
      </c>
      <c r="H14" s="28" t="s">
        <v>22</v>
      </c>
      <c r="I14"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4" s="30" t="s">
        <v>23</v>
      </c>
      <c r="K14" s="31">
        <f>IFERROR((テーブル14152324[[#This Row],[列5]]+テーブル14152324[[#This Row],[列7]]/60)*$C$5,"")</f>
        <v>0</v>
      </c>
      <c r="L14" s="32" t="s">
        <v>4</v>
      </c>
      <c r="M14" s="149"/>
      <c r="N14" s="33"/>
      <c r="O14" s="50"/>
      <c r="P14" s="25"/>
    </row>
    <row r="15" spans="1:16" ht="22.5" customHeight="1" x14ac:dyDescent="0.15">
      <c r="A15" s="137"/>
      <c r="B15" s="160" t="str">
        <f>IF(テーブル14152324[[#This Row],[列1]]="",
    "",
    TEXT(テーブル14152324[[#This Row],[列1]],"(aaa)"))</f>
        <v/>
      </c>
      <c r="C15" s="138" t="s">
        <v>20</v>
      </c>
      <c r="D15" s="59" t="s">
        <v>21</v>
      </c>
      <c r="E15" s="143" t="s">
        <v>20</v>
      </c>
      <c r="F15" s="144" t="s">
        <v>32</v>
      </c>
      <c r="G15" s="27">
        <f>IF(OR(テーブル14152324[[#This Row],[列2]]="",
          テーブル14152324[[#This Row],[列4]]=""),
     0,
     IFERROR(HOUR(テーブル14152324[[#This Row],[列4]]-テーブル14152324[[#This Row],[列15]]-テーブル14152324[[#This Row],[列2]]),
                  IFERROR(HOUR(テーブル14152324[[#This Row],[列4]]-テーブル14152324[[#This Row],[列2]]),
                               0)))</f>
        <v>0</v>
      </c>
      <c r="H15" s="28" t="s">
        <v>22</v>
      </c>
      <c r="I15"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5" s="30" t="s">
        <v>23</v>
      </c>
      <c r="K15" s="31">
        <f>IFERROR((テーブル14152324[[#This Row],[列5]]+テーブル14152324[[#This Row],[列7]]/60)*$C$5,"")</f>
        <v>0</v>
      </c>
      <c r="L15" s="32" t="s">
        <v>4</v>
      </c>
      <c r="M15" s="149"/>
      <c r="N15" s="33"/>
      <c r="O15" s="50"/>
      <c r="P15" s="25"/>
    </row>
    <row r="16" spans="1:16" ht="22.5" customHeight="1" x14ac:dyDescent="0.15">
      <c r="A16" s="137"/>
      <c r="B16" s="160" t="str">
        <f>IF(テーブル14152324[[#This Row],[列1]]="",
    "",
    TEXT(テーブル14152324[[#This Row],[列1]],"(aaa)"))</f>
        <v/>
      </c>
      <c r="C16" s="138" t="s">
        <v>20</v>
      </c>
      <c r="D16" s="59" t="s">
        <v>21</v>
      </c>
      <c r="E16" s="143" t="s">
        <v>20</v>
      </c>
      <c r="F16" s="144" t="s">
        <v>32</v>
      </c>
      <c r="G16" s="27">
        <f>IF(OR(テーブル14152324[[#This Row],[列2]]="",
          テーブル14152324[[#This Row],[列4]]=""),
     0,
     IFERROR(HOUR(テーブル14152324[[#This Row],[列4]]-テーブル14152324[[#This Row],[列15]]-テーブル14152324[[#This Row],[列2]]),
                  IFERROR(HOUR(テーブル14152324[[#This Row],[列4]]-テーブル14152324[[#This Row],[列2]]),
                               0)))</f>
        <v>0</v>
      </c>
      <c r="H16" s="28" t="s">
        <v>22</v>
      </c>
      <c r="I16"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6" s="30" t="s">
        <v>23</v>
      </c>
      <c r="K16" s="31">
        <f>IFERROR((テーブル14152324[[#This Row],[列5]]+テーブル14152324[[#This Row],[列7]]/60)*$C$5,"")</f>
        <v>0</v>
      </c>
      <c r="L16" s="32" t="s">
        <v>4</v>
      </c>
      <c r="M16" s="149"/>
      <c r="N16" s="33"/>
      <c r="O16" s="50"/>
      <c r="P16" s="25"/>
    </row>
    <row r="17" spans="1:16" ht="22.5" customHeight="1" x14ac:dyDescent="0.15">
      <c r="A17" s="137"/>
      <c r="B17" s="160" t="str">
        <f>IF(テーブル14152324[[#This Row],[列1]]="",
    "",
    TEXT(テーブル14152324[[#This Row],[列1]],"(aaa)"))</f>
        <v/>
      </c>
      <c r="C17" s="138" t="s">
        <v>20</v>
      </c>
      <c r="D17" s="59" t="s">
        <v>21</v>
      </c>
      <c r="E17" s="143" t="s">
        <v>20</v>
      </c>
      <c r="F17" s="144" t="s">
        <v>32</v>
      </c>
      <c r="G17" s="27">
        <f>IF(OR(テーブル14152324[[#This Row],[列2]]="",
          テーブル14152324[[#This Row],[列4]]=""),
     0,
     IFERROR(HOUR(テーブル14152324[[#This Row],[列4]]-テーブル14152324[[#This Row],[列15]]-テーブル14152324[[#This Row],[列2]]),
                  IFERROR(HOUR(テーブル14152324[[#This Row],[列4]]-テーブル14152324[[#This Row],[列2]]),
                               0)))</f>
        <v>0</v>
      </c>
      <c r="H17" s="28" t="s">
        <v>22</v>
      </c>
      <c r="I17"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7" s="30" t="s">
        <v>23</v>
      </c>
      <c r="K17" s="31">
        <f>IFERROR((テーブル14152324[[#This Row],[列5]]+テーブル14152324[[#This Row],[列7]]/60)*$C$5,"")</f>
        <v>0</v>
      </c>
      <c r="L17" s="32" t="s">
        <v>4</v>
      </c>
      <c r="M17" s="149"/>
      <c r="N17" s="33"/>
      <c r="O17" s="50"/>
      <c r="P17" s="25"/>
    </row>
    <row r="18" spans="1:16" ht="22.5" customHeight="1" x14ac:dyDescent="0.15">
      <c r="A18" s="137"/>
      <c r="B18" s="160" t="str">
        <f>IF(テーブル14152324[[#This Row],[列1]]="",
    "",
    TEXT(テーブル14152324[[#This Row],[列1]],"(aaa)"))</f>
        <v/>
      </c>
      <c r="C18" s="138" t="s">
        <v>20</v>
      </c>
      <c r="D18" s="59" t="s">
        <v>21</v>
      </c>
      <c r="E18" s="143" t="s">
        <v>20</v>
      </c>
      <c r="F18" s="144" t="s">
        <v>32</v>
      </c>
      <c r="G18" s="27">
        <f>IF(OR(テーブル14152324[[#This Row],[列2]]="",
          テーブル14152324[[#This Row],[列4]]=""),
     0,
     IFERROR(HOUR(テーブル14152324[[#This Row],[列4]]-テーブル14152324[[#This Row],[列15]]-テーブル14152324[[#This Row],[列2]]),
                  IFERROR(HOUR(テーブル14152324[[#This Row],[列4]]-テーブル14152324[[#This Row],[列2]]),
                               0)))</f>
        <v>0</v>
      </c>
      <c r="H18" s="28" t="s">
        <v>22</v>
      </c>
      <c r="I18"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8" s="30" t="s">
        <v>23</v>
      </c>
      <c r="K18" s="31">
        <f>IFERROR((テーブル14152324[[#This Row],[列5]]+テーブル14152324[[#This Row],[列7]]/60)*$C$5,"")</f>
        <v>0</v>
      </c>
      <c r="L18" s="32" t="s">
        <v>4</v>
      </c>
      <c r="M18" s="149"/>
      <c r="N18" s="33"/>
      <c r="O18" s="50"/>
      <c r="P18" s="25"/>
    </row>
    <row r="19" spans="1:16" ht="22.5" customHeight="1" x14ac:dyDescent="0.15">
      <c r="A19" s="137"/>
      <c r="B19" s="160" t="str">
        <f>IF(テーブル14152324[[#This Row],[列1]]="",
    "",
    TEXT(テーブル14152324[[#This Row],[列1]],"(aaa)"))</f>
        <v/>
      </c>
      <c r="C19" s="138" t="s">
        <v>20</v>
      </c>
      <c r="D19" s="59" t="s">
        <v>21</v>
      </c>
      <c r="E19" s="143" t="s">
        <v>20</v>
      </c>
      <c r="F19" s="144" t="s">
        <v>32</v>
      </c>
      <c r="G19" s="27">
        <f>IF(OR(テーブル14152324[[#This Row],[列2]]="",
          テーブル14152324[[#This Row],[列4]]=""),
     0,
     IFERROR(HOUR(テーブル14152324[[#This Row],[列4]]-テーブル14152324[[#This Row],[列15]]-テーブル14152324[[#This Row],[列2]]),
                  IFERROR(HOUR(テーブル14152324[[#This Row],[列4]]-テーブル14152324[[#This Row],[列2]]),
                               0)))</f>
        <v>0</v>
      </c>
      <c r="H19" s="28" t="s">
        <v>22</v>
      </c>
      <c r="I19"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19" s="30" t="s">
        <v>23</v>
      </c>
      <c r="K19" s="31">
        <f>IFERROR((テーブル14152324[[#This Row],[列5]]+テーブル14152324[[#This Row],[列7]]/60)*$C$5,"")</f>
        <v>0</v>
      </c>
      <c r="L19" s="32" t="s">
        <v>4</v>
      </c>
      <c r="M19" s="149"/>
      <c r="N19" s="33"/>
      <c r="O19" s="50"/>
      <c r="P19" s="25"/>
    </row>
    <row r="20" spans="1:16" ht="22.5" customHeight="1" x14ac:dyDescent="0.15">
      <c r="A20" s="137"/>
      <c r="B20" s="160" t="str">
        <f>IF(テーブル14152324[[#This Row],[列1]]="",
    "",
    TEXT(テーブル14152324[[#This Row],[列1]],"(aaa)"))</f>
        <v/>
      </c>
      <c r="C20" s="138" t="s">
        <v>20</v>
      </c>
      <c r="D20" s="59" t="s">
        <v>21</v>
      </c>
      <c r="E20" s="143" t="s">
        <v>20</v>
      </c>
      <c r="F20" s="144" t="s">
        <v>32</v>
      </c>
      <c r="G20" s="27">
        <f>IF(OR(テーブル14152324[[#This Row],[列2]]="",
          テーブル14152324[[#This Row],[列4]]=""),
     0,
     IFERROR(HOUR(テーブル14152324[[#This Row],[列4]]-テーブル14152324[[#This Row],[列15]]-テーブル14152324[[#This Row],[列2]]),
                  IFERROR(HOUR(テーブル14152324[[#This Row],[列4]]-テーブル14152324[[#This Row],[列2]]),
                               0)))</f>
        <v>0</v>
      </c>
      <c r="H20" s="28" t="s">
        <v>22</v>
      </c>
      <c r="I20"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0" s="30" t="s">
        <v>23</v>
      </c>
      <c r="K20" s="31">
        <f>IFERROR((テーブル14152324[[#This Row],[列5]]+テーブル14152324[[#This Row],[列7]]/60)*$C$5,"")</f>
        <v>0</v>
      </c>
      <c r="L20" s="32" t="s">
        <v>4</v>
      </c>
      <c r="M20" s="149"/>
      <c r="N20" s="33"/>
      <c r="O20" s="50"/>
      <c r="P20" s="25"/>
    </row>
    <row r="21" spans="1:16" ht="22.5" customHeight="1" x14ac:dyDescent="0.15">
      <c r="A21" s="137"/>
      <c r="B21" s="160" t="str">
        <f>IF(テーブル14152324[[#This Row],[列1]]="",
    "",
    TEXT(テーブル14152324[[#This Row],[列1]],"(aaa)"))</f>
        <v/>
      </c>
      <c r="C21" s="138" t="s">
        <v>20</v>
      </c>
      <c r="D21" s="59" t="s">
        <v>21</v>
      </c>
      <c r="E21" s="143" t="s">
        <v>20</v>
      </c>
      <c r="F21" s="144" t="s">
        <v>32</v>
      </c>
      <c r="G21" s="27">
        <f>IF(OR(テーブル14152324[[#This Row],[列2]]="",
          テーブル14152324[[#This Row],[列4]]=""),
     0,
     IFERROR(HOUR(テーブル14152324[[#This Row],[列4]]-テーブル14152324[[#This Row],[列15]]-テーブル14152324[[#This Row],[列2]]),
                  IFERROR(HOUR(テーブル14152324[[#This Row],[列4]]-テーブル14152324[[#This Row],[列2]]),
                               0)))</f>
        <v>0</v>
      </c>
      <c r="H21" s="28" t="s">
        <v>22</v>
      </c>
      <c r="I21"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1" s="30" t="s">
        <v>23</v>
      </c>
      <c r="K21" s="31">
        <f>IFERROR((テーブル14152324[[#This Row],[列5]]+テーブル14152324[[#This Row],[列7]]/60)*$C$5,"")</f>
        <v>0</v>
      </c>
      <c r="L21" s="32" t="s">
        <v>4</v>
      </c>
      <c r="M21" s="149"/>
      <c r="N21" s="33"/>
      <c r="O21" s="50"/>
      <c r="P21" s="25"/>
    </row>
    <row r="22" spans="1:16" ht="22.5" customHeight="1" x14ac:dyDescent="0.15">
      <c r="A22" s="137"/>
      <c r="B22" s="160" t="str">
        <f>IF(テーブル14152324[[#This Row],[列1]]="",
    "",
    TEXT(テーブル14152324[[#This Row],[列1]],"(aaa)"))</f>
        <v/>
      </c>
      <c r="C22" s="138" t="s">
        <v>20</v>
      </c>
      <c r="D22" s="59" t="s">
        <v>21</v>
      </c>
      <c r="E22" s="143" t="s">
        <v>20</v>
      </c>
      <c r="F22" s="144" t="s">
        <v>32</v>
      </c>
      <c r="G22" s="27">
        <f>IF(OR(テーブル14152324[[#This Row],[列2]]="",
          テーブル14152324[[#This Row],[列4]]=""),
     0,
     IFERROR(HOUR(テーブル14152324[[#This Row],[列4]]-テーブル14152324[[#This Row],[列15]]-テーブル14152324[[#This Row],[列2]]),
                  IFERROR(HOUR(テーブル14152324[[#This Row],[列4]]-テーブル14152324[[#This Row],[列2]]),
                               0)))</f>
        <v>0</v>
      </c>
      <c r="H22" s="28" t="s">
        <v>22</v>
      </c>
      <c r="I22"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2" s="30" t="s">
        <v>23</v>
      </c>
      <c r="K22" s="31">
        <f>IFERROR((テーブル14152324[[#This Row],[列5]]+テーブル14152324[[#This Row],[列7]]/60)*$C$5,"")</f>
        <v>0</v>
      </c>
      <c r="L22" s="32" t="s">
        <v>4</v>
      </c>
      <c r="M22" s="149"/>
      <c r="N22" s="33"/>
      <c r="O22" s="50"/>
      <c r="P22" s="25"/>
    </row>
    <row r="23" spans="1:16" ht="22.5" customHeight="1" x14ac:dyDescent="0.15">
      <c r="A23" s="137"/>
      <c r="B23" s="160" t="str">
        <f>IF(テーブル14152324[[#This Row],[列1]]="",
    "",
    TEXT(テーブル14152324[[#This Row],[列1]],"(aaa)"))</f>
        <v/>
      </c>
      <c r="C23" s="138" t="s">
        <v>20</v>
      </c>
      <c r="D23" s="59" t="s">
        <v>21</v>
      </c>
      <c r="E23" s="143" t="s">
        <v>20</v>
      </c>
      <c r="F23" s="144" t="s">
        <v>32</v>
      </c>
      <c r="G23" s="27">
        <f>IF(OR(テーブル14152324[[#This Row],[列2]]="",
          テーブル14152324[[#This Row],[列4]]=""),
     0,
     IFERROR(HOUR(テーブル14152324[[#This Row],[列4]]-テーブル14152324[[#This Row],[列15]]-テーブル14152324[[#This Row],[列2]]),
                  IFERROR(HOUR(テーブル14152324[[#This Row],[列4]]-テーブル14152324[[#This Row],[列2]]),
                               0)))</f>
        <v>0</v>
      </c>
      <c r="H23" s="28" t="s">
        <v>22</v>
      </c>
      <c r="I23"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3" s="30" t="s">
        <v>23</v>
      </c>
      <c r="K23" s="31">
        <f>IFERROR((テーブル14152324[[#This Row],[列5]]+テーブル14152324[[#This Row],[列7]]/60)*$C$5,"")</f>
        <v>0</v>
      </c>
      <c r="L23" s="32" t="s">
        <v>4</v>
      </c>
      <c r="M23" s="149"/>
      <c r="N23" s="33"/>
      <c r="O23" s="50"/>
      <c r="P23" s="25"/>
    </row>
    <row r="24" spans="1:16" ht="22.5" customHeight="1" x14ac:dyDescent="0.15">
      <c r="A24" s="137"/>
      <c r="B24" s="160" t="str">
        <f>IF(テーブル14152324[[#This Row],[列1]]="",
    "",
    TEXT(テーブル14152324[[#This Row],[列1]],"(aaa)"))</f>
        <v/>
      </c>
      <c r="C24" s="138" t="s">
        <v>20</v>
      </c>
      <c r="D24" s="59" t="s">
        <v>21</v>
      </c>
      <c r="E24" s="143" t="s">
        <v>20</v>
      </c>
      <c r="F24" s="144" t="s">
        <v>32</v>
      </c>
      <c r="G24" s="27">
        <f>IF(OR(テーブル14152324[[#This Row],[列2]]="",
          テーブル14152324[[#This Row],[列4]]=""),
     0,
     IFERROR(HOUR(テーブル14152324[[#This Row],[列4]]-テーブル14152324[[#This Row],[列15]]-テーブル14152324[[#This Row],[列2]]),
                  IFERROR(HOUR(テーブル14152324[[#This Row],[列4]]-テーブル14152324[[#This Row],[列2]]),
                               0)))</f>
        <v>0</v>
      </c>
      <c r="H24" s="28" t="s">
        <v>22</v>
      </c>
      <c r="I24"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4" s="30" t="s">
        <v>23</v>
      </c>
      <c r="K24" s="31">
        <f>IFERROR((テーブル14152324[[#This Row],[列5]]+テーブル14152324[[#This Row],[列7]]/60)*$C$5,"")</f>
        <v>0</v>
      </c>
      <c r="L24" s="32" t="s">
        <v>4</v>
      </c>
      <c r="M24" s="148"/>
      <c r="N24" s="33"/>
      <c r="O24" s="50"/>
      <c r="P24" s="25"/>
    </row>
    <row r="25" spans="1:16" ht="22.5" customHeight="1" x14ac:dyDescent="0.15">
      <c r="A25" s="137"/>
      <c r="B25" s="160" t="str">
        <f>IF(テーブル14152324[[#This Row],[列1]]="",
    "",
    TEXT(テーブル14152324[[#This Row],[列1]],"(aaa)"))</f>
        <v/>
      </c>
      <c r="C25" s="138" t="s">
        <v>20</v>
      </c>
      <c r="D25" s="59" t="s">
        <v>21</v>
      </c>
      <c r="E25" s="143" t="s">
        <v>20</v>
      </c>
      <c r="F25" s="144" t="s">
        <v>32</v>
      </c>
      <c r="G25" s="27">
        <f>IF(OR(テーブル14152324[[#This Row],[列2]]="",
          テーブル14152324[[#This Row],[列4]]=""),
     0,
     IFERROR(HOUR(テーブル14152324[[#This Row],[列4]]-テーブル14152324[[#This Row],[列15]]-テーブル14152324[[#This Row],[列2]]),
                  IFERROR(HOUR(テーブル14152324[[#This Row],[列4]]-テーブル14152324[[#This Row],[列2]]),
                               0)))</f>
        <v>0</v>
      </c>
      <c r="H25" s="28" t="s">
        <v>22</v>
      </c>
      <c r="I25"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5" s="30" t="s">
        <v>23</v>
      </c>
      <c r="K25" s="31">
        <f>IFERROR((テーブル14152324[[#This Row],[列5]]+テーブル14152324[[#This Row],[列7]]/60)*$C$5,"")</f>
        <v>0</v>
      </c>
      <c r="L25" s="32" t="s">
        <v>4</v>
      </c>
      <c r="M25" s="149"/>
      <c r="N25" s="33"/>
      <c r="O25" s="50"/>
      <c r="P25" s="25"/>
    </row>
    <row r="26" spans="1:16" ht="22.5" customHeight="1" x14ac:dyDescent="0.15">
      <c r="A26" s="137"/>
      <c r="B26" s="160" t="str">
        <f>IF(テーブル14152324[[#This Row],[列1]]="",
    "",
    TEXT(テーブル14152324[[#This Row],[列1]],"(aaa)"))</f>
        <v/>
      </c>
      <c r="C26" s="138" t="s">
        <v>20</v>
      </c>
      <c r="D26" s="59" t="s">
        <v>21</v>
      </c>
      <c r="E26" s="143" t="s">
        <v>20</v>
      </c>
      <c r="F26" s="144" t="s">
        <v>32</v>
      </c>
      <c r="G26" s="27">
        <f>IF(OR(テーブル14152324[[#This Row],[列2]]="",
          テーブル14152324[[#This Row],[列4]]=""),
     0,
     IFERROR(HOUR(テーブル14152324[[#This Row],[列4]]-テーブル14152324[[#This Row],[列15]]-テーブル14152324[[#This Row],[列2]]),
                  IFERROR(HOUR(テーブル14152324[[#This Row],[列4]]-テーブル14152324[[#This Row],[列2]]),
                               0)))</f>
        <v>0</v>
      </c>
      <c r="H26" s="28" t="s">
        <v>22</v>
      </c>
      <c r="I26"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6" s="30" t="s">
        <v>23</v>
      </c>
      <c r="K26" s="31">
        <f>IFERROR((テーブル14152324[[#This Row],[列5]]+テーブル14152324[[#This Row],[列7]]/60)*$C$5,"")</f>
        <v>0</v>
      </c>
      <c r="L26" s="32" t="s">
        <v>4</v>
      </c>
      <c r="M26" s="149"/>
      <c r="N26" s="33"/>
      <c r="O26" s="50"/>
      <c r="P26" s="25"/>
    </row>
    <row r="27" spans="1:16" ht="22.5" customHeight="1" x14ac:dyDescent="0.15">
      <c r="A27" s="137"/>
      <c r="B27" s="160" t="str">
        <f>IF(テーブル14152324[[#This Row],[列1]]="",
    "",
    TEXT(テーブル14152324[[#This Row],[列1]],"(aaa)"))</f>
        <v/>
      </c>
      <c r="C27" s="138" t="s">
        <v>20</v>
      </c>
      <c r="D27" s="59" t="s">
        <v>21</v>
      </c>
      <c r="E27" s="143" t="s">
        <v>20</v>
      </c>
      <c r="F27" s="144" t="s">
        <v>32</v>
      </c>
      <c r="G27" s="27">
        <f>IF(OR(テーブル14152324[[#This Row],[列2]]="",
          テーブル14152324[[#This Row],[列4]]=""),
     0,
     IFERROR(HOUR(テーブル14152324[[#This Row],[列4]]-テーブル14152324[[#This Row],[列15]]-テーブル14152324[[#This Row],[列2]]),
                  IFERROR(HOUR(テーブル14152324[[#This Row],[列4]]-テーブル14152324[[#This Row],[列2]]),
                               0)))</f>
        <v>0</v>
      </c>
      <c r="H27" s="28" t="s">
        <v>22</v>
      </c>
      <c r="I27"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7" s="30" t="s">
        <v>23</v>
      </c>
      <c r="K27" s="31">
        <f>IFERROR((テーブル14152324[[#This Row],[列5]]+テーブル14152324[[#This Row],[列7]]/60)*$C$5,"")</f>
        <v>0</v>
      </c>
      <c r="L27" s="32" t="s">
        <v>4</v>
      </c>
      <c r="M27" s="149"/>
      <c r="N27" s="33"/>
      <c r="O27" s="50"/>
      <c r="P27" s="25"/>
    </row>
    <row r="28" spans="1:16" ht="22.5" customHeight="1" x14ac:dyDescent="0.15">
      <c r="A28" s="137"/>
      <c r="B28" s="160" t="str">
        <f>IF(テーブル14152324[[#This Row],[列1]]="",
    "",
    TEXT(テーブル14152324[[#This Row],[列1]],"(aaa)"))</f>
        <v/>
      </c>
      <c r="C28" s="138" t="s">
        <v>20</v>
      </c>
      <c r="D28" s="59" t="s">
        <v>21</v>
      </c>
      <c r="E28" s="143" t="s">
        <v>20</v>
      </c>
      <c r="F28" s="144" t="s">
        <v>32</v>
      </c>
      <c r="G28" s="27">
        <f>IF(OR(テーブル14152324[[#This Row],[列2]]="",
          テーブル14152324[[#This Row],[列4]]=""),
     0,
     IFERROR(HOUR(テーブル14152324[[#This Row],[列4]]-テーブル14152324[[#This Row],[列15]]-テーブル14152324[[#This Row],[列2]]),
                  IFERROR(HOUR(テーブル14152324[[#This Row],[列4]]-テーブル14152324[[#This Row],[列2]]),
                               0)))</f>
        <v>0</v>
      </c>
      <c r="H28" s="28" t="s">
        <v>22</v>
      </c>
      <c r="I28"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8" s="30" t="s">
        <v>23</v>
      </c>
      <c r="K28" s="31">
        <f>IFERROR((テーブル14152324[[#This Row],[列5]]+テーブル14152324[[#This Row],[列7]]/60)*$C$5,"")</f>
        <v>0</v>
      </c>
      <c r="L28" s="32" t="s">
        <v>4</v>
      </c>
      <c r="M28" s="149"/>
      <c r="N28" s="33"/>
      <c r="O28" s="50"/>
      <c r="P28" s="25"/>
    </row>
    <row r="29" spans="1:16" ht="22.5" customHeight="1" x14ac:dyDescent="0.15">
      <c r="A29" s="137"/>
      <c r="B29" s="160" t="str">
        <f>IF(テーブル14152324[[#This Row],[列1]]="",
    "",
    TEXT(テーブル14152324[[#This Row],[列1]],"(aaa)"))</f>
        <v/>
      </c>
      <c r="C29" s="138" t="s">
        <v>20</v>
      </c>
      <c r="D29" s="59" t="s">
        <v>21</v>
      </c>
      <c r="E29" s="143" t="s">
        <v>20</v>
      </c>
      <c r="F29" s="144" t="s">
        <v>32</v>
      </c>
      <c r="G29" s="27">
        <f>IF(OR(テーブル14152324[[#This Row],[列2]]="",
          テーブル14152324[[#This Row],[列4]]=""),
     0,
     IFERROR(HOUR(テーブル14152324[[#This Row],[列4]]-テーブル14152324[[#This Row],[列15]]-テーブル14152324[[#This Row],[列2]]),
                  IFERROR(HOUR(テーブル14152324[[#This Row],[列4]]-テーブル14152324[[#This Row],[列2]]),
                               0)))</f>
        <v>0</v>
      </c>
      <c r="H29" s="28" t="s">
        <v>22</v>
      </c>
      <c r="I29" s="34"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29" s="30" t="s">
        <v>23</v>
      </c>
      <c r="K29" s="31">
        <f>IFERROR((テーブル14152324[[#This Row],[列5]]+テーブル14152324[[#This Row],[列7]]/60)*$C$5,"")</f>
        <v>0</v>
      </c>
      <c r="L29" s="32" t="s">
        <v>4</v>
      </c>
      <c r="M29" s="149"/>
      <c r="N29" s="33"/>
      <c r="O29" s="50"/>
      <c r="P29" s="25"/>
    </row>
    <row r="30" spans="1:16" ht="22.5" customHeight="1" thickBot="1" x14ac:dyDescent="0.2">
      <c r="A30" s="139"/>
      <c r="B30" s="161" t="str">
        <f>IF(テーブル14152324[[#This Row],[列1]]="",
    "",
    TEXT(テーブル14152324[[#This Row],[列1]],"(aaa)"))</f>
        <v/>
      </c>
      <c r="C30" s="140" t="s">
        <v>20</v>
      </c>
      <c r="D30" s="35" t="s">
        <v>21</v>
      </c>
      <c r="E30" s="145" t="s">
        <v>20</v>
      </c>
      <c r="F30" s="146" t="s">
        <v>32</v>
      </c>
      <c r="G30" s="36">
        <f>IF(OR(テーブル14152324[[#This Row],[列2]]="",
          テーブル14152324[[#This Row],[列4]]=""),
     0,
     IFERROR(HOUR(テーブル14152324[[#This Row],[列4]]-テーブル14152324[[#This Row],[列15]]-テーブル14152324[[#This Row],[列2]]),
                  IFERROR(HOUR(テーブル14152324[[#This Row],[列4]]-テーブル14152324[[#This Row],[列2]]),
                               0)))</f>
        <v>0</v>
      </c>
      <c r="H30" s="37" t="s">
        <v>22</v>
      </c>
      <c r="I30" s="38" t="str">
        <f>IF(OR(テーブル14152324[[#This Row],[列2]]="",
          テーブル14152324[[#This Row],[列4]]=""),
     "00",
     IF(ISERROR(MINUTE(テーブル14152324[[#This Row],[列4]]-テーブル14152324[[#This Row],[列15]]-テーブル14152324[[#This Row],[列2]])),
        IF(ISERROR(MINUTE(テーブル14152324[[#This Row],[列4]]-テーブル14152324[[#This Row],[列2]])),
           "00",
           IF(MINUTE(テーブル14152324[[#This Row],[列4]]-テーブル14152324[[#This Row],[列2]])&lt;30,
              "00",
              30)),
        IF(MINUTE(テーブル14152324[[#This Row],[列4]]-テーブル14152324[[#This Row],[列15]]-テーブル14152324[[#This Row],[列2]])&lt;30,
           "00",
           30)))</f>
        <v>00</v>
      </c>
      <c r="J30" s="39" t="s">
        <v>23</v>
      </c>
      <c r="K30" s="40">
        <f>IFERROR((テーブル14152324[[#This Row],[列5]]+テーブル14152324[[#This Row],[列7]]/60)*$C$5,"")</f>
        <v>0</v>
      </c>
      <c r="L30" s="41" t="s">
        <v>4</v>
      </c>
      <c r="M30" s="150"/>
      <c r="N30" s="42"/>
      <c r="O30" s="50"/>
      <c r="P30" s="25"/>
    </row>
    <row r="31" spans="1:16" ht="22.5" customHeight="1" thickBot="1" x14ac:dyDescent="0.2">
      <c r="A31" s="198" t="s">
        <v>27</v>
      </c>
      <c r="B31" s="199"/>
      <c r="C31" s="200"/>
      <c r="D31" s="201"/>
      <c r="E31" s="202"/>
      <c r="F31" s="57"/>
      <c r="G31" s="203">
        <f>SUM(テーブル14152324[[#All],[列5]])+SUM(テーブル14152324[[#All],[列7]])/60</f>
        <v>0</v>
      </c>
      <c r="H31" s="204"/>
      <c r="I31" s="205" t="s">
        <v>24</v>
      </c>
      <c r="J31" s="206"/>
      <c r="K31" s="43">
        <f>SUM(テーブル14152324[[#All],[列9]])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⑧年月支払分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IF(テーブル1415232425[[#This Row],[列1]]="",
    "",
    TEXT(テーブル1415232425[[#This Row],[列1]],"(aaa)"))</f>
        <v/>
      </c>
      <c r="C8" s="151" t="s">
        <v>32</v>
      </c>
      <c r="D8" s="17" t="s">
        <v>13</v>
      </c>
      <c r="E8" s="152" t="s">
        <v>32</v>
      </c>
      <c r="F8" s="153" t="s">
        <v>32</v>
      </c>
      <c r="G8" s="18">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8" s="19" t="s">
        <v>22</v>
      </c>
      <c r="I8" s="20"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8" s="21" t="s">
        <v>23</v>
      </c>
      <c r="K8" s="22">
        <f>IFERROR((テーブル1415232425[[#This Row],[列5]]+テーブル1415232425[[#This Row],[列7]]/60)*$C$5,"")</f>
        <v>0</v>
      </c>
      <c r="L8" s="23" t="s">
        <v>4</v>
      </c>
      <c r="M8" s="147"/>
      <c r="N8" s="24"/>
      <c r="O8" s="50"/>
      <c r="P8" s="25"/>
    </row>
    <row r="9" spans="1:16" ht="22.5" customHeight="1" x14ac:dyDescent="0.15">
      <c r="A9" s="137"/>
      <c r="B9" s="159" t="str">
        <f>IF(テーブル1415232425[[#This Row],[列1]]="",
    "",
    TEXT(テーブル1415232425[[#This Row],[列1]],"(aaa)"))</f>
        <v/>
      </c>
      <c r="C9" s="138" t="s">
        <v>32</v>
      </c>
      <c r="D9" s="59" t="s">
        <v>13</v>
      </c>
      <c r="E9" s="143" t="s">
        <v>32</v>
      </c>
      <c r="F9" s="144" t="s">
        <v>32</v>
      </c>
      <c r="G9"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9" s="28" t="s">
        <v>22</v>
      </c>
      <c r="I9" s="29"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9" s="30" t="s">
        <v>23</v>
      </c>
      <c r="K9" s="31">
        <f>IFERROR((テーブル1415232425[[#This Row],[列5]]+テーブル1415232425[[#This Row],[列7]]/60)*$C$5,"")</f>
        <v>0</v>
      </c>
      <c r="L9" s="32" t="s">
        <v>4</v>
      </c>
      <c r="M9" s="148"/>
      <c r="N9" s="33"/>
      <c r="O9" s="50"/>
      <c r="P9" s="25"/>
    </row>
    <row r="10" spans="1:16" ht="22.5" customHeight="1" x14ac:dyDescent="0.15">
      <c r="A10" s="137"/>
      <c r="B10" s="160" t="str">
        <f>IF(テーブル1415232425[[#This Row],[列1]]="",
    "",
    TEXT(テーブル1415232425[[#This Row],[列1]],"(aaa)"))</f>
        <v/>
      </c>
      <c r="C10" s="138" t="s">
        <v>32</v>
      </c>
      <c r="D10" s="59" t="s">
        <v>13</v>
      </c>
      <c r="E10" s="143" t="s">
        <v>32</v>
      </c>
      <c r="F10" s="144" t="s">
        <v>32</v>
      </c>
      <c r="G10"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0" s="28" t="s">
        <v>22</v>
      </c>
      <c r="I10"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0" s="30" t="s">
        <v>23</v>
      </c>
      <c r="K10" s="31">
        <f>IFERROR((テーブル1415232425[[#This Row],[列5]]+テーブル1415232425[[#This Row],[列7]]/60)*$C$5,"")</f>
        <v>0</v>
      </c>
      <c r="L10" s="32" t="s">
        <v>4</v>
      </c>
      <c r="M10" s="149"/>
      <c r="N10" s="33"/>
      <c r="O10" s="50"/>
      <c r="P10" s="25"/>
    </row>
    <row r="11" spans="1:16" ht="22.5" customHeight="1" x14ac:dyDescent="0.15">
      <c r="A11" s="137"/>
      <c r="B11" s="160" t="str">
        <f>IF(テーブル1415232425[[#This Row],[列1]]="",
    "",
    TEXT(テーブル1415232425[[#This Row],[列1]],"(aaa)"))</f>
        <v/>
      </c>
      <c r="C11" s="138" t="s">
        <v>20</v>
      </c>
      <c r="D11" s="59" t="s">
        <v>21</v>
      </c>
      <c r="E11" s="143" t="s">
        <v>20</v>
      </c>
      <c r="F11" s="144" t="s">
        <v>32</v>
      </c>
      <c r="G11"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1" s="28" t="s">
        <v>22</v>
      </c>
      <c r="I11"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1" s="30" t="s">
        <v>23</v>
      </c>
      <c r="K11" s="31">
        <f>IFERROR((テーブル1415232425[[#This Row],[列5]]+テーブル1415232425[[#This Row],[列7]]/60)*$C$5,"")</f>
        <v>0</v>
      </c>
      <c r="L11" s="32" t="s">
        <v>4</v>
      </c>
      <c r="M11" s="149"/>
      <c r="N11" s="33"/>
      <c r="O11" s="50"/>
      <c r="P11" s="25"/>
    </row>
    <row r="12" spans="1:16" ht="22.5" customHeight="1" x14ac:dyDescent="0.15">
      <c r="A12" s="137"/>
      <c r="B12" s="160" t="str">
        <f>IF(テーブル1415232425[[#This Row],[列1]]="",
    "",
    TEXT(テーブル1415232425[[#This Row],[列1]],"(aaa)"))</f>
        <v/>
      </c>
      <c r="C12" s="138" t="s">
        <v>20</v>
      </c>
      <c r="D12" s="59" t="s">
        <v>21</v>
      </c>
      <c r="E12" s="143" t="s">
        <v>20</v>
      </c>
      <c r="F12" s="144" t="s">
        <v>32</v>
      </c>
      <c r="G12"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2" s="28" t="s">
        <v>22</v>
      </c>
      <c r="I12"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2" s="30" t="s">
        <v>23</v>
      </c>
      <c r="K12" s="31">
        <f>IFERROR((テーブル1415232425[[#This Row],[列5]]+テーブル1415232425[[#This Row],[列7]]/60)*$C$5,"")</f>
        <v>0</v>
      </c>
      <c r="L12" s="32" t="s">
        <v>4</v>
      </c>
      <c r="M12" s="149"/>
      <c r="N12" s="33"/>
      <c r="O12" s="50"/>
      <c r="P12" s="25"/>
    </row>
    <row r="13" spans="1:16" ht="22.5" customHeight="1" x14ac:dyDescent="0.15">
      <c r="A13" s="137"/>
      <c r="B13" s="160" t="str">
        <f>IF(テーブル1415232425[[#This Row],[列1]]="",
    "",
    TEXT(テーブル1415232425[[#This Row],[列1]],"(aaa)"))</f>
        <v/>
      </c>
      <c r="C13" s="138" t="s">
        <v>20</v>
      </c>
      <c r="D13" s="59" t="s">
        <v>21</v>
      </c>
      <c r="E13" s="143" t="s">
        <v>20</v>
      </c>
      <c r="F13" s="144" t="s">
        <v>32</v>
      </c>
      <c r="G13"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3" s="28" t="s">
        <v>22</v>
      </c>
      <c r="I13"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3" s="30" t="s">
        <v>23</v>
      </c>
      <c r="K13" s="31">
        <f>IFERROR((テーブル1415232425[[#This Row],[列5]]+テーブル1415232425[[#This Row],[列7]]/60)*$C$5,"")</f>
        <v>0</v>
      </c>
      <c r="L13" s="32" t="s">
        <v>4</v>
      </c>
      <c r="M13" s="149"/>
      <c r="N13" s="33"/>
      <c r="O13" s="50"/>
      <c r="P13" s="25"/>
    </row>
    <row r="14" spans="1:16" ht="22.5" customHeight="1" x14ac:dyDescent="0.15">
      <c r="A14" s="137"/>
      <c r="B14" s="160" t="str">
        <f>IF(テーブル1415232425[[#This Row],[列1]]="",
    "",
    TEXT(テーブル1415232425[[#This Row],[列1]],"(aaa)"))</f>
        <v/>
      </c>
      <c r="C14" s="138" t="s">
        <v>20</v>
      </c>
      <c r="D14" s="59" t="s">
        <v>21</v>
      </c>
      <c r="E14" s="143" t="s">
        <v>20</v>
      </c>
      <c r="F14" s="144" t="s">
        <v>32</v>
      </c>
      <c r="G14"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4" s="28" t="s">
        <v>22</v>
      </c>
      <c r="I14"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4" s="30" t="s">
        <v>23</v>
      </c>
      <c r="K14" s="31">
        <f>IFERROR((テーブル1415232425[[#This Row],[列5]]+テーブル1415232425[[#This Row],[列7]]/60)*$C$5,"")</f>
        <v>0</v>
      </c>
      <c r="L14" s="32" t="s">
        <v>4</v>
      </c>
      <c r="M14" s="149"/>
      <c r="N14" s="33"/>
      <c r="O14" s="50"/>
      <c r="P14" s="25"/>
    </row>
    <row r="15" spans="1:16" ht="22.5" customHeight="1" x14ac:dyDescent="0.15">
      <c r="A15" s="137"/>
      <c r="B15" s="160" t="str">
        <f>IF(テーブル1415232425[[#This Row],[列1]]="",
    "",
    TEXT(テーブル1415232425[[#This Row],[列1]],"(aaa)"))</f>
        <v/>
      </c>
      <c r="C15" s="138" t="s">
        <v>20</v>
      </c>
      <c r="D15" s="59" t="s">
        <v>21</v>
      </c>
      <c r="E15" s="143" t="s">
        <v>20</v>
      </c>
      <c r="F15" s="144" t="s">
        <v>32</v>
      </c>
      <c r="G15"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5" s="28" t="s">
        <v>22</v>
      </c>
      <c r="I15"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5" s="30" t="s">
        <v>23</v>
      </c>
      <c r="K15" s="31">
        <f>IFERROR((テーブル1415232425[[#This Row],[列5]]+テーブル1415232425[[#This Row],[列7]]/60)*$C$5,"")</f>
        <v>0</v>
      </c>
      <c r="L15" s="32" t="s">
        <v>4</v>
      </c>
      <c r="M15" s="149"/>
      <c r="N15" s="33"/>
      <c r="O15" s="50"/>
      <c r="P15" s="25"/>
    </row>
    <row r="16" spans="1:16" ht="22.5" customHeight="1" x14ac:dyDescent="0.15">
      <c r="A16" s="137"/>
      <c r="B16" s="160" t="str">
        <f>IF(テーブル1415232425[[#This Row],[列1]]="",
    "",
    TEXT(テーブル1415232425[[#This Row],[列1]],"(aaa)"))</f>
        <v/>
      </c>
      <c r="C16" s="138" t="s">
        <v>20</v>
      </c>
      <c r="D16" s="59" t="s">
        <v>21</v>
      </c>
      <c r="E16" s="143" t="s">
        <v>20</v>
      </c>
      <c r="F16" s="144" t="s">
        <v>32</v>
      </c>
      <c r="G16"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6" s="28" t="s">
        <v>22</v>
      </c>
      <c r="I16"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6" s="30" t="s">
        <v>23</v>
      </c>
      <c r="K16" s="31">
        <f>IFERROR((テーブル1415232425[[#This Row],[列5]]+テーブル1415232425[[#This Row],[列7]]/60)*$C$5,"")</f>
        <v>0</v>
      </c>
      <c r="L16" s="32" t="s">
        <v>4</v>
      </c>
      <c r="M16" s="149"/>
      <c r="N16" s="33"/>
      <c r="O16" s="50"/>
      <c r="P16" s="25"/>
    </row>
    <row r="17" spans="1:16" ht="22.5" customHeight="1" x14ac:dyDescent="0.15">
      <c r="A17" s="137"/>
      <c r="B17" s="160" t="str">
        <f>IF(テーブル1415232425[[#This Row],[列1]]="",
    "",
    TEXT(テーブル1415232425[[#This Row],[列1]],"(aaa)"))</f>
        <v/>
      </c>
      <c r="C17" s="138" t="s">
        <v>20</v>
      </c>
      <c r="D17" s="59" t="s">
        <v>21</v>
      </c>
      <c r="E17" s="143" t="s">
        <v>20</v>
      </c>
      <c r="F17" s="144" t="s">
        <v>32</v>
      </c>
      <c r="G17"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7" s="28" t="s">
        <v>22</v>
      </c>
      <c r="I17"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7" s="30" t="s">
        <v>23</v>
      </c>
      <c r="K17" s="31">
        <f>IFERROR((テーブル1415232425[[#This Row],[列5]]+テーブル1415232425[[#This Row],[列7]]/60)*$C$5,"")</f>
        <v>0</v>
      </c>
      <c r="L17" s="32" t="s">
        <v>4</v>
      </c>
      <c r="M17" s="149"/>
      <c r="N17" s="33"/>
      <c r="O17" s="50"/>
      <c r="P17" s="25"/>
    </row>
    <row r="18" spans="1:16" ht="22.5" customHeight="1" x14ac:dyDescent="0.15">
      <c r="A18" s="137"/>
      <c r="B18" s="160" t="str">
        <f>IF(テーブル1415232425[[#This Row],[列1]]="",
    "",
    TEXT(テーブル1415232425[[#This Row],[列1]],"(aaa)"))</f>
        <v/>
      </c>
      <c r="C18" s="138" t="s">
        <v>20</v>
      </c>
      <c r="D18" s="59" t="s">
        <v>21</v>
      </c>
      <c r="E18" s="143" t="s">
        <v>20</v>
      </c>
      <c r="F18" s="144" t="s">
        <v>32</v>
      </c>
      <c r="G18"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8" s="28" t="s">
        <v>22</v>
      </c>
      <c r="I18"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8" s="30" t="s">
        <v>23</v>
      </c>
      <c r="K18" s="31">
        <f>IFERROR((テーブル1415232425[[#This Row],[列5]]+テーブル1415232425[[#This Row],[列7]]/60)*$C$5,"")</f>
        <v>0</v>
      </c>
      <c r="L18" s="32" t="s">
        <v>4</v>
      </c>
      <c r="M18" s="149"/>
      <c r="N18" s="33"/>
      <c r="O18" s="50"/>
      <c r="P18" s="25"/>
    </row>
    <row r="19" spans="1:16" ht="22.5" customHeight="1" x14ac:dyDescent="0.15">
      <c r="A19" s="137"/>
      <c r="B19" s="160" t="str">
        <f>IF(テーブル1415232425[[#This Row],[列1]]="",
    "",
    TEXT(テーブル1415232425[[#This Row],[列1]],"(aaa)"))</f>
        <v/>
      </c>
      <c r="C19" s="138" t="s">
        <v>20</v>
      </c>
      <c r="D19" s="59" t="s">
        <v>21</v>
      </c>
      <c r="E19" s="143" t="s">
        <v>20</v>
      </c>
      <c r="F19" s="144" t="s">
        <v>32</v>
      </c>
      <c r="G19"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19" s="28" t="s">
        <v>22</v>
      </c>
      <c r="I19"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19" s="30" t="s">
        <v>23</v>
      </c>
      <c r="K19" s="31">
        <f>IFERROR((テーブル1415232425[[#This Row],[列5]]+テーブル1415232425[[#This Row],[列7]]/60)*$C$5,"")</f>
        <v>0</v>
      </c>
      <c r="L19" s="32" t="s">
        <v>4</v>
      </c>
      <c r="M19" s="149"/>
      <c r="N19" s="33"/>
      <c r="O19" s="50"/>
      <c r="P19" s="25"/>
    </row>
    <row r="20" spans="1:16" ht="22.5" customHeight="1" x14ac:dyDescent="0.15">
      <c r="A20" s="137"/>
      <c r="B20" s="160" t="str">
        <f>IF(テーブル1415232425[[#This Row],[列1]]="",
    "",
    TEXT(テーブル1415232425[[#This Row],[列1]],"(aaa)"))</f>
        <v/>
      </c>
      <c r="C20" s="138" t="s">
        <v>20</v>
      </c>
      <c r="D20" s="59" t="s">
        <v>21</v>
      </c>
      <c r="E20" s="143" t="s">
        <v>20</v>
      </c>
      <c r="F20" s="144" t="s">
        <v>32</v>
      </c>
      <c r="G20"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0" s="28" t="s">
        <v>22</v>
      </c>
      <c r="I20"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0" s="30" t="s">
        <v>23</v>
      </c>
      <c r="K20" s="31">
        <f>IFERROR((テーブル1415232425[[#This Row],[列5]]+テーブル1415232425[[#This Row],[列7]]/60)*$C$5,"")</f>
        <v>0</v>
      </c>
      <c r="L20" s="32" t="s">
        <v>4</v>
      </c>
      <c r="M20" s="149"/>
      <c r="N20" s="33"/>
      <c r="O20" s="50"/>
      <c r="P20" s="25"/>
    </row>
    <row r="21" spans="1:16" ht="22.5" customHeight="1" x14ac:dyDescent="0.15">
      <c r="A21" s="137"/>
      <c r="B21" s="160" t="str">
        <f>IF(テーブル1415232425[[#This Row],[列1]]="",
    "",
    TEXT(テーブル1415232425[[#This Row],[列1]],"(aaa)"))</f>
        <v/>
      </c>
      <c r="C21" s="138" t="s">
        <v>20</v>
      </c>
      <c r="D21" s="59" t="s">
        <v>21</v>
      </c>
      <c r="E21" s="143" t="s">
        <v>20</v>
      </c>
      <c r="F21" s="144" t="s">
        <v>32</v>
      </c>
      <c r="G21"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1" s="28" t="s">
        <v>22</v>
      </c>
      <c r="I21"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1" s="30" t="s">
        <v>23</v>
      </c>
      <c r="K21" s="31">
        <f>IFERROR((テーブル1415232425[[#This Row],[列5]]+テーブル1415232425[[#This Row],[列7]]/60)*$C$5,"")</f>
        <v>0</v>
      </c>
      <c r="L21" s="32" t="s">
        <v>4</v>
      </c>
      <c r="M21" s="149"/>
      <c r="N21" s="33"/>
      <c r="O21" s="50"/>
      <c r="P21" s="25"/>
    </row>
    <row r="22" spans="1:16" ht="22.5" customHeight="1" x14ac:dyDescent="0.15">
      <c r="A22" s="137"/>
      <c r="B22" s="160" t="str">
        <f>IF(テーブル1415232425[[#This Row],[列1]]="",
    "",
    TEXT(テーブル1415232425[[#This Row],[列1]],"(aaa)"))</f>
        <v/>
      </c>
      <c r="C22" s="138" t="s">
        <v>20</v>
      </c>
      <c r="D22" s="59" t="s">
        <v>21</v>
      </c>
      <c r="E22" s="143" t="s">
        <v>20</v>
      </c>
      <c r="F22" s="144" t="s">
        <v>32</v>
      </c>
      <c r="G22"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2" s="28" t="s">
        <v>22</v>
      </c>
      <c r="I22"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2" s="30" t="s">
        <v>23</v>
      </c>
      <c r="K22" s="31">
        <f>IFERROR((テーブル1415232425[[#This Row],[列5]]+テーブル1415232425[[#This Row],[列7]]/60)*$C$5,"")</f>
        <v>0</v>
      </c>
      <c r="L22" s="32" t="s">
        <v>4</v>
      </c>
      <c r="M22" s="149"/>
      <c r="N22" s="33"/>
      <c r="O22" s="50"/>
      <c r="P22" s="25"/>
    </row>
    <row r="23" spans="1:16" ht="22.5" customHeight="1" x14ac:dyDescent="0.15">
      <c r="A23" s="137"/>
      <c r="B23" s="160" t="str">
        <f>IF(テーブル1415232425[[#This Row],[列1]]="",
    "",
    TEXT(テーブル1415232425[[#This Row],[列1]],"(aaa)"))</f>
        <v/>
      </c>
      <c r="C23" s="138" t="s">
        <v>20</v>
      </c>
      <c r="D23" s="59" t="s">
        <v>21</v>
      </c>
      <c r="E23" s="143" t="s">
        <v>20</v>
      </c>
      <c r="F23" s="144" t="s">
        <v>32</v>
      </c>
      <c r="G23"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3" s="28" t="s">
        <v>22</v>
      </c>
      <c r="I23"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3" s="30" t="s">
        <v>23</v>
      </c>
      <c r="K23" s="31">
        <f>IFERROR((テーブル1415232425[[#This Row],[列5]]+テーブル1415232425[[#This Row],[列7]]/60)*$C$5,"")</f>
        <v>0</v>
      </c>
      <c r="L23" s="32" t="s">
        <v>4</v>
      </c>
      <c r="M23" s="149"/>
      <c r="N23" s="33"/>
      <c r="O23" s="50"/>
      <c r="P23" s="25"/>
    </row>
    <row r="24" spans="1:16" ht="22.5" customHeight="1" x14ac:dyDescent="0.15">
      <c r="A24" s="137"/>
      <c r="B24" s="160" t="str">
        <f>IF(テーブル1415232425[[#This Row],[列1]]="",
    "",
    TEXT(テーブル1415232425[[#This Row],[列1]],"(aaa)"))</f>
        <v/>
      </c>
      <c r="C24" s="138" t="s">
        <v>20</v>
      </c>
      <c r="D24" s="59" t="s">
        <v>21</v>
      </c>
      <c r="E24" s="143" t="s">
        <v>20</v>
      </c>
      <c r="F24" s="144" t="s">
        <v>32</v>
      </c>
      <c r="G24"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4" s="28" t="s">
        <v>22</v>
      </c>
      <c r="I24"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4" s="30" t="s">
        <v>23</v>
      </c>
      <c r="K24" s="31">
        <f>IFERROR((テーブル1415232425[[#This Row],[列5]]+テーブル1415232425[[#This Row],[列7]]/60)*$C$5,"")</f>
        <v>0</v>
      </c>
      <c r="L24" s="32" t="s">
        <v>4</v>
      </c>
      <c r="M24" s="148"/>
      <c r="N24" s="33"/>
      <c r="O24" s="50"/>
      <c r="P24" s="25"/>
    </row>
    <row r="25" spans="1:16" ht="22.5" customHeight="1" x14ac:dyDescent="0.15">
      <c r="A25" s="137"/>
      <c r="B25" s="160" t="str">
        <f>IF(テーブル1415232425[[#This Row],[列1]]="",
    "",
    TEXT(テーブル1415232425[[#This Row],[列1]],"(aaa)"))</f>
        <v/>
      </c>
      <c r="C25" s="138" t="s">
        <v>20</v>
      </c>
      <c r="D25" s="59" t="s">
        <v>21</v>
      </c>
      <c r="E25" s="143" t="s">
        <v>20</v>
      </c>
      <c r="F25" s="144" t="s">
        <v>32</v>
      </c>
      <c r="G25"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5" s="28" t="s">
        <v>22</v>
      </c>
      <c r="I25"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5" s="30" t="s">
        <v>23</v>
      </c>
      <c r="K25" s="31">
        <f>IFERROR((テーブル1415232425[[#This Row],[列5]]+テーブル1415232425[[#This Row],[列7]]/60)*$C$5,"")</f>
        <v>0</v>
      </c>
      <c r="L25" s="32" t="s">
        <v>4</v>
      </c>
      <c r="M25" s="149"/>
      <c r="N25" s="33"/>
      <c r="O25" s="50"/>
      <c r="P25" s="25"/>
    </row>
    <row r="26" spans="1:16" ht="22.5" customHeight="1" x14ac:dyDescent="0.15">
      <c r="A26" s="137"/>
      <c r="B26" s="160" t="str">
        <f>IF(テーブル1415232425[[#This Row],[列1]]="",
    "",
    TEXT(テーブル1415232425[[#This Row],[列1]],"(aaa)"))</f>
        <v/>
      </c>
      <c r="C26" s="138" t="s">
        <v>20</v>
      </c>
      <c r="D26" s="59" t="s">
        <v>21</v>
      </c>
      <c r="E26" s="143" t="s">
        <v>20</v>
      </c>
      <c r="F26" s="144" t="s">
        <v>32</v>
      </c>
      <c r="G26"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6" s="28" t="s">
        <v>22</v>
      </c>
      <c r="I26"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6" s="30" t="s">
        <v>23</v>
      </c>
      <c r="K26" s="31">
        <f>IFERROR((テーブル1415232425[[#This Row],[列5]]+テーブル1415232425[[#This Row],[列7]]/60)*$C$5,"")</f>
        <v>0</v>
      </c>
      <c r="L26" s="32" t="s">
        <v>4</v>
      </c>
      <c r="M26" s="149"/>
      <c r="N26" s="33"/>
      <c r="O26" s="50"/>
      <c r="P26" s="25"/>
    </row>
    <row r="27" spans="1:16" ht="22.5" customHeight="1" x14ac:dyDescent="0.15">
      <c r="A27" s="137"/>
      <c r="B27" s="160" t="str">
        <f>IF(テーブル1415232425[[#This Row],[列1]]="",
    "",
    TEXT(テーブル1415232425[[#This Row],[列1]],"(aaa)"))</f>
        <v/>
      </c>
      <c r="C27" s="138" t="s">
        <v>20</v>
      </c>
      <c r="D27" s="59" t="s">
        <v>21</v>
      </c>
      <c r="E27" s="143" t="s">
        <v>20</v>
      </c>
      <c r="F27" s="144" t="s">
        <v>32</v>
      </c>
      <c r="G27"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7" s="28" t="s">
        <v>22</v>
      </c>
      <c r="I27"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7" s="30" t="s">
        <v>23</v>
      </c>
      <c r="K27" s="31">
        <f>IFERROR((テーブル1415232425[[#This Row],[列5]]+テーブル1415232425[[#This Row],[列7]]/60)*$C$5,"")</f>
        <v>0</v>
      </c>
      <c r="L27" s="32" t="s">
        <v>4</v>
      </c>
      <c r="M27" s="149"/>
      <c r="N27" s="33"/>
      <c r="O27" s="50"/>
      <c r="P27" s="25"/>
    </row>
    <row r="28" spans="1:16" ht="22.5" customHeight="1" x14ac:dyDescent="0.15">
      <c r="A28" s="137"/>
      <c r="B28" s="160" t="str">
        <f>IF(テーブル1415232425[[#This Row],[列1]]="",
    "",
    TEXT(テーブル1415232425[[#This Row],[列1]],"(aaa)"))</f>
        <v/>
      </c>
      <c r="C28" s="138" t="s">
        <v>20</v>
      </c>
      <c r="D28" s="59" t="s">
        <v>21</v>
      </c>
      <c r="E28" s="143" t="s">
        <v>20</v>
      </c>
      <c r="F28" s="144" t="s">
        <v>32</v>
      </c>
      <c r="G28"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8" s="28" t="s">
        <v>22</v>
      </c>
      <c r="I28"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8" s="30" t="s">
        <v>23</v>
      </c>
      <c r="K28" s="31">
        <f>IFERROR((テーブル1415232425[[#This Row],[列5]]+テーブル1415232425[[#This Row],[列7]]/60)*$C$5,"")</f>
        <v>0</v>
      </c>
      <c r="L28" s="32" t="s">
        <v>4</v>
      </c>
      <c r="M28" s="149"/>
      <c r="N28" s="33"/>
      <c r="O28" s="50"/>
      <c r="P28" s="25"/>
    </row>
    <row r="29" spans="1:16" ht="22.5" customHeight="1" x14ac:dyDescent="0.15">
      <c r="A29" s="137"/>
      <c r="B29" s="160" t="str">
        <f>IF(テーブル1415232425[[#This Row],[列1]]="",
    "",
    TEXT(テーブル1415232425[[#This Row],[列1]],"(aaa)"))</f>
        <v/>
      </c>
      <c r="C29" s="138" t="s">
        <v>20</v>
      </c>
      <c r="D29" s="59" t="s">
        <v>21</v>
      </c>
      <c r="E29" s="143" t="s">
        <v>20</v>
      </c>
      <c r="F29" s="144" t="s">
        <v>32</v>
      </c>
      <c r="G29" s="27">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29" s="28" t="s">
        <v>22</v>
      </c>
      <c r="I29" s="34"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29" s="30" t="s">
        <v>23</v>
      </c>
      <c r="K29" s="31">
        <f>IFERROR((テーブル1415232425[[#This Row],[列5]]+テーブル1415232425[[#This Row],[列7]]/60)*$C$5,"")</f>
        <v>0</v>
      </c>
      <c r="L29" s="32" t="s">
        <v>4</v>
      </c>
      <c r="M29" s="149"/>
      <c r="N29" s="33"/>
      <c r="O29" s="50"/>
      <c r="P29" s="25"/>
    </row>
    <row r="30" spans="1:16" ht="22.5" customHeight="1" thickBot="1" x14ac:dyDescent="0.2">
      <c r="A30" s="139"/>
      <c r="B30" s="161" t="str">
        <f>IF(テーブル1415232425[[#This Row],[列1]]="",
    "",
    TEXT(テーブル1415232425[[#This Row],[列1]],"(aaa)"))</f>
        <v/>
      </c>
      <c r="C30" s="140" t="s">
        <v>20</v>
      </c>
      <c r="D30" s="35" t="s">
        <v>21</v>
      </c>
      <c r="E30" s="145" t="s">
        <v>20</v>
      </c>
      <c r="F30" s="146" t="s">
        <v>32</v>
      </c>
      <c r="G30" s="36">
        <f>IF(OR(テーブル1415232425[[#This Row],[列2]]="",
          テーブル1415232425[[#This Row],[列4]]=""),
     0,
     IFERROR(HOUR(テーブル1415232425[[#This Row],[列4]]-テーブル1415232425[[#This Row],[列15]]-テーブル1415232425[[#This Row],[列2]]),
                  IFERROR(HOUR(テーブル1415232425[[#This Row],[列4]]-テーブル1415232425[[#This Row],[列2]]),
                               0)))</f>
        <v>0</v>
      </c>
      <c r="H30" s="37" t="s">
        <v>22</v>
      </c>
      <c r="I30" s="38" t="str">
        <f>IF(OR(テーブル1415232425[[#This Row],[列2]]="",
          テーブル1415232425[[#This Row],[列4]]=""),
     "00",
     IF(ISERROR(MINUTE(テーブル1415232425[[#This Row],[列4]]-テーブル1415232425[[#This Row],[列15]]-テーブル1415232425[[#This Row],[列2]])),
        IF(ISERROR(MINUTE(テーブル1415232425[[#This Row],[列4]]-テーブル1415232425[[#This Row],[列2]])),
           "00",
           IF(MINUTE(テーブル1415232425[[#This Row],[列4]]-テーブル1415232425[[#This Row],[列2]])&lt;30,
              "00",
              30)),
        IF(MINUTE(テーブル1415232425[[#This Row],[列4]]-テーブル1415232425[[#This Row],[列15]]-テーブル1415232425[[#This Row],[列2]])&lt;30,
           "00",
           30)))</f>
        <v>00</v>
      </c>
      <c r="J30" s="39" t="s">
        <v>23</v>
      </c>
      <c r="K30" s="40">
        <f>IFERROR((テーブル1415232425[[#This Row],[列5]]+テーブル1415232425[[#This Row],[列7]]/60)*$C$5,"")</f>
        <v>0</v>
      </c>
      <c r="L30" s="41" t="s">
        <v>4</v>
      </c>
      <c r="M30" s="150"/>
      <c r="N30" s="42"/>
      <c r="O30" s="50"/>
      <c r="P30" s="25"/>
    </row>
    <row r="31" spans="1:16" ht="22.5" customHeight="1" thickBot="1" x14ac:dyDescent="0.2">
      <c r="A31" s="198" t="s">
        <v>27</v>
      </c>
      <c r="B31" s="199"/>
      <c r="C31" s="200"/>
      <c r="D31" s="201"/>
      <c r="E31" s="202"/>
      <c r="F31" s="57"/>
      <c r="G31" s="203">
        <f>SUM(テーブル1415232425[[#All],[列5]])+SUM(テーブル1415232425[[#All],[列7]])/60</f>
        <v>0</v>
      </c>
      <c r="H31" s="204"/>
      <c r="I31" s="205" t="s">
        <v>24</v>
      </c>
      <c r="J31" s="206"/>
      <c r="K31" s="43">
        <f>SUM(テーブル1415232425[[#All],[列9]])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⑨年月支払分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IF(テーブル141523242537[[#This Row],[列1]]="",
    "",
    TEXT(テーブル141523242537[[#This Row],[列1]],"(aaa)"))</f>
        <v/>
      </c>
      <c r="C8" s="151" t="s">
        <v>32</v>
      </c>
      <c r="D8" s="17" t="s">
        <v>13</v>
      </c>
      <c r="E8" s="152" t="s">
        <v>32</v>
      </c>
      <c r="F8" s="153" t="s">
        <v>32</v>
      </c>
      <c r="G8" s="18">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8" s="19" t="s">
        <v>22</v>
      </c>
      <c r="I8" s="20"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8" s="21" t="s">
        <v>23</v>
      </c>
      <c r="K8" s="22">
        <f>IFERROR((テーブル141523242537[[#This Row],[列5]]+テーブル141523242537[[#This Row],[列7]]/60)*$C$5,"")</f>
        <v>0</v>
      </c>
      <c r="L8" s="23" t="s">
        <v>4</v>
      </c>
      <c r="M8" s="147"/>
      <c r="N8" s="24"/>
      <c r="O8" s="50"/>
      <c r="P8" s="25"/>
    </row>
    <row r="9" spans="1:16" ht="22.5" customHeight="1" x14ac:dyDescent="0.15">
      <c r="A9" s="137"/>
      <c r="B9" s="159" t="str">
        <f>IF(テーブル141523242537[[#This Row],[列1]]="",
    "",
    TEXT(テーブル141523242537[[#This Row],[列1]],"(aaa)"))</f>
        <v/>
      </c>
      <c r="C9" s="138" t="s">
        <v>32</v>
      </c>
      <c r="D9" s="59" t="s">
        <v>13</v>
      </c>
      <c r="E9" s="143" t="s">
        <v>32</v>
      </c>
      <c r="F9" s="144" t="s">
        <v>32</v>
      </c>
      <c r="G9"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9" s="28" t="s">
        <v>22</v>
      </c>
      <c r="I9" s="29"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9" s="30" t="s">
        <v>23</v>
      </c>
      <c r="K9" s="31">
        <f>IFERROR((テーブル141523242537[[#This Row],[列5]]+テーブル141523242537[[#This Row],[列7]]/60)*$C$5,"")</f>
        <v>0</v>
      </c>
      <c r="L9" s="32" t="s">
        <v>4</v>
      </c>
      <c r="M9" s="148"/>
      <c r="N9" s="33"/>
      <c r="O9" s="50"/>
      <c r="P9" s="25"/>
    </row>
    <row r="10" spans="1:16" ht="22.5" customHeight="1" x14ac:dyDescent="0.15">
      <c r="A10" s="137"/>
      <c r="B10" s="160" t="str">
        <f>IF(テーブル141523242537[[#This Row],[列1]]="",
    "",
    TEXT(テーブル141523242537[[#This Row],[列1]],"(aaa)"))</f>
        <v/>
      </c>
      <c r="C10" s="138" t="s">
        <v>32</v>
      </c>
      <c r="D10" s="59" t="s">
        <v>13</v>
      </c>
      <c r="E10" s="143" t="s">
        <v>32</v>
      </c>
      <c r="F10" s="144" t="s">
        <v>32</v>
      </c>
      <c r="G10"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0" s="28" t="s">
        <v>22</v>
      </c>
      <c r="I10"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0" s="30" t="s">
        <v>23</v>
      </c>
      <c r="K10" s="31">
        <f>IFERROR((テーブル141523242537[[#This Row],[列5]]+テーブル141523242537[[#This Row],[列7]]/60)*$C$5,"")</f>
        <v>0</v>
      </c>
      <c r="L10" s="32" t="s">
        <v>4</v>
      </c>
      <c r="M10" s="149"/>
      <c r="N10" s="33"/>
      <c r="O10" s="50"/>
      <c r="P10" s="25"/>
    </row>
    <row r="11" spans="1:16" ht="22.5" customHeight="1" x14ac:dyDescent="0.15">
      <c r="A11" s="137"/>
      <c r="B11" s="160" t="str">
        <f>IF(テーブル141523242537[[#This Row],[列1]]="",
    "",
    TEXT(テーブル141523242537[[#This Row],[列1]],"(aaa)"))</f>
        <v/>
      </c>
      <c r="C11" s="138" t="s">
        <v>20</v>
      </c>
      <c r="D11" s="59" t="s">
        <v>21</v>
      </c>
      <c r="E11" s="143" t="s">
        <v>20</v>
      </c>
      <c r="F11" s="144" t="s">
        <v>32</v>
      </c>
      <c r="G11"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1" s="28" t="s">
        <v>22</v>
      </c>
      <c r="I11"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1" s="30" t="s">
        <v>23</v>
      </c>
      <c r="K11" s="31">
        <f>IFERROR((テーブル141523242537[[#This Row],[列5]]+テーブル141523242537[[#This Row],[列7]]/60)*$C$5,"")</f>
        <v>0</v>
      </c>
      <c r="L11" s="32" t="s">
        <v>4</v>
      </c>
      <c r="M11" s="149"/>
      <c r="N11" s="33"/>
      <c r="O11" s="50"/>
      <c r="P11" s="25"/>
    </row>
    <row r="12" spans="1:16" ht="22.5" customHeight="1" x14ac:dyDescent="0.15">
      <c r="A12" s="137"/>
      <c r="B12" s="160" t="str">
        <f>IF(テーブル141523242537[[#This Row],[列1]]="",
    "",
    TEXT(テーブル141523242537[[#This Row],[列1]],"(aaa)"))</f>
        <v/>
      </c>
      <c r="C12" s="138" t="s">
        <v>20</v>
      </c>
      <c r="D12" s="59" t="s">
        <v>21</v>
      </c>
      <c r="E12" s="143" t="s">
        <v>20</v>
      </c>
      <c r="F12" s="144" t="s">
        <v>32</v>
      </c>
      <c r="G12"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2" s="28" t="s">
        <v>22</v>
      </c>
      <c r="I12"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2" s="30" t="s">
        <v>23</v>
      </c>
      <c r="K12" s="31">
        <f>IFERROR((テーブル141523242537[[#This Row],[列5]]+テーブル141523242537[[#This Row],[列7]]/60)*$C$5,"")</f>
        <v>0</v>
      </c>
      <c r="L12" s="32" t="s">
        <v>4</v>
      </c>
      <c r="M12" s="149"/>
      <c r="N12" s="33"/>
      <c r="O12" s="50"/>
      <c r="P12" s="25"/>
    </row>
    <row r="13" spans="1:16" ht="22.5" customHeight="1" x14ac:dyDescent="0.15">
      <c r="A13" s="137"/>
      <c r="B13" s="160" t="str">
        <f>IF(テーブル141523242537[[#This Row],[列1]]="",
    "",
    TEXT(テーブル141523242537[[#This Row],[列1]],"(aaa)"))</f>
        <v/>
      </c>
      <c r="C13" s="138" t="s">
        <v>20</v>
      </c>
      <c r="D13" s="59" t="s">
        <v>21</v>
      </c>
      <c r="E13" s="143" t="s">
        <v>20</v>
      </c>
      <c r="F13" s="144" t="s">
        <v>32</v>
      </c>
      <c r="G13"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3" s="28" t="s">
        <v>22</v>
      </c>
      <c r="I13"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3" s="30" t="s">
        <v>23</v>
      </c>
      <c r="K13" s="31">
        <f>IFERROR((テーブル141523242537[[#This Row],[列5]]+テーブル141523242537[[#This Row],[列7]]/60)*$C$5,"")</f>
        <v>0</v>
      </c>
      <c r="L13" s="32" t="s">
        <v>4</v>
      </c>
      <c r="M13" s="149"/>
      <c r="N13" s="33"/>
      <c r="O13" s="50"/>
      <c r="P13" s="25"/>
    </row>
    <row r="14" spans="1:16" ht="22.5" customHeight="1" x14ac:dyDescent="0.15">
      <c r="A14" s="137"/>
      <c r="B14" s="160" t="str">
        <f>IF(テーブル141523242537[[#This Row],[列1]]="",
    "",
    TEXT(テーブル141523242537[[#This Row],[列1]],"(aaa)"))</f>
        <v/>
      </c>
      <c r="C14" s="138" t="s">
        <v>20</v>
      </c>
      <c r="D14" s="59" t="s">
        <v>21</v>
      </c>
      <c r="E14" s="143" t="s">
        <v>20</v>
      </c>
      <c r="F14" s="144" t="s">
        <v>32</v>
      </c>
      <c r="G14"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4" s="28" t="s">
        <v>22</v>
      </c>
      <c r="I14"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4" s="30" t="s">
        <v>23</v>
      </c>
      <c r="K14" s="31">
        <f>IFERROR((テーブル141523242537[[#This Row],[列5]]+テーブル141523242537[[#This Row],[列7]]/60)*$C$5,"")</f>
        <v>0</v>
      </c>
      <c r="L14" s="32" t="s">
        <v>4</v>
      </c>
      <c r="M14" s="149"/>
      <c r="N14" s="33"/>
      <c r="O14" s="50"/>
      <c r="P14" s="25"/>
    </row>
    <row r="15" spans="1:16" ht="22.5" customHeight="1" x14ac:dyDescent="0.15">
      <c r="A15" s="137"/>
      <c r="B15" s="160" t="str">
        <f>IF(テーブル141523242537[[#This Row],[列1]]="",
    "",
    TEXT(テーブル141523242537[[#This Row],[列1]],"(aaa)"))</f>
        <v/>
      </c>
      <c r="C15" s="138" t="s">
        <v>20</v>
      </c>
      <c r="D15" s="59" t="s">
        <v>21</v>
      </c>
      <c r="E15" s="143" t="s">
        <v>20</v>
      </c>
      <c r="F15" s="144" t="s">
        <v>32</v>
      </c>
      <c r="G15"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5" s="28" t="s">
        <v>22</v>
      </c>
      <c r="I15"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5" s="30" t="s">
        <v>23</v>
      </c>
      <c r="K15" s="31">
        <f>IFERROR((テーブル141523242537[[#This Row],[列5]]+テーブル141523242537[[#This Row],[列7]]/60)*$C$5,"")</f>
        <v>0</v>
      </c>
      <c r="L15" s="32" t="s">
        <v>4</v>
      </c>
      <c r="M15" s="149"/>
      <c r="N15" s="33"/>
      <c r="O15" s="50"/>
      <c r="P15" s="25"/>
    </row>
    <row r="16" spans="1:16" ht="22.5" customHeight="1" x14ac:dyDescent="0.15">
      <c r="A16" s="137"/>
      <c r="B16" s="160" t="str">
        <f>IF(テーブル141523242537[[#This Row],[列1]]="",
    "",
    TEXT(テーブル141523242537[[#This Row],[列1]],"(aaa)"))</f>
        <v/>
      </c>
      <c r="C16" s="138" t="s">
        <v>20</v>
      </c>
      <c r="D16" s="59" t="s">
        <v>21</v>
      </c>
      <c r="E16" s="143" t="s">
        <v>20</v>
      </c>
      <c r="F16" s="144" t="s">
        <v>32</v>
      </c>
      <c r="G16"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6" s="28" t="s">
        <v>22</v>
      </c>
      <c r="I16"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6" s="30" t="s">
        <v>23</v>
      </c>
      <c r="K16" s="31">
        <f>IFERROR((テーブル141523242537[[#This Row],[列5]]+テーブル141523242537[[#This Row],[列7]]/60)*$C$5,"")</f>
        <v>0</v>
      </c>
      <c r="L16" s="32" t="s">
        <v>4</v>
      </c>
      <c r="M16" s="149"/>
      <c r="N16" s="33"/>
      <c r="O16" s="50"/>
      <c r="P16" s="25"/>
    </row>
    <row r="17" spans="1:16" ht="22.5" customHeight="1" x14ac:dyDescent="0.15">
      <c r="A17" s="137"/>
      <c r="B17" s="160" t="str">
        <f>IF(テーブル141523242537[[#This Row],[列1]]="",
    "",
    TEXT(テーブル141523242537[[#This Row],[列1]],"(aaa)"))</f>
        <v/>
      </c>
      <c r="C17" s="138" t="s">
        <v>20</v>
      </c>
      <c r="D17" s="59" t="s">
        <v>21</v>
      </c>
      <c r="E17" s="143" t="s">
        <v>20</v>
      </c>
      <c r="F17" s="144" t="s">
        <v>32</v>
      </c>
      <c r="G17"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7" s="28" t="s">
        <v>22</v>
      </c>
      <c r="I17"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7" s="30" t="s">
        <v>23</v>
      </c>
      <c r="K17" s="31">
        <f>IFERROR((テーブル141523242537[[#This Row],[列5]]+テーブル141523242537[[#This Row],[列7]]/60)*$C$5,"")</f>
        <v>0</v>
      </c>
      <c r="L17" s="32" t="s">
        <v>4</v>
      </c>
      <c r="M17" s="149"/>
      <c r="N17" s="33"/>
      <c r="O17" s="50"/>
      <c r="P17" s="25"/>
    </row>
    <row r="18" spans="1:16" ht="22.5" customHeight="1" x14ac:dyDescent="0.15">
      <c r="A18" s="137"/>
      <c r="B18" s="160" t="str">
        <f>IF(テーブル141523242537[[#This Row],[列1]]="",
    "",
    TEXT(テーブル141523242537[[#This Row],[列1]],"(aaa)"))</f>
        <v/>
      </c>
      <c r="C18" s="138" t="s">
        <v>20</v>
      </c>
      <c r="D18" s="59" t="s">
        <v>21</v>
      </c>
      <c r="E18" s="143" t="s">
        <v>20</v>
      </c>
      <c r="F18" s="144" t="s">
        <v>32</v>
      </c>
      <c r="G18"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8" s="28" t="s">
        <v>22</v>
      </c>
      <c r="I18"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8" s="30" t="s">
        <v>23</v>
      </c>
      <c r="K18" s="31">
        <f>IFERROR((テーブル141523242537[[#This Row],[列5]]+テーブル141523242537[[#This Row],[列7]]/60)*$C$5,"")</f>
        <v>0</v>
      </c>
      <c r="L18" s="32" t="s">
        <v>4</v>
      </c>
      <c r="M18" s="149"/>
      <c r="N18" s="33"/>
      <c r="O18" s="50"/>
      <c r="P18" s="25"/>
    </row>
    <row r="19" spans="1:16" ht="22.5" customHeight="1" x14ac:dyDescent="0.15">
      <c r="A19" s="137"/>
      <c r="B19" s="160" t="str">
        <f>IF(テーブル141523242537[[#This Row],[列1]]="",
    "",
    TEXT(テーブル141523242537[[#This Row],[列1]],"(aaa)"))</f>
        <v/>
      </c>
      <c r="C19" s="138" t="s">
        <v>20</v>
      </c>
      <c r="D19" s="59" t="s">
        <v>21</v>
      </c>
      <c r="E19" s="143" t="s">
        <v>20</v>
      </c>
      <c r="F19" s="144" t="s">
        <v>32</v>
      </c>
      <c r="G19"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19" s="28" t="s">
        <v>22</v>
      </c>
      <c r="I19"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19" s="30" t="s">
        <v>23</v>
      </c>
      <c r="K19" s="31">
        <f>IFERROR((テーブル141523242537[[#This Row],[列5]]+テーブル141523242537[[#This Row],[列7]]/60)*$C$5,"")</f>
        <v>0</v>
      </c>
      <c r="L19" s="32" t="s">
        <v>4</v>
      </c>
      <c r="M19" s="149"/>
      <c r="N19" s="33"/>
      <c r="O19" s="50"/>
      <c r="P19" s="25"/>
    </row>
    <row r="20" spans="1:16" ht="22.5" customHeight="1" x14ac:dyDescent="0.15">
      <c r="A20" s="137"/>
      <c r="B20" s="160" t="str">
        <f>IF(テーブル141523242537[[#This Row],[列1]]="",
    "",
    TEXT(テーブル141523242537[[#This Row],[列1]],"(aaa)"))</f>
        <v/>
      </c>
      <c r="C20" s="138" t="s">
        <v>20</v>
      </c>
      <c r="D20" s="59" t="s">
        <v>21</v>
      </c>
      <c r="E20" s="143" t="s">
        <v>20</v>
      </c>
      <c r="F20" s="144" t="s">
        <v>32</v>
      </c>
      <c r="G20"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0" s="28" t="s">
        <v>22</v>
      </c>
      <c r="I20"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0" s="30" t="s">
        <v>23</v>
      </c>
      <c r="K20" s="31">
        <f>IFERROR((テーブル141523242537[[#This Row],[列5]]+テーブル141523242537[[#This Row],[列7]]/60)*$C$5,"")</f>
        <v>0</v>
      </c>
      <c r="L20" s="32" t="s">
        <v>4</v>
      </c>
      <c r="M20" s="149"/>
      <c r="N20" s="33"/>
      <c r="O20" s="50"/>
      <c r="P20" s="25"/>
    </row>
    <row r="21" spans="1:16" ht="22.5" customHeight="1" x14ac:dyDescent="0.15">
      <c r="A21" s="137"/>
      <c r="B21" s="160" t="str">
        <f>IF(テーブル141523242537[[#This Row],[列1]]="",
    "",
    TEXT(テーブル141523242537[[#This Row],[列1]],"(aaa)"))</f>
        <v/>
      </c>
      <c r="C21" s="138" t="s">
        <v>20</v>
      </c>
      <c r="D21" s="59" t="s">
        <v>21</v>
      </c>
      <c r="E21" s="143" t="s">
        <v>20</v>
      </c>
      <c r="F21" s="144" t="s">
        <v>32</v>
      </c>
      <c r="G21"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1" s="28" t="s">
        <v>22</v>
      </c>
      <c r="I21"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1" s="30" t="s">
        <v>23</v>
      </c>
      <c r="K21" s="31">
        <f>IFERROR((テーブル141523242537[[#This Row],[列5]]+テーブル141523242537[[#This Row],[列7]]/60)*$C$5,"")</f>
        <v>0</v>
      </c>
      <c r="L21" s="32" t="s">
        <v>4</v>
      </c>
      <c r="M21" s="149"/>
      <c r="N21" s="33"/>
      <c r="O21" s="50"/>
      <c r="P21" s="25"/>
    </row>
    <row r="22" spans="1:16" ht="22.5" customHeight="1" x14ac:dyDescent="0.15">
      <c r="A22" s="137"/>
      <c r="B22" s="160" t="str">
        <f>IF(テーブル141523242537[[#This Row],[列1]]="",
    "",
    TEXT(テーブル141523242537[[#This Row],[列1]],"(aaa)"))</f>
        <v/>
      </c>
      <c r="C22" s="138" t="s">
        <v>20</v>
      </c>
      <c r="D22" s="59" t="s">
        <v>21</v>
      </c>
      <c r="E22" s="143" t="s">
        <v>20</v>
      </c>
      <c r="F22" s="144" t="s">
        <v>32</v>
      </c>
      <c r="G22"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2" s="28" t="s">
        <v>22</v>
      </c>
      <c r="I22"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2" s="30" t="s">
        <v>23</v>
      </c>
      <c r="K22" s="31">
        <f>IFERROR((テーブル141523242537[[#This Row],[列5]]+テーブル141523242537[[#This Row],[列7]]/60)*$C$5,"")</f>
        <v>0</v>
      </c>
      <c r="L22" s="32" t="s">
        <v>4</v>
      </c>
      <c r="M22" s="149"/>
      <c r="N22" s="33"/>
      <c r="O22" s="50"/>
      <c r="P22" s="25"/>
    </row>
    <row r="23" spans="1:16" ht="22.5" customHeight="1" x14ac:dyDescent="0.15">
      <c r="A23" s="137"/>
      <c r="B23" s="160" t="str">
        <f>IF(テーブル141523242537[[#This Row],[列1]]="",
    "",
    TEXT(テーブル141523242537[[#This Row],[列1]],"(aaa)"))</f>
        <v/>
      </c>
      <c r="C23" s="138" t="s">
        <v>20</v>
      </c>
      <c r="D23" s="59" t="s">
        <v>21</v>
      </c>
      <c r="E23" s="143" t="s">
        <v>20</v>
      </c>
      <c r="F23" s="144" t="s">
        <v>32</v>
      </c>
      <c r="G23"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3" s="28" t="s">
        <v>22</v>
      </c>
      <c r="I23"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3" s="30" t="s">
        <v>23</v>
      </c>
      <c r="K23" s="31">
        <f>IFERROR((テーブル141523242537[[#This Row],[列5]]+テーブル141523242537[[#This Row],[列7]]/60)*$C$5,"")</f>
        <v>0</v>
      </c>
      <c r="L23" s="32" t="s">
        <v>4</v>
      </c>
      <c r="M23" s="149"/>
      <c r="N23" s="33"/>
      <c r="O23" s="50"/>
      <c r="P23" s="25"/>
    </row>
    <row r="24" spans="1:16" ht="22.5" customHeight="1" x14ac:dyDescent="0.15">
      <c r="A24" s="137"/>
      <c r="B24" s="160" t="str">
        <f>IF(テーブル141523242537[[#This Row],[列1]]="",
    "",
    TEXT(テーブル141523242537[[#This Row],[列1]],"(aaa)"))</f>
        <v/>
      </c>
      <c r="C24" s="138" t="s">
        <v>20</v>
      </c>
      <c r="D24" s="59" t="s">
        <v>21</v>
      </c>
      <c r="E24" s="143" t="s">
        <v>20</v>
      </c>
      <c r="F24" s="144" t="s">
        <v>32</v>
      </c>
      <c r="G24"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4" s="28" t="s">
        <v>22</v>
      </c>
      <c r="I24"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4" s="30" t="s">
        <v>23</v>
      </c>
      <c r="K24" s="31">
        <f>IFERROR((テーブル141523242537[[#This Row],[列5]]+テーブル141523242537[[#This Row],[列7]]/60)*$C$5,"")</f>
        <v>0</v>
      </c>
      <c r="L24" s="32" t="s">
        <v>4</v>
      </c>
      <c r="M24" s="148"/>
      <c r="N24" s="33"/>
      <c r="O24" s="50"/>
      <c r="P24" s="25"/>
    </row>
    <row r="25" spans="1:16" ht="22.5" customHeight="1" x14ac:dyDescent="0.15">
      <c r="A25" s="137"/>
      <c r="B25" s="160" t="str">
        <f>IF(テーブル141523242537[[#This Row],[列1]]="",
    "",
    TEXT(テーブル141523242537[[#This Row],[列1]],"(aaa)"))</f>
        <v/>
      </c>
      <c r="C25" s="138" t="s">
        <v>20</v>
      </c>
      <c r="D25" s="59" t="s">
        <v>21</v>
      </c>
      <c r="E25" s="143" t="s">
        <v>20</v>
      </c>
      <c r="F25" s="144" t="s">
        <v>32</v>
      </c>
      <c r="G25"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5" s="28" t="s">
        <v>22</v>
      </c>
      <c r="I25"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5" s="30" t="s">
        <v>23</v>
      </c>
      <c r="K25" s="31">
        <f>IFERROR((テーブル141523242537[[#This Row],[列5]]+テーブル141523242537[[#This Row],[列7]]/60)*$C$5,"")</f>
        <v>0</v>
      </c>
      <c r="L25" s="32" t="s">
        <v>4</v>
      </c>
      <c r="M25" s="149"/>
      <c r="N25" s="33"/>
      <c r="O25" s="50"/>
      <c r="P25" s="25"/>
    </row>
    <row r="26" spans="1:16" ht="22.5" customHeight="1" x14ac:dyDescent="0.15">
      <c r="A26" s="137"/>
      <c r="B26" s="160" t="str">
        <f>IF(テーブル141523242537[[#This Row],[列1]]="",
    "",
    TEXT(テーブル141523242537[[#This Row],[列1]],"(aaa)"))</f>
        <v/>
      </c>
      <c r="C26" s="138" t="s">
        <v>20</v>
      </c>
      <c r="D26" s="59" t="s">
        <v>21</v>
      </c>
      <c r="E26" s="143" t="s">
        <v>20</v>
      </c>
      <c r="F26" s="144" t="s">
        <v>32</v>
      </c>
      <c r="G26"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6" s="28" t="s">
        <v>22</v>
      </c>
      <c r="I26"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6" s="30" t="s">
        <v>23</v>
      </c>
      <c r="K26" s="31">
        <f>IFERROR((テーブル141523242537[[#This Row],[列5]]+テーブル141523242537[[#This Row],[列7]]/60)*$C$5,"")</f>
        <v>0</v>
      </c>
      <c r="L26" s="32" t="s">
        <v>4</v>
      </c>
      <c r="M26" s="149"/>
      <c r="N26" s="33"/>
      <c r="O26" s="50"/>
      <c r="P26" s="25"/>
    </row>
    <row r="27" spans="1:16" ht="22.5" customHeight="1" x14ac:dyDescent="0.15">
      <c r="A27" s="137"/>
      <c r="B27" s="160" t="str">
        <f>IF(テーブル141523242537[[#This Row],[列1]]="",
    "",
    TEXT(テーブル141523242537[[#This Row],[列1]],"(aaa)"))</f>
        <v/>
      </c>
      <c r="C27" s="138" t="s">
        <v>20</v>
      </c>
      <c r="D27" s="59" t="s">
        <v>21</v>
      </c>
      <c r="E27" s="143" t="s">
        <v>20</v>
      </c>
      <c r="F27" s="144" t="s">
        <v>32</v>
      </c>
      <c r="G27"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7" s="28" t="s">
        <v>22</v>
      </c>
      <c r="I27"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7" s="30" t="s">
        <v>23</v>
      </c>
      <c r="K27" s="31">
        <f>IFERROR((テーブル141523242537[[#This Row],[列5]]+テーブル141523242537[[#This Row],[列7]]/60)*$C$5,"")</f>
        <v>0</v>
      </c>
      <c r="L27" s="32" t="s">
        <v>4</v>
      </c>
      <c r="M27" s="149"/>
      <c r="N27" s="33"/>
      <c r="O27" s="50"/>
      <c r="P27" s="25"/>
    </row>
    <row r="28" spans="1:16" ht="22.5" customHeight="1" x14ac:dyDescent="0.15">
      <c r="A28" s="137"/>
      <c r="B28" s="160" t="str">
        <f>IF(テーブル141523242537[[#This Row],[列1]]="",
    "",
    TEXT(テーブル141523242537[[#This Row],[列1]],"(aaa)"))</f>
        <v/>
      </c>
      <c r="C28" s="138" t="s">
        <v>20</v>
      </c>
      <c r="D28" s="59" t="s">
        <v>21</v>
      </c>
      <c r="E28" s="143" t="s">
        <v>20</v>
      </c>
      <c r="F28" s="144" t="s">
        <v>32</v>
      </c>
      <c r="G28"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8" s="28" t="s">
        <v>22</v>
      </c>
      <c r="I28"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8" s="30" t="s">
        <v>23</v>
      </c>
      <c r="K28" s="31">
        <f>IFERROR((テーブル141523242537[[#This Row],[列5]]+テーブル141523242537[[#This Row],[列7]]/60)*$C$5,"")</f>
        <v>0</v>
      </c>
      <c r="L28" s="32" t="s">
        <v>4</v>
      </c>
      <c r="M28" s="149"/>
      <c r="N28" s="33"/>
      <c r="O28" s="50"/>
      <c r="P28" s="25"/>
    </row>
    <row r="29" spans="1:16" ht="22.5" customHeight="1" x14ac:dyDescent="0.15">
      <c r="A29" s="137"/>
      <c r="B29" s="160" t="str">
        <f>IF(テーブル141523242537[[#This Row],[列1]]="",
    "",
    TEXT(テーブル141523242537[[#This Row],[列1]],"(aaa)"))</f>
        <v/>
      </c>
      <c r="C29" s="138" t="s">
        <v>20</v>
      </c>
      <c r="D29" s="59" t="s">
        <v>21</v>
      </c>
      <c r="E29" s="143" t="s">
        <v>20</v>
      </c>
      <c r="F29" s="144" t="s">
        <v>32</v>
      </c>
      <c r="G29" s="27">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29" s="28" t="s">
        <v>22</v>
      </c>
      <c r="I29" s="34"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29" s="30" t="s">
        <v>23</v>
      </c>
      <c r="K29" s="31">
        <f>IFERROR((テーブル141523242537[[#This Row],[列5]]+テーブル141523242537[[#This Row],[列7]]/60)*$C$5,"")</f>
        <v>0</v>
      </c>
      <c r="L29" s="32" t="s">
        <v>4</v>
      </c>
      <c r="M29" s="149"/>
      <c r="N29" s="33"/>
      <c r="O29" s="50"/>
      <c r="P29" s="25"/>
    </row>
    <row r="30" spans="1:16" ht="22.5" customHeight="1" thickBot="1" x14ac:dyDescent="0.2">
      <c r="A30" s="139"/>
      <c r="B30" s="161" t="str">
        <f>IF(テーブル141523242537[[#This Row],[列1]]="",
    "",
    TEXT(テーブル141523242537[[#This Row],[列1]],"(aaa)"))</f>
        <v/>
      </c>
      <c r="C30" s="140" t="s">
        <v>20</v>
      </c>
      <c r="D30" s="35" t="s">
        <v>21</v>
      </c>
      <c r="E30" s="145" t="s">
        <v>20</v>
      </c>
      <c r="F30" s="146" t="s">
        <v>32</v>
      </c>
      <c r="G30" s="36">
        <f>IF(OR(テーブル141523242537[[#This Row],[列2]]="",
          テーブル141523242537[[#This Row],[列4]]=""),
     0,
     IFERROR(HOUR(テーブル141523242537[[#This Row],[列4]]-テーブル141523242537[[#This Row],[列15]]-テーブル141523242537[[#This Row],[列2]]),
                  IFERROR(HOUR(テーブル141523242537[[#This Row],[列4]]-テーブル141523242537[[#This Row],[列2]]),
                               0)))</f>
        <v>0</v>
      </c>
      <c r="H30" s="37" t="s">
        <v>22</v>
      </c>
      <c r="I30" s="38" t="str">
        <f>IF(OR(テーブル141523242537[[#This Row],[列2]]="",
          テーブル141523242537[[#This Row],[列4]]=""),
     "00",
     IF(ISERROR(MINUTE(テーブル141523242537[[#This Row],[列4]]-テーブル141523242537[[#This Row],[列15]]-テーブル141523242537[[#This Row],[列2]])),
        IF(ISERROR(MINUTE(テーブル141523242537[[#This Row],[列4]]-テーブル141523242537[[#This Row],[列2]])),
           "00",
           IF(MINUTE(テーブル141523242537[[#This Row],[列4]]-テーブル141523242537[[#This Row],[列2]])&lt;30,
              "00",
              30)),
        IF(MINUTE(テーブル141523242537[[#This Row],[列4]]-テーブル141523242537[[#This Row],[列15]]-テーブル141523242537[[#This Row],[列2]])&lt;30,
           "00",
           30)))</f>
        <v>00</v>
      </c>
      <c r="J30" s="39" t="s">
        <v>23</v>
      </c>
      <c r="K30" s="40">
        <f>IFERROR((テーブル141523242537[[#This Row],[列5]]+テーブル141523242537[[#This Row],[列7]]/60)*$C$5,"")</f>
        <v>0</v>
      </c>
      <c r="L30" s="41" t="s">
        <v>4</v>
      </c>
      <c r="M30" s="150"/>
      <c r="N30" s="42"/>
      <c r="O30" s="50"/>
      <c r="P30" s="25"/>
    </row>
    <row r="31" spans="1:16" ht="22.5" customHeight="1" thickBot="1" x14ac:dyDescent="0.2">
      <c r="A31" s="198" t="s">
        <v>27</v>
      </c>
      <c r="B31" s="199"/>
      <c r="C31" s="200"/>
      <c r="D31" s="201"/>
      <c r="E31" s="202"/>
      <c r="F31" s="57"/>
      <c r="G31" s="203">
        <f>SUM(テーブル141523242537[[#All],[列5]])+SUM(テーブル141523242537[[#All],[列7]])/60</f>
        <v>0</v>
      </c>
      <c r="H31" s="204"/>
      <c r="I31" s="205" t="s">
        <v>24</v>
      </c>
      <c r="J31" s="206"/>
      <c r="K31" s="43">
        <f>SUM(テーブル141523242537[[#All],[列9]])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⑩年月支払分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IF(テーブル141523242536[[#This Row],[列1]]="",
    "",
    TEXT(テーブル141523242536[[#This Row],[列1]],"(aaa)"))</f>
        <v/>
      </c>
      <c r="C8" s="151" t="s">
        <v>32</v>
      </c>
      <c r="D8" s="17" t="s">
        <v>13</v>
      </c>
      <c r="E8" s="152" t="s">
        <v>32</v>
      </c>
      <c r="F8" s="153" t="s">
        <v>32</v>
      </c>
      <c r="G8" s="18">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8" s="19" t="s">
        <v>22</v>
      </c>
      <c r="I8" s="20"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8" s="21" t="s">
        <v>23</v>
      </c>
      <c r="K8" s="22">
        <f>IFERROR((テーブル141523242536[[#This Row],[列5]]+テーブル141523242536[[#This Row],[列7]]/60)*$C$5,"")</f>
        <v>0</v>
      </c>
      <c r="L8" s="23" t="s">
        <v>4</v>
      </c>
      <c r="M8" s="147"/>
      <c r="N8" s="24"/>
      <c r="O8" s="50"/>
      <c r="P8" s="25"/>
    </row>
    <row r="9" spans="1:16" ht="22.5" customHeight="1" x14ac:dyDescent="0.15">
      <c r="A9" s="137"/>
      <c r="B9" s="159" t="str">
        <f>IF(テーブル141523242536[[#This Row],[列1]]="",
    "",
    TEXT(テーブル141523242536[[#This Row],[列1]],"(aaa)"))</f>
        <v/>
      </c>
      <c r="C9" s="138" t="s">
        <v>32</v>
      </c>
      <c r="D9" s="59" t="s">
        <v>13</v>
      </c>
      <c r="E9" s="143" t="s">
        <v>32</v>
      </c>
      <c r="F9" s="144" t="s">
        <v>32</v>
      </c>
      <c r="G9"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9" s="28" t="s">
        <v>22</v>
      </c>
      <c r="I9" s="29"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9" s="30" t="s">
        <v>23</v>
      </c>
      <c r="K9" s="31">
        <f>IFERROR((テーブル141523242536[[#This Row],[列5]]+テーブル141523242536[[#This Row],[列7]]/60)*$C$5,"")</f>
        <v>0</v>
      </c>
      <c r="L9" s="32" t="s">
        <v>4</v>
      </c>
      <c r="M9" s="148"/>
      <c r="N9" s="33"/>
      <c r="O9" s="50"/>
      <c r="P9" s="25"/>
    </row>
    <row r="10" spans="1:16" ht="22.5" customHeight="1" x14ac:dyDescent="0.15">
      <c r="A10" s="137"/>
      <c r="B10" s="160" t="str">
        <f>IF(テーブル141523242536[[#This Row],[列1]]="",
    "",
    TEXT(テーブル141523242536[[#This Row],[列1]],"(aaa)"))</f>
        <v/>
      </c>
      <c r="C10" s="138" t="s">
        <v>32</v>
      </c>
      <c r="D10" s="59" t="s">
        <v>13</v>
      </c>
      <c r="E10" s="143" t="s">
        <v>32</v>
      </c>
      <c r="F10" s="144" t="s">
        <v>32</v>
      </c>
      <c r="G10"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0" s="28" t="s">
        <v>22</v>
      </c>
      <c r="I10"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0" s="30" t="s">
        <v>23</v>
      </c>
      <c r="K10" s="31">
        <f>IFERROR((テーブル141523242536[[#This Row],[列5]]+テーブル141523242536[[#This Row],[列7]]/60)*$C$5,"")</f>
        <v>0</v>
      </c>
      <c r="L10" s="32" t="s">
        <v>4</v>
      </c>
      <c r="M10" s="149"/>
      <c r="N10" s="33"/>
      <c r="O10" s="50"/>
      <c r="P10" s="25"/>
    </row>
    <row r="11" spans="1:16" ht="22.5" customHeight="1" x14ac:dyDescent="0.15">
      <c r="A11" s="137"/>
      <c r="B11" s="160" t="str">
        <f>IF(テーブル141523242536[[#This Row],[列1]]="",
    "",
    TEXT(テーブル141523242536[[#This Row],[列1]],"(aaa)"))</f>
        <v/>
      </c>
      <c r="C11" s="138" t="s">
        <v>20</v>
      </c>
      <c r="D11" s="59" t="s">
        <v>21</v>
      </c>
      <c r="E11" s="143" t="s">
        <v>20</v>
      </c>
      <c r="F11" s="144" t="s">
        <v>32</v>
      </c>
      <c r="G11"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1" s="28" t="s">
        <v>22</v>
      </c>
      <c r="I11"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1" s="30" t="s">
        <v>23</v>
      </c>
      <c r="K11" s="31">
        <f>IFERROR((テーブル141523242536[[#This Row],[列5]]+テーブル141523242536[[#This Row],[列7]]/60)*$C$5,"")</f>
        <v>0</v>
      </c>
      <c r="L11" s="32" t="s">
        <v>4</v>
      </c>
      <c r="M11" s="149"/>
      <c r="N11" s="33"/>
      <c r="O11" s="50"/>
      <c r="P11" s="25"/>
    </row>
    <row r="12" spans="1:16" ht="22.5" customHeight="1" x14ac:dyDescent="0.15">
      <c r="A12" s="137"/>
      <c r="B12" s="160" t="str">
        <f>IF(テーブル141523242536[[#This Row],[列1]]="",
    "",
    TEXT(テーブル141523242536[[#This Row],[列1]],"(aaa)"))</f>
        <v/>
      </c>
      <c r="C12" s="138" t="s">
        <v>20</v>
      </c>
      <c r="D12" s="59" t="s">
        <v>21</v>
      </c>
      <c r="E12" s="143" t="s">
        <v>20</v>
      </c>
      <c r="F12" s="144" t="s">
        <v>32</v>
      </c>
      <c r="G12"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2" s="28" t="s">
        <v>22</v>
      </c>
      <c r="I12"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2" s="30" t="s">
        <v>23</v>
      </c>
      <c r="K12" s="31">
        <f>IFERROR((テーブル141523242536[[#This Row],[列5]]+テーブル141523242536[[#This Row],[列7]]/60)*$C$5,"")</f>
        <v>0</v>
      </c>
      <c r="L12" s="32" t="s">
        <v>4</v>
      </c>
      <c r="M12" s="149"/>
      <c r="N12" s="33"/>
      <c r="O12" s="50"/>
      <c r="P12" s="25"/>
    </row>
    <row r="13" spans="1:16" ht="22.5" customHeight="1" x14ac:dyDescent="0.15">
      <c r="A13" s="137"/>
      <c r="B13" s="160" t="str">
        <f>IF(テーブル141523242536[[#This Row],[列1]]="",
    "",
    TEXT(テーブル141523242536[[#This Row],[列1]],"(aaa)"))</f>
        <v/>
      </c>
      <c r="C13" s="138" t="s">
        <v>20</v>
      </c>
      <c r="D13" s="59" t="s">
        <v>21</v>
      </c>
      <c r="E13" s="143" t="s">
        <v>20</v>
      </c>
      <c r="F13" s="144" t="s">
        <v>32</v>
      </c>
      <c r="G13"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3" s="28" t="s">
        <v>22</v>
      </c>
      <c r="I13"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3" s="30" t="s">
        <v>23</v>
      </c>
      <c r="K13" s="31">
        <f>IFERROR((テーブル141523242536[[#This Row],[列5]]+テーブル141523242536[[#This Row],[列7]]/60)*$C$5,"")</f>
        <v>0</v>
      </c>
      <c r="L13" s="32" t="s">
        <v>4</v>
      </c>
      <c r="M13" s="149"/>
      <c r="N13" s="33"/>
      <c r="O13" s="50"/>
      <c r="P13" s="25"/>
    </row>
    <row r="14" spans="1:16" ht="22.5" customHeight="1" x14ac:dyDescent="0.15">
      <c r="A14" s="137"/>
      <c r="B14" s="160" t="str">
        <f>IF(テーブル141523242536[[#This Row],[列1]]="",
    "",
    TEXT(テーブル141523242536[[#This Row],[列1]],"(aaa)"))</f>
        <v/>
      </c>
      <c r="C14" s="138" t="s">
        <v>20</v>
      </c>
      <c r="D14" s="59" t="s">
        <v>21</v>
      </c>
      <c r="E14" s="143" t="s">
        <v>20</v>
      </c>
      <c r="F14" s="144" t="s">
        <v>32</v>
      </c>
      <c r="G14"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4" s="28" t="s">
        <v>22</v>
      </c>
      <c r="I14"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4" s="30" t="s">
        <v>23</v>
      </c>
      <c r="K14" s="31">
        <f>IFERROR((テーブル141523242536[[#This Row],[列5]]+テーブル141523242536[[#This Row],[列7]]/60)*$C$5,"")</f>
        <v>0</v>
      </c>
      <c r="L14" s="32" t="s">
        <v>4</v>
      </c>
      <c r="M14" s="149"/>
      <c r="N14" s="33"/>
      <c r="O14" s="50"/>
      <c r="P14" s="25"/>
    </row>
    <row r="15" spans="1:16" ht="22.5" customHeight="1" x14ac:dyDescent="0.15">
      <c r="A15" s="137"/>
      <c r="B15" s="160" t="str">
        <f>IF(テーブル141523242536[[#This Row],[列1]]="",
    "",
    TEXT(テーブル141523242536[[#This Row],[列1]],"(aaa)"))</f>
        <v/>
      </c>
      <c r="C15" s="138" t="s">
        <v>20</v>
      </c>
      <c r="D15" s="59" t="s">
        <v>21</v>
      </c>
      <c r="E15" s="143" t="s">
        <v>20</v>
      </c>
      <c r="F15" s="144" t="s">
        <v>32</v>
      </c>
      <c r="G15"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5" s="28" t="s">
        <v>22</v>
      </c>
      <c r="I15"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5" s="30" t="s">
        <v>23</v>
      </c>
      <c r="K15" s="31">
        <f>IFERROR((テーブル141523242536[[#This Row],[列5]]+テーブル141523242536[[#This Row],[列7]]/60)*$C$5,"")</f>
        <v>0</v>
      </c>
      <c r="L15" s="32" t="s">
        <v>4</v>
      </c>
      <c r="M15" s="149"/>
      <c r="N15" s="33"/>
      <c r="O15" s="50"/>
      <c r="P15" s="25"/>
    </row>
    <row r="16" spans="1:16" ht="22.5" customHeight="1" x14ac:dyDescent="0.15">
      <c r="A16" s="137"/>
      <c r="B16" s="160" t="str">
        <f>IF(テーブル141523242536[[#This Row],[列1]]="",
    "",
    TEXT(テーブル141523242536[[#This Row],[列1]],"(aaa)"))</f>
        <v/>
      </c>
      <c r="C16" s="138" t="s">
        <v>20</v>
      </c>
      <c r="D16" s="59" t="s">
        <v>21</v>
      </c>
      <c r="E16" s="143" t="s">
        <v>20</v>
      </c>
      <c r="F16" s="144" t="s">
        <v>32</v>
      </c>
      <c r="G16"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6" s="28" t="s">
        <v>22</v>
      </c>
      <c r="I16"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6" s="30" t="s">
        <v>23</v>
      </c>
      <c r="K16" s="31">
        <f>IFERROR((テーブル141523242536[[#This Row],[列5]]+テーブル141523242536[[#This Row],[列7]]/60)*$C$5,"")</f>
        <v>0</v>
      </c>
      <c r="L16" s="32" t="s">
        <v>4</v>
      </c>
      <c r="M16" s="149"/>
      <c r="N16" s="33"/>
      <c r="O16" s="50"/>
      <c r="P16" s="25"/>
    </row>
    <row r="17" spans="1:16" ht="22.5" customHeight="1" x14ac:dyDescent="0.15">
      <c r="A17" s="137"/>
      <c r="B17" s="160" t="str">
        <f>IF(テーブル141523242536[[#This Row],[列1]]="",
    "",
    TEXT(テーブル141523242536[[#This Row],[列1]],"(aaa)"))</f>
        <v/>
      </c>
      <c r="C17" s="138" t="s">
        <v>20</v>
      </c>
      <c r="D17" s="59" t="s">
        <v>21</v>
      </c>
      <c r="E17" s="143" t="s">
        <v>20</v>
      </c>
      <c r="F17" s="144" t="s">
        <v>32</v>
      </c>
      <c r="G17"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7" s="28" t="s">
        <v>22</v>
      </c>
      <c r="I17"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7" s="30" t="s">
        <v>23</v>
      </c>
      <c r="K17" s="31">
        <f>IFERROR((テーブル141523242536[[#This Row],[列5]]+テーブル141523242536[[#This Row],[列7]]/60)*$C$5,"")</f>
        <v>0</v>
      </c>
      <c r="L17" s="32" t="s">
        <v>4</v>
      </c>
      <c r="M17" s="149"/>
      <c r="N17" s="33"/>
      <c r="O17" s="50"/>
      <c r="P17" s="25"/>
    </row>
    <row r="18" spans="1:16" ht="22.5" customHeight="1" x14ac:dyDescent="0.15">
      <c r="A18" s="137"/>
      <c r="B18" s="160" t="str">
        <f>IF(テーブル141523242536[[#This Row],[列1]]="",
    "",
    TEXT(テーブル141523242536[[#This Row],[列1]],"(aaa)"))</f>
        <v/>
      </c>
      <c r="C18" s="138" t="s">
        <v>20</v>
      </c>
      <c r="D18" s="59" t="s">
        <v>21</v>
      </c>
      <c r="E18" s="143" t="s">
        <v>20</v>
      </c>
      <c r="F18" s="144" t="s">
        <v>32</v>
      </c>
      <c r="G18"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8" s="28" t="s">
        <v>22</v>
      </c>
      <c r="I18"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8" s="30" t="s">
        <v>23</v>
      </c>
      <c r="K18" s="31">
        <f>IFERROR((テーブル141523242536[[#This Row],[列5]]+テーブル141523242536[[#This Row],[列7]]/60)*$C$5,"")</f>
        <v>0</v>
      </c>
      <c r="L18" s="32" t="s">
        <v>4</v>
      </c>
      <c r="M18" s="149"/>
      <c r="N18" s="33"/>
      <c r="O18" s="50"/>
      <c r="P18" s="25"/>
    </row>
    <row r="19" spans="1:16" ht="22.5" customHeight="1" x14ac:dyDescent="0.15">
      <c r="A19" s="137"/>
      <c r="B19" s="160" t="str">
        <f>IF(テーブル141523242536[[#This Row],[列1]]="",
    "",
    TEXT(テーブル141523242536[[#This Row],[列1]],"(aaa)"))</f>
        <v/>
      </c>
      <c r="C19" s="138" t="s">
        <v>20</v>
      </c>
      <c r="D19" s="59" t="s">
        <v>21</v>
      </c>
      <c r="E19" s="143" t="s">
        <v>20</v>
      </c>
      <c r="F19" s="144" t="s">
        <v>32</v>
      </c>
      <c r="G19"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19" s="28" t="s">
        <v>22</v>
      </c>
      <c r="I19"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19" s="30" t="s">
        <v>23</v>
      </c>
      <c r="K19" s="31">
        <f>IFERROR((テーブル141523242536[[#This Row],[列5]]+テーブル141523242536[[#This Row],[列7]]/60)*$C$5,"")</f>
        <v>0</v>
      </c>
      <c r="L19" s="32" t="s">
        <v>4</v>
      </c>
      <c r="M19" s="149"/>
      <c r="N19" s="33"/>
      <c r="O19" s="50"/>
      <c r="P19" s="25"/>
    </row>
    <row r="20" spans="1:16" ht="22.5" customHeight="1" x14ac:dyDescent="0.15">
      <c r="A20" s="137"/>
      <c r="B20" s="160" t="str">
        <f>IF(テーブル141523242536[[#This Row],[列1]]="",
    "",
    TEXT(テーブル141523242536[[#This Row],[列1]],"(aaa)"))</f>
        <v/>
      </c>
      <c r="C20" s="138" t="s">
        <v>20</v>
      </c>
      <c r="D20" s="59" t="s">
        <v>21</v>
      </c>
      <c r="E20" s="143" t="s">
        <v>20</v>
      </c>
      <c r="F20" s="144" t="s">
        <v>32</v>
      </c>
      <c r="G20"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0" s="28" t="s">
        <v>22</v>
      </c>
      <c r="I20"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0" s="30" t="s">
        <v>23</v>
      </c>
      <c r="K20" s="31">
        <f>IFERROR((テーブル141523242536[[#This Row],[列5]]+テーブル141523242536[[#This Row],[列7]]/60)*$C$5,"")</f>
        <v>0</v>
      </c>
      <c r="L20" s="32" t="s">
        <v>4</v>
      </c>
      <c r="M20" s="149"/>
      <c r="N20" s="33"/>
      <c r="O20" s="50"/>
      <c r="P20" s="25"/>
    </row>
    <row r="21" spans="1:16" ht="22.5" customHeight="1" x14ac:dyDescent="0.15">
      <c r="A21" s="137"/>
      <c r="B21" s="160" t="str">
        <f>IF(テーブル141523242536[[#This Row],[列1]]="",
    "",
    TEXT(テーブル141523242536[[#This Row],[列1]],"(aaa)"))</f>
        <v/>
      </c>
      <c r="C21" s="138" t="s">
        <v>20</v>
      </c>
      <c r="D21" s="59" t="s">
        <v>21</v>
      </c>
      <c r="E21" s="143" t="s">
        <v>20</v>
      </c>
      <c r="F21" s="144" t="s">
        <v>32</v>
      </c>
      <c r="G21"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1" s="28" t="s">
        <v>22</v>
      </c>
      <c r="I21"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1" s="30" t="s">
        <v>23</v>
      </c>
      <c r="K21" s="31">
        <f>IFERROR((テーブル141523242536[[#This Row],[列5]]+テーブル141523242536[[#This Row],[列7]]/60)*$C$5,"")</f>
        <v>0</v>
      </c>
      <c r="L21" s="32" t="s">
        <v>4</v>
      </c>
      <c r="M21" s="149"/>
      <c r="N21" s="33"/>
      <c r="O21" s="50"/>
      <c r="P21" s="25"/>
    </row>
    <row r="22" spans="1:16" ht="22.5" customHeight="1" x14ac:dyDescent="0.15">
      <c r="A22" s="137"/>
      <c r="B22" s="160" t="str">
        <f>IF(テーブル141523242536[[#This Row],[列1]]="",
    "",
    TEXT(テーブル141523242536[[#This Row],[列1]],"(aaa)"))</f>
        <v/>
      </c>
      <c r="C22" s="138" t="s">
        <v>20</v>
      </c>
      <c r="D22" s="59" t="s">
        <v>21</v>
      </c>
      <c r="E22" s="143" t="s">
        <v>20</v>
      </c>
      <c r="F22" s="144" t="s">
        <v>32</v>
      </c>
      <c r="G22"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2" s="28" t="s">
        <v>22</v>
      </c>
      <c r="I22"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2" s="30" t="s">
        <v>23</v>
      </c>
      <c r="K22" s="31">
        <f>IFERROR((テーブル141523242536[[#This Row],[列5]]+テーブル141523242536[[#This Row],[列7]]/60)*$C$5,"")</f>
        <v>0</v>
      </c>
      <c r="L22" s="32" t="s">
        <v>4</v>
      </c>
      <c r="M22" s="149"/>
      <c r="N22" s="33"/>
      <c r="O22" s="50"/>
      <c r="P22" s="25"/>
    </row>
    <row r="23" spans="1:16" ht="22.5" customHeight="1" x14ac:dyDescent="0.15">
      <c r="A23" s="137"/>
      <c r="B23" s="160" t="str">
        <f>IF(テーブル141523242536[[#This Row],[列1]]="",
    "",
    TEXT(テーブル141523242536[[#This Row],[列1]],"(aaa)"))</f>
        <v/>
      </c>
      <c r="C23" s="138" t="s">
        <v>20</v>
      </c>
      <c r="D23" s="59" t="s">
        <v>21</v>
      </c>
      <c r="E23" s="143" t="s">
        <v>20</v>
      </c>
      <c r="F23" s="144" t="s">
        <v>32</v>
      </c>
      <c r="G23"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3" s="28" t="s">
        <v>22</v>
      </c>
      <c r="I23"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3" s="30" t="s">
        <v>23</v>
      </c>
      <c r="K23" s="31">
        <f>IFERROR((テーブル141523242536[[#This Row],[列5]]+テーブル141523242536[[#This Row],[列7]]/60)*$C$5,"")</f>
        <v>0</v>
      </c>
      <c r="L23" s="32" t="s">
        <v>4</v>
      </c>
      <c r="M23" s="149"/>
      <c r="N23" s="33"/>
      <c r="O23" s="50"/>
      <c r="P23" s="25"/>
    </row>
    <row r="24" spans="1:16" ht="22.5" customHeight="1" x14ac:dyDescent="0.15">
      <c r="A24" s="137"/>
      <c r="B24" s="160" t="str">
        <f>IF(テーブル141523242536[[#This Row],[列1]]="",
    "",
    TEXT(テーブル141523242536[[#This Row],[列1]],"(aaa)"))</f>
        <v/>
      </c>
      <c r="C24" s="138" t="s">
        <v>20</v>
      </c>
      <c r="D24" s="59" t="s">
        <v>21</v>
      </c>
      <c r="E24" s="143" t="s">
        <v>20</v>
      </c>
      <c r="F24" s="144" t="s">
        <v>32</v>
      </c>
      <c r="G24"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4" s="28" t="s">
        <v>22</v>
      </c>
      <c r="I24"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4" s="30" t="s">
        <v>23</v>
      </c>
      <c r="K24" s="31">
        <f>IFERROR((テーブル141523242536[[#This Row],[列5]]+テーブル141523242536[[#This Row],[列7]]/60)*$C$5,"")</f>
        <v>0</v>
      </c>
      <c r="L24" s="32" t="s">
        <v>4</v>
      </c>
      <c r="M24" s="148"/>
      <c r="N24" s="33"/>
      <c r="O24" s="50"/>
      <c r="P24" s="25"/>
    </row>
    <row r="25" spans="1:16" ht="22.5" customHeight="1" x14ac:dyDescent="0.15">
      <c r="A25" s="137"/>
      <c r="B25" s="160" t="str">
        <f>IF(テーブル141523242536[[#This Row],[列1]]="",
    "",
    TEXT(テーブル141523242536[[#This Row],[列1]],"(aaa)"))</f>
        <v/>
      </c>
      <c r="C25" s="138" t="s">
        <v>20</v>
      </c>
      <c r="D25" s="59" t="s">
        <v>21</v>
      </c>
      <c r="E25" s="143" t="s">
        <v>20</v>
      </c>
      <c r="F25" s="144" t="s">
        <v>32</v>
      </c>
      <c r="G25"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5" s="28" t="s">
        <v>22</v>
      </c>
      <c r="I25"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5" s="30" t="s">
        <v>23</v>
      </c>
      <c r="K25" s="31">
        <f>IFERROR((テーブル141523242536[[#This Row],[列5]]+テーブル141523242536[[#This Row],[列7]]/60)*$C$5,"")</f>
        <v>0</v>
      </c>
      <c r="L25" s="32" t="s">
        <v>4</v>
      </c>
      <c r="M25" s="149"/>
      <c r="N25" s="33"/>
      <c r="O25" s="50"/>
      <c r="P25" s="25"/>
    </row>
    <row r="26" spans="1:16" ht="22.5" customHeight="1" x14ac:dyDescent="0.15">
      <c r="A26" s="137"/>
      <c r="B26" s="160" t="str">
        <f>IF(テーブル141523242536[[#This Row],[列1]]="",
    "",
    TEXT(テーブル141523242536[[#This Row],[列1]],"(aaa)"))</f>
        <v/>
      </c>
      <c r="C26" s="138" t="s">
        <v>20</v>
      </c>
      <c r="D26" s="59" t="s">
        <v>21</v>
      </c>
      <c r="E26" s="143" t="s">
        <v>20</v>
      </c>
      <c r="F26" s="144" t="s">
        <v>32</v>
      </c>
      <c r="G26"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6" s="28" t="s">
        <v>22</v>
      </c>
      <c r="I26"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6" s="30" t="s">
        <v>23</v>
      </c>
      <c r="K26" s="31">
        <f>IFERROR((テーブル141523242536[[#This Row],[列5]]+テーブル141523242536[[#This Row],[列7]]/60)*$C$5,"")</f>
        <v>0</v>
      </c>
      <c r="L26" s="32" t="s">
        <v>4</v>
      </c>
      <c r="M26" s="149"/>
      <c r="N26" s="33"/>
      <c r="O26" s="50"/>
      <c r="P26" s="25"/>
    </row>
    <row r="27" spans="1:16" ht="22.5" customHeight="1" x14ac:dyDescent="0.15">
      <c r="A27" s="137"/>
      <c r="B27" s="160" t="str">
        <f>IF(テーブル141523242536[[#This Row],[列1]]="",
    "",
    TEXT(テーブル141523242536[[#This Row],[列1]],"(aaa)"))</f>
        <v/>
      </c>
      <c r="C27" s="138" t="s">
        <v>20</v>
      </c>
      <c r="D27" s="59" t="s">
        <v>21</v>
      </c>
      <c r="E27" s="143" t="s">
        <v>20</v>
      </c>
      <c r="F27" s="144" t="s">
        <v>32</v>
      </c>
      <c r="G27"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7" s="28" t="s">
        <v>22</v>
      </c>
      <c r="I27"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7" s="30" t="s">
        <v>23</v>
      </c>
      <c r="K27" s="31">
        <f>IFERROR((テーブル141523242536[[#This Row],[列5]]+テーブル141523242536[[#This Row],[列7]]/60)*$C$5,"")</f>
        <v>0</v>
      </c>
      <c r="L27" s="32" t="s">
        <v>4</v>
      </c>
      <c r="M27" s="149"/>
      <c r="N27" s="33"/>
      <c r="O27" s="50"/>
      <c r="P27" s="25"/>
    </row>
    <row r="28" spans="1:16" ht="22.5" customHeight="1" x14ac:dyDescent="0.15">
      <c r="A28" s="137"/>
      <c r="B28" s="160" t="str">
        <f>IF(テーブル141523242536[[#This Row],[列1]]="",
    "",
    TEXT(テーブル141523242536[[#This Row],[列1]],"(aaa)"))</f>
        <v/>
      </c>
      <c r="C28" s="138" t="s">
        <v>20</v>
      </c>
      <c r="D28" s="59" t="s">
        <v>21</v>
      </c>
      <c r="E28" s="143" t="s">
        <v>20</v>
      </c>
      <c r="F28" s="144" t="s">
        <v>32</v>
      </c>
      <c r="G28"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8" s="28" t="s">
        <v>22</v>
      </c>
      <c r="I28"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8" s="30" t="s">
        <v>23</v>
      </c>
      <c r="K28" s="31">
        <f>IFERROR((テーブル141523242536[[#This Row],[列5]]+テーブル141523242536[[#This Row],[列7]]/60)*$C$5,"")</f>
        <v>0</v>
      </c>
      <c r="L28" s="32" t="s">
        <v>4</v>
      </c>
      <c r="M28" s="149"/>
      <c r="N28" s="33"/>
      <c r="O28" s="50"/>
      <c r="P28" s="25"/>
    </row>
    <row r="29" spans="1:16" ht="22.5" customHeight="1" x14ac:dyDescent="0.15">
      <c r="A29" s="137"/>
      <c r="B29" s="160" t="str">
        <f>IF(テーブル141523242536[[#This Row],[列1]]="",
    "",
    TEXT(テーブル141523242536[[#This Row],[列1]],"(aaa)"))</f>
        <v/>
      </c>
      <c r="C29" s="138" t="s">
        <v>20</v>
      </c>
      <c r="D29" s="59" t="s">
        <v>21</v>
      </c>
      <c r="E29" s="143" t="s">
        <v>20</v>
      </c>
      <c r="F29" s="144" t="s">
        <v>32</v>
      </c>
      <c r="G29" s="27">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29" s="28" t="s">
        <v>22</v>
      </c>
      <c r="I29" s="34"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29" s="30" t="s">
        <v>23</v>
      </c>
      <c r="K29" s="31">
        <f>IFERROR((テーブル141523242536[[#This Row],[列5]]+テーブル141523242536[[#This Row],[列7]]/60)*$C$5,"")</f>
        <v>0</v>
      </c>
      <c r="L29" s="32" t="s">
        <v>4</v>
      </c>
      <c r="M29" s="149"/>
      <c r="N29" s="33"/>
      <c r="O29" s="50"/>
      <c r="P29" s="25"/>
    </row>
    <row r="30" spans="1:16" ht="22.5" customHeight="1" thickBot="1" x14ac:dyDescent="0.2">
      <c r="A30" s="139"/>
      <c r="B30" s="161" t="str">
        <f>IF(テーブル141523242536[[#This Row],[列1]]="",
    "",
    TEXT(テーブル141523242536[[#This Row],[列1]],"(aaa)"))</f>
        <v/>
      </c>
      <c r="C30" s="140" t="s">
        <v>20</v>
      </c>
      <c r="D30" s="35" t="s">
        <v>21</v>
      </c>
      <c r="E30" s="145" t="s">
        <v>20</v>
      </c>
      <c r="F30" s="146" t="s">
        <v>32</v>
      </c>
      <c r="G30" s="36">
        <f>IF(OR(テーブル141523242536[[#This Row],[列2]]="",
          テーブル141523242536[[#This Row],[列4]]=""),
     0,
     IFERROR(HOUR(テーブル141523242536[[#This Row],[列4]]-テーブル141523242536[[#This Row],[列15]]-テーブル141523242536[[#This Row],[列2]]),
                  IFERROR(HOUR(テーブル141523242536[[#This Row],[列4]]-テーブル141523242536[[#This Row],[列2]]),
                               0)))</f>
        <v>0</v>
      </c>
      <c r="H30" s="37" t="s">
        <v>22</v>
      </c>
      <c r="I30" s="38" t="str">
        <f>IF(OR(テーブル141523242536[[#This Row],[列2]]="",
          テーブル141523242536[[#This Row],[列4]]=""),
     "00",
     IF(ISERROR(MINUTE(テーブル141523242536[[#This Row],[列4]]-テーブル141523242536[[#This Row],[列15]]-テーブル141523242536[[#This Row],[列2]])),
        IF(ISERROR(MINUTE(テーブル141523242536[[#This Row],[列4]]-テーブル141523242536[[#This Row],[列2]])),
           "00",
           IF(MINUTE(テーブル141523242536[[#This Row],[列4]]-テーブル141523242536[[#This Row],[列2]])&lt;30,
              "00",
              30)),
        IF(MINUTE(テーブル141523242536[[#This Row],[列4]]-テーブル141523242536[[#This Row],[列15]]-テーブル141523242536[[#This Row],[列2]])&lt;30,
           "00",
           30)))</f>
        <v>00</v>
      </c>
      <c r="J30" s="39" t="s">
        <v>23</v>
      </c>
      <c r="K30" s="40">
        <f>IFERROR((テーブル141523242536[[#This Row],[列5]]+テーブル141523242536[[#This Row],[列7]]/60)*$C$5,"")</f>
        <v>0</v>
      </c>
      <c r="L30" s="41" t="s">
        <v>4</v>
      </c>
      <c r="M30" s="150"/>
      <c r="N30" s="42"/>
      <c r="O30" s="50"/>
      <c r="P30" s="25"/>
    </row>
    <row r="31" spans="1:16" ht="22.5" customHeight="1" thickBot="1" x14ac:dyDescent="0.2">
      <c r="A31" s="198" t="s">
        <v>27</v>
      </c>
      <c r="B31" s="199"/>
      <c r="C31" s="200"/>
      <c r="D31" s="201"/>
      <c r="E31" s="202"/>
      <c r="F31" s="57"/>
      <c r="G31" s="203">
        <f>SUM(テーブル141523242536[[#All],[列5]])+SUM(テーブル141523242536[[#All],[列7]])/60</f>
        <v>0</v>
      </c>
      <c r="H31" s="204"/>
      <c r="I31" s="205" t="s">
        <v>24</v>
      </c>
      <c r="J31" s="206"/>
      <c r="K31" s="43">
        <f>SUM(テーブル141523242536[[#All],[列9]])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⑪年月支払分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IF(テーブル141523242535[[#This Row],[列1]]="",
    "",
    TEXT(テーブル141523242535[[#This Row],[列1]],"(aaa)"))</f>
        <v/>
      </c>
      <c r="C8" s="151" t="s">
        <v>32</v>
      </c>
      <c r="D8" s="17" t="s">
        <v>13</v>
      </c>
      <c r="E8" s="152" t="s">
        <v>32</v>
      </c>
      <c r="F8" s="153" t="s">
        <v>32</v>
      </c>
      <c r="G8" s="18">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8" s="19" t="s">
        <v>22</v>
      </c>
      <c r="I8" s="20"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8" s="21" t="s">
        <v>23</v>
      </c>
      <c r="K8" s="22">
        <f>IFERROR((テーブル141523242535[[#This Row],[列5]]+テーブル141523242535[[#This Row],[列7]]/60)*$C$5,"")</f>
        <v>0</v>
      </c>
      <c r="L8" s="23" t="s">
        <v>4</v>
      </c>
      <c r="M8" s="147"/>
      <c r="N8" s="24"/>
      <c r="O8" s="50"/>
      <c r="P8" s="25"/>
    </row>
    <row r="9" spans="1:16" ht="22.5" customHeight="1" x14ac:dyDescent="0.15">
      <c r="A9" s="137"/>
      <c r="B9" s="159" t="str">
        <f>IF(テーブル141523242535[[#This Row],[列1]]="",
    "",
    TEXT(テーブル141523242535[[#This Row],[列1]],"(aaa)"))</f>
        <v/>
      </c>
      <c r="C9" s="138" t="s">
        <v>32</v>
      </c>
      <c r="D9" s="59" t="s">
        <v>13</v>
      </c>
      <c r="E9" s="143" t="s">
        <v>32</v>
      </c>
      <c r="F9" s="144" t="s">
        <v>32</v>
      </c>
      <c r="G9"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9" s="28" t="s">
        <v>22</v>
      </c>
      <c r="I9" s="29"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9" s="30" t="s">
        <v>23</v>
      </c>
      <c r="K9" s="31">
        <f>IFERROR((テーブル141523242535[[#This Row],[列5]]+テーブル141523242535[[#This Row],[列7]]/60)*$C$5,"")</f>
        <v>0</v>
      </c>
      <c r="L9" s="32" t="s">
        <v>4</v>
      </c>
      <c r="M9" s="148"/>
      <c r="N9" s="33"/>
      <c r="O9" s="50"/>
      <c r="P9" s="25"/>
    </row>
    <row r="10" spans="1:16" ht="22.5" customHeight="1" x14ac:dyDescent="0.15">
      <c r="A10" s="137"/>
      <c r="B10" s="160" t="str">
        <f>IF(テーブル141523242535[[#This Row],[列1]]="",
    "",
    TEXT(テーブル141523242535[[#This Row],[列1]],"(aaa)"))</f>
        <v/>
      </c>
      <c r="C10" s="138" t="s">
        <v>32</v>
      </c>
      <c r="D10" s="59" t="s">
        <v>13</v>
      </c>
      <c r="E10" s="143" t="s">
        <v>32</v>
      </c>
      <c r="F10" s="144" t="s">
        <v>32</v>
      </c>
      <c r="G10"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0" s="28" t="s">
        <v>22</v>
      </c>
      <c r="I10"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0" s="30" t="s">
        <v>23</v>
      </c>
      <c r="K10" s="31">
        <f>IFERROR((テーブル141523242535[[#This Row],[列5]]+テーブル141523242535[[#This Row],[列7]]/60)*$C$5,"")</f>
        <v>0</v>
      </c>
      <c r="L10" s="32" t="s">
        <v>4</v>
      </c>
      <c r="M10" s="149"/>
      <c r="N10" s="33"/>
      <c r="O10" s="50"/>
      <c r="P10" s="25"/>
    </row>
    <row r="11" spans="1:16" ht="22.5" customHeight="1" x14ac:dyDescent="0.15">
      <c r="A11" s="137"/>
      <c r="B11" s="160" t="str">
        <f>IF(テーブル141523242535[[#This Row],[列1]]="",
    "",
    TEXT(テーブル141523242535[[#This Row],[列1]],"(aaa)"))</f>
        <v/>
      </c>
      <c r="C11" s="138" t="s">
        <v>20</v>
      </c>
      <c r="D11" s="59" t="s">
        <v>21</v>
      </c>
      <c r="E11" s="143" t="s">
        <v>20</v>
      </c>
      <c r="F11" s="144" t="s">
        <v>32</v>
      </c>
      <c r="G11"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1" s="28" t="s">
        <v>22</v>
      </c>
      <c r="I11"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1" s="30" t="s">
        <v>23</v>
      </c>
      <c r="K11" s="31">
        <f>IFERROR((テーブル141523242535[[#This Row],[列5]]+テーブル141523242535[[#This Row],[列7]]/60)*$C$5,"")</f>
        <v>0</v>
      </c>
      <c r="L11" s="32" t="s">
        <v>4</v>
      </c>
      <c r="M11" s="149"/>
      <c r="N11" s="33"/>
      <c r="O11" s="50"/>
      <c r="P11" s="25"/>
    </row>
    <row r="12" spans="1:16" ht="22.5" customHeight="1" x14ac:dyDescent="0.15">
      <c r="A12" s="137"/>
      <c r="B12" s="160" t="str">
        <f>IF(テーブル141523242535[[#This Row],[列1]]="",
    "",
    TEXT(テーブル141523242535[[#This Row],[列1]],"(aaa)"))</f>
        <v/>
      </c>
      <c r="C12" s="138" t="s">
        <v>20</v>
      </c>
      <c r="D12" s="59" t="s">
        <v>21</v>
      </c>
      <c r="E12" s="143" t="s">
        <v>20</v>
      </c>
      <c r="F12" s="144" t="s">
        <v>32</v>
      </c>
      <c r="G12"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2" s="28" t="s">
        <v>22</v>
      </c>
      <c r="I12"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2" s="30" t="s">
        <v>23</v>
      </c>
      <c r="K12" s="31">
        <f>IFERROR((テーブル141523242535[[#This Row],[列5]]+テーブル141523242535[[#This Row],[列7]]/60)*$C$5,"")</f>
        <v>0</v>
      </c>
      <c r="L12" s="32" t="s">
        <v>4</v>
      </c>
      <c r="M12" s="149"/>
      <c r="N12" s="33"/>
      <c r="O12" s="50"/>
      <c r="P12" s="25"/>
    </row>
    <row r="13" spans="1:16" ht="22.5" customHeight="1" x14ac:dyDescent="0.15">
      <c r="A13" s="137"/>
      <c r="B13" s="160" t="str">
        <f>IF(テーブル141523242535[[#This Row],[列1]]="",
    "",
    TEXT(テーブル141523242535[[#This Row],[列1]],"(aaa)"))</f>
        <v/>
      </c>
      <c r="C13" s="138" t="s">
        <v>20</v>
      </c>
      <c r="D13" s="59" t="s">
        <v>21</v>
      </c>
      <c r="E13" s="143" t="s">
        <v>20</v>
      </c>
      <c r="F13" s="144" t="s">
        <v>32</v>
      </c>
      <c r="G13"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3" s="28" t="s">
        <v>22</v>
      </c>
      <c r="I13"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3" s="30" t="s">
        <v>23</v>
      </c>
      <c r="K13" s="31">
        <f>IFERROR((テーブル141523242535[[#This Row],[列5]]+テーブル141523242535[[#This Row],[列7]]/60)*$C$5,"")</f>
        <v>0</v>
      </c>
      <c r="L13" s="32" t="s">
        <v>4</v>
      </c>
      <c r="M13" s="149"/>
      <c r="N13" s="33"/>
      <c r="O13" s="50"/>
      <c r="P13" s="25"/>
    </row>
    <row r="14" spans="1:16" ht="22.5" customHeight="1" x14ac:dyDescent="0.15">
      <c r="A14" s="137"/>
      <c r="B14" s="160" t="str">
        <f>IF(テーブル141523242535[[#This Row],[列1]]="",
    "",
    TEXT(テーブル141523242535[[#This Row],[列1]],"(aaa)"))</f>
        <v/>
      </c>
      <c r="C14" s="138" t="s">
        <v>20</v>
      </c>
      <c r="D14" s="59" t="s">
        <v>21</v>
      </c>
      <c r="E14" s="143" t="s">
        <v>20</v>
      </c>
      <c r="F14" s="144" t="s">
        <v>32</v>
      </c>
      <c r="G14"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4" s="28" t="s">
        <v>22</v>
      </c>
      <c r="I14"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4" s="30" t="s">
        <v>23</v>
      </c>
      <c r="K14" s="31">
        <f>IFERROR((テーブル141523242535[[#This Row],[列5]]+テーブル141523242535[[#This Row],[列7]]/60)*$C$5,"")</f>
        <v>0</v>
      </c>
      <c r="L14" s="32" t="s">
        <v>4</v>
      </c>
      <c r="M14" s="149"/>
      <c r="N14" s="33"/>
      <c r="O14" s="50"/>
      <c r="P14" s="25"/>
    </row>
    <row r="15" spans="1:16" ht="22.5" customHeight="1" x14ac:dyDescent="0.15">
      <c r="A15" s="137"/>
      <c r="B15" s="160" t="str">
        <f>IF(テーブル141523242535[[#This Row],[列1]]="",
    "",
    TEXT(テーブル141523242535[[#This Row],[列1]],"(aaa)"))</f>
        <v/>
      </c>
      <c r="C15" s="138" t="s">
        <v>20</v>
      </c>
      <c r="D15" s="59" t="s">
        <v>21</v>
      </c>
      <c r="E15" s="143" t="s">
        <v>20</v>
      </c>
      <c r="F15" s="144" t="s">
        <v>32</v>
      </c>
      <c r="G15"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5" s="28" t="s">
        <v>22</v>
      </c>
      <c r="I15"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5" s="30" t="s">
        <v>23</v>
      </c>
      <c r="K15" s="31">
        <f>IFERROR((テーブル141523242535[[#This Row],[列5]]+テーブル141523242535[[#This Row],[列7]]/60)*$C$5,"")</f>
        <v>0</v>
      </c>
      <c r="L15" s="32" t="s">
        <v>4</v>
      </c>
      <c r="M15" s="149"/>
      <c r="N15" s="33"/>
      <c r="O15" s="50"/>
      <c r="P15" s="25"/>
    </row>
    <row r="16" spans="1:16" ht="22.5" customHeight="1" x14ac:dyDescent="0.15">
      <c r="A16" s="137"/>
      <c r="B16" s="160" t="str">
        <f>IF(テーブル141523242535[[#This Row],[列1]]="",
    "",
    TEXT(テーブル141523242535[[#This Row],[列1]],"(aaa)"))</f>
        <v/>
      </c>
      <c r="C16" s="138" t="s">
        <v>20</v>
      </c>
      <c r="D16" s="59" t="s">
        <v>21</v>
      </c>
      <c r="E16" s="143" t="s">
        <v>20</v>
      </c>
      <c r="F16" s="144" t="s">
        <v>32</v>
      </c>
      <c r="G16"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6" s="28" t="s">
        <v>22</v>
      </c>
      <c r="I16"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6" s="30" t="s">
        <v>23</v>
      </c>
      <c r="K16" s="31">
        <f>IFERROR((テーブル141523242535[[#This Row],[列5]]+テーブル141523242535[[#This Row],[列7]]/60)*$C$5,"")</f>
        <v>0</v>
      </c>
      <c r="L16" s="32" t="s">
        <v>4</v>
      </c>
      <c r="M16" s="149"/>
      <c r="N16" s="33"/>
      <c r="O16" s="50"/>
      <c r="P16" s="25"/>
    </row>
    <row r="17" spans="1:16" ht="22.5" customHeight="1" x14ac:dyDescent="0.15">
      <c r="A17" s="137"/>
      <c r="B17" s="160" t="str">
        <f>IF(テーブル141523242535[[#This Row],[列1]]="",
    "",
    TEXT(テーブル141523242535[[#This Row],[列1]],"(aaa)"))</f>
        <v/>
      </c>
      <c r="C17" s="138" t="s">
        <v>20</v>
      </c>
      <c r="D17" s="59" t="s">
        <v>21</v>
      </c>
      <c r="E17" s="143" t="s">
        <v>20</v>
      </c>
      <c r="F17" s="144" t="s">
        <v>32</v>
      </c>
      <c r="G17"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7" s="28" t="s">
        <v>22</v>
      </c>
      <c r="I17"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7" s="30" t="s">
        <v>23</v>
      </c>
      <c r="K17" s="31">
        <f>IFERROR((テーブル141523242535[[#This Row],[列5]]+テーブル141523242535[[#This Row],[列7]]/60)*$C$5,"")</f>
        <v>0</v>
      </c>
      <c r="L17" s="32" t="s">
        <v>4</v>
      </c>
      <c r="M17" s="149"/>
      <c r="N17" s="33"/>
      <c r="O17" s="50"/>
      <c r="P17" s="25"/>
    </row>
    <row r="18" spans="1:16" ht="22.5" customHeight="1" x14ac:dyDescent="0.15">
      <c r="A18" s="137"/>
      <c r="B18" s="160" t="str">
        <f>IF(テーブル141523242535[[#This Row],[列1]]="",
    "",
    TEXT(テーブル141523242535[[#This Row],[列1]],"(aaa)"))</f>
        <v/>
      </c>
      <c r="C18" s="138" t="s">
        <v>20</v>
      </c>
      <c r="D18" s="59" t="s">
        <v>21</v>
      </c>
      <c r="E18" s="143" t="s">
        <v>20</v>
      </c>
      <c r="F18" s="144" t="s">
        <v>32</v>
      </c>
      <c r="G18"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8" s="28" t="s">
        <v>22</v>
      </c>
      <c r="I18"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8" s="30" t="s">
        <v>23</v>
      </c>
      <c r="K18" s="31">
        <f>IFERROR((テーブル141523242535[[#This Row],[列5]]+テーブル141523242535[[#This Row],[列7]]/60)*$C$5,"")</f>
        <v>0</v>
      </c>
      <c r="L18" s="32" t="s">
        <v>4</v>
      </c>
      <c r="M18" s="149"/>
      <c r="N18" s="33"/>
      <c r="O18" s="50"/>
      <c r="P18" s="25"/>
    </row>
    <row r="19" spans="1:16" ht="22.5" customHeight="1" x14ac:dyDescent="0.15">
      <c r="A19" s="137"/>
      <c r="B19" s="160" t="str">
        <f>IF(テーブル141523242535[[#This Row],[列1]]="",
    "",
    TEXT(テーブル141523242535[[#This Row],[列1]],"(aaa)"))</f>
        <v/>
      </c>
      <c r="C19" s="138" t="s">
        <v>20</v>
      </c>
      <c r="D19" s="59" t="s">
        <v>21</v>
      </c>
      <c r="E19" s="143" t="s">
        <v>20</v>
      </c>
      <c r="F19" s="144" t="s">
        <v>32</v>
      </c>
      <c r="G19"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19" s="28" t="s">
        <v>22</v>
      </c>
      <c r="I19"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19" s="30" t="s">
        <v>23</v>
      </c>
      <c r="K19" s="31">
        <f>IFERROR((テーブル141523242535[[#This Row],[列5]]+テーブル141523242535[[#This Row],[列7]]/60)*$C$5,"")</f>
        <v>0</v>
      </c>
      <c r="L19" s="32" t="s">
        <v>4</v>
      </c>
      <c r="M19" s="149"/>
      <c r="N19" s="33"/>
      <c r="O19" s="50"/>
      <c r="P19" s="25"/>
    </row>
    <row r="20" spans="1:16" ht="22.5" customHeight="1" x14ac:dyDescent="0.15">
      <c r="A20" s="137"/>
      <c r="B20" s="160" t="str">
        <f>IF(テーブル141523242535[[#This Row],[列1]]="",
    "",
    TEXT(テーブル141523242535[[#This Row],[列1]],"(aaa)"))</f>
        <v/>
      </c>
      <c r="C20" s="138" t="s">
        <v>20</v>
      </c>
      <c r="D20" s="59" t="s">
        <v>21</v>
      </c>
      <c r="E20" s="143" t="s">
        <v>20</v>
      </c>
      <c r="F20" s="144" t="s">
        <v>32</v>
      </c>
      <c r="G20"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0" s="28" t="s">
        <v>22</v>
      </c>
      <c r="I20"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0" s="30" t="s">
        <v>23</v>
      </c>
      <c r="K20" s="31">
        <f>IFERROR((テーブル141523242535[[#This Row],[列5]]+テーブル141523242535[[#This Row],[列7]]/60)*$C$5,"")</f>
        <v>0</v>
      </c>
      <c r="L20" s="32" t="s">
        <v>4</v>
      </c>
      <c r="M20" s="149"/>
      <c r="N20" s="33"/>
      <c r="O20" s="50"/>
      <c r="P20" s="25"/>
    </row>
    <row r="21" spans="1:16" ht="22.5" customHeight="1" x14ac:dyDescent="0.15">
      <c r="A21" s="137"/>
      <c r="B21" s="160" t="str">
        <f>IF(テーブル141523242535[[#This Row],[列1]]="",
    "",
    TEXT(テーブル141523242535[[#This Row],[列1]],"(aaa)"))</f>
        <v/>
      </c>
      <c r="C21" s="138" t="s">
        <v>20</v>
      </c>
      <c r="D21" s="59" t="s">
        <v>21</v>
      </c>
      <c r="E21" s="143" t="s">
        <v>20</v>
      </c>
      <c r="F21" s="144" t="s">
        <v>32</v>
      </c>
      <c r="G21"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1" s="28" t="s">
        <v>22</v>
      </c>
      <c r="I21"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1" s="30" t="s">
        <v>23</v>
      </c>
      <c r="K21" s="31">
        <f>IFERROR((テーブル141523242535[[#This Row],[列5]]+テーブル141523242535[[#This Row],[列7]]/60)*$C$5,"")</f>
        <v>0</v>
      </c>
      <c r="L21" s="32" t="s">
        <v>4</v>
      </c>
      <c r="M21" s="149"/>
      <c r="N21" s="33"/>
      <c r="O21" s="50"/>
      <c r="P21" s="25"/>
    </row>
    <row r="22" spans="1:16" ht="22.5" customHeight="1" x14ac:dyDescent="0.15">
      <c r="A22" s="137"/>
      <c r="B22" s="160" t="str">
        <f>IF(テーブル141523242535[[#This Row],[列1]]="",
    "",
    TEXT(テーブル141523242535[[#This Row],[列1]],"(aaa)"))</f>
        <v/>
      </c>
      <c r="C22" s="138" t="s">
        <v>20</v>
      </c>
      <c r="D22" s="59" t="s">
        <v>21</v>
      </c>
      <c r="E22" s="143" t="s">
        <v>20</v>
      </c>
      <c r="F22" s="144" t="s">
        <v>32</v>
      </c>
      <c r="G22"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2" s="28" t="s">
        <v>22</v>
      </c>
      <c r="I22"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2" s="30" t="s">
        <v>23</v>
      </c>
      <c r="K22" s="31">
        <f>IFERROR((テーブル141523242535[[#This Row],[列5]]+テーブル141523242535[[#This Row],[列7]]/60)*$C$5,"")</f>
        <v>0</v>
      </c>
      <c r="L22" s="32" t="s">
        <v>4</v>
      </c>
      <c r="M22" s="149"/>
      <c r="N22" s="33"/>
      <c r="O22" s="50"/>
      <c r="P22" s="25"/>
    </row>
    <row r="23" spans="1:16" ht="22.5" customHeight="1" x14ac:dyDescent="0.15">
      <c r="A23" s="137"/>
      <c r="B23" s="160" t="str">
        <f>IF(テーブル141523242535[[#This Row],[列1]]="",
    "",
    TEXT(テーブル141523242535[[#This Row],[列1]],"(aaa)"))</f>
        <v/>
      </c>
      <c r="C23" s="138" t="s">
        <v>20</v>
      </c>
      <c r="D23" s="59" t="s">
        <v>21</v>
      </c>
      <c r="E23" s="143" t="s">
        <v>20</v>
      </c>
      <c r="F23" s="144" t="s">
        <v>32</v>
      </c>
      <c r="G23"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3" s="28" t="s">
        <v>22</v>
      </c>
      <c r="I23"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3" s="30" t="s">
        <v>23</v>
      </c>
      <c r="K23" s="31">
        <f>IFERROR((テーブル141523242535[[#This Row],[列5]]+テーブル141523242535[[#This Row],[列7]]/60)*$C$5,"")</f>
        <v>0</v>
      </c>
      <c r="L23" s="32" t="s">
        <v>4</v>
      </c>
      <c r="M23" s="149"/>
      <c r="N23" s="33"/>
      <c r="O23" s="50"/>
      <c r="P23" s="25"/>
    </row>
    <row r="24" spans="1:16" ht="22.5" customHeight="1" x14ac:dyDescent="0.15">
      <c r="A24" s="137"/>
      <c r="B24" s="160" t="str">
        <f>IF(テーブル141523242535[[#This Row],[列1]]="",
    "",
    TEXT(テーブル141523242535[[#This Row],[列1]],"(aaa)"))</f>
        <v/>
      </c>
      <c r="C24" s="138" t="s">
        <v>20</v>
      </c>
      <c r="D24" s="59" t="s">
        <v>21</v>
      </c>
      <c r="E24" s="143" t="s">
        <v>20</v>
      </c>
      <c r="F24" s="144" t="s">
        <v>32</v>
      </c>
      <c r="G24"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4" s="28" t="s">
        <v>22</v>
      </c>
      <c r="I24"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4" s="30" t="s">
        <v>23</v>
      </c>
      <c r="K24" s="31">
        <f>IFERROR((テーブル141523242535[[#This Row],[列5]]+テーブル141523242535[[#This Row],[列7]]/60)*$C$5,"")</f>
        <v>0</v>
      </c>
      <c r="L24" s="32" t="s">
        <v>4</v>
      </c>
      <c r="M24" s="148"/>
      <c r="N24" s="33"/>
      <c r="O24" s="50"/>
      <c r="P24" s="25"/>
    </row>
    <row r="25" spans="1:16" ht="22.5" customHeight="1" x14ac:dyDescent="0.15">
      <c r="A25" s="137"/>
      <c r="B25" s="160" t="str">
        <f>IF(テーブル141523242535[[#This Row],[列1]]="",
    "",
    TEXT(テーブル141523242535[[#This Row],[列1]],"(aaa)"))</f>
        <v/>
      </c>
      <c r="C25" s="138" t="s">
        <v>20</v>
      </c>
      <c r="D25" s="59" t="s">
        <v>21</v>
      </c>
      <c r="E25" s="143" t="s">
        <v>20</v>
      </c>
      <c r="F25" s="144" t="s">
        <v>32</v>
      </c>
      <c r="G25"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5" s="28" t="s">
        <v>22</v>
      </c>
      <c r="I25"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5" s="30" t="s">
        <v>23</v>
      </c>
      <c r="K25" s="31">
        <f>IFERROR((テーブル141523242535[[#This Row],[列5]]+テーブル141523242535[[#This Row],[列7]]/60)*$C$5,"")</f>
        <v>0</v>
      </c>
      <c r="L25" s="32" t="s">
        <v>4</v>
      </c>
      <c r="M25" s="149"/>
      <c r="N25" s="33"/>
      <c r="O25" s="50"/>
      <c r="P25" s="25"/>
    </row>
    <row r="26" spans="1:16" ht="22.5" customHeight="1" x14ac:dyDescent="0.15">
      <c r="A26" s="137"/>
      <c r="B26" s="160" t="str">
        <f>IF(テーブル141523242535[[#This Row],[列1]]="",
    "",
    TEXT(テーブル141523242535[[#This Row],[列1]],"(aaa)"))</f>
        <v/>
      </c>
      <c r="C26" s="138" t="s">
        <v>20</v>
      </c>
      <c r="D26" s="59" t="s">
        <v>21</v>
      </c>
      <c r="E26" s="143" t="s">
        <v>20</v>
      </c>
      <c r="F26" s="144" t="s">
        <v>32</v>
      </c>
      <c r="G26"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6" s="28" t="s">
        <v>22</v>
      </c>
      <c r="I26"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6" s="30" t="s">
        <v>23</v>
      </c>
      <c r="K26" s="31">
        <f>IFERROR((テーブル141523242535[[#This Row],[列5]]+テーブル141523242535[[#This Row],[列7]]/60)*$C$5,"")</f>
        <v>0</v>
      </c>
      <c r="L26" s="32" t="s">
        <v>4</v>
      </c>
      <c r="M26" s="149"/>
      <c r="N26" s="33"/>
      <c r="O26" s="50"/>
      <c r="P26" s="25"/>
    </row>
    <row r="27" spans="1:16" ht="22.5" customHeight="1" x14ac:dyDescent="0.15">
      <c r="A27" s="137"/>
      <c r="B27" s="160" t="str">
        <f>IF(テーブル141523242535[[#This Row],[列1]]="",
    "",
    TEXT(テーブル141523242535[[#This Row],[列1]],"(aaa)"))</f>
        <v/>
      </c>
      <c r="C27" s="138" t="s">
        <v>20</v>
      </c>
      <c r="D27" s="59" t="s">
        <v>21</v>
      </c>
      <c r="E27" s="143" t="s">
        <v>20</v>
      </c>
      <c r="F27" s="144" t="s">
        <v>32</v>
      </c>
      <c r="G27"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7" s="28" t="s">
        <v>22</v>
      </c>
      <c r="I27"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7" s="30" t="s">
        <v>23</v>
      </c>
      <c r="K27" s="31">
        <f>IFERROR((テーブル141523242535[[#This Row],[列5]]+テーブル141523242535[[#This Row],[列7]]/60)*$C$5,"")</f>
        <v>0</v>
      </c>
      <c r="L27" s="32" t="s">
        <v>4</v>
      </c>
      <c r="M27" s="149"/>
      <c r="N27" s="33"/>
      <c r="O27" s="50"/>
      <c r="P27" s="25"/>
    </row>
    <row r="28" spans="1:16" ht="22.5" customHeight="1" x14ac:dyDescent="0.15">
      <c r="A28" s="137"/>
      <c r="B28" s="160" t="str">
        <f>IF(テーブル141523242535[[#This Row],[列1]]="",
    "",
    TEXT(テーブル141523242535[[#This Row],[列1]],"(aaa)"))</f>
        <v/>
      </c>
      <c r="C28" s="138" t="s">
        <v>20</v>
      </c>
      <c r="D28" s="59" t="s">
        <v>21</v>
      </c>
      <c r="E28" s="143" t="s">
        <v>20</v>
      </c>
      <c r="F28" s="144" t="s">
        <v>32</v>
      </c>
      <c r="G28"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8" s="28" t="s">
        <v>22</v>
      </c>
      <c r="I28"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8" s="30" t="s">
        <v>23</v>
      </c>
      <c r="K28" s="31">
        <f>IFERROR((テーブル141523242535[[#This Row],[列5]]+テーブル141523242535[[#This Row],[列7]]/60)*$C$5,"")</f>
        <v>0</v>
      </c>
      <c r="L28" s="32" t="s">
        <v>4</v>
      </c>
      <c r="M28" s="149"/>
      <c r="N28" s="33"/>
      <c r="O28" s="50"/>
      <c r="P28" s="25"/>
    </row>
    <row r="29" spans="1:16" ht="22.5" customHeight="1" x14ac:dyDescent="0.15">
      <c r="A29" s="137"/>
      <c r="B29" s="160" t="str">
        <f>IF(テーブル141523242535[[#This Row],[列1]]="",
    "",
    TEXT(テーブル141523242535[[#This Row],[列1]],"(aaa)"))</f>
        <v/>
      </c>
      <c r="C29" s="138" t="s">
        <v>20</v>
      </c>
      <c r="D29" s="59" t="s">
        <v>21</v>
      </c>
      <c r="E29" s="143" t="s">
        <v>20</v>
      </c>
      <c r="F29" s="144" t="s">
        <v>32</v>
      </c>
      <c r="G29" s="27">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29" s="28" t="s">
        <v>22</v>
      </c>
      <c r="I29" s="34"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29" s="30" t="s">
        <v>23</v>
      </c>
      <c r="K29" s="31">
        <f>IFERROR((テーブル141523242535[[#This Row],[列5]]+テーブル141523242535[[#This Row],[列7]]/60)*$C$5,"")</f>
        <v>0</v>
      </c>
      <c r="L29" s="32" t="s">
        <v>4</v>
      </c>
      <c r="M29" s="149"/>
      <c r="N29" s="33"/>
      <c r="O29" s="50"/>
      <c r="P29" s="25"/>
    </row>
    <row r="30" spans="1:16" ht="22.5" customHeight="1" thickBot="1" x14ac:dyDescent="0.2">
      <c r="A30" s="139"/>
      <c r="B30" s="161" t="str">
        <f>IF(テーブル141523242535[[#This Row],[列1]]="",
    "",
    TEXT(テーブル141523242535[[#This Row],[列1]],"(aaa)"))</f>
        <v/>
      </c>
      <c r="C30" s="140" t="s">
        <v>20</v>
      </c>
      <c r="D30" s="35" t="s">
        <v>21</v>
      </c>
      <c r="E30" s="145" t="s">
        <v>20</v>
      </c>
      <c r="F30" s="146" t="s">
        <v>32</v>
      </c>
      <c r="G30" s="36">
        <f>IF(OR(テーブル141523242535[[#This Row],[列2]]="",
          テーブル141523242535[[#This Row],[列4]]=""),
     0,
     IFERROR(HOUR(テーブル141523242535[[#This Row],[列4]]-テーブル141523242535[[#This Row],[列15]]-テーブル141523242535[[#This Row],[列2]]),
                  IFERROR(HOUR(テーブル141523242535[[#This Row],[列4]]-テーブル141523242535[[#This Row],[列2]]),
                               0)))</f>
        <v>0</v>
      </c>
      <c r="H30" s="37" t="s">
        <v>22</v>
      </c>
      <c r="I30" s="38" t="str">
        <f>IF(OR(テーブル141523242535[[#This Row],[列2]]="",
          テーブル141523242535[[#This Row],[列4]]=""),
     "00",
     IF(ISERROR(MINUTE(テーブル141523242535[[#This Row],[列4]]-テーブル141523242535[[#This Row],[列15]]-テーブル141523242535[[#This Row],[列2]])),
        IF(ISERROR(MINUTE(テーブル141523242535[[#This Row],[列4]]-テーブル141523242535[[#This Row],[列2]])),
           "00",
           IF(MINUTE(テーブル141523242535[[#This Row],[列4]]-テーブル141523242535[[#This Row],[列2]])&lt;30,
              "00",
              30)),
        IF(MINUTE(テーブル141523242535[[#This Row],[列4]]-テーブル141523242535[[#This Row],[列15]]-テーブル141523242535[[#This Row],[列2]])&lt;30,
           "00",
           30)))</f>
        <v>00</v>
      </c>
      <c r="J30" s="39" t="s">
        <v>23</v>
      </c>
      <c r="K30" s="40">
        <f>IFERROR((テーブル141523242535[[#This Row],[列5]]+テーブル141523242535[[#This Row],[列7]]/60)*$C$5,"")</f>
        <v>0</v>
      </c>
      <c r="L30" s="41" t="s">
        <v>4</v>
      </c>
      <c r="M30" s="150"/>
      <c r="N30" s="42"/>
      <c r="O30" s="50"/>
      <c r="P30" s="25"/>
    </row>
    <row r="31" spans="1:16" ht="22.5" customHeight="1" thickBot="1" x14ac:dyDescent="0.2">
      <c r="A31" s="198" t="s">
        <v>27</v>
      </c>
      <c r="B31" s="199"/>
      <c r="C31" s="200"/>
      <c r="D31" s="201"/>
      <c r="E31" s="202"/>
      <c r="F31" s="57"/>
      <c r="G31" s="203">
        <f>SUM(テーブル141523242535[[#All],[列5]])+SUM(テーブル141523242535[[#All],[列7]])/60</f>
        <v>0</v>
      </c>
      <c r="H31" s="204"/>
      <c r="I31" s="205" t="s">
        <v>24</v>
      </c>
      <c r="J31" s="206"/>
      <c r="K31" s="43">
        <f>SUM(テーブル141523242535[[#All],[列9]])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⑫年月支払分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IF(テーブル141523242534[[#This Row],[列1]]="",
    "",
    TEXT(テーブル141523242534[[#This Row],[列1]],"(aaa)"))</f>
        <v/>
      </c>
      <c r="C8" s="151" t="s">
        <v>32</v>
      </c>
      <c r="D8" s="17" t="s">
        <v>13</v>
      </c>
      <c r="E8" s="152" t="s">
        <v>32</v>
      </c>
      <c r="F8" s="153" t="s">
        <v>32</v>
      </c>
      <c r="G8" s="18">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8" s="19" t="s">
        <v>22</v>
      </c>
      <c r="I8" s="20"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8" s="21" t="s">
        <v>23</v>
      </c>
      <c r="K8" s="22">
        <f>IFERROR((テーブル141523242534[[#This Row],[列5]]+テーブル141523242534[[#This Row],[列7]]/60)*$C$5,"")</f>
        <v>0</v>
      </c>
      <c r="L8" s="23" t="s">
        <v>4</v>
      </c>
      <c r="M8" s="147"/>
      <c r="N8" s="24"/>
      <c r="O8" s="50"/>
      <c r="P8" s="25"/>
    </row>
    <row r="9" spans="1:16" ht="22.5" customHeight="1" x14ac:dyDescent="0.15">
      <c r="A9" s="137"/>
      <c r="B9" s="159" t="str">
        <f>IF(テーブル141523242534[[#This Row],[列1]]="",
    "",
    TEXT(テーブル141523242534[[#This Row],[列1]],"(aaa)"))</f>
        <v/>
      </c>
      <c r="C9" s="138" t="s">
        <v>32</v>
      </c>
      <c r="D9" s="59" t="s">
        <v>13</v>
      </c>
      <c r="E9" s="143" t="s">
        <v>32</v>
      </c>
      <c r="F9" s="144" t="s">
        <v>32</v>
      </c>
      <c r="G9"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9" s="28" t="s">
        <v>22</v>
      </c>
      <c r="I9" s="29"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9" s="30" t="s">
        <v>23</v>
      </c>
      <c r="K9" s="31">
        <f>IFERROR((テーブル141523242534[[#This Row],[列5]]+テーブル141523242534[[#This Row],[列7]]/60)*$C$5,"")</f>
        <v>0</v>
      </c>
      <c r="L9" s="32" t="s">
        <v>4</v>
      </c>
      <c r="M9" s="148"/>
      <c r="N9" s="33"/>
      <c r="O9" s="50"/>
      <c r="P9" s="25"/>
    </row>
    <row r="10" spans="1:16" ht="22.5" customHeight="1" x14ac:dyDescent="0.15">
      <c r="A10" s="137"/>
      <c r="B10" s="160" t="str">
        <f>IF(テーブル141523242534[[#This Row],[列1]]="",
    "",
    TEXT(テーブル141523242534[[#This Row],[列1]],"(aaa)"))</f>
        <v/>
      </c>
      <c r="C10" s="138" t="s">
        <v>32</v>
      </c>
      <c r="D10" s="59" t="s">
        <v>13</v>
      </c>
      <c r="E10" s="143" t="s">
        <v>32</v>
      </c>
      <c r="F10" s="144" t="s">
        <v>32</v>
      </c>
      <c r="G10"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0" s="28" t="s">
        <v>22</v>
      </c>
      <c r="I10"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0" s="30" t="s">
        <v>23</v>
      </c>
      <c r="K10" s="31">
        <f>IFERROR((テーブル141523242534[[#This Row],[列5]]+テーブル141523242534[[#This Row],[列7]]/60)*$C$5,"")</f>
        <v>0</v>
      </c>
      <c r="L10" s="32" t="s">
        <v>4</v>
      </c>
      <c r="M10" s="149"/>
      <c r="N10" s="33"/>
      <c r="O10" s="50"/>
      <c r="P10" s="25"/>
    </row>
    <row r="11" spans="1:16" ht="22.5" customHeight="1" x14ac:dyDescent="0.15">
      <c r="A11" s="137"/>
      <c r="B11" s="160" t="str">
        <f>IF(テーブル141523242534[[#This Row],[列1]]="",
    "",
    TEXT(テーブル141523242534[[#This Row],[列1]],"(aaa)"))</f>
        <v/>
      </c>
      <c r="C11" s="138" t="s">
        <v>20</v>
      </c>
      <c r="D11" s="59" t="s">
        <v>21</v>
      </c>
      <c r="E11" s="143" t="s">
        <v>20</v>
      </c>
      <c r="F11" s="144" t="s">
        <v>32</v>
      </c>
      <c r="G11"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1" s="28" t="s">
        <v>22</v>
      </c>
      <c r="I11"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1" s="30" t="s">
        <v>23</v>
      </c>
      <c r="K11" s="31">
        <f>IFERROR((テーブル141523242534[[#This Row],[列5]]+テーブル141523242534[[#This Row],[列7]]/60)*$C$5,"")</f>
        <v>0</v>
      </c>
      <c r="L11" s="32" t="s">
        <v>4</v>
      </c>
      <c r="M11" s="149"/>
      <c r="N11" s="33"/>
      <c r="O11" s="50"/>
      <c r="P11" s="25"/>
    </row>
    <row r="12" spans="1:16" ht="22.5" customHeight="1" x14ac:dyDescent="0.15">
      <c r="A12" s="137"/>
      <c r="B12" s="160" t="str">
        <f>IF(テーブル141523242534[[#This Row],[列1]]="",
    "",
    TEXT(テーブル141523242534[[#This Row],[列1]],"(aaa)"))</f>
        <v/>
      </c>
      <c r="C12" s="138" t="s">
        <v>20</v>
      </c>
      <c r="D12" s="59" t="s">
        <v>21</v>
      </c>
      <c r="E12" s="143" t="s">
        <v>20</v>
      </c>
      <c r="F12" s="144" t="s">
        <v>32</v>
      </c>
      <c r="G12"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2" s="28" t="s">
        <v>22</v>
      </c>
      <c r="I12"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2" s="30" t="s">
        <v>23</v>
      </c>
      <c r="K12" s="31">
        <f>IFERROR((テーブル141523242534[[#This Row],[列5]]+テーブル141523242534[[#This Row],[列7]]/60)*$C$5,"")</f>
        <v>0</v>
      </c>
      <c r="L12" s="32" t="s">
        <v>4</v>
      </c>
      <c r="M12" s="149"/>
      <c r="N12" s="33"/>
      <c r="O12" s="50"/>
      <c r="P12" s="25"/>
    </row>
    <row r="13" spans="1:16" ht="22.5" customHeight="1" x14ac:dyDescent="0.15">
      <c r="A13" s="137"/>
      <c r="B13" s="160" t="str">
        <f>IF(テーブル141523242534[[#This Row],[列1]]="",
    "",
    TEXT(テーブル141523242534[[#This Row],[列1]],"(aaa)"))</f>
        <v/>
      </c>
      <c r="C13" s="138" t="s">
        <v>20</v>
      </c>
      <c r="D13" s="59" t="s">
        <v>21</v>
      </c>
      <c r="E13" s="143" t="s">
        <v>20</v>
      </c>
      <c r="F13" s="144" t="s">
        <v>32</v>
      </c>
      <c r="G13"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3" s="28" t="s">
        <v>22</v>
      </c>
      <c r="I13"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3" s="30" t="s">
        <v>23</v>
      </c>
      <c r="K13" s="31">
        <f>IFERROR((テーブル141523242534[[#This Row],[列5]]+テーブル141523242534[[#This Row],[列7]]/60)*$C$5,"")</f>
        <v>0</v>
      </c>
      <c r="L13" s="32" t="s">
        <v>4</v>
      </c>
      <c r="M13" s="149"/>
      <c r="N13" s="33"/>
      <c r="O13" s="50"/>
      <c r="P13" s="25"/>
    </row>
    <row r="14" spans="1:16" ht="22.5" customHeight="1" x14ac:dyDescent="0.15">
      <c r="A14" s="137"/>
      <c r="B14" s="160" t="str">
        <f>IF(テーブル141523242534[[#This Row],[列1]]="",
    "",
    TEXT(テーブル141523242534[[#This Row],[列1]],"(aaa)"))</f>
        <v/>
      </c>
      <c r="C14" s="138" t="s">
        <v>20</v>
      </c>
      <c r="D14" s="59" t="s">
        <v>21</v>
      </c>
      <c r="E14" s="143" t="s">
        <v>20</v>
      </c>
      <c r="F14" s="144" t="s">
        <v>32</v>
      </c>
      <c r="G14"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4" s="28" t="s">
        <v>22</v>
      </c>
      <c r="I14"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4" s="30" t="s">
        <v>23</v>
      </c>
      <c r="K14" s="31">
        <f>IFERROR((テーブル141523242534[[#This Row],[列5]]+テーブル141523242534[[#This Row],[列7]]/60)*$C$5,"")</f>
        <v>0</v>
      </c>
      <c r="L14" s="32" t="s">
        <v>4</v>
      </c>
      <c r="M14" s="149"/>
      <c r="N14" s="33"/>
      <c r="O14" s="50"/>
      <c r="P14" s="25"/>
    </row>
    <row r="15" spans="1:16" ht="22.5" customHeight="1" x14ac:dyDescent="0.15">
      <c r="A15" s="137"/>
      <c r="B15" s="160" t="str">
        <f>IF(テーブル141523242534[[#This Row],[列1]]="",
    "",
    TEXT(テーブル141523242534[[#This Row],[列1]],"(aaa)"))</f>
        <v/>
      </c>
      <c r="C15" s="138" t="s">
        <v>20</v>
      </c>
      <c r="D15" s="59" t="s">
        <v>21</v>
      </c>
      <c r="E15" s="143" t="s">
        <v>20</v>
      </c>
      <c r="F15" s="144" t="s">
        <v>32</v>
      </c>
      <c r="G15"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5" s="28" t="s">
        <v>22</v>
      </c>
      <c r="I15"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5" s="30" t="s">
        <v>23</v>
      </c>
      <c r="K15" s="31">
        <f>IFERROR((テーブル141523242534[[#This Row],[列5]]+テーブル141523242534[[#This Row],[列7]]/60)*$C$5,"")</f>
        <v>0</v>
      </c>
      <c r="L15" s="32" t="s">
        <v>4</v>
      </c>
      <c r="M15" s="149"/>
      <c r="N15" s="33"/>
      <c r="O15" s="50"/>
      <c r="P15" s="25"/>
    </row>
    <row r="16" spans="1:16" ht="22.5" customHeight="1" x14ac:dyDescent="0.15">
      <c r="A16" s="137"/>
      <c r="B16" s="160" t="str">
        <f>IF(テーブル141523242534[[#This Row],[列1]]="",
    "",
    TEXT(テーブル141523242534[[#This Row],[列1]],"(aaa)"))</f>
        <v/>
      </c>
      <c r="C16" s="138" t="s">
        <v>20</v>
      </c>
      <c r="D16" s="59" t="s">
        <v>21</v>
      </c>
      <c r="E16" s="143" t="s">
        <v>20</v>
      </c>
      <c r="F16" s="144" t="s">
        <v>32</v>
      </c>
      <c r="G16"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6" s="28" t="s">
        <v>22</v>
      </c>
      <c r="I16"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6" s="30" t="s">
        <v>23</v>
      </c>
      <c r="K16" s="31">
        <f>IFERROR((テーブル141523242534[[#This Row],[列5]]+テーブル141523242534[[#This Row],[列7]]/60)*$C$5,"")</f>
        <v>0</v>
      </c>
      <c r="L16" s="32" t="s">
        <v>4</v>
      </c>
      <c r="M16" s="149"/>
      <c r="N16" s="33"/>
      <c r="O16" s="50"/>
      <c r="P16" s="25"/>
    </row>
    <row r="17" spans="1:16" ht="22.5" customHeight="1" x14ac:dyDescent="0.15">
      <c r="A17" s="137"/>
      <c r="B17" s="160" t="str">
        <f>IF(テーブル141523242534[[#This Row],[列1]]="",
    "",
    TEXT(テーブル141523242534[[#This Row],[列1]],"(aaa)"))</f>
        <v/>
      </c>
      <c r="C17" s="138" t="s">
        <v>20</v>
      </c>
      <c r="D17" s="59" t="s">
        <v>21</v>
      </c>
      <c r="E17" s="143" t="s">
        <v>20</v>
      </c>
      <c r="F17" s="144" t="s">
        <v>32</v>
      </c>
      <c r="G17"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7" s="28" t="s">
        <v>22</v>
      </c>
      <c r="I17"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7" s="30" t="s">
        <v>23</v>
      </c>
      <c r="K17" s="31">
        <f>IFERROR((テーブル141523242534[[#This Row],[列5]]+テーブル141523242534[[#This Row],[列7]]/60)*$C$5,"")</f>
        <v>0</v>
      </c>
      <c r="L17" s="32" t="s">
        <v>4</v>
      </c>
      <c r="M17" s="149"/>
      <c r="N17" s="33"/>
      <c r="O17" s="50"/>
      <c r="P17" s="25"/>
    </row>
    <row r="18" spans="1:16" ht="22.5" customHeight="1" x14ac:dyDescent="0.15">
      <c r="A18" s="137"/>
      <c r="B18" s="160" t="str">
        <f>IF(テーブル141523242534[[#This Row],[列1]]="",
    "",
    TEXT(テーブル141523242534[[#This Row],[列1]],"(aaa)"))</f>
        <v/>
      </c>
      <c r="C18" s="138" t="s">
        <v>20</v>
      </c>
      <c r="D18" s="59" t="s">
        <v>21</v>
      </c>
      <c r="E18" s="143" t="s">
        <v>20</v>
      </c>
      <c r="F18" s="144" t="s">
        <v>32</v>
      </c>
      <c r="G18"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8" s="28" t="s">
        <v>22</v>
      </c>
      <c r="I18"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8" s="30" t="s">
        <v>23</v>
      </c>
      <c r="K18" s="31">
        <f>IFERROR((テーブル141523242534[[#This Row],[列5]]+テーブル141523242534[[#This Row],[列7]]/60)*$C$5,"")</f>
        <v>0</v>
      </c>
      <c r="L18" s="32" t="s">
        <v>4</v>
      </c>
      <c r="M18" s="149"/>
      <c r="N18" s="33"/>
      <c r="O18" s="50"/>
      <c r="P18" s="25"/>
    </row>
    <row r="19" spans="1:16" ht="22.5" customHeight="1" x14ac:dyDescent="0.15">
      <c r="A19" s="137"/>
      <c r="B19" s="160" t="str">
        <f>IF(テーブル141523242534[[#This Row],[列1]]="",
    "",
    TEXT(テーブル141523242534[[#This Row],[列1]],"(aaa)"))</f>
        <v/>
      </c>
      <c r="C19" s="138" t="s">
        <v>20</v>
      </c>
      <c r="D19" s="59" t="s">
        <v>21</v>
      </c>
      <c r="E19" s="143" t="s">
        <v>20</v>
      </c>
      <c r="F19" s="144" t="s">
        <v>32</v>
      </c>
      <c r="G19"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19" s="28" t="s">
        <v>22</v>
      </c>
      <c r="I19"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19" s="30" t="s">
        <v>23</v>
      </c>
      <c r="K19" s="31">
        <f>IFERROR((テーブル141523242534[[#This Row],[列5]]+テーブル141523242534[[#This Row],[列7]]/60)*$C$5,"")</f>
        <v>0</v>
      </c>
      <c r="L19" s="32" t="s">
        <v>4</v>
      </c>
      <c r="M19" s="149"/>
      <c r="N19" s="33"/>
      <c r="O19" s="50"/>
      <c r="P19" s="25"/>
    </row>
    <row r="20" spans="1:16" ht="22.5" customHeight="1" x14ac:dyDescent="0.15">
      <c r="A20" s="137"/>
      <c r="B20" s="160" t="str">
        <f>IF(テーブル141523242534[[#This Row],[列1]]="",
    "",
    TEXT(テーブル141523242534[[#This Row],[列1]],"(aaa)"))</f>
        <v/>
      </c>
      <c r="C20" s="138" t="s">
        <v>20</v>
      </c>
      <c r="D20" s="59" t="s">
        <v>21</v>
      </c>
      <c r="E20" s="143" t="s">
        <v>20</v>
      </c>
      <c r="F20" s="144" t="s">
        <v>32</v>
      </c>
      <c r="G20"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0" s="28" t="s">
        <v>22</v>
      </c>
      <c r="I20"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0" s="30" t="s">
        <v>23</v>
      </c>
      <c r="K20" s="31">
        <f>IFERROR((テーブル141523242534[[#This Row],[列5]]+テーブル141523242534[[#This Row],[列7]]/60)*$C$5,"")</f>
        <v>0</v>
      </c>
      <c r="L20" s="32" t="s">
        <v>4</v>
      </c>
      <c r="M20" s="149"/>
      <c r="N20" s="33"/>
      <c r="O20" s="50"/>
      <c r="P20" s="25"/>
    </row>
    <row r="21" spans="1:16" ht="22.5" customHeight="1" x14ac:dyDescent="0.15">
      <c r="A21" s="137"/>
      <c r="B21" s="160" t="str">
        <f>IF(テーブル141523242534[[#This Row],[列1]]="",
    "",
    TEXT(テーブル141523242534[[#This Row],[列1]],"(aaa)"))</f>
        <v/>
      </c>
      <c r="C21" s="138" t="s">
        <v>20</v>
      </c>
      <c r="D21" s="59" t="s">
        <v>21</v>
      </c>
      <c r="E21" s="143" t="s">
        <v>20</v>
      </c>
      <c r="F21" s="144" t="s">
        <v>32</v>
      </c>
      <c r="G21"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1" s="28" t="s">
        <v>22</v>
      </c>
      <c r="I21"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1" s="30" t="s">
        <v>23</v>
      </c>
      <c r="K21" s="31">
        <f>IFERROR((テーブル141523242534[[#This Row],[列5]]+テーブル141523242534[[#This Row],[列7]]/60)*$C$5,"")</f>
        <v>0</v>
      </c>
      <c r="L21" s="32" t="s">
        <v>4</v>
      </c>
      <c r="M21" s="149"/>
      <c r="N21" s="33"/>
      <c r="O21" s="50"/>
      <c r="P21" s="25"/>
    </row>
    <row r="22" spans="1:16" ht="22.5" customHeight="1" x14ac:dyDescent="0.15">
      <c r="A22" s="137"/>
      <c r="B22" s="160" t="str">
        <f>IF(テーブル141523242534[[#This Row],[列1]]="",
    "",
    TEXT(テーブル141523242534[[#This Row],[列1]],"(aaa)"))</f>
        <v/>
      </c>
      <c r="C22" s="138" t="s">
        <v>20</v>
      </c>
      <c r="D22" s="59" t="s">
        <v>21</v>
      </c>
      <c r="E22" s="143" t="s">
        <v>20</v>
      </c>
      <c r="F22" s="144" t="s">
        <v>32</v>
      </c>
      <c r="G22"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2" s="28" t="s">
        <v>22</v>
      </c>
      <c r="I22"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2" s="30" t="s">
        <v>23</v>
      </c>
      <c r="K22" s="31">
        <f>IFERROR((テーブル141523242534[[#This Row],[列5]]+テーブル141523242534[[#This Row],[列7]]/60)*$C$5,"")</f>
        <v>0</v>
      </c>
      <c r="L22" s="32" t="s">
        <v>4</v>
      </c>
      <c r="M22" s="149"/>
      <c r="N22" s="33"/>
      <c r="O22" s="50"/>
      <c r="P22" s="25"/>
    </row>
    <row r="23" spans="1:16" ht="22.5" customHeight="1" x14ac:dyDescent="0.15">
      <c r="A23" s="137"/>
      <c r="B23" s="160" t="str">
        <f>IF(テーブル141523242534[[#This Row],[列1]]="",
    "",
    TEXT(テーブル141523242534[[#This Row],[列1]],"(aaa)"))</f>
        <v/>
      </c>
      <c r="C23" s="138" t="s">
        <v>20</v>
      </c>
      <c r="D23" s="59" t="s">
        <v>21</v>
      </c>
      <c r="E23" s="143" t="s">
        <v>20</v>
      </c>
      <c r="F23" s="144" t="s">
        <v>32</v>
      </c>
      <c r="G23"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3" s="28" t="s">
        <v>22</v>
      </c>
      <c r="I23"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3" s="30" t="s">
        <v>23</v>
      </c>
      <c r="K23" s="31">
        <f>IFERROR((テーブル141523242534[[#This Row],[列5]]+テーブル141523242534[[#This Row],[列7]]/60)*$C$5,"")</f>
        <v>0</v>
      </c>
      <c r="L23" s="32" t="s">
        <v>4</v>
      </c>
      <c r="M23" s="149"/>
      <c r="N23" s="33"/>
      <c r="O23" s="50"/>
      <c r="P23" s="25"/>
    </row>
    <row r="24" spans="1:16" ht="22.5" customHeight="1" x14ac:dyDescent="0.15">
      <c r="A24" s="137"/>
      <c r="B24" s="160" t="str">
        <f>IF(テーブル141523242534[[#This Row],[列1]]="",
    "",
    TEXT(テーブル141523242534[[#This Row],[列1]],"(aaa)"))</f>
        <v/>
      </c>
      <c r="C24" s="138" t="s">
        <v>20</v>
      </c>
      <c r="D24" s="59" t="s">
        <v>21</v>
      </c>
      <c r="E24" s="143" t="s">
        <v>20</v>
      </c>
      <c r="F24" s="144" t="s">
        <v>32</v>
      </c>
      <c r="G24"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4" s="28" t="s">
        <v>22</v>
      </c>
      <c r="I24"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4" s="30" t="s">
        <v>23</v>
      </c>
      <c r="K24" s="31">
        <f>IFERROR((テーブル141523242534[[#This Row],[列5]]+テーブル141523242534[[#This Row],[列7]]/60)*$C$5,"")</f>
        <v>0</v>
      </c>
      <c r="L24" s="32" t="s">
        <v>4</v>
      </c>
      <c r="M24" s="148"/>
      <c r="N24" s="33"/>
      <c r="O24" s="50"/>
      <c r="P24" s="25"/>
    </row>
    <row r="25" spans="1:16" ht="22.5" customHeight="1" x14ac:dyDescent="0.15">
      <c r="A25" s="137"/>
      <c r="B25" s="160" t="str">
        <f>IF(テーブル141523242534[[#This Row],[列1]]="",
    "",
    TEXT(テーブル141523242534[[#This Row],[列1]],"(aaa)"))</f>
        <v/>
      </c>
      <c r="C25" s="138" t="s">
        <v>20</v>
      </c>
      <c r="D25" s="59" t="s">
        <v>21</v>
      </c>
      <c r="E25" s="143" t="s">
        <v>20</v>
      </c>
      <c r="F25" s="144" t="s">
        <v>32</v>
      </c>
      <c r="G25"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5" s="28" t="s">
        <v>22</v>
      </c>
      <c r="I25"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5" s="30" t="s">
        <v>23</v>
      </c>
      <c r="K25" s="31">
        <f>IFERROR((テーブル141523242534[[#This Row],[列5]]+テーブル141523242534[[#This Row],[列7]]/60)*$C$5,"")</f>
        <v>0</v>
      </c>
      <c r="L25" s="32" t="s">
        <v>4</v>
      </c>
      <c r="M25" s="149"/>
      <c r="N25" s="33"/>
      <c r="O25" s="50"/>
      <c r="P25" s="25"/>
    </row>
    <row r="26" spans="1:16" ht="22.5" customHeight="1" x14ac:dyDescent="0.15">
      <c r="A26" s="137"/>
      <c r="B26" s="160" t="str">
        <f>IF(テーブル141523242534[[#This Row],[列1]]="",
    "",
    TEXT(テーブル141523242534[[#This Row],[列1]],"(aaa)"))</f>
        <v/>
      </c>
      <c r="C26" s="138" t="s">
        <v>20</v>
      </c>
      <c r="D26" s="59" t="s">
        <v>21</v>
      </c>
      <c r="E26" s="143" t="s">
        <v>20</v>
      </c>
      <c r="F26" s="144" t="s">
        <v>32</v>
      </c>
      <c r="G26"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6" s="28" t="s">
        <v>22</v>
      </c>
      <c r="I26"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6" s="30" t="s">
        <v>23</v>
      </c>
      <c r="K26" s="31">
        <f>IFERROR((テーブル141523242534[[#This Row],[列5]]+テーブル141523242534[[#This Row],[列7]]/60)*$C$5,"")</f>
        <v>0</v>
      </c>
      <c r="L26" s="32" t="s">
        <v>4</v>
      </c>
      <c r="M26" s="149"/>
      <c r="N26" s="33"/>
      <c r="O26" s="50"/>
      <c r="P26" s="25"/>
    </row>
    <row r="27" spans="1:16" ht="22.5" customHeight="1" x14ac:dyDescent="0.15">
      <c r="A27" s="137"/>
      <c r="B27" s="160" t="str">
        <f>IF(テーブル141523242534[[#This Row],[列1]]="",
    "",
    TEXT(テーブル141523242534[[#This Row],[列1]],"(aaa)"))</f>
        <v/>
      </c>
      <c r="C27" s="138" t="s">
        <v>20</v>
      </c>
      <c r="D27" s="59" t="s">
        <v>21</v>
      </c>
      <c r="E27" s="143" t="s">
        <v>20</v>
      </c>
      <c r="F27" s="144" t="s">
        <v>32</v>
      </c>
      <c r="G27"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7" s="28" t="s">
        <v>22</v>
      </c>
      <c r="I27"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7" s="30" t="s">
        <v>23</v>
      </c>
      <c r="K27" s="31">
        <f>IFERROR((テーブル141523242534[[#This Row],[列5]]+テーブル141523242534[[#This Row],[列7]]/60)*$C$5,"")</f>
        <v>0</v>
      </c>
      <c r="L27" s="32" t="s">
        <v>4</v>
      </c>
      <c r="M27" s="149"/>
      <c r="N27" s="33"/>
      <c r="O27" s="50"/>
      <c r="P27" s="25"/>
    </row>
    <row r="28" spans="1:16" ht="22.5" customHeight="1" x14ac:dyDescent="0.15">
      <c r="A28" s="137"/>
      <c r="B28" s="160" t="str">
        <f>IF(テーブル141523242534[[#This Row],[列1]]="",
    "",
    TEXT(テーブル141523242534[[#This Row],[列1]],"(aaa)"))</f>
        <v/>
      </c>
      <c r="C28" s="138" t="s">
        <v>20</v>
      </c>
      <c r="D28" s="59" t="s">
        <v>21</v>
      </c>
      <c r="E28" s="143" t="s">
        <v>20</v>
      </c>
      <c r="F28" s="144" t="s">
        <v>32</v>
      </c>
      <c r="G28"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8" s="28" t="s">
        <v>22</v>
      </c>
      <c r="I28"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8" s="30" t="s">
        <v>23</v>
      </c>
      <c r="K28" s="31">
        <f>IFERROR((テーブル141523242534[[#This Row],[列5]]+テーブル141523242534[[#This Row],[列7]]/60)*$C$5,"")</f>
        <v>0</v>
      </c>
      <c r="L28" s="32" t="s">
        <v>4</v>
      </c>
      <c r="M28" s="149"/>
      <c r="N28" s="33"/>
      <c r="O28" s="50"/>
      <c r="P28" s="25"/>
    </row>
    <row r="29" spans="1:16" ht="22.5" customHeight="1" x14ac:dyDescent="0.15">
      <c r="A29" s="137"/>
      <c r="B29" s="160" t="str">
        <f>IF(テーブル141523242534[[#This Row],[列1]]="",
    "",
    TEXT(テーブル141523242534[[#This Row],[列1]],"(aaa)"))</f>
        <v/>
      </c>
      <c r="C29" s="138" t="s">
        <v>20</v>
      </c>
      <c r="D29" s="59" t="s">
        <v>21</v>
      </c>
      <c r="E29" s="143" t="s">
        <v>20</v>
      </c>
      <c r="F29" s="144" t="s">
        <v>32</v>
      </c>
      <c r="G29" s="27">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29" s="28" t="s">
        <v>22</v>
      </c>
      <c r="I29" s="34"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29" s="30" t="s">
        <v>23</v>
      </c>
      <c r="K29" s="31">
        <f>IFERROR((テーブル141523242534[[#This Row],[列5]]+テーブル141523242534[[#This Row],[列7]]/60)*$C$5,"")</f>
        <v>0</v>
      </c>
      <c r="L29" s="32" t="s">
        <v>4</v>
      </c>
      <c r="M29" s="149"/>
      <c r="N29" s="33"/>
      <c r="O29" s="50"/>
      <c r="P29" s="25"/>
    </row>
    <row r="30" spans="1:16" ht="22.5" customHeight="1" thickBot="1" x14ac:dyDescent="0.2">
      <c r="A30" s="139"/>
      <c r="B30" s="161" t="str">
        <f>IF(テーブル141523242534[[#This Row],[列1]]="",
    "",
    TEXT(テーブル141523242534[[#This Row],[列1]],"(aaa)"))</f>
        <v/>
      </c>
      <c r="C30" s="140" t="s">
        <v>20</v>
      </c>
      <c r="D30" s="35" t="s">
        <v>21</v>
      </c>
      <c r="E30" s="145" t="s">
        <v>20</v>
      </c>
      <c r="F30" s="146" t="s">
        <v>32</v>
      </c>
      <c r="G30" s="36">
        <f>IF(OR(テーブル141523242534[[#This Row],[列2]]="",
          テーブル141523242534[[#This Row],[列4]]=""),
     0,
     IFERROR(HOUR(テーブル141523242534[[#This Row],[列4]]-テーブル141523242534[[#This Row],[列15]]-テーブル141523242534[[#This Row],[列2]]),
                  IFERROR(HOUR(テーブル141523242534[[#This Row],[列4]]-テーブル141523242534[[#This Row],[列2]]),
                               0)))</f>
        <v>0</v>
      </c>
      <c r="H30" s="37" t="s">
        <v>22</v>
      </c>
      <c r="I30" s="38" t="str">
        <f>IF(OR(テーブル141523242534[[#This Row],[列2]]="",
          テーブル141523242534[[#This Row],[列4]]=""),
     "00",
     IF(ISERROR(MINUTE(テーブル141523242534[[#This Row],[列4]]-テーブル141523242534[[#This Row],[列15]]-テーブル141523242534[[#This Row],[列2]])),
        IF(ISERROR(MINUTE(テーブル141523242534[[#This Row],[列4]]-テーブル141523242534[[#This Row],[列2]])),
           "00",
           IF(MINUTE(テーブル141523242534[[#This Row],[列4]]-テーブル141523242534[[#This Row],[列2]])&lt;30,
              "00",
              30)),
        IF(MINUTE(テーブル141523242534[[#This Row],[列4]]-テーブル141523242534[[#This Row],[列15]]-テーブル141523242534[[#This Row],[列2]])&lt;30,
           "00",
           30)))</f>
        <v>00</v>
      </c>
      <c r="J30" s="39" t="s">
        <v>23</v>
      </c>
      <c r="K30" s="40">
        <f>IFERROR((テーブル141523242534[[#This Row],[列5]]+テーブル141523242534[[#This Row],[列7]]/60)*$C$5,"")</f>
        <v>0</v>
      </c>
      <c r="L30" s="41" t="s">
        <v>4</v>
      </c>
      <c r="M30" s="150"/>
      <c r="N30" s="42"/>
      <c r="O30" s="50"/>
      <c r="P30" s="25"/>
    </row>
    <row r="31" spans="1:16" ht="22.5" customHeight="1" thickBot="1" x14ac:dyDescent="0.2">
      <c r="A31" s="198" t="s">
        <v>27</v>
      </c>
      <c r="B31" s="199"/>
      <c r="C31" s="200"/>
      <c r="D31" s="201"/>
      <c r="E31" s="202"/>
      <c r="F31" s="57"/>
      <c r="G31" s="203">
        <f>SUM(テーブル141523242534[[#All],[列5]])+SUM(テーブル141523242534[[#All],[列7]])/60</f>
        <v>0</v>
      </c>
      <c r="H31" s="204"/>
      <c r="I31" s="205" t="s">
        <v>24</v>
      </c>
      <c r="J31" s="206"/>
      <c r="K31" s="43">
        <f>SUM(テーブル141523242534[[#All],[列9]])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⑬年月支払分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IF(テーブル141523242533[[#This Row],[列1]]="",
    "",
    TEXT(テーブル141523242533[[#This Row],[列1]],"(aaa)"))</f>
        <v/>
      </c>
      <c r="C8" s="151" t="s">
        <v>32</v>
      </c>
      <c r="D8" s="17" t="s">
        <v>13</v>
      </c>
      <c r="E8" s="152" t="s">
        <v>32</v>
      </c>
      <c r="F8" s="153" t="s">
        <v>32</v>
      </c>
      <c r="G8" s="18">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8" s="19" t="s">
        <v>22</v>
      </c>
      <c r="I8" s="20"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8" s="21" t="s">
        <v>23</v>
      </c>
      <c r="K8" s="22">
        <f>IFERROR((テーブル141523242533[[#This Row],[列5]]+テーブル141523242533[[#This Row],[列7]]/60)*$C$5,"")</f>
        <v>0</v>
      </c>
      <c r="L8" s="23" t="s">
        <v>4</v>
      </c>
      <c r="M8" s="147"/>
      <c r="N8" s="24"/>
      <c r="O8" s="50"/>
      <c r="P8" s="25"/>
    </row>
    <row r="9" spans="1:16" ht="22.5" customHeight="1" x14ac:dyDescent="0.15">
      <c r="A9" s="137"/>
      <c r="B9" s="159" t="str">
        <f>IF(テーブル141523242533[[#This Row],[列1]]="",
    "",
    TEXT(テーブル141523242533[[#This Row],[列1]],"(aaa)"))</f>
        <v/>
      </c>
      <c r="C9" s="138" t="s">
        <v>32</v>
      </c>
      <c r="D9" s="59" t="s">
        <v>13</v>
      </c>
      <c r="E9" s="143" t="s">
        <v>32</v>
      </c>
      <c r="F9" s="144" t="s">
        <v>32</v>
      </c>
      <c r="G9"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9" s="28" t="s">
        <v>22</v>
      </c>
      <c r="I9" s="29"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9" s="30" t="s">
        <v>23</v>
      </c>
      <c r="K9" s="31">
        <f>IFERROR((テーブル141523242533[[#This Row],[列5]]+テーブル141523242533[[#This Row],[列7]]/60)*$C$5,"")</f>
        <v>0</v>
      </c>
      <c r="L9" s="32" t="s">
        <v>4</v>
      </c>
      <c r="M9" s="148"/>
      <c r="N9" s="33"/>
      <c r="O9" s="50"/>
      <c r="P9" s="25"/>
    </row>
    <row r="10" spans="1:16" ht="22.5" customHeight="1" x14ac:dyDescent="0.15">
      <c r="A10" s="137"/>
      <c r="B10" s="160" t="str">
        <f>IF(テーブル141523242533[[#This Row],[列1]]="",
    "",
    TEXT(テーブル141523242533[[#This Row],[列1]],"(aaa)"))</f>
        <v/>
      </c>
      <c r="C10" s="138" t="s">
        <v>32</v>
      </c>
      <c r="D10" s="59" t="s">
        <v>13</v>
      </c>
      <c r="E10" s="143" t="s">
        <v>32</v>
      </c>
      <c r="F10" s="144" t="s">
        <v>32</v>
      </c>
      <c r="G10"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0" s="28" t="s">
        <v>22</v>
      </c>
      <c r="I10"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0" s="30" t="s">
        <v>23</v>
      </c>
      <c r="K10" s="31">
        <f>IFERROR((テーブル141523242533[[#This Row],[列5]]+テーブル141523242533[[#This Row],[列7]]/60)*$C$5,"")</f>
        <v>0</v>
      </c>
      <c r="L10" s="32" t="s">
        <v>4</v>
      </c>
      <c r="M10" s="149"/>
      <c r="N10" s="33"/>
      <c r="O10" s="50"/>
      <c r="P10" s="25"/>
    </row>
    <row r="11" spans="1:16" ht="22.5" customHeight="1" x14ac:dyDescent="0.15">
      <c r="A11" s="137"/>
      <c r="B11" s="160" t="str">
        <f>IF(テーブル141523242533[[#This Row],[列1]]="",
    "",
    TEXT(テーブル141523242533[[#This Row],[列1]],"(aaa)"))</f>
        <v/>
      </c>
      <c r="C11" s="138" t="s">
        <v>20</v>
      </c>
      <c r="D11" s="59" t="s">
        <v>21</v>
      </c>
      <c r="E11" s="143" t="s">
        <v>20</v>
      </c>
      <c r="F11" s="144" t="s">
        <v>32</v>
      </c>
      <c r="G11"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1" s="28" t="s">
        <v>22</v>
      </c>
      <c r="I11"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1" s="30" t="s">
        <v>23</v>
      </c>
      <c r="K11" s="31">
        <f>IFERROR((テーブル141523242533[[#This Row],[列5]]+テーブル141523242533[[#This Row],[列7]]/60)*$C$5,"")</f>
        <v>0</v>
      </c>
      <c r="L11" s="32" t="s">
        <v>4</v>
      </c>
      <c r="M11" s="149"/>
      <c r="N11" s="33"/>
      <c r="O11" s="50"/>
      <c r="P11" s="25"/>
    </row>
    <row r="12" spans="1:16" ht="22.5" customHeight="1" x14ac:dyDescent="0.15">
      <c r="A12" s="137"/>
      <c r="B12" s="160" t="str">
        <f>IF(テーブル141523242533[[#This Row],[列1]]="",
    "",
    TEXT(テーブル141523242533[[#This Row],[列1]],"(aaa)"))</f>
        <v/>
      </c>
      <c r="C12" s="138" t="s">
        <v>20</v>
      </c>
      <c r="D12" s="59" t="s">
        <v>21</v>
      </c>
      <c r="E12" s="143" t="s">
        <v>20</v>
      </c>
      <c r="F12" s="144" t="s">
        <v>32</v>
      </c>
      <c r="G12"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2" s="28" t="s">
        <v>22</v>
      </c>
      <c r="I12"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2" s="30" t="s">
        <v>23</v>
      </c>
      <c r="K12" s="31">
        <f>IFERROR((テーブル141523242533[[#This Row],[列5]]+テーブル141523242533[[#This Row],[列7]]/60)*$C$5,"")</f>
        <v>0</v>
      </c>
      <c r="L12" s="32" t="s">
        <v>4</v>
      </c>
      <c r="M12" s="149"/>
      <c r="N12" s="33"/>
      <c r="O12" s="50"/>
      <c r="P12" s="25"/>
    </row>
    <row r="13" spans="1:16" ht="22.5" customHeight="1" x14ac:dyDescent="0.15">
      <c r="A13" s="137"/>
      <c r="B13" s="160" t="str">
        <f>IF(テーブル141523242533[[#This Row],[列1]]="",
    "",
    TEXT(テーブル141523242533[[#This Row],[列1]],"(aaa)"))</f>
        <v/>
      </c>
      <c r="C13" s="138" t="s">
        <v>20</v>
      </c>
      <c r="D13" s="59" t="s">
        <v>21</v>
      </c>
      <c r="E13" s="143" t="s">
        <v>20</v>
      </c>
      <c r="F13" s="144" t="s">
        <v>32</v>
      </c>
      <c r="G13"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3" s="28" t="s">
        <v>22</v>
      </c>
      <c r="I13"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3" s="30" t="s">
        <v>23</v>
      </c>
      <c r="K13" s="31">
        <f>IFERROR((テーブル141523242533[[#This Row],[列5]]+テーブル141523242533[[#This Row],[列7]]/60)*$C$5,"")</f>
        <v>0</v>
      </c>
      <c r="L13" s="32" t="s">
        <v>4</v>
      </c>
      <c r="M13" s="149"/>
      <c r="N13" s="33"/>
      <c r="O13" s="50"/>
      <c r="P13" s="25"/>
    </row>
    <row r="14" spans="1:16" ht="22.5" customHeight="1" x14ac:dyDescent="0.15">
      <c r="A14" s="137"/>
      <c r="B14" s="160" t="str">
        <f>IF(テーブル141523242533[[#This Row],[列1]]="",
    "",
    TEXT(テーブル141523242533[[#This Row],[列1]],"(aaa)"))</f>
        <v/>
      </c>
      <c r="C14" s="138" t="s">
        <v>20</v>
      </c>
      <c r="D14" s="59" t="s">
        <v>21</v>
      </c>
      <c r="E14" s="143" t="s">
        <v>20</v>
      </c>
      <c r="F14" s="144" t="s">
        <v>32</v>
      </c>
      <c r="G14"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4" s="28" t="s">
        <v>22</v>
      </c>
      <c r="I14"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4" s="30" t="s">
        <v>23</v>
      </c>
      <c r="K14" s="31">
        <f>IFERROR((テーブル141523242533[[#This Row],[列5]]+テーブル141523242533[[#This Row],[列7]]/60)*$C$5,"")</f>
        <v>0</v>
      </c>
      <c r="L14" s="32" t="s">
        <v>4</v>
      </c>
      <c r="M14" s="149"/>
      <c r="N14" s="33"/>
      <c r="O14" s="50"/>
      <c r="P14" s="25"/>
    </row>
    <row r="15" spans="1:16" ht="22.5" customHeight="1" x14ac:dyDescent="0.15">
      <c r="A15" s="137"/>
      <c r="B15" s="160" t="str">
        <f>IF(テーブル141523242533[[#This Row],[列1]]="",
    "",
    TEXT(テーブル141523242533[[#This Row],[列1]],"(aaa)"))</f>
        <v/>
      </c>
      <c r="C15" s="138" t="s">
        <v>20</v>
      </c>
      <c r="D15" s="59" t="s">
        <v>21</v>
      </c>
      <c r="E15" s="143" t="s">
        <v>20</v>
      </c>
      <c r="F15" s="144" t="s">
        <v>32</v>
      </c>
      <c r="G15"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5" s="28" t="s">
        <v>22</v>
      </c>
      <c r="I15"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5" s="30" t="s">
        <v>23</v>
      </c>
      <c r="K15" s="31">
        <f>IFERROR((テーブル141523242533[[#This Row],[列5]]+テーブル141523242533[[#This Row],[列7]]/60)*$C$5,"")</f>
        <v>0</v>
      </c>
      <c r="L15" s="32" t="s">
        <v>4</v>
      </c>
      <c r="M15" s="149"/>
      <c r="N15" s="33"/>
      <c r="O15" s="50"/>
      <c r="P15" s="25"/>
    </row>
    <row r="16" spans="1:16" ht="22.5" customHeight="1" x14ac:dyDescent="0.15">
      <c r="A16" s="137"/>
      <c r="B16" s="160" t="str">
        <f>IF(テーブル141523242533[[#This Row],[列1]]="",
    "",
    TEXT(テーブル141523242533[[#This Row],[列1]],"(aaa)"))</f>
        <v/>
      </c>
      <c r="C16" s="138" t="s">
        <v>20</v>
      </c>
      <c r="D16" s="59" t="s">
        <v>21</v>
      </c>
      <c r="E16" s="143" t="s">
        <v>20</v>
      </c>
      <c r="F16" s="144" t="s">
        <v>32</v>
      </c>
      <c r="G16"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6" s="28" t="s">
        <v>22</v>
      </c>
      <c r="I16"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6" s="30" t="s">
        <v>23</v>
      </c>
      <c r="K16" s="31">
        <f>IFERROR((テーブル141523242533[[#This Row],[列5]]+テーブル141523242533[[#This Row],[列7]]/60)*$C$5,"")</f>
        <v>0</v>
      </c>
      <c r="L16" s="32" t="s">
        <v>4</v>
      </c>
      <c r="M16" s="149"/>
      <c r="N16" s="33"/>
      <c r="O16" s="50"/>
      <c r="P16" s="25"/>
    </row>
    <row r="17" spans="1:16" ht="22.5" customHeight="1" x14ac:dyDescent="0.15">
      <c r="A17" s="137"/>
      <c r="B17" s="160" t="str">
        <f>IF(テーブル141523242533[[#This Row],[列1]]="",
    "",
    TEXT(テーブル141523242533[[#This Row],[列1]],"(aaa)"))</f>
        <v/>
      </c>
      <c r="C17" s="138" t="s">
        <v>20</v>
      </c>
      <c r="D17" s="59" t="s">
        <v>21</v>
      </c>
      <c r="E17" s="143" t="s">
        <v>20</v>
      </c>
      <c r="F17" s="144" t="s">
        <v>32</v>
      </c>
      <c r="G17"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7" s="28" t="s">
        <v>22</v>
      </c>
      <c r="I17"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7" s="30" t="s">
        <v>23</v>
      </c>
      <c r="K17" s="31">
        <f>IFERROR((テーブル141523242533[[#This Row],[列5]]+テーブル141523242533[[#This Row],[列7]]/60)*$C$5,"")</f>
        <v>0</v>
      </c>
      <c r="L17" s="32" t="s">
        <v>4</v>
      </c>
      <c r="M17" s="149"/>
      <c r="N17" s="33"/>
      <c r="O17" s="50"/>
      <c r="P17" s="25"/>
    </row>
    <row r="18" spans="1:16" ht="22.5" customHeight="1" x14ac:dyDescent="0.15">
      <c r="A18" s="137"/>
      <c r="B18" s="160" t="str">
        <f>IF(テーブル141523242533[[#This Row],[列1]]="",
    "",
    TEXT(テーブル141523242533[[#This Row],[列1]],"(aaa)"))</f>
        <v/>
      </c>
      <c r="C18" s="138" t="s">
        <v>20</v>
      </c>
      <c r="D18" s="59" t="s">
        <v>21</v>
      </c>
      <c r="E18" s="143" t="s">
        <v>20</v>
      </c>
      <c r="F18" s="144" t="s">
        <v>32</v>
      </c>
      <c r="G18"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8" s="28" t="s">
        <v>22</v>
      </c>
      <c r="I18"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8" s="30" t="s">
        <v>23</v>
      </c>
      <c r="K18" s="31">
        <f>IFERROR((テーブル141523242533[[#This Row],[列5]]+テーブル141523242533[[#This Row],[列7]]/60)*$C$5,"")</f>
        <v>0</v>
      </c>
      <c r="L18" s="32" t="s">
        <v>4</v>
      </c>
      <c r="M18" s="149"/>
      <c r="N18" s="33"/>
      <c r="O18" s="50"/>
      <c r="P18" s="25"/>
    </row>
    <row r="19" spans="1:16" ht="22.5" customHeight="1" x14ac:dyDescent="0.15">
      <c r="A19" s="137"/>
      <c r="B19" s="160" t="str">
        <f>IF(テーブル141523242533[[#This Row],[列1]]="",
    "",
    TEXT(テーブル141523242533[[#This Row],[列1]],"(aaa)"))</f>
        <v/>
      </c>
      <c r="C19" s="138" t="s">
        <v>20</v>
      </c>
      <c r="D19" s="59" t="s">
        <v>21</v>
      </c>
      <c r="E19" s="143" t="s">
        <v>20</v>
      </c>
      <c r="F19" s="144" t="s">
        <v>32</v>
      </c>
      <c r="G19"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19" s="28" t="s">
        <v>22</v>
      </c>
      <c r="I19"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19" s="30" t="s">
        <v>23</v>
      </c>
      <c r="K19" s="31">
        <f>IFERROR((テーブル141523242533[[#This Row],[列5]]+テーブル141523242533[[#This Row],[列7]]/60)*$C$5,"")</f>
        <v>0</v>
      </c>
      <c r="L19" s="32" t="s">
        <v>4</v>
      </c>
      <c r="M19" s="149"/>
      <c r="N19" s="33"/>
      <c r="O19" s="50"/>
      <c r="P19" s="25"/>
    </row>
    <row r="20" spans="1:16" ht="22.5" customHeight="1" x14ac:dyDescent="0.15">
      <c r="A20" s="137"/>
      <c r="B20" s="160" t="str">
        <f>IF(テーブル141523242533[[#This Row],[列1]]="",
    "",
    TEXT(テーブル141523242533[[#This Row],[列1]],"(aaa)"))</f>
        <v/>
      </c>
      <c r="C20" s="138" t="s">
        <v>20</v>
      </c>
      <c r="D20" s="59" t="s">
        <v>21</v>
      </c>
      <c r="E20" s="143" t="s">
        <v>20</v>
      </c>
      <c r="F20" s="144" t="s">
        <v>32</v>
      </c>
      <c r="G20"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0" s="28" t="s">
        <v>22</v>
      </c>
      <c r="I20"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0" s="30" t="s">
        <v>23</v>
      </c>
      <c r="K20" s="31">
        <f>IFERROR((テーブル141523242533[[#This Row],[列5]]+テーブル141523242533[[#This Row],[列7]]/60)*$C$5,"")</f>
        <v>0</v>
      </c>
      <c r="L20" s="32" t="s">
        <v>4</v>
      </c>
      <c r="M20" s="149"/>
      <c r="N20" s="33"/>
      <c r="O20" s="50"/>
      <c r="P20" s="25"/>
    </row>
    <row r="21" spans="1:16" ht="22.5" customHeight="1" x14ac:dyDescent="0.15">
      <c r="A21" s="137"/>
      <c r="B21" s="160" t="str">
        <f>IF(テーブル141523242533[[#This Row],[列1]]="",
    "",
    TEXT(テーブル141523242533[[#This Row],[列1]],"(aaa)"))</f>
        <v/>
      </c>
      <c r="C21" s="138" t="s">
        <v>20</v>
      </c>
      <c r="D21" s="59" t="s">
        <v>21</v>
      </c>
      <c r="E21" s="143" t="s">
        <v>20</v>
      </c>
      <c r="F21" s="144" t="s">
        <v>32</v>
      </c>
      <c r="G21"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1" s="28" t="s">
        <v>22</v>
      </c>
      <c r="I21"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1" s="30" t="s">
        <v>23</v>
      </c>
      <c r="K21" s="31">
        <f>IFERROR((テーブル141523242533[[#This Row],[列5]]+テーブル141523242533[[#This Row],[列7]]/60)*$C$5,"")</f>
        <v>0</v>
      </c>
      <c r="L21" s="32" t="s">
        <v>4</v>
      </c>
      <c r="M21" s="149"/>
      <c r="N21" s="33"/>
      <c r="O21" s="50"/>
      <c r="P21" s="25"/>
    </row>
    <row r="22" spans="1:16" ht="22.5" customHeight="1" x14ac:dyDescent="0.15">
      <c r="A22" s="137"/>
      <c r="B22" s="160" t="str">
        <f>IF(テーブル141523242533[[#This Row],[列1]]="",
    "",
    TEXT(テーブル141523242533[[#This Row],[列1]],"(aaa)"))</f>
        <v/>
      </c>
      <c r="C22" s="138" t="s">
        <v>20</v>
      </c>
      <c r="D22" s="59" t="s">
        <v>21</v>
      </c>
      <c r="E22" s="143" t="s">
        <v>20</v>
      </c>
      <c r="F22" s="144" t="s">
        <v>32</v>
      </c>
      <c r="G22"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2" s="28" t="s">
        <v>22</v>
      </c>
      <c r="I22"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2" s="30" t="s">
        <v>23</v>
      </c>
      <c r="K22" s="31">
        <f>IFERROR((テーブル141523242533[[#This Row],[列5]]+テーブル141523242533[[#This Row],[列7]]/60)*$C$5,"")</f>
        <v>0</v>
      </c>
      <c r="L22" s="32" t="s">
        <v>4</v>
      </c>
      <c r="M22" s="149"/>
      <c r="N22" s="33"/>
      <c r="O22" s="50"/>
      <c r="P22" s="25"/>
    </row>
    <row r="23" spans="1:16" ht="22.5" customHeight="1" x14ac:dyDescent="0.15">
      <c r="A23" s="137"/>
      <c r="B23" s="160" t="str">
        <f>IF(テーブル141523242533[[#This Row],[列1]]="",
    "",
    TEXT(テーブル141523242533[[#This Row],[列1]],"(aaa)"))</f>
        <v/>
      </c>
      <c r="C23" s="138" t="s">
        <v>20</v>
      </c>
      <c r="D23" s="59" t="s">
        <v>21</v>
      </c>
      <c r="E23" s="143" t="s">
        <v>20</v>
      </c>
      <c r="F23" s="144" t="s">
        <v>32</v>
      </c>
      <c r="G23"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3" s="28" t="s">
        <v>22</v>
      </c>
      <c r="I23"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3" s="30" t="s">
        <v>23</v>
      </c>
      <c r="K23" s="31">
        <f>IFERROR((テーブル141523242533[[#This Row],[列5]]+テーブル141523242533[[#This Row],[列7]]/60)*$C$5,"")</f>
        <v>0</v>
      </c>
      <c r="L23" s="32" t="s">
        <v>4</v>
      </c>
      <c r="M23" s="149"/>
      <c r="N23" s="33"/>
      <c r="O23" s="50"/>
      <c r="P23" s="25"/>
    </row>
    <row r="24" spans="1:16" ht="22.5" customHeight="1" x14ac:dyDescent="0.15">
      <c r="A24" s="137"/>
      <c r="B24" s="160" t="str">
        <f>IF(テーブル141523242533[[#This Row],[列1]]="",
    "",
    TEXT(テーブル141523242533[[#This Row],[列1]],"(aaa)"))</f>
        <v/>
      </c>
      <c r="C24" s="138" t="s">
        <v>20</v>
      </c>
      <c r="D24" s="59" t="s">
        <v>21</v>
      </c>
      <c r="E24" s="143" t="s">
        <v>20</v>
      </c>
      <c r="F24" s="144" t="s">
        <v>32</v>
      </c>
      <c r="G24"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4" s="28" t="s">
        <v>22</v>
      </c>
      <c r="I24"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4" s="30" t="s">
        <v>23</v>
      </c>
      <c r="K24" s="31">
        <f>IFERROR((テーブル141523242533[[#This Row],[列5]]+テーブル141523242533[[#This Row],[列7]]/60)*$C$5,"")</f>
        <v>0</v>
      </c>
      <c r="L24" s="32" t="s">
        <v>4</v>
      </c>
      <c r="M24" s="148"/>
      <c r="N24" s="33"/>
      <c r="O24" s="50"/>
      <c r="P24" s="25"/>
    </row>
    <row r="25" spans="1:16" ht="22.5" customHeight="1" x14ac:dyDescent="0.15">
      <c r="A25" s="137"/>
      <c r="B25" s="160" t="str">
        <f>IF(テーブル141523242533[[#This Row],[列1]]="",
    "",
    TEXT(テーブル141523242533[[#This Row],[列1]],"(aaa)"))</f>
        <v/>
      </c>
      <c r="C25" s="138" t="s">
        <v>20</v>
      </c>
      <c r="D25" s="59" t="s">
        <v>21</v>
      </c>
      <c r="E25" s="143" t="s">
        <v>20</v>
      </c>
      <c r="F25" s="144" t="s">
        <v>32</v>
      </c>
      <c r="G25"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5" s="28" t="s">
        <v>22</v>
      </c>
      <c r="I25"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5" s="30" t="s">
        <v>23</v>
      </c>
      <c r="K25" s="31">
        <f>IFERROR((テーブル141523242533[[#This Row],[列5]]+テーブル141523242533[[#This Row],[列7]]/60)*$C$5,"")</f>
        <v>0</v>
      </c>
      <c r="L25" s="32" t="s">
        <v>4</v>
      </c>
      <c r="M25" s="149"/>
      <c r="N25" s="33"/>
      <c r="O25" s="50"/>
      <c r="P25" s="25"/>
    </row>
    <row r="26" spans="1:16" ht="22.5" customHeight="1" x14ac:dyDescent="0.15">
      <c r="A26" s="137"/>
      <c r="B26" s="160" t="str">
        <f>IF(テーブル141523242533[[#This Row],[列1]]="",
    "",
    TEXT(テーブル141523242533[[#This Row],[列1]],"(aaa)"))</f>
        <v/>
      </c>
      <c r="C26" s="138" t="s">
        <v>20</v>
      </c>
      <c r="D26" s="59" t="s">
        <v>21</v>
      </c>
      <c r="E26" s="143" t="s">
        <v>20</v>
      </c>
      <c r="F26" s="144" t="s">
        <v>32</v>
      </c>
      <c r="G26"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6" s="28" t="s">
        <v>22</v>
      </c>
      <c r="I26"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6" s="30" t="s">
        <v>23</v>
      </c>
      <c r="K26" s="31">
        <f>IFERROR((テーブル141523242533[[#This Row],[列5]]+テーブル141523242533[[#This Row],[列7]]/60)*$C$5,"")</f>
        <v>0</v>
      </c>
      <c r="L26" s="32" t="s">
        <v>4</v>
      </c>
      <c r="M26" s="149"/>
      <c r="N26" s="33"/>
      <c r="O26" s="50"/>
      <c r="P26" s="25"/>
    </row>
    <row r="27" spans="1:16" ht="22.5" customHeight="1" x14ac:dyDescent="0.15">
      <c r="A27" s="137"/>
      <c r="B27" s="160" t="str">
        <f>IF(テーブル141523242533[[#This Row],[列1]]="",
    "",
    TEXT(テーブル141523242533[[#This Row],[列1]],"(aaa)"))</f>
        <v/>
      </c>
      <c r="C27" s="138" t="s">
        <v>20</v>
      </c>
      <c r="D27" s="59" t="s">
        <v>21</v>
      </c>
      <c r="E27" s="143" t="s">
        <v>20</v>
      </c>
      <c r="F27" s="144" t="s">
        <v>32</v>
      </c>
      <c r="G27"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7" s="28" t="s">
        <v>22</v>
      </c>
      <c r="I27"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7" s="30" t="s">
        <v>23</v>
      </c>
      <c r="K27" s="31">
        <f>IFERROR((テーブル141523242533[[#This Row],[列5]]+テーブル141523242533[[#This Row],[列7]]/60)*$C$5,"")</f>
        <v>0</v>
      </c>
      <c r="L27" s="32" t="s">
        <v>4</v>
      </c>
      <c r="M27" s="149"/>
      <c r="N27" s="33"/>
      <c r="O27" s="50"/>
      <c r="P27" s="25"/>
    </row>
    <row r="28" spans="1:16" ht="22.5" customHeight="1" x14ac:dyDescent="0.15">
      <c r="A28" s="137"/>
      <c r="B28" s="160" t="str">
        <f>IF(テーブル141523242533[[#This Row],[列1]]="",
    "",
    TEXT(テーブル141523242533[[#This Row],[列1]],"(aaa)"))</f>
        <v/>
      </c>
      <c r="C28" s="138" t="s">
        <v>20</v>
      </c>
      <c r="D28" s="59" t="s">
        <v>21</v>
      </c>
      <c r="E28" s="143" t="s">
        <v>20</v>
      </c>
      <c r="F28" s="144" t="s">
        <v>32</v>
      </c>
      <c r="G28"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8" s="28" t="s">
        <v>22</v>
      </c>
      <c r="I28"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8" s="30" t="s">
        <v>23</v>
      </c>
      <c r="K28" s="31">
        <f>IFERROR((テーブル141523242533[[#This Row],[列5]]+テーブル141523242533[[#This Row],[列7]]/60)*$C$5,"")</f>
        <v>0</v>
      </c>
      <c r="L28" s="32" t="s">
        <v>4</v>
      </c>
      <c r="M28" s="149"/>
      <c r="N28" s="33"/>
      <c r="O28" s="50"/>
      <c r="P28" s="25"/>
    </row>
    <row r="29" spans="1:16" ht="22.5" customHeight="1" x14ac:dyDescent="0.15">
      <c r="A29" s="137"/>
      <c r="B29" s="160" t="str">
        <f>IF(テーブル141523242533[[#This Row],[列1]]="",
    "",
    TEXT(テーブル141523242533[[#This Row],[列1]],"(aaa)"))</f>
        <v/>
      </c>
      <c r="C29" s="138" t="s">
        <v>20</v>
      </c>
      <c r="D29" s="59" t="s">
        <v>21</v>
      </c>
      <c r="E29" s="143" t="s">
        <v>20</v>
      </c>
      <c r="F29" s="144" t="s">
        <v>32</v>
      </c>
      <c r="G29" s="27">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29" s="28" t="s">
        <v>22</v>
      </c>
      <c r="I29" s="34"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29" s="30" t="s">
        <v>23</v>
      </c>
      <c r="K29" s="31">
        <f>IFERROR((テーブル141523242533[[#This Row],[列5]]+テーブル141523242533[[#This Row],[列7]]/60)*$C$5,"")</f>
        <v>0</v>
      </c>
      <c r="L29" s="32" t="s">
        <v>4</v>
      </c>
      <c r="M29" s="149"/>
      <c r="N29" s="33"/>
      <c r="O29" s="50"/>
      <c r="P29" s="25"/>
    </row>
    <row r="30" spans="1:16" ht="22.5" customHeight="1" thickBot="1" x14ac:dyDescent="0.2">
      <c r="A30" s="139"/>
      <c r="B30" s="161" t="str">
        <f>IF(テーブル141523242533[[#This Row],[列1]]="",
    "",
    TEXT(テーブル141523242533[[#This Row],[列1]],"(aaa)"))</f>
        <v/>
      </c>
      <c r="C30" s="140" t="s">
        <v>20</v>
      </c>
      <c r="D30" s="35" t="s">
        <v>21</v>
      </c>
      <c r="E30" s="145" t="s">
        <v>20</v>
      </c>
      <c r="F30" s="146" t="s">
        <v>32</v>
      </c>
      <c r="G30" s="36">
        <f>IF(OR(テーブル141523242533[[#This Row],[列2]]="",
          テーブル141523242533[[#This Row],[列4]]=""),
     0,
     IFERROR(HOUR(テーブル141523242533[[#This Row],[列4]]-テーブル141523242533[[#This Row],[列15]]-テーブル141523242533[[#This Row],[列2]]),
                  IFERROR(HOUR(テーブル141523242533[[#This Row],[列4]]-テーブル141523242533[[#This Row],[列2]]),
                               0)))</f>
        <v>0</v>
      </c>
      <c r="H30" s="37" t="s">
        <v>22</v>
      </c>
      <c r="I30" s="38" t="str">
        <f>IF(OR(テーブル141523242533[[#This Row],[列2]]="",
          テーブル141523242533[[#This Row],[列4]]=""),
     "00",
     IF(ISERROR(MINUTE(テーブル141523242533[[#This Row],[列4]]-テーブル141523242533[[#This Row],[列15]]-テーブル141523242533[[#This Row],[列2]])),
        IF(ISERROR(MINUTE(テーブル141523242533[[#This Row],[列4]]-テーブル141523242533[[#This Row],[列2]])),
           "00",
           IF(MINUTE(テーブル141523242533[[#This Row],[列4]]-テーブル141523242533[[#This Row],[列2]])&lt;30,
              "00",
              30)),
        IF(MINUTE(テーブル141523242533[[#This Row],[列4]]-テーブル141523242533[[#This Row],[列15]]-テーブル141523242533[[#This Row],[列2]])&lt;30,
           "00",
           30)))</f>
        <v>00</v>
      </c>
      <c r="J30" s="39" t="s">
        <v>23</v>
      </c>
      <c r="K30" s="40">
        <f>IFERROR((テーブル141523242533[[#This Row],[列5]]+テーブル141523242533[[#This Row],[列7]]/60)*$C$5,"")</f>
        <v>0</v>
      </c>
      <c r="L30" s="41" t="s">
        <v>4</v>
      </c>
      <c r="M30" s="150"/>
      <c r="N30" s="42"/>
      <c r="O30" s="50"/>
      <c r="P30" s="25"/>
    </row>
    <row r="31" spans="1:16" ht="22.5" customHeight="1" thickBot="1" x14ac:dyDescent="0.2">
      <c r="A31" s="198" t="s">
        <v>27</v>
      </c>
      <c r="B31" s="199"/>
      <c r="C31" s="200"/>
      <c r="D31" s="201"/>
      <c r="E31" s="202"/>
      <c r="F31" s="57"/>
      <c r="G31" s="203">
        <f>SUM(テーブル141523242533[[#All],[列5]])+SUM(テーブル141523242533[[#All],[列7]])/60</f>
        <v>0</v>
      </c>
      <c r="H31" s="204"/>
      <c r="I31" s="205" t="s">
        <v>24</v>
      </c>
      <c r="J31" s="206"/>
      <c r="K31" s="43">
        <f>SUM(テーブル141523242533[[#All],[列9]])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⑭年月支払分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IF(テーブル141523242532[[#This Row],[列1]]="",
    "",
    TEXT(テーブル141523242532[[#This Row],[列1]],"(aaa)"))</f>
        <v/>
      </c>
      <c r="C8" s="151" t="s">
        <v>32</v>
      </c>
      <c r="D8" s="17" t="s">
        <v>13</v>
      </c>
      <c r="E8" s="152" t="s">
        <v>32</v>
      </c>
      <c r="F8" s="153" t="s">
        <v>32</v>
      </c>
      <c r="G8" s="18">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8" s="19" t="s">
        <v>22</v>
      </c>
      <c r="I8" s="20"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8" s="21" t="s">
        <v>23</v>
      </c>
      <c r="K8" s="22">
        <f>IFERROR((テーブル141523242532[[#This Row],[列5]]+テーブル141523242532[[#This Row],[列7]]/60)*$C$5,"")</f>
        <v>0</v>
      </c>
      <c r="L8" s="23" t="s">
        <v>4</v>
      </c>
      <c r="M8" s="147"/>
      <c r="N8" s="24"/>
      <c r="O8" s="50"/>
      <c r="P8" s="25"/>
    </row>
    <row r="9" spans="1:16" ht="22.5" customHeight="1" x14ac:dyDescent="0.15">
      <c r="A9" s="137"/>
      <c r="B9" s="159" t="str">
        <f>IF(テーブル141523242532[[#This Row],[列1]]="",
    "",
    TEXT(テーブル141523242532[[#This Row],[列1]],"(aaa)"))</f>
        <v/>
      </c>
      <c r="C9" s="138" t="s">
        <v>32</v>
      </c>
      <c r="D9" s="59" t="s">
        <v>13</v>
      </c>
      <c r="E9" s="143" t="s">
        <v>32</v>
      </c>
      <c r="F9" s="144" t="s">
        <v>32</v>
      </c>
      <c r="G9"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9" s="28" t="s">
        <v>22</v>
      </c>
      <c r="I9" s="29"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9" s="30" t="s">
        <v>23</v>
      </c>
      <c r="K9" s="31">
        <f>IFERROR((テーブル141523242532[[#This Row],[列5]]+テーブル141523242532[[#This Row],[列7]]/60)*$C$5,"")</f>
        <v>0</v>
      </c>
      <c r="L9" s="32" t="s">
        <v>4</v>
      </c>
      <c r="M9" s="148"/>
      <c r="N9" s="33"/>
      <c r="O9" s="50"/>
      <c r="P9" s="25"/>
    </row>
    <row r="10" spans="1:16" ht="22.5" customHeight="1" x14ac:dyDescent="0.15">
      <c r="A10" s="137"/>
      <c r="B10" s="160" t="str">
        <f>IF(テーブル141523242532[[#This Row],[列1]]="",
    "",
    TEXT(テーブル141523242532[[#This Row],[列1]],"(aaa)"))</f>
        <v/>
      </c>
      <c r="C10" s="138" t="s">
        <v>32</v>
      </c>
      <c r="D10" s="59" t="s">
        <v>13</v>
      </c>
      <c r="E10" s="143" t="s">
        <v>32</v>
      </c>
      <c r="F10" s="144" t="s">
        <v>32</v>
      </c>
      <c r="G10"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0" s="28" t="s">
        <v>22</v>
      </c>
      <c r="I10"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0" s="30" t="s">
        <v>23</v>
      </c>
      <c r="K10" s="31">
        <f>IFERROR((テーブル141523242532[[#This Row],[列5]]+テーブル141523242532[[#This Row],[列7]]/60)*$C$5,"")</f>
        <v>0</v>
      </c>
      <c r="L10" s="32" t="s">
        <v>4</v>
      </c>
      <c r="M10" s="149"/>
      <c r="N10" s="33"/>
      <c r="O10" s="50"/>
      <c r="P10" s="25"/>
    </row>
    <row r="11" spans="1:16" ht="22.5" customHeight="1" x14ac:dyDescent="0.15">
      <c r="A11" s="137"/>
      <c r="B11" s="160" t="str">
        <f>IF(テーブル141523242532[[#This Row],[列1]]="",
    "",
    TEXT(テーブル141523242532[[#This Row],[列1]],"(aaa)"))</f>
        <v/>
      </c>
      <c r="C11" s="138" t="s">
        <v>20</v>
      </c>
      <c r="D11" s="59" t="s">
        <v>21</v>
      </c>
      <c r="E11" s="143" t="s">
        <v>20</v>
      </c>
      <c r="F11" s="144" t="s">
        <v>32</v>
      </c>
      <c r="G11"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1" s="28" t="s">
        <v>22</v>
      </c>
      <c r="I11"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1" s="30" t="s">
        <v>23</v>
      </c>
      <c r="K11" s="31">
        <f>IFERROR((テーブル141523242532[[#This Row],[列5]]+テーブル141523242532[[#This Row],[列7]]/60)*$C$5,"")</f>
        <v>0</v>
      </c>
      <c r="L11" s="32" t="s">
        <v>4</v>
      </c>
      <c r="M11" s="149"/>
      <c r="N11" s="33"/>
      <c r="O11" s="50"/>
      <c r="P11" s="25"/>
    </row>
    <row r="12" spans="1:16" ht="22.5" customHeight="1" x14ac:dyDescent="0.15">
      <c r="A12" s="137"/>
      <c r="B12" s="160" t="str">
        <f>IF(テーブル141523242532[[#This Row],[列1]]="",
    "",
    TEXT(テーブル141523242532[[#This Row],[列1]],"(aaa)"))</f>
        <v/>
      </c>
      <c r="C12" s="138" t="s">
        <v>20</v>
      </c>
      <c r="D12" s="59" t="s">
        <v>21</v>
      </c>
      <c r="E12" s="143" t="s">
        <v>20</v>
      </c>
      <c r="F12" s="144" t="s">
        <v>32</v>
      </c>
      <c r="G12"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2" s="28" t="s">
        <v>22</v>
      </c>
      <c r="I12"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2" s="30" t="s">
        <v>23</v>
      </c>
      <c r="K12" s="31">
        <f>IFERROR((テーブル141523242532[[#This Row],[列5]]+テーブル141523242532[[#This Row],[列7]]/60)*$C$5,"")</f>
        <v>0</v>
      </c>
      <c r="L12" s="32" t="s">
        <v>4</v>
      </c>
      <c r="M12" s="149"/>
      <c r="N12" s="33"/>
      <c r="O12" s="50"/>
      <c r="P12" s="25"/>
    </row>
    <row r="13" spans="1:16" ht="22.5" customHeight="1" x14ac:dyDescent="0.15">
      <c r="A13" s="137"/>
      <c r="B13" s="160" t="str">
        <f>IF(テーブル141523242532[[#This Row],[列1]]="",
    "",
    TEXT(テーブル141523242532[[#This Row],[列1]],"(aaa)"))</f>
        <v/>
      </c>
      <c r="C13" s="138" t="s">
        <v>20</v>
      </c>
      <c r="D13" s="59" t="s">
        <v>21</v>
      </c>
      <c r="E13" s="143" t="s">
        <v>20</v>
      </c>
      <c r="F13" s="144" t="s">
        <v>32</v>
      </c>
      <c r="G13"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3" s="28" t="s">
        <v>22</v>
      </c>
      <c r="I13"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3" s="30" t="s">
        <v>23</v>
      </c>
      <c r="K13" s="31">
        <f>IFERROR((テーブル141523242532[[#This Row],[列5]]+テーブル141523242532[[#This Row],[列7]]/60)*$C$5,"")</f>
        <v>0</v>
      </c>
      <c r="L13" s="32" t="s">
        <v>4</v>
      </c>
      <c r="M13" s="149"/>
      <c r="N13" s="33"/>
      <c r="O13" s="50"/>
      <c r="P13" s="25"/>
    </row>
    <row r="14" spans="1:16" ht="22.5" customHeight="1" x14ac:dyDescent="0.15">
      <c r="A14" s="137"/>
      <c r="B14" s="160" t="str">
        <f>IF(テーブル141523242532[[#This Row],[列1]]="",
    "",
    TEXT(テーブル141523242532[[#This Row],[列1]],"(aaa)"))</f>
        <v/>
      </c>
      <c r="C14" s="138" t="s">
        <v>20</v>
      </c>
      <c r="D14" s="59" t="s">
        <v>21</v>
      </c>
      <c r="E14" s="143" t="s">
        <v>20</v>
      </c>
      <c r="F14" s="144" t="s">
        <v>32</v>
      </c>
      <c r="G14"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4" s="28" t="s">
        <v>22</v>
      </c>
      <c r="I14"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4" s="30" t="s">
        <v>23</v>
      </c>
      <c r="K14" s="31">
        <f>IFERROR((テーブル141523242532[[#This Row],[列5]]+テーブル141523242532[[#This Row],[列7]]/60)*$C$5,"")</f>
        <v>0</v>
      </c>
      <c r="L14" s="32" t="s">
        <v>4</v>
      </c>
      <c r="M14" s="149"/>
      <c r="N14" s="33"/>
      <c r="O14" s="50"/>
      <c r="P14" s="25"/>
    </row>
    <row r="15" spans="1:16" ht="22.5" customHeight="1" x14ac:dyDescent="0.15">
      <c r="A15" s="137"/>
      <c r="B15" s="160" t="str">
        <f>IF(テーブル141523242532[[#This Row],[列1]]="",
    "",
    TEXT(テーブル141523242532[[#This Row],[列1]],"(aaa)"))</f>
        <v/>
      </c>
      <c r="C15" s="138" t="s">
        <v>20</v>
      </c>
      <c r="D15" s="59" t="s">
        <v>21</v>
      </c>
      <c r="E15" s="143" t="s">
        <v>20</v>
      </c>
      <c r="F15" s="144" t="s">
        <v>32</v>
      </c>
      <c r="G15"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5" s="28" t="s">
        <v>22</v>
      </c>
      <c r="I15"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5" s="30" t="s">
        <v>23</v>
      </c>
      <c r="K15" s="31">
        <f>IFERROR((テーブル141523242532[[#This Row],[列5]]+テーブル141523242532[[#This Row],[列7]]/60)*$C$5,"")</f>
        <v>0</v>
      </c>
      <c r="L15" s="32" t="s">
        <v>4</v>
      </c>
      <c r="M15" s="149"/>
      <c r="N15" s="33"/>
      <c r="O15" s="50"/>
      <c r="P15" s="25"/>
    </row>
    <row r="16" spans="1:16" ht="22.5" customHeight="1" x14ac:dyDescent="0.15">
      <c r="A16" s="137"/>
      <c r="B16" s="160" t="str">
        <f>IF(テーブル141523242532[[#This Row],[列1]]="",
    "",
    TEXT(テーブル141523242532[[#This Row],[列1]],"(aaa)"))</f>
        <v/>
      </c>
      <c r="C16" s="138" t="s">
        <v>20</v>
      </c>
      <c r="D16" s="59" t="s">
        <v>21</v>
      </c>
      <c r="E16" s="143" t="s">
        <v>20</v>
      </c>
      <c r="F16" s="144" t="s">
        <v>32</v>
      </c>
      <c r="G16"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6" s="28" t="s">
        <v>22</v>
      </c>
      <c r="I16"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6" s="30" t="s">
        <v>23</v>
      </c>
      <c r="K16" s="31">
        <f>IFERROR((テーブル141523242532[[#This Row],[列5]]+テーブル141523242532[[#This Row],[列7]]/60)*$C$5,"")</f>
        <v>0</v>
      </c>
      <c r="L16" s="32" t="s">
        <v>4</v>
      </c>
      <c r="M16" s="149"/>
      <c r="N16" s="33"/>
      <c r="O16" s="50"/>
      <c r="P16" s="25"/>
    </row>
    <row r="17" spans="1:16" ht="22.5" customHeight="1" x14ac:dyDescent="0.15">
      <c r="A17" s="137"/>
      <c r="B17" s="160" t="str">
        <f>IF(テーブル141523242532[[#This Row],[列1]]="",
    "",
    TEXT(テーブル141523242532[[#This Row],[列1]],"(aaa)"))</f>
        <v/>
      </c>
      <c r="C17" s="138" t="s">
        <v>20</v>
      </c>
      <c r="D17" s="59" t="s">
        <v>21</v>
      </c>
      <c r="E17" s="143" t="s">
        <v>20</v>
      </c>
      <c r="F17" s="144" t="s">
        <v>32</v>
      </c>
      <c r="G17"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7" s="28" t="s">
        <v>22</v>
      </c>
      <c r="I17"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7" s="30" t="s">
        <v>23</v>
      </c>
      <c r="K17" s="31">
        <f>IFERROR((テーブル141523242532[[#This Row],[列5]]+テーブル141523242532[[#This Row],[列7]]/60)*$C$5,"")</f>
        <v>0</v>
      </c>
      <c r="L17" s="32" t="s">
        <v>4</v>
      </c>
      <c r="M17" s="149"/>
      <c r="N17" s="33"/>
      <c r="O17" s="50"/>
      <c r="P17" s="25"/>
    </row>
    <row r="18" spans="1:16" ht="22.5" customHeight="1" x14ac:dyDescent="0.15">
      <c r="A18" s="137"/>
      <c r="B18" s="160" t="str">
        <f>IF(テーブル141523242532[[#This Row],[列1]]="",
    "",
    TEXT(テーブル141523242532[[#This Row],[列1]],"(aaa)"))</f>
        <v/>
      </c>
      <c r="C18" s="138" t="s">
        <v>20</v>
      </c>
      <c r="D18" s="59" t="s">
        <v>21</v>
      </c>
      <c r="E18" s="143" t="s">
        <v>20</v>
      </c>
      <c r="F18" s="144" t="s">
        <v>32</v>
      </c>
      <c r="G18"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8" s="28" t="s">
        <v>22</v>
      </c>
      <c r="I18"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8" s="30" t="s">
        <v>23</v>
      </c>
      <c r="K18" s="31">
        <f>IFERROR((テーブル141523242532[[#This Row],[列5]]+テーブル141523242532[[#This Row],[列7]]/60)*$C$5,"")</f>
        <v>0</v>
      </c>
      <c r="L18" s="32" t="s">
        <v>4</v>
      </c>
      <c r="M18" s="149"/>
      <c r="N18" s="33"/>
      <c r="O18" s="50"/>
      <c r="P18" s="25"/>
    </row>
    <row r="19" spans="1:16" ht="22.5" customHeight="1" x14ac:dyDescent="0.15">
      <c r="A19" s="137"/>
      <c r="B19" s="160" t="str">
        <f>IF(テーブル141523242532[[#This Row],[列1]]="",
    "",
    TEXT(テーブル141523242532[[#This Row],[列1]],"(aaa)"))</f>
        <v/>
      </c>
      <c r="C19" s="138" t="s">
        <v>20</v>
      </c>
      <c r="D19" s="59" t="s">
        <v>21</v>
      </c>
      <c r="E19" s="143" t="s">
        <v>20</v>
      </c>
      <c r="F19" s="144" t="s">
        <v>32</v>
      </c>
      <c r="G19"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19" s="28" t="s">
        <v>22</v>
      </c>
      <c r="I19"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19" s="30" t="s">
        <v>23</v>
      </c>
      <c r="K19" s="31">
        <f>IFERROR((テーブル141523242532[[#This Row],[列5]]+テーブル141523242532[[#This Row],[列7]]/60)*$C$5,"")</f>
        <v>0</v>
      </c>
      <c r="L19" s="32" t="s">
        <v>4</v>
      </c>
      <c r="M19" s="149"/>
      <c r="N19" s="33"/>
      <c r="O19" s="50"/>
      <c r="P19" s="25"/>
    </row>
    <row r="20" spans="1:16" ht="22.5" customHeight="1" x14ac:dyDescent="0.15">
      <c r="A20" s="137"/>
      <c r="B20" s="160" t="str">
        <f>IF(テーブル141523242532[[#This Row],[列1]]="",
    "",
    TEXT(テーブル141523242532[[#This Row],[列1]],"(aaa)"))</f>
        <v/>
      </c>
      <c r="C20" s="138" t="s">
        <v>20</v>
      </c>
      <c r="D20" s="59" t="s">
        <v>21</v>
      </c>
      <c r="E20" s="143" t="s">
        <v>20</v>
      </c>
      <c r="F20" s="144" t="s">
        <v>32</v>
      </c>
      <c r="G20"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0" s="28" t="s">
        <v>22</v>
      </c>
      <c r="I20"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0" s="30" t="s">
        <v>23</v>
      </c>
      <c r="K20" s="31">
        <f>IFERROR((テーブル141523242532[[#This Row],[列5]]+テーブル141523242532[[#This Row],[列7]]/60)*$C$5,"")</f>
        <v>0</v>
      </c>
      <c r="L20" s="32" t="s">
        <v>4</v>
      </c>
      <c r="M20" s="149"/>
      <c r="N20" s="33"/>
      <c r="O20" s="50"/>
      <c r="P20" s="25"/>
    </row>
    <row r="21" spans="1:16" ht="22.5" customHeight="1" x14ac:dyDescent="0.15">
      <c r="A21" s="137"/>
      <c r="B21" s="160" t="str">
        <f>IF(テーブル141523242532[[#This Row],[列1]]="",
    "",
    TEXT(テーブル141523242532[[#This Row],[列1]],"(aaa)"))</f>
        <v/>
      </c>
      <c r="C21" s="138" t="s">
        <v>20</v>
      </c>
      <c r="D21" s="59" t="s">
        <v>21</v>
      </c>
      <c r="E21" s="143" t="s">
        <v>20</v>
      </c>
      <c r="F21" s="144" t="s">
        <v>32</v>
      </c>
      <c r="G21"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1" s="28" t="s">
        <v>22</v>
      </c>
      <c r="I21"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1" s="30" t="s">
        <v>23</v>
      </c>
      <c r="K21" s="31">
        <f>IFERROR((テーブル141523242532[[#This Row],[列5]]+テーブル141523242532[[#This Row],[列7]]/60)*$C$5,"")</f>
        <v>0</v>
      </c>
      <c r="L21" s="32" t="s">
        <v>4</v>
      </c>
      <c r="M21" s="149"/>
      <c r="N21" s="33"/>
      <c r="O21" s="50"/>
      <c r="P21" s="25"/>
    </row>
    <row r="22" spans="1:16" ht="22.5" customHeight="1" x14ac:dyDescent="0.15">
      <c r="A22" s="137"/>
      <c r="B22" s="160" t="str">
        <f>IF(テーブル141523242532[[#This Row],[列1]]="",
    "",
    TEXT(テーブル141523242532[[#This Row],[列1]],"(aaa)"))</f>
        <v/>
      </c>
      <c r="C22" s="138" t="s">
        <v>20</v>
      </c>
      <c r="D22" s="59" t="s">
        <v>21</v>
      </c>
      <c r="E22" s="143" t="s">
        <v>20</v>
      </c>
      <c r="F22" s="144" t="s">
        <v>32</v>
      </c>
      <c r="G22"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2" s="28" t="s">
        <v>22</v>
      </c>
      <c r="I22"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2" s="30" t="s">
        <v>23</v>
      </c>
      <c r="K22" s="31">
        <f>IFERROR((テーブル141523242532[[#This Row],[列5]]+テーブル141523242532[[#This Row],[列7]]/60)*$C$5,"")</f>
        <v>0</v>
      </c>
      <c r="L22" s="32" t="s">
        <v>4</v>
      </c>
      <c r="M22" s="149"/>
      <c r="N22" s="33"/>
      <c r="O22" s="50"/>
      <c r="P22" s="25"/>
    </row>
    <row r="23" spans="1:16" ht="22.5" customHeight="1" x14ac:dyDescent="0.15">
      <c r="A23" s="137"/>
      <c r="B23" s="160" t="str">
        <f>IF(テーブル141523242532[[#This Row],[列1]]="",
    "",
    TEXT(テーブル141523242532[[#This Row],[列1]],"(aaa)"))</f>
        <v/>
      </c>
      <c r="C23" s="138" t="s">
        <v>20</v>
      </c>
      <c r="D23" s="59" t="s">
        <v>21</v>
      </c>
      <c r="E23" s="143" t="s">
        <v>20</v>
      </c>
      <c r="F23" s="144" t="s">
        <v>32</v>
      </c>
      <c r="G23"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3" s="28" t="s">
        <v>22</v>
      </c>
      <c r="I23"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3" s="30" t="s">
        <v>23</v>
      </c>
      <c r="K23" s="31">
        <f>IFERROR((テーブル141523242532[[#This Row],[列5]]+テーブル141523242532[[#This Row],[列7]]/60)*$C$5,"")</f>
        <v>0</v>
      </c>
      <c r="L23" s="32" t="s">
        <v>4</v>
      </c>
      <c r="M23" s="149"/>
      <c r="N23" s="33"/>
      <c r="O23" s="50"/>
      <c r="P23" s="25"/>
    </row>
    <row r="24" spans="1:16" ht="22.5" customHeight="1" x14ac:dyDescent="0.15">
      <c r="A24" s="137"/>
      <c r="B24" s="160" t="str">
        <f>IF(テーブル141523242532[[#This Row],[列1]]="",
    "",
    TEXT(テーブル141523242532[[#This Row],[列1]],"(aaa)"))</f>
        <v/>
      </c>
      <c r="C24" s="138" t="s">
        <v>20</v>
      </c>
      <c r="D24" s="59" t="s">
        <v>21</v>
      </c>
      <c r="E24" s="143" t="s">
        <v>20</v>
      </c>
      <c r="F24" s="144" t="s">
        <v>32</v>
      </c>
      <c r="G24"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4" s="28" t="s">
        <v>22</v>
      </c>
      <c r="I24"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4" s="30" t="s">
        <v>23</v>
      </c>
      <c r="K24" s="31">
        <f>IFERROR((テーブル141523242532[[#This Row],[列5]]+テーブル141523242532[[#This Row],[列7]]/60)*$C$5,"")</f>
        <v>0</v>
      </c>
      <c r="L24" s="32" t="s">
        <v>4</v>
      </c>
      <c r="M24" s="148"/>
      <c r="N24" s="33"/>
      <c r="O24" s="50"/>
      <c r="P24" s="25"/>
    </row>
    <row r="25" spans="1:16" ht="22.5" customHeight="1" x14ac:dyDescent="0.15">
      <c r="A25" s="137"/>
      <c r="B25" s="160" t="str">
        <f>IF(テーブル141523242532[[#This Row],[列1]]="",
    "",
    TEXT(テーブル141523242532[[#This Row],[列1]],"(aaa)"))</f>
        <v/>
      </c>
      <c r="C25" s="138" t="s">
        <v>20</v>
      </c>
      <c r="D25" s="59" t="s">
        <v>21</v>
      </c>
      <c r="E25" s="143" t="s">
        <v>20</v>
      </c>
      <c r="F25" s="144" t="s">
        <v>32</v>
      </c>
      <c r="G25"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5" s="28" t="s">
        <v>22</v>
      </c>
      <c r="I25"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5" s="30" t="s">
        <v>23</v>
      </c>
      <c r="K25" s="31">
        <f>IFERROR((テーブル141523242532[[#This Row],[列5]]+テーブル141523242532[[#This Row],[列7]]/60)*$C$5,"")</f>
        <v>0</v>
      </c>
      <c r="L25" s="32" t="s">
        <v>4</v>
      </c>
      <c r="M25" s="149"/>
      <c r="N25" s="33"/>
      <c r="O25" s="50"/>
      <c r="P25" s="25"/>
    </row>
    <row r="26" spans="1:16" ht="22.5" customHeight="1" x14ac:dyDescent="0.15">
      <c r="A26" s="137"/>
      <c r="B26" s="160" t="str">
        <f>IF(テーブル141523242532[[#This Row],[列1]]="",
    "",
    TEXT(テーブル141523242532[[#This Row],[列1]],"(aaa)"))</f>
        <v/>
      </c>
      <c r="C26" s="138" t="s">
        <v>20</v>
      </c>
      <c r="D26" s="59" t="s">
        <v>21</v>
      </c>
      <c r="E26" s="143" t="s">
        <v>20</v>
      </c>
      <c r="F26" s="144" t="s">
        <v>32</v>
      </c>
      <c r="G26"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6" s="28" t="s">
        <v>22</v>
      </c>
      <c r="I26"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6" s="30" t="s">
        <v>23</v>
      </c>
      <c r="K26" s="31">
        <f>IFERROR((テーブル141523242532[[#This Row],[列5]]+テーブル141523242532[[#This Row],[列7]]/60)*$C$5,"")</f>
        <v>0</v>
      </c>
      <c r="L26" s="32" t="s">
        <v>4</v>
      </c>
      <c r="M26" s="149"/>
      <c r="N26" s="33"/>
      <c r="O26" s="50"/>
      <c r="P26" s="25"/>
    </row>
    <row r="27" spans="1:16" ht="22.5" customHeight="1" x14ac:dyDescent="0.15">
      <c r="A27" s="137"/>
      <c r="B27" s="160" t="str">
        <f>IF(テーブル141523242532[[#This Row],[列1]]="",
    "",
    TEXT(テーブル141523242532[[#This Row],[列1]],"(aaa)"))</f>
        <v/>
      </c>
      <c r="C27" s="138" t="s">
        <v>20</v>
      </c>
      <c r="D27" s="59" t="s">
        <v>21</v>
      </c>
      <c r="E27" s="143" t="s">
        <v>20</v>
      </c>
      <c r="F27" s="144" t="s">
        <v>32</v>
      </c>
      <c r="G27"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7" s="28" t="s">
        <v>22</v>
      </c>
      <c r="I27"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7" s="30" t="s">
        <v>23</v>
      </c>
      <c r="K27" s="31">
        <f>IFERROR((テーブル141523242532[[#This Row],[列5]]+テーブル141523242532[[#This Row],[列7]]/60)*$C$5,"")</f>
        <v>0</v>
      </c>
      <c r="L27" s="32" t="s">
        <v>4</v>
      </c>
      <c r="M27" s="149"/>
      <c r="N27" s="33"/>
      <c r="O27" s="50"/>
      <c r="P27" s="25"/>
    </row>
    <row r="28" spans="1:16" ht="22.5" customHeight="1" x14ac:dyDescent="0.15">
      <c r="A28" s="137"/>
      <c r="B28" s="160" t="str">
        <f>IF(テーブル141523242532[[#This Row],[列1]]="",
    "",
    TEXT(テーブル141523242532[[#This Row],[列1]],"(aaa)"))</f>
        <v/>
      </c>
      <c r="C28" s="138" t="s">
        <v>20</v>
      </c>
      <c r="D28" s="59" t="s">
        <v>21</v>
      </c>
      <c r="E28" s="143" t="s">
        <v>20</v>
      </c>
      <c r="F28" s="144" t="s">
        <v>32</v>
      </c>
      <c r="G28"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8" s="28" t="s">
        <v>22</v>
      </c>
      <c r="I28"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8" s="30" t="s">
        <v>23</v>
      </c>
      <c r="K28" s="31">
        <f>IFERROR((テーブル141523242532[[#This Row],[列5]]+テーブル141523242532[[#This Row],[列7]]/60)*$C$5,"")</f>
        <v>0</v>
      </c>
      <c r="L28" s="32" t="s">
        <v>4</v>
      </c>
      <c r="M28" s="149"/>
      <c r="N28" s="33"/>
      <c r="O28" s="50"/>
      <c r="P28" s="25"/>
    </row>
    <row r="29" spans="1:16" ht="22.5" customHeight="1" x14ac:dyDescent="0.15">
      <c r="A29" s="137"/>
      <c r="B29" s="160" t="str">
        <f>IF(テーブル141523242532[[#This Row],[列1]]="",
    "",
    TEXT(テーブル141523242532[[#This Row],[列1]],"(aaa)"))</f>
        <v/>
      </c>
      <c r="C29" s="138" t="s">
        <v>20</v>
      </c>
      <c r="D29" s="59" t="s">
        <v>21</v>
      </c>
      <c r="E29" s="143" t="s">
        <v>20</v>
      </c>
      <c r="F29" s="144" t="s">
        <v>32</v>
      </c>
      <c r="G29" s="27">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29" s="28" t="s">
        <v>22</v>
      </c>
      <c r="I29" s="34"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29" s="30" t="s">
        <v>23</v>
      </c>
      <c r="K29" s="31">
        <f>IFERROR((テーブル141523242532[[#This Row],[列5]]+テーブル141523242532[[#This Row],[列7]]/60)*$C$5,"")</f>
        <v>0</v>
      </c>
      <c r="L29" s="32" t="s">
        <v>4</v>
      </c>
      <c r="M29" s="149"/>
      <c r="N29" s="33"/>
      <c r="O29" s="50"/>
      <c r="P29" s="25"/>
    </row>
    <row r="30" spans="1:16" ht="22.5" customHeight="1" thickBot="1" x14ac:dyDescent="0.2">
      <c r="A30" s="139"/>
      <c r="B30" s="161" t="str">
        <f>IF(テーブル141523242532[[#This Row],[列1]]="",
    "",
    TEXT(テーブル141523242532[[#This Row],[列1]],"(aaa)"))</f>
        <v/>
      </c>
      <c r="C30" s="140" t="s">
        <v>20</v>
      </c>
      <c r="D30" s="35" t="s">
        <v>21</v>
      </c>
      <c r="E30" s="145" t="s">
        <v>20</v>
      </c>
      <c r="F30" s="146" t="s">
        <v>32</v>
      </c>
      <c r="G30" s="36">
        <f>IF(OR(テーブル141523242532[[#This Row],[列2]]="",
          テーブル141523242532[[#This Row],[列4]]=""),
     0,
     IFERROR(HOUR(テーブル141523242532[[#This Row],[列4]]-テーブル141523242532[[#This Row],[列15]]-テーブル141523242532[[#This Row],[列2]]),
                  IFERROR(HOUR(テーブル141523242532[[#This Row],[列4]]-テーブル141523242532[[#This Row],[列2]]),
                               0)))</f>
        <v>0</v>
      </c>
      <c r="H30" s="37" t="s">
        <v>22</v>
      </c>
      <c r="I30" s="38" t="str">
        <f>IF(OR(テーブル141523242532[[#This Row],[列2]]="",
          テーブル141523242532[[#This Row],[列4]]=""),
     "00",
     IF(ISERROR(MINUTE(テーブル141523242532[[#This Row],[列4]]-テーブル141523242532[[#This Row],[列15]]-テーブル141523242532[[#This Row],[列2]])),
        IF(ISERROR(MINUTE(テーブル141523242532[[#This Row],[列4]]-テーブル141523242532[[#This Row],[列2]])),
           "00",
           IF(MINUTE(テーブル141523242532[[#This Row],[列4]]-テーブル141523242532[[#This Row],[列2]])&lt;30,
              "00",
              30)),
        IF(MINUTE(テーブル141523242532[[#This Row],[列4]]-テーブル141523242532[[#This Row],[列15]]-テーブル141523242532[[#This Row],[列2]])&lt;30,
           "00",
           30)))</f>
        <v>00</v>
      </c>
      <c r="J30" s="39" t="s">
        <v>23</v>
      </c>
      <c r="K30" s="40">
        <f>IFERROR((テーブル141523242532[[#This Row],[列5]]+テーブル141523242532[[#This Row],[列7]]/60)*$C$5,"")</f>
        <v>0</v>
      </c>
      <c r="L30" s="41" t="s">
        <v>4</v>
      </c>
      <c r="M30" s="150"/>
      <c r="N30" s="42"/>
      <c r="O30" s="50"/>
      <c r="P30" s="25"/>
    </row>
    <row r="31" spans="1:16" ht="22.5" customHeight="1" thickBot="1" x14ac:dyDescent="0.2">
      <c r="A31" s="198" t="s">
        <v>27</v>
      </c>
      <c r="B31" s="199"/>
      <c r="C31" s="200"/>
      <c r="D31" s="201"/>
      <c r="E31" s="202"/>
      <c r="F31" s="57"/>
      <c r="G31" s="203">
        <f>SUM(テーブル141523242532[[#All],[列5]])+SUM(テーブル141523242532[[#All],[列7]])/60</f>
        <v>0</v>
      </c>
      <c r="H31" s="204"/>
      <c r="I31" s="205" t="s">
        <v>24</v>
      </c>
      <c r="J31" s="206"/>
      <c r="K31" s="43">
        <f>SUM(テーブル141523242532[[#All],[列9]])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zoomScale="80" zoomScaleNormal="80" workbookViewId="0">
      <selection activeCell="H22" sqref="H22"/>
    </sheetView>
  </sheetViews>
  <sheetFormatPr defaultRowHeight="13.5" x14ac:dyDescent="0.15"/>
  <cols>
    <col min="1" max="1" width="25" customWidth="1"/>
    <col min="2" max="4" width="6.25" customWidth="1"/>
    <col min="5" max="5" width="5.625" customWidth="1"/>
    <col min="6" max="6" width="12.5" customWidth="1"/>
    <col min="7" max="7" width="15.625" customWidth="1"/>
    <col min="8" max="8" width="8.25" customWidth="1"/>
    <col min="9" max="9" width="15.625" customWidth="1"/>
    <col min="10" max="10" width="6.25" customWidth="1"/>
    <col min="11" max="11" width="31.25" customWidth="1"/>
    <col min="12" max="12" width="11" customWidth="1"/>
  </cols>
  <sheetData>
    <row r="1" spans="1:20" ht="18.75" customHeight="1" x14ac:dyDescent="0.15">
      <c r="A1" s="163" t="s">
        <v>54</v>
      </c>
      <c r="B1" s="163"/>
      <c r="C1" s="163"/>
      <c r="D1" s="163"/>
      <c r="E1" s="163"/>
      <c r="F1" s="163"/>
      <c r="G1" s="163"/>
      <c r="H1" s="163"/>
      <c r="I1" s="163"/>
      <c r="J1" s="163"/>
      <c r="K1" s="163"/>
      <c r="L1" s="163"/>
      <c r="M1" s="1"/>
      <c r="N1" s="1"/>
      <c r="O1" s="1"/>
      <c r="P1" s="1"/>
      <c r="Q1" s="1"/>
      <c r="R1" s="1"/>
      <c r="S1" s="1"/>
      <c r="T1" s="1"/>
    </row>
    <row r="2" spans="1:20" ht="21.75" customHeight="1" x14ac:dyDescent="0.15">
      <c r="A2" s="168" t="s">
        <v>37</v>
      </c>
      <c r="B2" s="168"/>
      <c r="C2" s="168"/>
      <c r="D2" s="168"/>
      <c r="E2" s="168"/>
      <c r="F2" s="168"/>
      <c r="G2" s="168"/>
      <c r="H2" s="168"/>
      <c r="I2" s="168"/>
      <c r="J2" s="168"/>
      <c r="K2" s="168"/>
      <c r="L2" s="168"/>
      <c r="M2" s="1"/>
      <c r="N2" s="1"/>
      <c r="O2" s="1"/>
      <c r="P2" s="1"/>
      <c r="Q2" s="1"/>
      <c r="R2" s="1"/>
      <c r="S2" s="1"/>
      <c r="T2" s="1"/>
    </row>
    <row r="3" spans="1:20" ht="33" customHeight="1" thickBot="1" x14ac:dyDescent="0.2">
      <c r="A3" s="114" t="s">
        <v>0</v>
      </c>
      <c r="B3" s="167"/>
      <c r="C3" s="167"/>
      <c r="D3" s="167"/>
      <c r="E3" s="167"/>
      <c r="F3" s="167"/>
      <c r="G3" s="2"/>
      <c r="H3" s="3"/>
      <c r="I3" s="3"/>
      <c r="J3" s="3"/>
      <c r="K3" s="3"/>
      <c r="L3" s="1"/>
      <c r="M3" s="1"/>
      <c r="N3" s="1"/>
      <c r="O3" s="1"/>
      <c r="P3" s="1"/>
      <c r="Q3" s="1"/>
      <c r="R3" s="1"/>
      <c r="S3" s="1"/>
      <c r="T3" s="1"/>
    </row>
    <row r="4" spans="1:20" ht="17.25" customHeight="1" x14ac:dyDescent="0.15">
      <c r="A4" s="1"/>
      <c r="B4" s="1"/>
      <c r="C4" s="1"/>
      <c r="D4" s="1"/>
      <c r="E4" s="1"/>
      <c r="F4" s="1"/>
      <c r="G4" s="1"/>
      <c r="H4" s="1"/>
      <c r="I4" s="1"/>
      <c r="J4" s="1"/>
      <c r="K4" s="1"/>
      <c r="L4" s="1"/>
      <c r="M4" s="1"/>
      <c r="N4" s="1"/>
      <c r="O4" s="1"/>
      <c r="P4" s="1"/>
      <c r="Q4" s="1"/>
      <c r="R4" s="1"/>
      <c r="S4" s="1"/>
      <c r="T4" s="1"/>
    </row>
    <row r="5" spans="1:20" ht="37.5" customHeight="1" x14ac:dyDescent="0.15">
      <c r="A5" s="51" t="s">
        <v>1</v>
      </c>
      <c r="B5" s="164" t="s">
        <v>57</v>
      </c>
      <c r="C5" s="165"/>
      <c r="D5" s="165"/>
      <c r="E5" s="166"/>
      <c r="F5" s="4" t="s">
        <v>58</v>
      </c>
      <c r="G5" s="169" t="s">
        <v>59</v>
      </c>
      <c r="H5" s="170"/>
      <c r="I5" s="171" t="s">
        <v>52</v>
      </c>
      <c r="J5" s="170"/>
      <c r="K5" s="5" t="s">
        <v>2</v>
      </c>
      <c r="L5" s="4" t="s">
        <v>3</v>
      </c>
      <c r="M5" s="1"/>
      <c r="N5" s="1"/>
      <c r="O5" s="1"/>
      <c r="P5" s="1"/>
      <c r="Q5" s="1"/>
      <c r="R5" s="1"/>
      <c r="S5" s="1"/>
      <c r="T5" s="1"/>
    </row>
    <row r="6" spans="1:20" ht="37.5" customHeight="1" x14ac:dyDescent="0.15">
      <c r="A6" s="128"/>
      <c r="B6" s="129"/>
      <c r="C6" s="116" t="s">
        <v>33</v>
      </c>
      <c r="D6" s="130"/>
      <c r="E6" s="117" t="s">
        <v>34</v>
      </c>
      <c r="F6" s="131"/>
      <c r="G6" s="132"/>
      <c r="H6" s="118" t="s">
        <v>4</v>
      </c>
      <c r="I6" s="133"/>
      <c r="J6" s="118" t="s">
        <v>4</v>
      </c>
      <c r="K6" s="134" t="s">
        <v>5</v>
      </c>
      <c r="L6" s="6"/>
      <c r="M6" s="1"/>
      <c r="N6" s="1"/>
      <c r="O6" s="1"/>
      <c r="P6" s="1"/>
      <c r="Q6" s="1"/>
      <c r="R6" s="1"/>
      <c r="S6" s="1"/>
      <c r="T6" s="1"/>
    </row>
    <row r="7" spans="1:20" ht="37.5" customHeight="1" x14ac:dyDescent="0.15">
      <c r="A7" s="128"/>
      <c r="B7" s="129"/>
      <c r="C7" s="116" t="s">
        <v>33</v>
      </c>
      <c r="D7" s="130"/>
      <c r="E7" s="117" t="s">
        <v>34</v>
      </c>
      <c r="F7" s="131"/>
      <c r="G7" s="132"/>
      <c r="H7" s="118" t="s">
        <v>4</v>
      </c>
      <c r="I7" s="133"/>
      <c r="J7" s="118" t="s">
        <v>4</v>
      </c>
      <c r="K7" s="134" t="s">
        <v>5</v>
      </c>
      <c r="L7" s="6"/>
      <c r="M7" s="1"/>
      <c r="N7" s="1"/>
      <c r="O7" s="1"/>
      <c r="P7" s="1"/>
      <c r="Q7" s="1"/>
      <c r="R7" s="1"/>
      <c r="S7" s="1"/>
      <c r="T7" s="1"/>
    </row>
    <row r="8" spans="1:20" ht="37.5" customHeight="1" x14ac:dyDescent="0.15">
      <c r="A8" s="128"/>
      <c r="B8" s="129"/>
      <c r="C8" s="116" t="s">
        <v>33</v>
      </c>
      <c r="D8" s="130"/>
      <c r="E8" s="117" t="s">
        <v>34</v>
      </c>
      <c r="F8" s="131"/>
      <c r="G8" s="132"/>
      <c r="H8" s="118" t="s">
        <v>4</v>
      </c>
      <c r="I8" s="133"/>
      <c r="J8" s="118" t="s">
        <v>4</v>
      </c>
      <c r="K8" s="134" t="s">
        <v>5</v>
      </c>
      <c r="L8" s="6"/>
      <c r="M8" s="1"/>
      <c r="N8" s="1"/>
      <c r="O8" s="1"/>
      <c r="P8" s="1"/>
      <c r="Q8" s="1"/>
      <c r="R8" s="1"/>
      <c r="S8" s="1"/>
      <c r="T8" s="1"/>
    </row>
    <row r="9" spans="1:20" ht="37.5" customHeight="1" x14ac:dyDescent="0.15">
      <c r="A9" s="128"/>
      <c r="B9" s="129"/>
      <c r="C9" s="116" t="s">
        <v>33</v>
      </c>
      <c r="D9" s="130"/>
      <c r="E9" s="117" t="s">
        <v>34</v>
      </c>
      <c r="F9" s="131"/>
      <c r="G9" s="132"/>
      <c r="H9" s="118" t="s">
        <v>4</v>
      </c>
      <c r="I9" s="133"/>
      <c r="J9" s="118" t="s">
        <v>4</v>
      </c>
      <c r="K9" s="134" t="s">
        <v>5</v>
      </c>
      <c r="L9" s="6"/>
      <c r="M9" s="1"/>
      <c r="N9" s="1"/>
      <c r="O9" s="1"/>
      <c r="P9" s="1"/>
      <c r="Q9" s="1"/>
      <c r="R9" s="1"/>
      <c r="S9" s="1"/>
      <c r="T9" s="1"/>
    </row>
    <row r="10" spans="1:20" ht="37.5" customHeight="1" x14ac:dyDescent="0.15">
      <c r="A10" s="128"/>
      <c r="B10" s="129"/>
      <c r="C10" s="116" t="s">
        <v>33</v>
      </c>
      <c r="D10" s="130"/>
      <c r="E10" s="117" t="s">
        <v>34</v>
      </c>
      <c r="F10" s="131"/>
      <c r="G10" s="132"/>
      <c r="H10" s="118" t="s">
        <v>4</v>
      </c>
      <c r="I10" s="133"/>
      <c r="J10" s="118" t="s">
        <v>4</v>
      </c>
      <c r="K10" s="134" t="s">
        <v>5</v>
      </c>
      <c r="L10" s="6"/>
      <c r="M10" s="1"/>
      <c r="N10" s="1"/>
      <c r="O10" s="1"/>
      <c r="P10" s="1"/>
      <c r="Q10" s="1"/>
      <c r="R10" s="1"/>
      <c r="S10" s="1"/>
      <c r="T10" s="1"/>
    </row>
    <row r="11" spans="1:20" ht="37.5" customHeight="1" x14ac:dyDescent="0.15">
      <c r="A11" s="128"/>
      <c r="B11" s="129"/>
      <c r="C11" s="116" t="s">
        <v>33</v>
      </c>
      <c r="D11" s="130"/>
      <c r="E11" s="117" t="s">
        <v>34</v>
      </c>
      <c r="F11" s="131"/>
      <c r="G11" s="132"/>
      <c r="H11" s="118" t="s">
        <v>4</v>
      </c>
      <c r="I11" s="133"/>
      <c r="J11" s="118" t="s">
        <v>4</v>
      </c>
      <c r="K11" s="134" t="s">
        <v>5</v>
      </c>
      <c r="L11" s="6"/>
      <c r="M11" s="1"/>
      <c r="N11" s="1"/>
      <c r="O11" s="1"/>
      <c r="P11" s="1"/>
      <c r="Q11" s="1"/>
      <c r="R11" s="1"/>
      <c r="S11" s="1"/>
      <c r="T11" s="1"/>
    </row>
    <row r="12" spans="1:20" ht="37.5" customHeight="1" thickBot="1" x14ac:dyDescent="0.2">
      <c r="A12" s="128"/>
      <c r="B12" s="129"/>
      <c r="C12" s="116" t="s">
        <v>33</v>
      </c>
      <c r="D12" s="130"/>
      <c r="E12" s="117" t="s">
        <v>34</v>
      </c>
      <c r="F12" s="131"/>
      <c r="G12" s="132"/>
      <c r="H12" s="119" t="s">
        <v>4</v>
      </c>
      <c r="I12" s="133"/>
      <c r="J12" s="119" t="s">
        <v>4</v>
      </c>
      <c r="K12" s="134" t="s">
        <v>5</v>
      </c>
      <c r="L12" s="6"/>
      <c r="M12" s="1"/>
      <c r="N12" s="1"/>
      <c r="O12" s="1"/>
      <c r="P12" s="1"/>
      <c r="Q12" s="1"/>
      <c r="R12" s="1"/>
      <c r="S12" s="1"/>
      <c r="T12" s="1"/>
    </row>
    <row r="13" spans="1:20" ht="37.5" customHeight="1" thickBot="1" x14ac:dyDescent="0.2">
      <c r="A13" s="115" t="s">
        <v>6</v>
      </c>
      <c r="B13" s="120">
        <f>SUBTOTAL(109,直接人件費総括表[列3])
  +ROUNDDOWN(SUBTOTAL(109,直接人件費総括表[列5])/60,0)</f>
        <v>0</v>
      </c>
      <c r="C13" s="116" t="s">
        <v>33</v>
      </c>
      <c r="D13" s="121">
        <f>IF(SUBTOTAL(109,直接人件費総括表[列5])&gt;=60,
     MOD(SUBTOTAL(109,直接人件費総括表[列5]),60),
     SUBTOTAL(109,直接人件費総括表[列5]))</f>
        <v>0</v>
      </c>
      <c r="E13" s="117" t="s">
        <v>34</v>
      </c>
      <c r="F13" s="122"/>
      <c r="G13" s="123">
        <f>SUBTOTAL(109,直接人件費総括表[列8])</f>
        <v>0</v>
      </c>
      <c r="H13" s="124" t="s">
        <v>4</v>
      </c>
      <c r="I13" s="125">
        <f>SUBTOTAL(109,直接人件費総括表[列2])</f>
        <v>0</v>
      </c>
      <c r="J13" s="126" t="s">
        <v>4</v>
      </c>
      <c r="K13" s="127"/>
      <c r="L13" s="52"/>
      <c r="M13" s="1"/>
      <c r="N13" s="1"/>
      <c r="O13" s="1"/>
      <c r="P13" s="1"/>
      <c r="Q13" s="1"/>
      <c r="R13" s="1"/>
      <c r="S13" s="1"/>
      <c r="T13" s="1"/>
    </row>
    <row r="14" spans="1:20" x14ac:dyDescent="0.15">
      <c r="A14" s="1" t="s">
        <v>56</v>
      </c>
      <c r="B14" s="1"/>
      <c r="C14" s="1"/>
      <c r="D14" s="1"/>
      <c r="E14" s="1"/>
      <c r="F14" s="1"/>
      <c r="G14" s="1"/>
      <c r="H14" s="1"/>
      <c r="I14" s="1"/>
      <c r="J14" s="1"/>
      <c r="K14" s="1"/>
      <c r="L14" s="1"/>
      <c r="M14" s="1"/>
      <c r="N14" s="1"/>
      <c r="O14" s="1"/>
      <c r="P14" s="1"/>
      <c r="Q14" s="1"/>
      <c r="R14" s="1"/>
      <c r="S14" s="1"/>
      <c r="T14" s="1"/>
    </row>
    <row r="15" spans="1:20" x14ac:dyDescent="0.15">
      <c r="A15" s="1"/>
      <c r="B15" s="1"/>
      <c r="C15" s="1"/>
      <c r="D15" s="1"/>
      <c r="E15" s="1"/>
      <c r="F15" s="1"/>
      <c r="G15" s="1"/>
      <c r="H15" s="1"/>
      <c r="I15" s="1"/>
      <c r="J15" s="1"/>
      <c r="K15" s="1"/>
      <c r="L15" s="1"/>
      <c r="M15" s="1"/>
      <c r="N15" s="1"/>
      <c r="O15" s="1"/>
      <c r="P15" s="1"/>
      <c r="Q15" s="1"/>
      <c r="R15" s="1"/>
      <c r="S15" s="1"/>
      <c r="T15" s="1"/>
    </row>
    <row r="16" spans="1:20" x14ac:dyDescent="0.15">
      <c r="A16" s="1"/>
      <c r="B16" s="1"/>
      <c r="C16" s="1"/>
      <c r="D16" s="1"/>
      <c r="E16" s="1"/>
      <c r="F16" s="1"/>
      <c r="G16" s="1"/>
      <c r="H16" s="1"/>
      <c r="I16" s="1"/>
      <c r="J16" s="1"/>
      <c r="K16" s="1"/>
      <c r="L16" s="1"/>
      <c r="M16" s="1"/>
      <c r="N16" s="1"/>
      <c r="O16" s="1"/>
      <c r="P16" s="1"/>
      <c r="Q16" s="1"/>
      <c r="R16" s="1"/>
      <c r="S16" s="1"/>
      <c r="T16" s="1"/>
    </row>
    <row r="17" spans="1:20" x14ac:dyDescent="0.15">
      <c r="A17" s="1"/>
      <c r="B17" s="1"/>
      <c r="C17" s="1"/>
      <c r="D17" s="1"/>
      <c r="E17" s="1"/>
      <c r="F17" s="1"/>
      <c r="G17" s="1"/>
      <c r="H17" s="1"/>
      <c r="I17" s="1"/>
      <c r="J17" s="1"/>
      <c r="K17" s="1"/>
      <c r="L17" s="1"/>
      <c r="M17" s="1"/>
      <c r="N17" s="1"/>
      <c r="O17" s="1"/>
      <c r="P17" s="1"/>
      <c r="Q17" s="1"/>
      <c r="R17" s="1"/>
      <c r="S17" s="1"/>
      <c r="T17" s="1"/>
    </row>
    <row r="18" spans="1:20" x14ac:dyDescent="0.15">
      <c r="A18" s="1"/>
      <c r="B18" s="1"/>
      <c r="C18" s="1"/>
      <c r="D18" s="1"/>
      <c r="E18" s="1"/>
      <c r="F18" s="1"/>
      <c r="G18" s="1"/>
      <c r="H18" s="1"/>
      <c r="I18" s="1"/>
      <c r="J18" s="1"/>
      <c r="K18" s="1"/>
      <c r="L18" s="1"/>
      <c r="M18" s="1"/>
      <c r="N18" s="1"/>
      <c r="O18" s="1"/>
      <c r="P18" s="1"/>
      <c r="Q18" s="1"/>
      <c r="R18" s="1"/>
      <c r="S18" s="1"/>
      <c r="T18" s="1"/>
    </row>
    <row r="19" spans="1:20" x14ac:dyDescent="0.15">
      <c r="A19" s="1"/>
      <c r="B19" s="1"/>
      <c r="C19" s="1"/>
      <c r="D19" s="1"/>
      <c r="E19" s="1"/>
      <c r="F19" s="1"/>
      <c r="G19" s="1"/>
      <c r="H19" s="1"/>
      <c r="I19" s="1"/>
      <c r="J19" s="1"/>
      <c r="K19" s="1"/>
      <c r="L19" s="1"/>
      <c r="M19" s="1"/>
      <c r="N19" s="1"/>
      <c r="O19" s="1"/>
      <c r="P19" s="1"/>
      <c r="Q19" s="1"/>
      <c r="R19" s="1"/>
      <c r="S19" s="1"/>
      <c r="T19" s="1"/>
    </row>
    <row r="20" spans="1:20" x14ac:dyDescent="0.15">
      <c r="A20" s="1"/>
      <c r="B20" s="1"/>
      <c r="C20" s="1"/>
      <c r="D20" s="1"/>
      <c r="E20" s="1"/>
      <c r="F20" s="1"/>
      <c r="G20" s="1"/>
      <c r="H20" s="1"/>
      <c r="I20" s="1"/>
      <c r="J20" s="1"/>
      <c r="K20" s="1"/>
      <c r="L20" s="1"/>
      <c r="M20" s="1"/>
      <c r="N20" s="1"/>
      <c r="O20" s="1"/>
      <c r="P20" s="1"/>
      <c r="Q20" s="1"/>
      <c r="R20" s="1"/>
      <c r="S20" s="1"/>
      <c r="T20" s="1"/>
    </row>
    <row r="21" spans="1:20" x14ac:dyDescent="0.15">
      <c r="A21" s="1"/>
      <c r="B21" s="1"/>
      <c r="C21" s="1"/>
      <c r="D21" s="1"/>
      <c r="E21" s="1"/>
      <c r="F21" s="1"/>
      <c r="G21" s="1"/>
      <c r="H21" s="1"/>
      <c r="I21" s="1"/>
      <c r="J21" s="1"/>
      <c r="K21" s="1"/>
      <c r="L21" s="1"/>
      <c r="M21" s="1"/>
      <c r="N21" s="1"/>
      <c r="O21" s="1"/>
      <c r="P21" s="1"/>
      <c r="Q21" s="1"/>
      <c r="R21" s="1"/>
      <c r="S21" s="1"/>
      <c r="T21" s="1"/>
    </row>
    <row r="22" spans="1:20" x14ac:dyDescent="0.15">
      <c r="A22" s="1"/>
      <c r="B22" s="1"/>
      <c r="C22" s="1"/>
      <c r="D22" s="1"/>
      <c r="E22" s="1"/>
      <c r="F22" s="1"/>
      <c r="G22" s="1"/>
      <c r="H22" s="1"/>
      <c r="I22" s="1"/>
      <c r="J22" s="1"/>
      <c r="K22" s="1"/>
      <c r="L22" s="1"/>
      <c r="M22" s="1"/>
      <c r="N22" s="1"/>
      <c r="O22" s="1"/>
      <c r="P22" s="1"/>
      <c r="Q22" s="1"/>
      <c r="R22" s="1"/>
      <c r="S22" s="1"/>
      <c r="T22" s="1"/>
    </row>
    <row r="23" spans="1:20" x14ac:dyDescent="0.15">
      <c r="A23" s="1"/>
      <c r="B23" s="1"/>
      <c r="C23" s="1"/>
      <c r="D23" s="1"/>
      <c r="E23" s="1"/>
      <c r="F23" s="1"/>
      <c r="G23" s="1"/>
      <c r="H23" s="1"/>
      <c r="I23" s="1"/>
      <c r="J23" s="1"/>
      <c r="K23" s="1"/>
      <c r="L23" s="1"/>
      <c r="M23" s="1"/>
      <c r="N23" s="1"/>
      <c r="O23" s="1"/>
      <c r="P23" s="1"/>
      <c r="Q23" s="1"/>
      <c r="R23" s="1"/>
      <c r="S23" s="1"/>
      <c r="T23" s="1"/>
    </row>
    <row r="24" spans="1:20" x14ac:dyDescent="0.15">
      <c r="A24" s="1"/>
      <c r="B24" s="1"/>
      <c r="C24" s="1"/>
      <c r="D24" s="1"/>
      <c r="E24" s="1"/>
      <c r="F24" s="1"/>
      <c r="G24" s="1"/>
      <c r="H24" s="1"/>
      <c r="I24" s="1"/>
      <c r="J24" s="1"/>
      <c r="K24" s="1"/>
      <c r="L24" s="1"/>
      <c r="M24" s="1"/>
      <c r="N24" s="1"/>
      <c r="O24" s="1"/>
      <c r="P24" s="1"/>
      <c r="Q24" s="1"/>
      <c r="R24" s="1"/>
      <c r="S24" s="1"/>
      <c r="T24" s="1"/>
    </row>
    <row r="25" spans="1:20" x14ac:dyDescent="0.15">
      <c r="A25" s="1"/>
      <c r="B25" s="1"/>
      <c r="C25" s="1"/>
      <c r="D25" s="1"/>
      <c r="E25" s="1"/>
      <c r="F25" s="1"/>
      <c r="G25" s="1"/>
      <c r="H25" s="1"/>
      <c r="I25" s="1"/>
      <c r="J25" s="1"/>
      <c r="K25" s="1"/>
      <c r="L25" s="1"/>
      <c r="M25" s="1"/>
      <c r="N25" s="1"/>
      <c r="O25" s="1"/>
      <c r="P25" s="1"/>
      <c r="Q25" s="1"/>
      <c r="R25" s="1"/>
      <c r="S25" s="1"/>
      <c r="T25" s="1"/>
    </row>
    <row r="26" spans="1:20" x14ac:dyDescent="0.15">
      <c r="A26" s="1"/>
      <c r="B26" s="1"/>
      <c r="C26" s="1"/>
      <c r="D26" s="1"/>
      <c r="E26" s="1"/>
      <c r="F26" s="1"/>
      <c r="G26" s="1"/>
      <c r="H26" s="1"/>
      <c r="I26" s="1"/>
      <c r="J26" s="1"/>
      <c r="K26" s="1"/>
      <c r="L26" s="1"/>
      <c r="M26" s="1"/>
      <c r="N26" s="1"/>
      <c r="O26" s="1"/>
      <c r="P26" s="1"/>
      <c r="Q26" s="1"/>
      <c r="R26" s="1"/>
      <c r="S26" s="1"/>
      <c r="T26" s="1"/>
    </row>
    <row r="27" spans="1:20" x14ac:dyDescent="0.15">
      <c r="A27" s="1"/>
      <c r="B27" s="1"/>
      <c r="C27" s="1"/>
      <c r="D27" s="1"/>
      <c r="E27" s="1"/>
      <c r="F27" s="1"/>
      <c r="G27" s="1"/>
      <c r="H27" s="1"/>
      <c r="I27" s="1"/>
      <c r="J27" s="1"/>
      <c r="K27" s="1"/>
      <c r="L27" s="1"/>
      <c r="M27" s="1"/>
      <c r="N27" s="1"/>
      <c r="O27" s="1"/>
      <c r="P27" s="1"/>
      <c r="Q27" s="1"/>
      <c r="R27" s="1"/>
      <c r="S27" s="1"/>
      <c r="T27" s="1"/>
    </row>
    <row r="28" spans="1:20" x14ac:dyDescent="0.15">
      <c r="A28" s="1"/>
      <c r="B28" s="1"/>
      <c r="C28" s="1"/>
      <c r="D28" s="1"/>
      <c r="E28" s="1"/>
      <c r="F28" s="1"/>
      <c r="G28" s="1"/>
      <c r="H28" s="1"/>
      <c r="I28" s="1"/>
      <c r="J28" s="1"/>
      <c r="K28" s="1"/>
      <c r="L28" s="1"/>
      <c r="M28" s="1"/>
      <c r="N28" s="1"/>
      <c r="O28" s="1"/>
      <c r="P28" s="1"/>
      <c r="Q28" s="1"/>
      <c r="R28" s="1"/>
      <c r="S28" s="1"/>
      <c r="T28" s="1"/>
    </row>
    <row r="29" spans="1:20" x14ac:dyDescent="0.15">
      <c r="A29" s="1"/>
      <c r="B29" s="1"/>
      <c r="C29" s="1"/>
      <c r="D29" s="1"/>
      <c r="E29" s="1"/>
      <c r="F29" s="1"/>
      <c r="G29" s="1"/>
      <c r="H29" s="1"/>
      <c r="I29" s="1"/>
      <c r="J29" s="1"/>
      <c r="K29" s="1"/>
      <c r="L29" s="1"/>
      <c r="M29" s="1"/>
      <c r="N29" s="1"/>
      <c r="O29" s="1"/>
      <c r="P29" s="1"/>
      <c r="Q29" s="1"/>
      <c r="R29" s="1"/>
      <c r="S29" s="1"/>
      <c r="T29" s="1"/>
    </row>
    <row r="30" spans="1:20" x14ac:dyDescent="0.15">
      <c r="A30" s="1"/>
      <c r="B30" s="1"/>
      <c r="C30" s="1"/>
      <c r="D30" s="1"/>
      <c r="E30" s="1"/>
      <c r="F30" s="1"/>
      <c r="G30" s="1"/>
      <c r="H30" s="1"/>
      <c r="I30" s="1"/>
      <c r="J30" s="1"/>
      <c r="K30" s="1"/>
      <c r="L30" s="1"/>
      <c r="M30" s="1"/>
      <c r="N30" s="1"/>
      <c r="O30" s="1"/>
      <c r="P30" s="1"/>
      <c r="Q30" s="1"/>
      <c r="R30" s="1"/>
      <c r="S30" s="1"/>
      <c r="T30" s="1"/>
    </row>
    <row r="31" spans="1:20" x14ac:dyDescent="0.15">
      <c r="A31" s="1"/>
      <c r="B31" s="1"/>
      <c r="C31" s="1"/>
      <c r="D31" s="1"/>
      <c r="E31" s="1"/>
      <c r="F31" s="1"/>
      <c r="G31" s="1"/>
      <c r="H31" s="1"/>
      <c r="I31" s="1"/>
      <c r="J31" s="1"/>
      <c r="K31" s="1"/>
      <c r="L31" s="1"/>
    </row>
  </sheetData>
  <mergeCells count="6">
    <mergeCell ref="A1:L1"/>
    <mergeCell ref="B5:E5"/>
    <mergeCell ref="B3:F3"/>
    <mergeCell ref="A2:L2"/>
    <mergeCell ref="G5:H5"/>
    <mergeCell ref="I5:J5"/>
  </mergeCells>
  <phoneticPr fontId="2"/>
  <conditionalFormatting sqref="B3:F3">
    <cfRule type="expression" dxfId="750" priority="1">
      <formula>B3=""</formula>
    </cfRule>
  </conditionalFormatting>
  <printOptions horizontalCentered="1"/>
  <pageMargins left="0.78740157480314965" right="0.78740157480314965" top="0.98425196850393704" bottom="0.98425196850393704" header="0.51181102362204722" footer="0.51181102362204722"/>
  <pageSetup paperSize="9" scale="89" fitToHeight="0" orientation="landscape" r:id="rId1"/>
  <headerFooter alignWithMargins="0"/>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⑮年月支払分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IF(テーブル141523242531[[#This Row],[列1]]="",
    "",
    TEXT(テーブル141523242531[[#This Row],[列1]],"(aaa)"))</f>
        <v/>
      </c>
      <c r="C8" s="151" t="s">
        <v>32</v>
      </c>
      <c r="D8" s="17" t="s">
        <v>13</v>
      </c>
      <c r="E8" s="152" t="s">
        <v>32</v>
      </c>
      <c r="F8" s="153" t="s">
        <v>32</v>
      </c>
      <c r="G8" s="18">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8" s="19" t="s">
        <v>22</v>
      </c>
      <c r="I8" s="20"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8" s="21" t="s">
        <v>23</v>
      </c>
      <c r="K8" s="22">
        <f>IFERROR((テーブル141523242531[[#This Row],[列5]]+テーブル141523242531[[#This Row],[列7]]/60)*$C$5,"")</f>
        <v>0</v>
      </c>
      <c r="L8" s="23" t="s">
        <v>4</v>
      </c>
      <c r="M8" s="147"/>
      <c r="N8" s="24"/>
      <c r="O8" s="50"/>
      <c r="P8" s="25"/>
    </row>
    <row r="9" spans="1:16" ht="22.5" customHeight="1" x14ac:dyDescent="0.15">
      <c r="A9" s="137"/>
      <c r="B9" s="159" t="str">
        <f>IF(テーブル141523242531[[#This Row],[列1]]="",
    "",
    TEXT(テーブル141523242531[[#This Row],[列1]],"(aaa)"))</f>
        <v/>
      </c>
      <c r="C9" s="138" t="s">
        <v>32</v>
      </c>
      <c r="D9" s="59" t="s">
        <v>13</v>
      </c>
      <c r="E9" s="143" t="s">
        <v>32</v>
      </c>
      <c r="F9" s="144" t="s">
        <v>32</v>
      </c>
      <c r="G9"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9" s="28" t="s">
        <v>22</v>
      </c>
      <c r="I9" s="29"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9" s="30" t="s">
        <v>23</v>
      </c>
      <c r="K9" s="31">
        <f>IFERROR((テーブル141523242531[[#This Row],[列5]]+テーブル141523242531[[#This Row],[列7]]/60)*$C$5,"")</f>
        <v>0</v>
      </c>
      <c r="L9" s="32" t="s">
        <v>4</v>
      </c>
      <c r="M9" s="148"/>
      <c r="N9" s="33"/>
      <c r="O9" s="50"/>
      <c r="P9" s="25"/>
    </row>
    <row r="10" spans="1:16" ht="22.5" customHeight="1" x14ac:dyDescent="0.15">
      <c r="A10" s="137"/>
      <c r="B10" s="160" t="str">
        <f>IF(テーブル141523242531[[#This Row],[列1]]="",
    "",
    TEXT(テーブル141523242531[[#This Row],[列1]],"(aaa)"))</f>
        <v/>
      </c>
      <c r="C10" s="138" t="s">
        <v>32</v>
      </c>
      <c r="D10" s="59" t="s">
        <v>13</v>
      </c>
      <c r="E10" s="143" t="s">
        <v>32</v>
      </c>
      <c r="F10" s="144" t="s">
        <v>32</v>
      </c>
      <c r="G10"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0" s="28" t="s">
        <v>22</v>
      </c>
      <c r="I10"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0" s="30" t="s">
        <v>23</v>
      </c>
      <c r="K10" s="31">
        <f>IFERROR((テーブル141523242531[[#This Row],[列5]]+テーブル141523242531[[#This Row],[列7]]/60)*$C$5,"")</f>
        <v>0</v>
      </c>
      <c r="L10" s="32" t="s">
        <v>4</v>
      </c>
      <c r="M10" s="149"/>
      <c r="N10" s="33"/>
      <c r="O10" s="50"/>
      <c r="P10" s="25"/>
    </row>
    <row r="11" spans="1:16" ht="22.5" customHeight="1" x14ac:dyDescent="0.15">
      <c r="A11" s="137"/>
      <c r="B11" s="160" t="str">
        <f>IF(テーブル141523242531[[#This Row],[列1]]="",
    "",
    TEXT(テーブル141523242531[[#This Row],[列1]],"(aaa)"))</f>
        <v/>
      </c>
      <c r="C11" s="138" t="s">
        <v>20</v>
      </c>
      <c r="D11" s="59" t="s">
        <v>21</v>
      </c>
      <c r="E11" s="143" t="s">
        <v>20</v>
      </c>
      <c r="F11" s="144" t="s">
        <v>32</v>
      </c>
      <c r="G11"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1" s="28" t="s">
        <v>22</v>
      </c>
      <c r="I11"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1" s="30" t="s">
        <v>23</v>
      </c>
      <c r="K11" s="31">
        <f>IFERROR((テーブル141523242531[[#This Row],[列5]]+テーブル141523242531[[#This Row],[列7]]/60)*$C$5,"")</f>
        <v>0</v>
      </c>
      <c r="L11" s="32" t="s">
        <v>4</v>
      </c>
      <c r="M11" s="149"/>
      <c r="N11" s="33"/>
      <c r="O11" s="50"/>
      <c r="P11" s="25"/>
    </row>
    <row r="12" spans="1:16" ht="22.5" customHeight="1" x14ac:dyDescent="0.15">
      <c r="A12" s="137"/>
      <c r="B12" s="160" t="str">
        <f>IF(テーブル141523242531[[#This Row],[列1]]="",
    "",
    TEXT(テーブル141523242531[[#This Row],[列1]],"(aaa)"))</f>
        <v/>
      </c>
      <c r="C12" s="138" t="s">
        <v>20</v>
      </c>
      <c r="D12" s="59" t="s">
        <v>21</v>
      </c>
      <c r="E12" s="143" t="s">
        <v>20</v>
      </c>
      <c r="F12" s="144" t="s">
        <v>32</v>
      </c>
      <c r="G12"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2" s="28" t="s">
        <v>22</v>
      </c>
      <c r="I12"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2" s="30" t="s">
        <v>23</v>
      </c>
      <c r="K12" s="31">
        <f>IFERROR((テーブル141523242531[[#This Row],[列5]]+テーブル141523242531[[#This Row],[列7]]/60)*$C$5,"")</f>
        <v>0</v>
      </c>
      <c r="L12" s="32" t="s">
        <v>4</v>
      </c>
      <c r="M12" s="149"/>
      <c r="N12" s="33"/>
      <c r="O12" s="50"/>
      <c r="P12" s="25"/>
    </row>
    <row r="13" spans="1:16" ht="22.5" customHeight="1" x14ac:dyDescent="0.15">
      <c r="A13" s="137"/>
      <c r="B13" s="160" t="str">
        <f>IF(テーブル141523242531[[#This Row],[列1]]="",
    "",
    TEXT(テーブル141523242531[[#This Row],[列1]],"(aaa)"))</f>
        <v/>
      </c>
      <c r="C13" s="138" t="s">
        <v>20</v>
      </c>
      <c r="D13" s="59" t="s">
        <v>21</v>
      </c>
      <c r="E13" s="143" t="s">
        <v>20</v>
      </c>
      <c r="F13" s="144" t="s">
        <v>32</v>
      </c>
      <c r="G13"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3" s="28" t="s">
        <v>22</v>
      </c>
      <c r="I13"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3" s="30" t="s">
        <v>23</v>
      </c>
      <c r="K13" s="31">
        <f>IFERROR((テーブル141523242531[[#This Row],[列5]]+テーブル141523242531[[#This Row],[列7]]/60)*$C$5,"")</f>
        <v>0</v>
      </c>
      <c r="L13" s="32" t="s">
        <v>4</v>
      </c>
      <c r="M13" s="149"/>
      <c r="N13" s="33"/>
      <c r="O13" s="50"/>
      <c r="P13" s="25"/>
    </row>
    <row r="14" spans="1:16" ht="22.5" customHeight="1" x14ac:dyDescent="0.15">
      <c r="A14" s="137"/>
      <c r="B14" s="160" t="str">
        <f>IF(テーブル141523242531[[#This Row],[列1]]="",
    "",
    TEXT(テーブル141523242531[[#This Row],[列1]],"(aaa)"))</f>
        <v/>
      </c>
      <c r="C14" s="138" t="s">
        <v>20</v>
      </c>
      <c r="D14" s="59" t="s">
        <v>21</v>
      </c>
      <c r="E14" s="143" t="s">
        <v>20</v>
      </c>
      <c r="F14" s="144" t="s">
        <v>32</v>
      </c>
      <c r="G14"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4" s="28" t="s">
        <v>22</v>
      </c>
      <c r="I14"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4" s="30" t="s">
        <v>23</v>
      </c>
      <c r="K14" s="31">
        <f>IFERROR((テーブル141523242531[[#This Row],[列5]]+テーブル141523242531[[#This Row],[列7]]/60)*$C$5,"")</f>
        <v>0</v>
      </c>
      <c r="L14" s="32" t="s">
        <v>4</v>
      </c>
      <c r="M14" s="149"/>
      <c r="N14" s="33"/>
      <c r="O14" s="50"/>
      <c r="P14" s="25"/>
    </row>
    <row r="15" spans="1:16" ht="22.5" customHeight="1" x14ac:dyDescent="0.15">
      <c r="A15" s="137"/>
      <c r="B15" s="160" t="str">
        <f>IF(テーブル141523242531[[#This Row],[列1]]="",
    "",
    TEXT(テーブル141523242531[[#This Row],[列1]],"(aaa)"))</f>
        <v/>
      </c>
      <c r="C15" s="138" t="s">
        <v>20</v>
      </c>
      <c r="D15" s="59" t="s">
        <v>21</v>
      </c>
      <c r="E15" s="143" t="s">
        <v>20</v>
      </c>
      <c r="F15" s="144" t="s">
        <v>32</v>
      </c>
      <c r="G15"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5" s="28" t="s">
        <v>22</v>
      </c>
      <c r="I15"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5" s="30" t="s">
        <v>23</v>
      </c>
      <c r="K15" s="31">
        <f>IFERROR((テーブル141523242531[[#This Row],[列5]]+テーブル141523242531[[#This Row],[列7]]/60)*$C$5,"")</f>
        <v>0</v>
      </c>
      <c r="L15" s="32" t="s">
        <v>4</v>
      </c>
      <c r="M15" s="149"/>
      <c r="N15" s="33"/>
      <c r="O15" s="50"/>
      <c r="P15" s="25"/>
    </row>
    <row r="16" spans="1:16" ht="22.5" customHeight="1" x14ac:dyDescent="0.15">
      <c r="A16" s="137"/>
      <c r="B16" s="160" t="str">
        <f>IF(テーブル141523242531[[#This Row],[列1]]="",
    "",
    TEXT(テーブル141523242531[[#This Row],[列1]],"(aaa)"))</f>
        <v/>
      </c>
      <c r="C16" s="138" t="s">
        <v>20</v>
      </c>
      <c r="D16" s="59" t="s">
        <v>21</v>
      </c>
      <c r="E16" s="143" t="s">
        <v>20</v>
      </c>
      <c r="F16" s="144" t="s">
        <v>32</v>
      </c>
      <c r="G16"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6" s="28" t="s">
        <v>22</v>
      </c>
      <c r="I16"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6" s="30" t="s">
        <v>23</v>
      </c>
      <c r="K16" s="31">
        <f>IFERROR((テーブル141523242531[[#This Row],[列5]]+テーブル141523242531[[#This Row],[列7]]/60)*$C$5,"")</f>
        <v>0</v>
      </c>
      <c r="L16" s="32" t="s">
        <v>4</v>
      </c>
      <c r="M16" s="149"/>
      <c r="N16" s="33"/>
      <c r="O16" s="50"/>
      <c r="P16" s="25"/>
    </row>
    <row r="17" spans="1:16" ht="22.5" customHeight="1" x14ac:dyDescent="0.15">
      <c r="A17" s="137"/>
      <c r="B17" s="160" t="str">
        <f>IF(テーブル141523242531[[#This Row],[列1]]="",
    "",
    TEXT(テーブル141523242531[[#This Row],[列1]],"(aaa)"))</f>
        <v/>
      </c>
      <c r="C17" s="138" t="s">
        <v>20</v>
      </c>
      <c r="D17" s="59" t="s">
        <v>21</v>
      </c>
      <c r="E17" s="143" t="s">
        <v>20</v>
      </c>
      <c r="F17" s="144" t="s">
        <v>32</v>
      </c>
      <c r="G17"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7" s="28" t="s">
        <v>22</v>
      </c>
      <c r="I17"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7" s="30" t="s">
        <v>23</v>
      </c>
      <c r="K17" s="31">
        <f>IFERROR((テーブル141523242531[[#This Row],[列5]]+テーブル141523242531[[#This Row],[列7]]/60)*$C$5,"")</f>
        <v>0</v>
      </c>
      <c r="L17" s="32" t="s">
        <v>4</v>
      </c>
      <c r="M17" s="149"/>
      <c r="N17" s="33"/>
      <c r="O17" s="50"/>
      <c r="P17" s="25"/>
    </row>
    <row r="18" spans="1:16" ht="22.5" customHeight="1" x14ac:dyDescent="0.15">
      <c r="A18" s="137"/>
      <c r="B18" s="160" t="str">
        <f>IF(テーブル141523242531[[#This Row],[列1]]="",
    "",
    TEXT(テーブル141523242531[[#This Row],[列1]],"(aaa)"))</f>
        <v/>
      </c>
      <c r="C18" s="138" t="s">
        <v>20</v>
      </c>
      <c r="D18" s="59" t="s">
        <v>21</v>
      </c>
      <c r="E18" s="143" t="s">
        <v>20</v>
      </c>
      <c r="F18" s="144" t="s">
        <v>32</v>
      </c>
      <c r="G18"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8" s="28" t="s">
        <v>22</v>
      </c>
      <c r="I18"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8" s="30" t="s">
        <v>23</v>
      </c>
      <c r="K18" s="31">
        <f>IFERROR((テーブル141523242531[[#This Row],[列5]]+テーブル141523242531[[#This Row],[列7]]/60)*$C$5,"")</f>
        <v>0</v>
      </c>
      <c r="L18" s="32" t="s">
        <v>4</v>
      </c>
      <c r="M18" s="149"/>
      <c r="N18" s="33"/>
      <c r="O18" s="50"/>
      <c r="P18" s="25"/>
    </row>
    <row r="19" spans="1:16" ht="22.5" customHeight="1" x14ac:dyDescent="0.15">
      <c r="A19" s="137"/>
      <c r="B19" s="160" t="str">
        <f>IF(テーブル141523242531[[#This Row],[列1]]="",
    "",
    TEXT(テーブル141523242531[[#This Row],[列1]],"(aaa)"))</f>
        <v/>
      </c>
      <c r="C19" s="138" t="s">
        <v>20</v>
      </c>
      <c r="D19" s="59" t="s">
        <v>21</v>
      </c>
      <c r="E19" s="143" t="s">
        <v>20</v>
      </c>
      <c r="F19" s="144" t="s">
        <v>32</v>
      </c>
      <c r="G19"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19" s="28" t="s">
        <v>22</v>
      </c>
      <c r="I19"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19" s="30" t="s">
        <v>23</v>
      </c>
      <c r="K19" s="31">
        <f>IFERROR((テーブル141523242531[[#This Row],[列5]]+テーブル141523242531[[#This Row],[列7]]/60)*$C$5,"")</f>
        <v>0</v>
      </c>
      <c r="L19" s="32" t="s">
        <v>4</v>
      </c>
      <c r="M19" s="149"/>
      <c r="N19" s="33"/>
      <c r="O19" s="50"/>
      <c r="P19" s="25"/>
    </row>
    <row r="20" spans="1:16" ht="22.5" customHeight="1" x14ac:dyDescent="0.15">
      <c r="A20" s="137"/>
      <c r="B20" s="160" t="str">
        <f>IF(テーブル141523242531[[#This Row],[列1]]="",
    "",
    TEXT(テーブル141523242531[[#This Row],[列1]],"(aaa)"))</f>
        <v/>
      </c>
      <c r="C20" s="138" t="s">
        <v>20</v>
      </c>
      <c r="D20" s="59" t="s">
        <v>21</v>
      </c>
      <c r="E20" s="143" t="s">
        <v>20</v>
      </c>
      <c r="F20" s="144" t="s">
        <v>32</v>
      </c>
      <c r="G20"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0" s="28" t="s">
        <v>22</v>
      </c>
      <c r="I20"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0" s="30" t="s">
        <v>23</v>
      </c>
      <c r="K20" s="31">
        <f>IFERROR((テーブル141523242531[[#This Row],[列5]]+テーブル141523242531[[#This Row],[列7]]/60)*$C$5,"")</f>
        <v>0</v>
      </c>
      <c r="L20" s="32" t="s">
        <v>4</v>
      </c>
      <c r="M20" s="149"/>
      <c r="N20" s="33"/>
      <c r="O20" s="50"/>
      <c r="P20" s="25"/>
    </row>
    <row r="21" spans="1:16" ht="22.5" customHeight="1" x14ac:dyDescent="0.15">
      <c r="A21" s="137"/>
      <c r="B21" s="160" t="str">
        <f>IF(テーブル141523242531[[#This Row],[列1]]="",
    "",
    TEXT(テーブル141523242531[[#This Row],[列1]],"(aaa)"))</f>
        <v/>
      </c>
      <c r="C21" s="138" t="s">
        <v>20</v>
      </c>
      <c r="D21" s="59" t="s">
        <v>21</v>
      </c>
      <c r="E21" s="143" t="s">
        <v>20</v>
      </c>
      <c r="F21" s="144" t="s">
        <v>32</v>
      </c>
      <c r="G21"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1" s="28" t="s">
        <v>22</v>
      </c>
      <c r="I21"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1" s="30" t="s">
        <v>23</v>
      </c>
      <c r="K21" s="31">
        <f>IFERROR((テーブル141523242531[[#This Row],[列5]]+テーブル141523242531[[#This Row],[列7]]/60)*$C$5,"")</f>
        <v>0</v>
      </c>
      <c r="L21" s="32" t="s">
        <v>4</v>
      </c>
      <c r="M21" s="149"/>
      <c r="N21" s="33"/>
      <c r="O21" s="50"/>
      <c r="P21" s="25"/>
    </row>
    <row r="22" spans="1:16" ht="22.5" customHeight="1" x14ac:dyDescent="0.15">
      <c r="A22" s="137"/>
      <c r="B22" s="160" t="str">
        <f>IF(テーブル141523242531[[#This Row],[列1]]="",
    "",
    TEXT(テーブル141523242531[[#This Row],[列1]],"(aaa)"))</f>
        <v/>
      </c>
      <c r="C22" s="138" t="s">
        <v>20</v>
      </c>
      <c r="D22" s="59" t="s">
        <v>21</v>
      </c>
      <c r="E22" s="143" t="s">
        <v>20</v>
      </c>
      <c r="F22" s="144" t="s">
        <v>32</v>
      </c>
      <c r="G22"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2" s="28" t="s">
        <v>22</v>
      </c>
      <c r="I22"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2" s="30" t="s">
        <v>23</v>
      </c>
      <c r="K22" s="31">
        <f>IFERROR((テーブル141523242531[[#This Row],[列5]]+テーブル141523242531[[#This Row],[列7]]/60)*$C$5,"")</f>
        <v>0</v>
      </c>
      <c r="L22" s="32" t="s">
        <v>4</v>
      </c>
      <c r="M22" s="149"/>
      <c r="N22" s="33"/>
      <c r="O22" s="50"/>
      <c r="P22" s="25"/>
    </row>
    <row r="23" spans="1:16" ht="22.5" customHeight="1" x14ac:dyDescent="0.15">
      <c r="A23" s="137"/>
      <c r="B23" s="160" t="str">
        <f>IF(テーブル141523242531[[#This Row],[列1]]="",
    "",
    TEXT(テーブル141523242531[[#This Row],[列1]],"(aaa)"))</f>
        <v/>
      </c>
      <c r="C23" s="138" t="s">
        <v>20</v>
      </c>
      <c r="D23" s="59" t="s">
        <v>21</v>
      </c>
      <c r="E23" s="143" t="s">
        <v>20</v>
      </c>
      <c r="F23" s="144" t="s">
        <v>32</v>
      </c>
      <c r="G23"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3" s="28" t="s">
        <v>22</v>
      </c>
      <c r="I23"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3" s="30" t="s">
        <v>23</v>
      </c>
      <c r="K23" s="31">
        <f>IFERROR((テーブル141523242531[[#This Row],[列5]]+テーブル141523242531[[#This Row],[列7]]/60)*$C$5,"")</f>
        <v>0</v>
      </c>
      <c r="L23" s="32" t="s">
        <v>4</v>
      </c>
      <c r="M23" s="149"/>
      <c r="N23" s="33"/>
      <c r="O23" s="50"/>
      <c r="P23" s="25"/>
    </row>
    <row r="24" spans="1:16" ht="22.5" customHeight="1" x14ac:dyDescent="0.15">
      <c r="A24" s="137"/>
      <c r="B24" s="160" t="str">
        <f>IF(テーブル141523242531[[#This Row],[列1]]="",
    "",
    TEXT(テーブル141523242531[[#This Row],[列1]],"(aaa)"))</f>
        <v/>
      </c>
      <c r="C24" s="138" t="s">
        <v>20</v>
      </c>
      <c r="D24" s="59" t="s">
        <v>21</v>
      </c>
      <c r="E24" s="143" t="s">
        <v>20</v>
      </c>
      <c r="F24" s="144" t="s">
        <v>32</v>
      </c>
      <c r="G24"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4" s="28" t="s">
        <v>22</v>
      </c>
      <c r="I24"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4" s="30" t="s">
        <v>23</v>
      </c>
      <c r="K24" s="31">
        <f>IFERROR((テーブル141523242531[[#This Row],[列5]]+テーブル141523242531[[#This Row],[列7]]/60)*$C$5,"")</f>
        <v>0</v>
      </c>
      <c r="L24" s="32" t="s">
        <v>4</v>
      </c>
      <c r="M24" s="148"/>
      <c r="N24" s="33"/>
      <c r="O24" s="50"/>
      <c r="P24" s="25"/>
    </row>
    <row r="25" spans="1:16" ht="22.5" customHeight="1" x14ac:dyDescent="0.15">
      <c r="A25" s="137"/>
      <c r="B25" s="160" t="str">
        <f>IF(テーブル141523242531[[#This Row],[列1]]="",
    "",
    TEXT(テーブル141523242531[[#This Row],[列1]],"(aaa)"))</f>
        <v/>
      </c>
      <c r="C25" s="138" t="s">
        <v>20</v>
      </c>
      <c r="D25" s="59" t="s">
        <v>21</v>
      </c>
      <c r="E25" s="143" t="s">
        <v>20</v>
      </c>
      <c r="F25" s="144" t="s">
        <v>32</v>
      </c>
      <c r="G25"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5" s="28" t="s">
        <v>22</v>
      </c>
      <c r="I25"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5" s="30" t="s">
        <v>23</v>
      </c>
      <c r="K25" s="31">
        <f>IFERROR((テーブル141523242531[[#This Row],[列5]]+テーブル141523242531[[#This Row],[列7]]/60)*$C$5,"")</f>
        <v>0</v>
      </c>
      <c r="L25" s="32" t="s">
        <v>4</v>
      </c>
      <c r="M25" s="149"/>
      <c r="N25" s="33"/>
      <c r="O25" s="50"/>
      <c r="P25" s="25"/>
    </row>
    <row r="26" spans="1:16" ht="22.5" customHeight="1" x14ac:dyDescent="0.15">
      <c r="A26" s="137"/>
      <c r="B26" s="160" t="str">
        <f>IF(テーブル141523242531[[#This Row],[列1]]="",
    "",
    TEXT(テーブル141523242531[[#This Row],[列1]],"(aaa)"))</f>
        <v/>
      </c>
      <c r="C26" s="138" t="s">
        <v>20</v>
      </c>
      <c r="D26" s="59" t="s">
        <v>21</v>
      </c>
      <c r="E26" s="143" t="s">
        <v>20</v>
      </c>
      <c r="F26" s="144" t="s">
        <v>32</v>
      </c>
      <c r="G26"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6" s="28" t="s">
        <v>22</v>
      </c>
      <c r="I26"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6" s="30" t="s">
        <v>23</v>
      </c>
      <c r="K26" s="31">
        <f>IFERROR((テーブル141523242531[[#This Row],[列5]]+テーブル141523242531[[#This Row],[列7]]/60)*$C$5,"")</f>
        <v>0</v>
      </c>
      <c r="L26" s="32" t="s">
        <v>4</v>
      </c>
      <c r="M26" s="149"/>
      <c r="N26" s="33"/>
      <c r="O26" s="50"/>
      <c r="P26" s="25"/>
    </row>
    <row r="27" spans="1:16" ht="22.5" customHeight="1" x14ac:dyDescent="0.15">
      <c r="A27" s="137"/>
      <c r="B27" s="160" t="str">
        <f>IF(テーブル141523242531[[#This Row],[列1]]="",
    "",
    TEXT(テーブル141523242531[[#This Row],[列1]],"(aaa)"))</f>
        <v/>
      </c>
      <c r="C27" s="138" t="s">
        <v>20</v>
      </c>
      <c r="D27" s="59" t="s">
        <v>21</v>
      </c>
      <c r="E27" s="143" t="s">
        <v>20</v>
      </c>
      <c r="F27" s="144" t="s">
        <v>32</v>
      </c>
      <c r="G27"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7" s="28" t="s">
        <v>22</v>
      </c>
      <c r="I27"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7" s="30" t="s">
        <v>23</v>
      </c>
      <c r="K27" s="31">
        <f>IFERROR((テーブル141523242531[[#This Row],[列5]]+テーブル141523242531[[#This Row],[列7]]/60)*$C$5,"")</f>
        <v>0</v>
      </c>
      <c r="L27" s="32" t="s">
        <v>4</v>
      </c>
      <c r="M27" s="149"/>
      <c r="N27" s="33"/>
      <c r="O27" s="50"/>
      <c r="P27" s="25"/>
    </row>
    <row r="28" spans="1:16" ht="22.5" customHeight="1" x14ac:dyDescent="0.15">
      <c r="A28" s="137"/>
      <c r="B28" s="160" t="str">
        <f>IF(テーブル141523242531[[#This Row],[列1]]="",
    "",
    TEXT(テーブル141523242531[[#This Row],[列1]],"(aaa)"))</f>
        <v/>
      </c>
      <c r="C28" s="138" t="s">
        <v>20</v>
      </c>
      <c r="D28" s="59" t="s">
        <v>21</v>
      </c>
      <c r="E28" s="143" t="s">
        <v>20</v>
      </c>
      <c r="F28" s="144" t="s">
        <v>32</v>
      </c>
      <c r="G28"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8" s="28" t="s">
        <v>22</v>
      </c>
      <c r="I28"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8" s="30" t="s">
        <v>23</v>
      </c>
      <c r="K28" s="31">
        <f>IFERROR((テーブル141523242531[[#This Row],[列5]]+テーブル141523242531[[#This Row],[列7]]/60)*$C$5,"")</f>
        <v>0</v>
      </c>
      <c r="L28" s="32" t="s">
        <v>4</v>
      </c>
      <c r="M28" s="149"/>
      <c r="N28" s="33"/>
      <c r="O28" s="50"/>
      <c r="P28" s="25"/>
    </row>
    <row r="29" spans="1:16" ht="22.5" customHeight="1" x14ac:dyDescent="0.15">
      <c r="A29" s="137"/>
      <c r="B29" s="160" t="str">
        <f>IF(テーブル141523242531[[#This Row],[列1]]="",
    "",
    TEXT(テーブル141523242531[[#This Row],[列1]],"(aaa)"))</f>
        <v/>
      </c>
      <c r="C29" s="138" t="s">
        <v>20</v>
      </c>
      <c r="D29" s="59" t="s">
        <v>21</v>
      </c>
      <c r="E29" s="143" t="s">
        <v>20</v>
      </c>
      <c r="F29" s="144" t="s">
        <v>32</v>
      </c>
      <c r="G29" s="27">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29" s="28" t="s">
        <v>22</v>
      </c>
      <c r="I29" s="34"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29" s="30" t="s">
        <v>23</v>
      </c>
      <c r="K29" s="31">
        <f>IFERROR((テーブル141523242531[[#This Row],[列5]]+テーブル141523242531[[#This Row],[列7]]/60)*$C$5,"")</f>
        <v>0</v>
      </c>
      <c r="L29" s="32" t="s">
        <v>4</v>
      </c>
      <c r="M29" s="149"/>
      <c r="N29" s="33"/>
      <c r="O29" s="50"/>
      <c r="P29" s="25"/>
    </row>
    <row r="30" spans="1:16" ht="22.5" customHeight="1" thickBot="1" x14ac:dyDescent="0.2">
      <c r="A30" s="139"/>
      <c r="B30" s="161" t="str">
        <f>IF(テーブル141523242531[[#This Row],[列1]]="",
    "",
    TEXT(テーブル141523242531[[#This Row],[列1]],"(aaa)"))</f>
        <v/>
      </c>
      <c r="C30" s="140" t="s">
        <v>20</v>
      </c>
      <c r="D30" s="35" t="s">
        <v>21</v>
      </c>
      <c r="E30" s="145" t="s">
        <v>20</v>
      </c>
      <c r="F30" s="146" t="s">
        <v>32</v>
      </c>
      <c r="G30" s="36">
        <f>IF(OR(テーブル141523242531[[#This Row],[列2]]="",
          テーブル141523242531[[#This Row],[列4]]=""),
     0,
     IFERROR(HOUR(テーブル141523242531[[#This Row],[列4]]-テーブル141523242531[[#This Row],[列15]]-テーブル141523242531[[#This Row],[列2]]),
                  IFERROR(HOUR(テーブル141523242531[[#This Row],[列4]]-テーブル141523242531[[#This Row],[列2]]),
                               0)))</f>
        <v>0</v>
      </c>
      <c r="H30" s="37" t="s">
        <v>22</v>
      </c>
      <c r="I30" s="38" t="str">
        <f>IF(OR(テーブル141523242531[[#This Row],[列2]]="",
          テーブル141523242531[[#This Row],[列4]]=""),
     "00",
     IF(ISERROR(MINUTE(テーブル141523242531[[#This Row],[列4]]-テーブル141523242531[[#This Row],[列15]]-テーブル141523242531[[#This Row],[列2]])),
        IF(ISERROR(MINUTE(テーブル141523242531[[#This Row],[列4]]-テーブル141523242531[[#This Row],[列2]])),
           "00",
           IF(MINUTE(テーブル141523242531[[#This Row],[列4]]-テーブル141523242531[[#This Row],[列2]])&lt;30,
              "00",
              30)),
        IF(MINUTE(テーブル141523242531[[#This Row],[列4]]-テーブル141523242531[[#This Row],[列15]]-テーブル141523242531[[#This Row],[列2]])&lt;30,
           "00",
           30)))</f>
        <v>00</v>
      </c>
      <c r="J30" s="39" t="s">
        <v>23</v>
      </c>
      <c r="K30" s="40">
        <f>IFERROR((テーブル141523242531[[#This Row],[列5]]+テーブル141523242531[[#This Row],[列7]]/60)*$C$5,"")</f>
        <v>0</v>
      </c>
      <c r="L30" s="41" t="s">
        <v>4</v>
      </c>
      <c r="M30" s="150"/>
      <c r="N30" s="42"/>
      <c r="O30" s="50"/>
      <c r="P30" s="25"/>
    </row>
    <row r="31" spans="1:16" ht="22.5" customHeight="1" thickBot="1" x14ac:dyDescent="0.2">
      <c r="A31" s="198" t="s">
        <v>27</v>
      </c>
      <c r="B31" s="199"/>
      <c r="C31" s="200"/>
      <c r="D31" s="201"/>
      <c r="E31" s="202"/>
      <c r="F31" s="57"/>
      <c r="G31" s="203">
        <f>SUM(テーブル141523242531[[#All],[列5]])+SUM(テーブル141523242531[[#All],[列7]])/60</f>
        <v>0</v>
      </c>
      <c r="H31" s="204"/>
      <c r="I31" s="205" t="s">
        <v>24</v>
      </c>
      <c r="J31" s="206"/>
      <c r="K31" s="43">
        <f>SUM(テーブル141523242531[[#All],[列9]])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⑯年月支払分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IF(テーブル141523242530[[#This Row],[列1]]="",
    "",
    TEXT(テーブル141523242530[[#This Row],[列1]],"(aaa)"))</f>
        <v/>
      </c>
      <c r="C8" s="151" t="s">
        <v>32</v>
      </c>
      <c r="D8" s="17" t="s">
        <v>13</v>
      </c>
      <c r="E8" s="152" t="s">
        <v>32</v>
      </c>
      <c r="F8" s="153" t="s">
        <v>32</v>
      </c>
      <c r="G8" s="18">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8" s="19" t="s">
        <v>22</v>
      </c>
      <c r="I8" s="20"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8" s="21" t="s">
        <v>23</v>
      </c>
      <c r="K8" s="22">
        <f>IFERROR((テーブル141523242530[[#This Row],[列5]]+テーブル141523242530[[#This Row],[列7]]/60)*$C$5,"")</f>
        <v>0</v>
      </c>
      <c r="L8" s="23" t="s">
        <v>4</v>
      </c>
      <c r="M8" s="147"/>
      <c r="N8" s="24"/>
      <c r="O8" s="50"/>
      <c r="P8" s="25"/>
    </row>
    <row r="9" spans="1:16" ht="22.5" customHeight="1" x14ac:dyDescent="0.15">
      <c r="A9" s="137"/>
      <c r="B9" s="159" t="str">
        <f>IF(テーブル141523242530[[#This Row],[列1]]="",
    "",
    TEXT(テーブル141523242530[[#This Row],[列1]],"(aaa)"))</f>
        <v/>
      </c>
      <c r="C9" s="138" t="s">
        <v>32</v>
      </c>
      <c r="D9" s="59" t="s">
        <v>13</v>
      </c>
      <c r="E9" s="143" t="s">
        <v>32</v>
      </c>
      <c r="F9" s="144" t="s">
        <v>32</v>
      </c>
      <c r="G9"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9" s="28" t="s">
        <v>22</v>
      </c>
      <c r="I9" s="29"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9" s="30" t="s">
        <v>23</v>
      </c>
      <c r="K9" s="31">
        <f>IFERROR((テーブル141523242530[[#This Row],[列5]]+テーブル141523242530[[#This Row],[列7]]/60)*$C$5,"")</f>
        <v>0</v>
      </c>
      <c r="L9" s="32" t="s">
        <v>4</v>
      </c>
      <c r="M9" s="148"/>
      <c r="N9" s="33"/>
      <c r="O9" s="50"/>
      <c r="P9" s="25"/>
    </row>
    <row r="10" spans="1:16" ht="22.5" customHeight="1" x14ac:dyDescent="0.15">
      <c r="A10" s="137"/>
      <c r="B10" s="160" t="str">
        <f>IF(テーブル141523242530[[#This Row],[列1]]="",
    "",
    TEXT(テーブル141523242530[[#This Row],[列1]],"(aaa)"))</f>
        <v/>
      </c>
      <c r="C10" s="138" t="s">
        <v>32</v>
      </c>
      <c r="D10" s="59" t="s">
        <v>13</v>
      </c>
      <c r="E10" s="143" t="s">
        <v>32</v>
      </c>
      <c r="F10" s="144" t="s">
        <v>32</v>
      </c>
      <c r="G10"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0" s="28" t="s">
        <v>22</v>
      </c>
      <c r="I10"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0" s="30" t="s">
        <v>23</v>
      </c>
      <c r="K10" s="31">
        <f>IFERROR((テーブル141523242530[[#This Row],[列5]]+テーブル141523242530[[#This Row],[列7]]/60)*$C$5,"")</f>
        <v>0</v>
      </c>
      <c r="L10" s="32" t="s">
        <v>4</v>
      </c>
      <c r="M10" s="149"/>
      <c r="N10" s="33"/>
      <c r="O10" s="50"/>
      <c r="P10" s="25"/>
    </row>
    <row r="11" spans="1:16" ht="22.5" customHeight="1" x14ac:dyDescent="0.15">
      <c r="A11" s="137"/>
      <c r="B11" s="160" t="str">
        <f>IF(テーブル141523242530[[#This Row],[列1]]="",
    "",
    TEXT(テーブル141523242530[[#This Row],[列1]],"(aaa)"))</f>
        <v/>
      </c>
      <c r="C11" s="138" t="s">
        <v>20</v>
      </c>
      <c r="D11" s="59" t="s">
        <v>21</v>
      </c>
      <c r="E11" s="143" t="s">
        <v>20</v>
      </c>
      <c r="F11" s="144" t="s">
        <v>32</v>
      </c>
      <c r="G11"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1" s="28" t="s">
        <v>22</v>
      </c>
      <c r="I11"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1" s="30" t="s">
        <v>23</v>
      </c>
      <c r="K11" s="31">
        <f>IFERROR((テーブル141523242530[[#This Row],[列5]]+テーブル141523242530[[#This Row],[列7]]/60)*$C$5,"")</f>
        <v>0</v>
      </c>
      <c r="L11" s="32" t="s">
        <v>4</v>
      </c>
      <c r="M11" s="149"/>
      <c r="N11" s="33"/>
      <c r="O11" s="50"/>
      <c r="P11" s="25"/>
    </row>
    <row r="12" spans="1:16" ht="22.5" customHeight="1" x14ac:dyDescent="0.15">
      <c r="A12" s="137"/>
      <c r="B12" s="160" t="str">
        <f>IF(テーブル141523242530[[#This Row],[列1]]="",
    "",
    TEXT(テーブル141523242530[[#This Row],[列1]],"(aaa)"))</f>
        <v/>
      </c>
      <c r="C12" s="138" t="s">
        <v>20</v>
      </c>
      <c r="D12" s="59" t="s">
        <v>21</v>
      </c>
      <c r="E12" s="143" t="s">
        <v>20</v>
      </c>
      <c r="F12" s="144" t="s">
        <v>32</v>
      </c>
      <c r="G12"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2" s="28" t="s">
        <v>22</v>
      </c>
      <c r="I12"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2" s="30" t="s">
        <v>23</v>
      </c>
      <c r="K12" s="31">
        <f>IFERROR((テーブル141523242530[[#This Row],[列5]]+テーブル141523242530[[#This Row],[列7]]/60)*$C$5,"")</f>
        <v>0</v>
      </c>
      <c r="L12" s="32" t="s">
        <v>4</v>
      </c>
      <c r="M12" s="149"/>
      <c r="N12" s="33"/>
      <c r="O12" s="50"/>
      <c r="P12" s="25"/>
    </row>
    <row r="13" spans="1:16" ht="22.5" customHeight="1" x14ac:dyDescent="0.15">
      <c r="A13" s="137"/>
      <c r="B13" s="160" t="str">
        <f>IF(テーブル141523242530[[#This Row],[列1]]="",
    "",
    TEXT(テーブル141523242530[[#This Row],[列1]],"(aaa)"))</f>
        <v/>
      </c>
      <c r="C13" s="138" t="s">
        <v>20</v>
      </c>
      <c r="D13" s="59" t="s">
        <v>21</v>
      </c>
      <c r="E13" s="143" t="s">
        <v>20</v>
      </c>
      <c r="F13" s="144" t="s">
        <v>32</v>
      </c>
      <c r="G13"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3" s="28" t="s">
        <v>22</v>
      </c>
      <c r="I13"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3" s="30" t="s">
        <v>23</v>
      </c>
      <c r="K13" s="31">
        <f>IFERROR((テーブル141523242530[[#This Row],[列5]]+テーブル141523242530[[#This Row],[列7]]/60)*$C$5,"")</f>
        <v>0</v>
      </c>
      <c r="L13" s="32" t="s">
        <v>4</v>
      </c>
      <c r="M13" s="149"/>
      <c r="N13" s="33"/>
      <c r="O13" s="50"/>
      <c r="P13" s="25"/>
    </row>
    <row r="14" spans="1:16" ht="22.5" customHeight="1" x14ac:dyDescent="0.15">
      <c r="A14" s="137"/>
      <c r="B14" s="160" t="str">
        <f>IF(テーブル141523242530[[#This Row],[列1]]="",
    "",
    TEXT(テーブル141523242530[[#This Row],[列1]],"(aaa)"))</f>
        <v/>
      </c>
      <c r="C14" s="138" t="s">
        <v>20</v>
      </c>
      <c r="D14" s="59" t="s">
        <v>21</v>
      </c>
      <c r="E14" s="143" t="s">
        <v>20</v>
      </c>
      <c r="F14" s="144" t="s">
        <v>32</v>
      </c>
      <c r="G14"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4" s="28" t="s">
        <v>22</v>
      </c>
      <c r="I14"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4" s="30" t="s">
        <v>23</v>
      </c>
      <c r="K14" s="31">
        <f>IFERROR((テーブル141523242530[[#This Row],[列5]]+テーブル141523242530[[#This Row],[列7]]/60)*$C$5,"")</f>
        <v>0</v>
      </c>
      <c r="L14" s="32" t="s">
        <v>4</v>
      </c>
      <c r="M14" s="149"/>
      <c r="N14" s="33"/>
      <c r="O14" s="50"/>
      <c r="P14" s="25"/>
    </row>
    <row r="15" spans="1:16" ht="22.5" customHeight="1" x14ac:dyDescent="0.15">
      <c r="A15" s="137"/>
      <c r="B15" s="160" t="str">
        <f>IF(テーブル141523242530[[#This Row],[列1]]="",
    "",
    TEXT(テーブル141523242530[[#This Row],[列1]],"(aaa)"))</f>
        <v/>
      </c>
      <c r="C15" s="138" t="s">
        <v>20</v>
      </c>
      <c r="D15" s="59" t="s">
        <v>21</v>
      </c>
      <c r="E15" s="143" t="s">
        <v>20</v>
      </c>
      <c r="F15" s="144" t="s">
        <v>32</v>
      </c>
      <c r="G15"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5" s="28" t="s">
        <v>22</v>
      </c>
      <c r="I15"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5" s="30" t="s">
        <v>23</v>
      </c>
      <c r="K15" s="31">
        <f>IFERROR((テーブル141523242530[[#This Row],[列5]]+テーブル141523242530[[#This Row],[列7]]/60)*$C$5,"")</f>
        <v>0</v>
      </c>
      <c r="L15" s="32" t="s">
        <v>4</v>
      </c>
      <c r="M15" s="149"/>
      <c r="N15" s="33"/>
      <c r="O15" s="50"/>
      <c r="P15" s="25"/>
    </row>
    <row r="16" spans="1:16" ht="22.5" customHeight="1" x14ac:dyDescent="0.15">
      <c r="A16" s="137"/>
      <c r="B16" s="160" t="str">
        <f>IF(テーブル141523242530[[#This Row],[列1]]="",
    "",
    TEXT(テーブル141523242530[[#This Row],[列1]],"(aaa)"))</f>
        <v/>
      </c>
      <c r="C16" s="138" t="s">
        <v>20</v>
      </c>
      <c r="D16" s="59" t="s">
        <v>21</v>
      </c>
      <c r="E16" s="143" t="s">
        <v>20</v>
      </c>
      <c r="F16" s="144" t="s">
        <v>32</v>
      </c>
      <c r="G16"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6" s="28" t="s">
        <v>22</v>
      </c>
      <c r="I16"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6" s="30" t="s">
        <v>23</v>
      </c>
      <c r="K16" s="31">
        <f>IFERROR((テーブル141523242530[[#This Row],[列5]]+テーブル141523242530[[#This Row],[列7]]/60)*$C$5,"")</f>
        <v>0</v>
      </c>
      <c r="L16" s="32" t="s">
        <v>4</v>
      </c>
      <c r="M16" s="149"/>
      <c r="N16" s="33"/>
      <c r="O16" s="50"/>
      <c r="P16" s="25"/>
    </row>
    <row r="17" spans="1:16" ht="22.5" customHeight="1" x14ac:dyDescent="0.15">
      <c r="A17" s="137"/>
      <c r="B17" s="160" t="str">
        <f>IF(テーブル141523242530[[#This Row],[列1]]="",
    "",
    TEXT(テーブル141523242530[[#This Row],[列1]],"(aaa)"))</f>
        <v/>
      </c>
      <c r="C17" s="138" t="s">
        <v>20</v>
      </c>
      <c r="D17" s="59" t="s">
        <v>21</v>
      </c>
      <c r="E17" s="143" t="s">
        <v>20</v>
      </c>
      <c r="F17" s="144" t="s">
        <v>32</v>
      </c>
      <c r="G17"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7" s="28" t="s">
        <v>22</v>
      </c>
      <c r="I17"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7" s="30" t="s">
        <v>23</v>
      </c>
      <c r="K17" s="31">
        <f>IFERROR((テーブル141523242530[[#This Row],[列5]]+テーブル141523242530[[#This Row],[列7]]/60)*$C$5,"")</f>
        <v>0</v>
      </c>
      <c r="L17" s="32" t="s">
        <v>4</v>
      </c>
      <c r="M17" s="149"/>
      <c r="N17" s="33"/>
      <c r="O17" s="50"/>
      <c r="P17" s="25"/>
    </row>
    <row r="18" spans="1:16" ht="22.5" customHeight="1" x14ac:dyDescent="0.15">
      <c r="A18" s="137"/>
      <c r="B18" s="160" t="str">
        <f>IF(テーブル141523242530[[#This Row],[列1]]="",
    "",
    TEXT(テーブル141523242530[[#This Row],[列1]],"(aaa)"))</f>
        <v/>
      </c>
      <c r="C18" s="138" t="s">
        <v>20</v>
      </c>
      <c r="D18" s="59" t="s">
        <v>21</v>
      </c>
      <c r="E18" s="143" t="s">
        <v>20</v>
      </c>
      <c r="F18" s="144" t="s">
        <v>32</v>
      </c>
      <c r="G18"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8" s="28" t="s">
        <v>22</v>
      </c>
      <c r="I18"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8" s="30" t="s">
        <v>23</v>
      </c>
      <c r="K18" s="31">
        <f>IFERROR((テーブル141523242530[[#This Row],[列5]]+テーブル141523242530[[#This Row],[列7]]/60)*$C$5,"")</f>
        <v>0</v>
      </c>
      <c r="L18" s="32" t="s">
        <v>4</v>
      </c>
      <c r="M18" s="149"/>
      <c r="N18" s="33"/>
      <c r="O18" s="50"/>
      <c r="P18" s="25"/>
    </row>
    <row r="19" spans="1:16" ht="22.5" customHeight="1" x14ac:dyDescent="0.15">
      <c r="A19" s="137"/>
      <c r="B19" s="160" t="str">
        <f>IF(テーブル141523242530[[#This Row],[列1]]="",
    "",
    TEXT(テーブル141523242530[[#This Row],[列1]],"(aaa)"))</f>
        <v/>
      </c>
      <c r="C19" s="138" t="s">
        <v>20</v>
      </c>
      <c r="D19" s="59" t="s">
        <v>21</v>
      </c>
      <c r="E19" s="143" t="s">
        <v>20</v>
      </c>
      <c r="F19" s="144" t="s">
        <v>32</v>
      </c>
      <c r="G19"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19" s="28" t="s">
        <v>22</v>
      </c>
      <c r="I19"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19" s="30" t="s">
        <v>23</v>
      </c>
      <c r="K19" s="31">
        <f>IFERROR((テーブル141523242530[[#This Row],[列5]]+テーブル141523242530[[#This Row],[列7]]/60)*$C$5,"")</f>
        <v>0</v>
      </c>
      <c r="L19" s="32" t="s">
        <v>4</v>
      </c>
      <c r="M19" s="149"/>
      <c r="N19" s="33"/>
      <c r="O19" s="50"/>
      <c r="P19" s="25"/>
    </row>
    <row r="20" spans="1:16" ht="22.5" customHeight="1" x14ac:dyDescent="0.15">
      <c r="A20" s="137"/>
      <c r="B20" s="160" t="str">
        <f>IF(テーブル141523242530[[#This Row],[列1]]="",
    "",
    TEXT(テーブル141523242530[[#This Row],[列1]],"(aaa)"))</f>
        <v/>
      </c>
      <c r="C20" s="138" t="s">
        <v>20</v>
      </c>
      <c r="D20" s="59" t="s">
        <v>21</v>
      </c>
      <c r="E20" s="143" t="s">
        <v>20</v>
      </c>
      <c r="F20" s="144" t="s">
        <v>32</v>
      </c>
      <c r="G20"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0" s="28" t="s">
        <v>22</v>
      </c>
      <c r="I20"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0" s="30" t="s">
        <v>23</v>
      </c>
      <c r="K20" s="31">
        <f>IFERROR((テーブル141523242530[[#This Row],[列5]]+テーブル141523242530[[#This Row],[列7]]/60)*$C$5,"")</f>
        <v>0</v>
      </c>
      <c r="L20" s="32" t="s">
        <v>4</v>
      </c>
      <c r="M20" s="149"/>
      <c r="N20" s="33"/>
      <c r="O20" s="50"/>
      <c r="P20" s="25"/>
    </row>
    <row r="21" spans="1:16" ht="22.5" customHeight="1" x14ac:dyDescent="0.15">
      <c r="A21" s="137"/>
      <c r="B21" s="160" t="str">
        <f>IF(テーブル141523242530[[#This Row],[列1]]="",
    "",
    TEXT(テーブル141523242530[[#This Row],[列1]],"(aaa)"))</f>
        <v/>
      </c>
      <c r="C21" s="138" t="s">
        <v>20</v>
      </c>
      <c r="D21" s="59" t="s">
        <v>21</v>
      </c>
      <c r="E21" s="143" t="s">
        <v>20</v>
      </c>
      <c r="F21" s="144" t="s">
        <v>32</v>
      </c>
      <c r="G21"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1" s="28" t="s">
        <v>22</v>
      </c>
      <c r="I21"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1" s="30" t="s">
        <v>23</v>
      </c>
      <c r="K21" s="31">
        <f>IFERROR((テーブル141523242530[[#This Row],[列5]]+テーブル141523242530[[#This Row],[列7]]/60)*$C$5,"")</f>
        <v>0</v>
      </c>
      <c r="L21" s="32" t="s">
        <v>4</v>
      </c>
      <c r="M21" s="149"/>
      <c r="N21" s="33"/>
      <c r="O21" s="50"/>
      <c r="P21" s="25"/>
    </row>
    <row r="22" spans="1:16" ht="22.5" customHeight="1" x14ac:dyDescent="0.15">
      <c r="A22" s="137"/>
      <c r="B22" s="160" t="str">
        <f>IF(テーブル141523242530[[#This Row],[列1]]="",
    "",
    TEXT(テーブル141523242530[[#This Row],[列1]],"(aaa)"))</f>
        <v/>
      </c>
      <c r="C22" s="138" t="s">
        <v>20</v>
      </c>
      <c r="D22" s="59" t="s">
        <v>21</v>
      </c>
      <c r="E22" s="143" t="s">
        <v>20</v>
      </c>
      <c r="F22" s="144" t="s">
        <v>32</v>
      </c>
      <c r="G22"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2" s="28" t="s">
        <v>22</v>
      </c>
      <c r="I22"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2" s="30" t="s">
        <v>23</v>
      </c>
      <c r="K22" s="31">
        <f>IFERROR((テーブル141523242530[[#This Row],[列5]]+テーブル141523242530[[#This Row],[列7]]/60)*$C$5,"")</f>
        <v>0</v>
      </c>
      <c r="L22" s="32" t="s">
        <v>4</v>
      </c>
      <c r="M22" s="149"/>
      <c r="N22" s="33"/>
      <c r="O22" s="50"/>
      <c r="P22" s="25"/>
    </row>
    <row r="23" spans="1:16" ht="22.5" customHeight="1" x14ac:dyDescent="0.15">
      <c r="A23" s="137"/>
      <c r="B23" s="160" t="str">
        <f>IF(テーブル141523242530[[#This Row],[列1]]="",
    "",
    TEXT(テーブル141523242530[[#This Row],[列1]],"(aaa)"))</f>
        <v/>
      </c>
      <c r="C23" s="138" t="s">
        <v>20</v>
      </c>
      <c r="D23" s="59" t="s">
        <v>21</v>
      </c>
      <c r="E23" s="143" t="s">
        <v>20</v>
      </c>
      <c r="F23" s="144" t="s">
        <v>32</v>
      </c>
      <c r="G23"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3" s="28" t="s">
        <v>22</v>
      </c>
      <c r="I23"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3" s="30" t="s">
        <v>23</v>
      </c>
      <c r="K23" s="31">
        <f>IFERROR((テーブル141523242530[[#This Row],[列5]]+テーブル141523242530[[#This Row],[列7]]/60)*$C$5,"")</f>
        <v>0</v>
      </c>
      <c r="L23" s="32" t="s">
        <v>4</v>
      </c>
      <c r="M23" s="149"/>
      <c r="N23" s="33"/>
      <c r="O23" s="50"/>
      <c r="P23" s="25"/>
    </row>
    <row r="24" spans="1:16" ht="22.5" customHeight="1" x14ac:dyDescent="0.15">
      <c r="A24" s="137"/>
      <c r="B24" s="160" t="str">
        <f>IF(テーブル141523242530[[#This Row],[列1]]="",
    "",
    TEXT(テーブル141523242530[[#This Row],[列1]],"(aaa)"))</f>
        <v/>
      </c>
      <c r="C24" s="138" t="s">
        <v>20</v>
      </c>
      <c r="D24" s="59" t="s">
        <v>21</v>
      </c>
      <c r="E24" s="143" t="s">
        <v>20</v>
      </c>
      <c r="F24" s="144" t="s">
        <v>32</v>
      </c>
      <c r="G24"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4" s="28" t="s">
        <v>22</v>
      </c>
      <c r="I24"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4" s="30" t="s">
        <v>23</v>
      </c>
      <c r="K24" s="31">
        <f>IFERROR((テーブル141523242530[[#This Row],[列5]]+テーブル141523242530[[#This Row],[列7]]/60)*$C$5,"")</f>
        <v>0</v>
      </c>
      <c r="L24" s="32" t="s">
        <v>4</v>
      </c>
      <c r="M24" s="148"/>
      <c r="N24" s="33"/>
      <c r="O24" s="50"/>
      <c r="P24" s="25"/>
    </row>
    <row r="25" spans="1:16" ht="22.5" customHeight="1" x14ac:dyDescent="0.15">
      <c r="A25" s="137"/>
      <c r="B25" s="160" t="str">
        <f>IF(テーブル141523242530[[#This Row],[列1]]="",
    "",
    TEXT(テーブル141523242530[[#This Row],[列1]],"(aaa)"))</f>
        <v/>
      </c>
      <c r="C25" s="138" t="s">
        <v>20</v>
      </c>
      <c r="D25" s="59" t="s">
        <v>21</v>
      </c>
      <c r="E25" s="143" t="s">
        <v>20</v>
      </c>
      <c r="F25" s="144" t="s">
        <v>32</v>
      </c>
      <c r="G25"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5" s="28" t="s">
        <v>22</v>
      </c>
      <c r="I25"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5" s="30" t="s">
        <v>23</v>
      </c>
      <c r="K25" s="31">
        <f>IFERROR((テーブル141523242530[[#This Row],[列5]]+テーブル141523242530[[#This Row],[列7]]/60)*$C$5,"")</f>
        <v>0</v>
      </c>
      <c r="L25" s="32" t="s">
        <v>4</v>
      </c>
      <c r="M25" s="149"/>
      <c r="N25" s="33"/>
      <c r="O25" s="50"/>
      <c r="P25" s="25"/>
    </row>
    <row r="26" spans="1:16" ht="22.5" customHeight="1" x14ac:dyDescent="0.15">
      <c r="A26" s="137"/>
      <c r="B26" s="160" t="str">
        <f>IF(テーブル141523242530[[#This Row],[列1]]="",
    "",
    TEXT(テーブル141523242530[[#This Row],[列1]],"(aaa)"))</f>
        <v/>
      </c>
      <c r="C26" s="138" t="s">
        <v>20</v>
      </c>
      <c r="D26" s="59" t="s">
        <v>21</v>
      </c>
      <c r="E26" s="143" t="s">
        <v>20</v>
      </c>
      <c r="F26" s="144" t="s">
        <v>32</v>
      </c>
      <c r="G26"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6" s="28" t="s">
        <v>22</v>
      </c>
      <c r="I26"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6" s="30" t="s">
        <v>23</v>
      </c>
      <c r="K26" s="31">
        <f>IFERROR((テーブル141523242530[[#This Row],[列5]]+テーブル141523242530[[#This Row],[列7]]/60)*$C$5,"")</f>
        <v>0</v>
      </c>
      <c r="L26" s="32" t="s">
        <v>4</v>
      </c>
      <c r="M26" s="149"/>
      <c r="N26" s="33"/>
      <c r="O26" s="50"/>
      <c r="P26" s="25"/>
    </row>
    <row r="27" spans="1:16" ht="22.5" customHeight="1" x14ac:dyDescent="0.15">
      <c r="A27" s="137"/>
      <c r="B27" s="160" t="str">
        <f>IF(テーブル141523242530[[#This Row],[列1]]="",
    "",
    TEXT(テーブル141523242530[[#This Row],[列1]],"(aaa)"))</f>
        <v/>
      </c>
      <c r="C27" s="138" t="s">
        <v>20</v>
      </c>
      <c r="D27" s="59" t="s">
        <v>21</v>
      </c>
      <c r="E27" s="143" t="s">
        <v>20</v>
      </c>
      <c r="F27" s="144" t="s">
        <v>32</v>
      </c>
      <c r="G27"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7" s="28" t="s">
        <v>22</v>
      </c>
      <c r="I27"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7" s="30" t="s">
        <v>23</v>
      </c>
      <c r="K27" s="31">
        <f>IFERROR((テーブル141523242530[[#This Row],[列5]]+テーブル141523242530[[#This Row],[列7]]/60)*$C$5,"")</f>
        <v>0</v>
      </c>
      <c r="L27" s="32" t="s">
        <v>4</v>
      </c>
      <c r="M27" s="149"/>
      <c r="N27" s="33"/>
      <c r="O27" s="50"/>
      <c r="P27" s="25"/>
    </row>
    <row r="28" spans="1:16" ht="22.5" customHeight="1" x14ac:dyDescent="0.15">
      <c r="A28" s="137"/>
      <c r="B28" s="160" t="str">
        <f>IF(テーブル141523242530[[#This Row],[列1]]="",
    "",
    TEXT(テーブル141523242530[[#This Row],[列1]],"(aaa)"))</f>
        <v/>
      </c>
      <c r="C28" s="138" t="s">
        <v>20</v>
      </c>
      <c r="D28" s="59" t="s">
        <v>21</v>
      </c>
      <c r="E28" s="143" t="s">
        <v>20</v>
      </c>
      <c r="F28" s="144" t="s">
        <v>32</v>
      </c>
      <c r="G28"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8" s="28" t="s">
        <v>22</v>
      </c>
      <c r="I28"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8" s="30" t="s">
        <v>23</v>
      </c>
      <c r="K28" s="31">
        <f>IFERROR((テーブル141523242530[[#This Row],[列5]]+テーブル141523242530[[#This Row],[列7]]/60)*$C$5,"")</f>
        <v>0</v>
      </c>
      <c r="L28" s="32" t="s">
        <v>4</v>
      </c>
      <c r="M28" s="149"/>
      <c r="N28" s="33"/>
      <c r="O28" s="50"/>
      <c r="P28" s="25"/>
    </row>
    <row r="29" spans="1:16" ht="22.5" customHeight="1" x14ac:dyDescent="0.15">
      <c r="A29" s="137"/>
      <c r="B29" s="160" t="str">
        <f>IF(テーブル141523242530[[#This Row],[列1]]="",
    "",
    TEXT(テーブル141523242530[[#This Row],[列1]],"(aaa)"))</f>
        <v/>
      </c>
      <c r="C29" s="138" t="s">
        <v>20</v>
      </c>
      <c r="D29" s="59" t="s">
        <v>21</v>
      </c>
      <c r="E29" s="143" t="s">
        <v>20</v>
      </c>
      <c r="F29" s="144" t="s">
        <v>32</v>
      </c>
      <c r="G29" s="27">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29" s="28" t="s">
        <v>22</v>
      </c>
      <c r="I29" s="34"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29" s="30" t="s">
        <v>23</v>
      </c>
      <c r="K29" s="31">
        <f>IFERROR((テーブル141523242530[[#This Row],[列5]]+テーブル141523242530[[#This Row],[列7]]/60)*$C$5,"")</f>
        <v>0</v>
      </c>
      <c r="L29" s="32" t="s">
        <v>4</v>
      </c>
      <c r="M29" s="149"/>
      <c r="N29" s="33"/>
      <c r="O29" s="50"/>
      <c r="P29" s="25"/>
    </row>
    <row r="30" spans="1:16" ht="22.5" customHeight="1" thickBot="1" x14ac:dyDescent="0.2">
      <c r="A30" s="139"/>
      <c r="B30" s="161" t="str">
        <f>IF(テーブル141523242530[[#This Row],[列1]]="",
    "",
    TEXT(テーブル141523242530[[#This Row],[列1]],"(aaa)"))</f>
        <v/>
      </c>
      <c r="C30" s="140" t="s">
        <v>20</v>
      </c>
      <c r="D30" s="35" t="s">
        <v>21</v>
      </c>
      <c r="E30" s="145" t="s">
        <v>20</v>
      </c>
      <c r="F30" s="146" t="s">
        <v>32</v>
      </c>
      <c r="G30" s="36">
        <f>IF(OR(テーブル141523242530[[#This Row],[列2]]="",
          テーブル141523242530[[#This Row],[列4]]=""),
     0,
     IFERROR(HOUR(テーブル141523242530[[#This Row],[列4]]-テーブル141523242530[[#This Row],[列15]]-テーブル141523242530[[#This Row],[列2]]),
                  IFERROR(HOUR(テーブル141523242530[[#This Row],[列4]]-テーブル141523242530[[#This Row],[列2]]),
                               0)))</f>
        <v>0</v>
      </c>
      <c r="H30" s="37" t="s">
        <v>22</v>
      </c>
      <c r="I30" s="38" t="str">
        <f>IF(OR(テーブル141523242530[[#This Row],[列2]]="",
          テーブル141523242530[[#This Row],[列4]]=""),
     "00",
     IF(ISERROR(MINUTE(テーブル141523242530[[#This Row],[列4]]-テーブル141523242530[[#This Row],[列15]]-テーブル141523242530[[#This Row],[列2]])),
        IF(ISERROR(MINUTE(テーブル141523242530[[#This Row],[列4]]-テーブル141523242530[[#This Row],[列2]])),
           "00",
           IF(MINUTE(テーブル141523242530[[#This Row],[列4]]-テーブル141523242530[[#This Row],[列2]])&lt;30,
              "00",
              30)),
        IF(MINUTE(テーブル141523242530[[#This Row],[列4]]-テーブル141523242530[[#This Row],[列15]]-テーブル141523242530[[#This Row],[列2]])&lt;30,
           "00",
           30)))</f>
        <v>00</v>
      </c>
      <c r="J30" s="39" t="s">
        <v>23</v>
      </c>
      <c r="K30" s="40">
        <f>IFERROR((テーブル141523242530[[#This Row],[列5]]+テーブル141523242530[[#This Row],[列7]]/60)*$C$5,"")</f>
        <v>0</v>
      </c>
      <c r="L30" s="41" t="s">
        <v>4</v>
      </c>
      <c r="M30" s="150"/>
      <c r="N30" s="42"/>
      <c r="O30" s="50"/>
      <c r="P30" s="25"/>
    </row>
    <row r="31" spans="1:16" ht="22.5" customHeight="1" thickBot="1" x14ac:dyDescent="0.2">
      <c r="A31" s="198" t="s">
        <v>27</v>
      </c>
      <c r="B31" s="199"/>
      <c r="C31" s="200"/>
      <c r="D31" s="201"/>
      <c r="E31" s="202"/>
      <c r="F31" s="57"/>
      <c r="G31" s="203">
        <f>SUM(テーブル141523242530[[#All],[列5]])+SUM(テーブル141523242530[[#All],[列7]])/60</f>
        <v>0</v>
      </c>
      <c r="H31" s="204"/>
      <c r="I31" s="205" t="s">
        <v>24</v>
      </c>
      <c r="J31" s="206"/>
      <c r="K31" s="43">
        <f>SUM(テーブル141523242530[[#All],[列9]])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⑰年月支払分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IF(テーブル141523242529[[#This Row],[列1]]="",
    "",
    TEXT(テーブル141523242529[[#This Row],[列1]],"(aaa)"))</f>
        <v/>
      </c>
      <c r="C8" s="151" t="s">
        <v>32</v>
      </c>
      <c r="D8" s="17" t="s">
        <v>13</v>
      </c>
      <c r="E8" s="152" t="s">
        <v>32</v>
      </c>
      <c r="F8" s="153" t="s">
        <v>32</v>
      </c>
      <c r="G8" s="18">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8" s="19" t="s">
        <v>22</v>
      </c>
      <c r="I8" s="20"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8" s="21" t="s">
        <v>23</v>
      </c>
      <c r="K8" s="22">
        <f>IFERROR((テーブル141523242529[[#This Row],[列5]]+テーブル141523242529[[#This Row],[列7]]/60)*$C$5,"")</f>
        <v>0</v>
      </c>
      <c r="L8" s="23" t="s">
        <v>4</v>
      </c>
      <c r="M8" s="147"/>
      <c r="N8" s="24"/>
      <c r="O8" s="50"/>
      <c r="P8" s="25"/>
    </row>
    <row r="9" spans="1:16" ht="22.5" customHeight="1" x14ac:dyDescent="0.15">
      <c r="A9" s="137"/>
      <c r="B9" s="159" t="str">
        <f>IF(テーブル141523242529[[#This Row],[列1]]="",
    "",
    TEXT(テーブル141523242529[[#This Row],[列1]],"(aaa)"))</f>
        <v/>
      </c>
      <c r="C9" s="138" t="s">
        <v>32</v>
      </c>
      <c r="D9" s="59" t="s">
        <v>13</v>
      </c>
      <c r="E9" s="143" t="s">
        <v>32</v>
      </c>
      <c r="F9" s="144" t="s">
        <v>32</v>
      </c>
      <c r="G9"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9" s="28" t="s">
        <v>22</v>
      </c>
      <c r="I9" s="29"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9" s="30" t="s">
        <v>23</v>
      </c>
      <c r="K9" s="31">
        <f>IFERROR((テーブル141523242529[[#This Row],[列5]]+テーブル141523242529[[#This Row],[列7]]/60)*$C$5,"")</f>
        <v>0</v>
      </c>
      <c r="L9" s="32" t="s">
        <v>4</v>
      </c>
      <c r="M9" s="148"/>
      <c r="N9" s="33"/>
      <c r="O9" s="50"/>
      <c r="P9" s="25"/>
    </row>
    <row r="10" spans="1:16" ht="22.5" customHeight="1" x14ac:dyDescent="0.15">
      <c r="A10" s="137"/>
      <c r="B10" s="160" t="str">
        <f>IF(テーブル141523242529[[#This Row],[列1]]="",
    "",
    TEXT(テーブル141523242529[[#This Row],[列1]],"(aaa)"))</f>
        <v/>
      </c>
      <c r="C10" s="138" t="s">
        <v>32</v>
      </c>
      <c r="D10" s="59" t="s">
        <v>13</v>
      </c>
      <c r="E10" s="143" t="s">
        <v>32</v>
      </c>
      <c r="F10" s="144" t="s">
        <v>32</v>
      </c>
      <c r="G10"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0" s="28" t="s">
        <v>22</v>
      </c>
      <c r="I10"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0" s="30" t="s">
        <v>23</v>
      </c>
      <c r="K10" s="31">
        <f>IFERROR((テーブル141523242529[[#This Row],[列5]]+テーブル141523242529[[#This Row],[列7]]/60)*$C$5,"")</f>
        <v>0</v>
      </c>
      <c r="L10" s="32" t="s">
        <v>4</v>
      </c>
      <c r="M10" s="149"/>
      <c r="N10" s="33"/>
      <c r="O10" s="50"/>
      <c r="P10" s="25"/>
    </row>
    <row r="11" spans="1:16" ht="22.5" customHeight="1" x14ac:dyDescent="0.15">
      <c r="A11" s="137"/>
      <c r="B11" s="160" t="str">
        <f>IF(テーブル141523242529[[#This Row],[列1]]="",
    "",
    TEXT(テーブル141523242529[[#This Row],[列1]],"(aaa)"))</f>
        <v/>
      </c>
      <c r="C11" s="138" t="s">
        <v>20</v>
      </c>
      <c r="D11" s="59" t="s">
        <v>21</v>
      </c>
      <c r="E11" s="143" t="s">
        <v>20</v>
      </c>
      <c r="F11" s="144" t="s">
        <v>32</v>
      </c>
      <c r="G11"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1" s="28" t="s">
        <v>22</v>
      </c>
      <c r="I11"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1" s="30" t="s">
        <v>23</v>
      </c>
      <c r="K11" s="31">
        <f>IFERROR((テーブル141523242529[[#This Row],[列5]]+テーブル141523242529[[#This Row],[列7]]/60)*$C$5,"")</f>
        <v>0</v>
      </c>
      <c r="L11" s="32" t="s">
        <v>4</v>
      </c>
      <c r="M11" s="149"/>
      <c r="N11" s="33"/>
      <c r="O11" s="50"/>
      <c r="P11" s="25"/>
    </row>
    <row r="12" spans="1:16" ht="22.5" customHeight="1" x14ac:dyDescent="0.15">
      <c r="A12" s="137"/>
      <c r="B12" s="160" t="str">
        <f>IF(テーブル141523242529[[#This Row],[列1]]="",
    "",
    TEXT(テーブル141523242529[[#This Row],[列1]],"(aaa)"))</f>
        <v/>
      </c>
      <c r="C12" s="138" t="s">
        <v>20</v>
      </c>
      <c r="D12" s="59" t="s">
        <v>21</v>
      </c>
      <c r="E12" s="143" t="s">
        <v>20</v>
      </c>
      <c r="F12" s="144" t="s">
        <v>32</v>
      </c>
      <c r="G12"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2" s="28" t="s">
        <v>22</v>
      </c>
      <c r="I12"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2" s="30" t="s">
        <v>23</v>
      </c>
      <c r="K12" s="31">
        <f>IFERROR((テーブル141523242529[[#This Row],[列5]]+テーブル141523242529[[#This Row],[列7]]/60)*$C$5,"")</f>
        <v>0</v>
      </c>
      <c r="L12" s="32" t="s">
        <v>4</v>
      </c>
      <c r="M12" s="149"/>
      <c r="N12" s="33"/>
      <c r="O12" s="50"/>
      <c r="P12" s="25"/>
    </row>
    <row r="13" spans="1:16" ht="22.5" customHeight="1" x14ac:dyDescent="0.15">
      <c r="A13" s="137"/>
      <c r="B13" s="160" t="str">
        <f>IF(テーブル141523242529[[#This Row],[列1]]="",
    "",
    TEXT(テーブル141523242529[[#This Row],[列1]],"(aaa)"))</f>
        <v/>
      </c>
      <c r="C13" s="138" t="s">
        <v>20</v>
      </c>
      <c r="D13" s="59" t="s">
        <v>21</v>
      </c>
      <c r="E13" s="143" t="s">
        <v>20</v>
      </c>
      <c r="F13" s="144" t="s">
        <v>32</v>
      </c>
      <c r="G13"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3" s="28" t="s">
        <v>22</v>
      </c>
      <c r="I13"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3" s="30" t="s">
        <v>23</v>
      </c>
      <c r="K13" s="31">
        <f>IFERROR((テーブル141523242529[[#This Row],[列5]]+テーブル141523242529[[#This Row],[列7]]/60)*$C$5,"")</f>
        <v>0</v>
      </c>
      <c r="L13" s="32" t="s">
        <v>4</v>
      </c>
      <c r="M13" s="149"/>
      <c r="N13" s="33"/>
      <c r="O13" s="50"/>
      <c r="P13" s="25"/>
    </row>
    <row r="14" spans="1:16" ht="22.5" customHeight="1" x14ac:dyDescent="0.15">
      <c r="A14" s="137"/>
      <c r="B14" s="160" t="str">
        <f>IF(テーブル141523242529[[#This Row],[列1]]="",
    "",
    TEXT(テーブル141523242529[[#This Row],[列1]],"(aaa)"))</f>
        <v/>
      </c>
      <c r="C14" s="138" t="s">
        <v>20</v>
      </c>
      <c r="D14" s="59" t="s">
        <v>21</v>
      </c>
      <c r="E14" s="143" t="s">
        <v>20</v>
      </c>
      <c r="F14" s="144" t="s">
        <v>32</v>
      </c>
      <c r="G14"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4" s="28" t="s">
        <v>22</v>
      </c>
      <c r="I14"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4" s="30" t="s">
        <v>23</v>
      </c>
      <c r="K14" s="31">
        <f>IFERROR((テーブル141523242529[[#This Row],[列5]]+テーブル141523242529[[#This Row],[列7]]/60)*$C$5,"")</f>
        <v>0</v>
      </c>
      <c r="L14" s="32" t="s">
        <v>4</v>
      </c>
      <c r="M14" s="149"/>
      <c r="N14" s="33"/>
      <c r="O14" s="50"/>
      <c r="P14" s="25"/>
    </row>
    <row r="15" spans="1:16" ht="22.5" customHeight="1" x14ac:dyDescent="0.15">
      <c r="A15" s="137"/>
      <c r="B15" s="160" t="str">
        <f>IF(テーブル141523242529[[#This Row],[列1]]="",
    "",
    TEXT(テーブル141523242529[[#This Row],[列1]],"(aaa)"))</f>
        <v/>
      </c>
      <c r="C15" s="138" t="s">
        <v>20</v>
      </c>
      <c r="D15" s="59" t="s">
        <v>21</v>
      </c>
      <c r="E15" s="143" t="s">
        <v>20</v>
      </c>
      <c r="F15" s="144" t="s">
        <v>32</v>
      </c>
      <c r="G15"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5" s="28" t="s">
        <v>22</v>
      </c>
      <c r="I15"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5" s="30" t="s">
        <v>23</v>
      </c>
      <c r="K15" s="31">
        <f>IFERROR((テーブル141523242529[[#This Row],[列5]]+テーブル141523242529[[#This Row],[列7]]/60)*$C$5,"")</f>
        <v>0</v>
      </c>
      <c r="L15" s="32" t="s">
        <v>4</v>
      </c>
      <c r="M15" s="149"/>
      <c r="N15" s="33"/>
      <c r="O15" s="50"/>
      <c r="P15" s="25"/>
    </row>
    <row r="16" spans="1:16" ht="22.5" customHeight="1" x14ac:dyDescent="0.15">
      <c r="A16" s="137"/>
      <c r="B16" s="160" t="str">
        <f>IF(テーブル141523242529[[#This Row],[列1]]="",
    "",
    TEXT(テーブル141523242529[[#This Row],[列1]],"(aaa)"))</f>
        <v/>
      </c>
      <c r="C16" s="138" t="s">
        <v>20</v>
      </c>
      <c r="D16" s="59" t="s">
        <v>21</v>
      </c>
      <c r="E16" s="143" t="s">
        <v>20</v>
      </c>
      <c r="F16" s="144" t="s">
        <v>32</v>
      </c>
      <c r="G16"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6" s="28" t="s">
        <v>22</v>
      </c>
      <c r="I16"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6" s="30" t="s">
        <v>23</v>
      </c>
      <c r="K16" s="31">
        <f>IFERROR((テーブル141523242529[[#This Row],[列5]]+テーブル141523242529[[#This Row],[列7]]/60)*$C$5,"")</f>
        <v>0</v>
      </c>
      <c r="L16" s="32" t="s">
        <v>4</v>
      </c>
      <c r="M16" s="149"/>
      <c r="N16" s="33"/>
      <c r="O16" s="50"/>
      <c r="P16" s="25"/>
    </row>
    <row r="17" spans="1:16" ht="22.5" customHeight="1" x14ac:dyDescent="0.15">
      <c r="A17" s="137"/>
      <c r="B17" s="160" t="str">
        <f>IF(テーブル141523242529[[#This Row],[列1]]="",
    "",
    TEXT(テーブル141523242529[[#This Row],[列1]],"(aaa)"))</f>
        <v/>
      </c>
      <c r="C17" s="138" t="s">
        <v>20</v>
      </c>
      <c r="D17" s="59" t="s">
        <v>21</v>
      </c>
      <c r="E17" s="143" t="s">
        <v>20</v>
      </c>
      <c r="F17" s="144" t="s">
        <v>32</v>
      </c>
      <c r="G17"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7" s="28" t="s">
        <v>22</v>
      </c>
      <c r="I17"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7" s="30" t="s">
        <v>23</v>
      </c>
      <c r="K17" s="31">
        <f>IFERROR((テーブル141523242529[[#This Row],[列5]]+テーブル141523242529[[#This Row],[列7]]/60)*$C$5,"")</f>
        <v>0</v>
      </c>
      <c r="L17" s="32" t="s">
        <v>4</v>
      </c>
      <c r="M17" s="149"/>
      <c r="N17" s="33"/>
      <c r="O17" s="50"/>
      <c r="P17" s="25"/>
    </row>
    <row r="18" spans="1:16" ht="22.5" customHeight="1" x14ac:dyDescent="0.15">
      <c r="A18" s="137"/>
      <c r="B18" s="160" t="str">
        <f>IF(テーブル141523242529[[#This Row],[列1]]="",
    "",
    TEXT(テーブル141523242529[[#This Row],[列1]],"(aaa)"))</f>
        <v/>
      </c>
      <c r="C18" s="138" t="s">
        <v>20</v>
      </c>
      <c r="D18" s="59" t="s">
        <v>21</v>
      </c>
      <c r="E18" s="143" t="s">
        <v>20</v>
      </c>
      <c r="F18" s="144" t="s">
        <v>32</v>
      </c>
      <c r="G18"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8" s="28" t="s">
        <v>22</v>
      </c>
      <c r="I18"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8" s="30" t="s">
        <v>23</v>
      </c>
      <c r="K18" s="31">
        <f>IFERROR((テーブル141523242529[[#This Row],[列5]]+テーブル141523242529[[#This Row],[列7]]/60)*$C$5,"")</f>
        <v>0</v>
      </c>
      <c r="L18" s="32" t="s">
        <v>4</v>
      </c>
      <c r="M18" s="149"/>
      <c r="N18" s="33"/>
      <c r="O18" s="50"/>
      <c r="P18" s="25"/>
    </row>
    <row r="19" spans="1:16" ht="22.5" customHeight="1" x14ac:dyDescent="0.15">
      <c r="A19" s="137"/>
      <c r="B19" s="160" t="str">
        <f>IF(テーブル141523242529[[#This Row],[列1]]="",
    "",
    TEXT(テーブル141523242529[[#This Row],[列1]],"(aaa)"))</f>
        <v/>
      </c>
      <c r="C19" s="138" t="s">
        <v>20</v>
      </c>
      <c r="D19" s="59" t="s">
        <v>21</v>
      </c>
      <c r="E19" s="143" t="s">
        <v>20</v>
      </c>
      <c r="F19" s="144" t="s">
        <v>32</v>
      </c>
      <c r="G19"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19" s="28" t="s">
        <v>22</v>
      </c>
      <c r="I19"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19" s="30" t="s">
        <v>23</v>
      </c>
      <c r="K19" s="31">
        <f>IFERROR((テーブル141523242529[[#This Row],[列5]]+テーブル141523242529[[#This Row],[列7]]/60)*$C$5,"")</f>
        <v>0</v>
      </c>
      <c r="L19" s="32" t="s">
        <v>4</v>
      </c>
      <c r="M19" s="149"/>
      <c r="N19" s="33"/>
      <c r="O19" s="50"/>
      <c r="P19" s="25"/>
    </row>
    <row r="20" spans="1:16" ht="22.5" customHeight="1" x14ac:dyDescent="0.15">
      <c r="A20" s="137"/>
      <c r="B20" s="160" t="str">
        <f>IF(テーブル141523242529[[#This Row],[列1]]="",
    "",
    TEXT(テーブル141523242529[[#This Row],[列1]],"(aaa)"))</f>
        <v/>
      </c>
      <c r="C20" s="138" t="s">
        <v>20</v>
      </c>
      <c r="D20" s="59" t="s">
        <v>21</v>
      </c>
      <c r="E20" s="143" t="s">
        <v>20</v>
      </c>
      <c r="F20" s="144" t="s">
        <v>32</v>
      </c>
      <c r="G20"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0" s="28" t="s">
        <v>22</v>
      </c>
      <c r="I20"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0" s="30" t="s">
        <v>23</v>
      </c>
      <c r="K20" s="31">
        <f>IFERROR((テーブル141523242529[[#This Row],[列5]]+テーブル141523242529[[#This Row],[列7]]/60)*$C$5,"")</f>
        <v>0</v>
      </c>
      <c r="L20" s="32" t="s">
        <v>4</v>
      </c>
      <c r="M20" s="149"/>
      <c r="N20" s="33"/>
      <c r="O20" s="50"/>
      <c r="P20" s="25"/>
    </row>
    <row r="21" spans="1:16" ht="22.5" customHeight="1" x14ac:dyDescent="0.15">
      <c r="A21" s="137"/>
      <c r="B21" s="160" t="str">
        <f>IF(テーブル141523242529[[#This Row],[列1]]="",
    "",
    TEXT(テーブル141523242529[[#This Row],[列1]],"(aaa)"))</f>
        <v/>
      </c>
      <c r="C21" s="138" t="s">
        <v>20</v>
      </c>
      <c r="D21" s="59" t="s">
        <v>21</v>
      </c>
      <c r="E21" s="143" t="s">
        <v>20</v>
      </c>
      <c r="F21" s="144" t="s">
        <v>32</v>
      </c>
      <c r="G21"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1" s="28" t="s">
        <v>22</v>
      </c>
      <c r="I21"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1" s="30" t="s">
        <v>23</v>
      </c>
      <c r="K21" s="31">
        <f>IFERROR((テーブル141523242529[[#This Row],[列5]]+テーブル141523242529[[#This Row],[列7]]/60)*$C$5,"")</f>
        <v>0</v>
      </c>
      <c r="L21" s="32" t="s">
        <v>4</v>
      </c>
      <c r="M21" s="149"/>
      <c r="N21" s="33"/>
      <c r="O21" s="50"/>
      <c r="P21" s="25"/>
    </row>
    <row r="22" spans="1:16" ht="22.5" customHeight="1" x14ac:dyDescent="0.15">
      <c r="A22" s="137"/>
      <c r="B22" s="160" t="str">
        <f>IF(テーブル141523242529[[#This Row],[列1]]="",
    "",
    TEXT(テーブル141523242529[[#This Row],[列1]],"(aaa)"))</f>
        <v/>
      </c>
      <c r="C22" s="138" t="s">
        <v>20</v>
      </c>
      <c r="D22" s="59" t="s">
        <v>21</v>
      </c>
      <c r="E22" s="143" t="s">
        <v>20</v>
      </c>
      <c r="F22" s="144" t="s">
        <v>32</v>
      </c>
      <c r="G22"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2" s="28" t="s">
        <v>22</v>
      </c>
      <c r="I22"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2" s="30" t="s">
        <v>23</v>
      </c>
      <c r="K22" s="31">
        <f>IFERROR((テーブル141523242529[[#This Row],[列5]]+テーブル141523242529[[#This Row],[列7]]/60)*$C$5,"")</f>
        <v>0</v>
      </c>
      <c r="L22" s="32" t="s">
        <v>4</v>
      </c>
      <c r="M22" s="149"/>
      <c r="N22" s="33"/>
      <c r="O22" s="50"/>
      <c r="P22" s="25"/>
    </row>
    <row r="23" spans="1:16" ht="22.5" customHeight="1" x14ac:dyDescent="0.15">
      <c r="A23" s="137"/>
      <c r="B23" s="160" t="str">
        <f>IF(テーブル141523242529[[#This Row],[列1]]="",
    "",
    TEXT(テーブル141523242529[[#This Row],[列1]],"(aaa)"))</f>
        <v/>
      </c>
      <c r="C23" s="138" t="s">
        <v>20</v>
      </c>
      <c r="D23" s="59" t="s">
        <v>21</v>
      </c>
      <c r="E23" s="143" t="s">
        <v>20</v>
      </c>
      <c r="F23" s="144" t="s">
        <v>32</v>
      </c>
      <c r="G23"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3" s="28" t="s">
        <v>22</v>
      </c>
      <c r="I23"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3" s="30" t="s">
        <v>23</v>
      </c>
      <c r="K23" s="31">
        <f>IFERROR((テーブル141523242529[[#This Row],[列5]]+テーブル141523242529[[#This Row],[列7]]/60)*$C$5,"")</f>
        <v>0</v>
      </c>
      <c r="L23" s="32" t="s">
        <v>4</v>
      </c>
      <c r="M23" s="149"/>
      <c r="N23" s="33"/>
      <c r="O23" s="50"/>
      <c r="P23" s="25"/>
    </row>
    <row r="24" spans="1:16" ht="22.5" customHeight="1" x14ac:dyDescent="0.15">
      <c r="A24" s="137"/>
      <c r="B24" s="160" t="str">
        <f>IF(テーブル141523242529[[#This Row],[列1]]="",
    "",
    TEXT(テーブル141523242529[[#This Row],[列1]],"(aaa)"))</f>
        <v/>
      </c>
      <c r="C24" s="138" t="s">
        <v>20</v>
      </c>
      <c r="D24" s="59" t="s">
        <v>21</v>
      </c>
      <c r="E24" s="143" t="s">
        <v>20</v>
      </c>
      <c r="F24" s="144" t="s">
        <v>32</v>
      </c>
      <c r="G24"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4" s="28" t="s">
        <v>22</v>
      </c>
      <c r="I24"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4" s="30" t="s">
        <v>23</v>
      </c>
      <c r="K24" s="31">
        <f>IFERROR((テーブル141523242529[[#This Row],[列5]]+テーブル141523242529[[#This Row],[列7]]/60)*$C$5,"")</f>
        <v>0</v>
      </c>
      <c r="L24" s="32" t="s">
        <v>4</v>
      </c>
      <c r="M24" s="148"/>
      <c r="N24" s="33"/>
      <c r="O24" s="50"/>
      <c r="P24" s="25"/>
    </row>
    <row r="25" spans="1:16" ht="22.5" customHeight="1" x14ac:dyDescent="0.15">
      <c r="A25" s="137"/>
      <c r="B25" s="160" t="str">
        <f>IF(テーブル141523242529[[#This Row],[列1]]="",
    "",
    TEXT(テーブル141523242529[[#This Row],[列1]],"(aaa)"))</f>
        <v/>
      </c>
      <c r="C25" s="138" t="s">
        <v>20</v>
      </c>
      <c r="D25" s="59" t="s">
        <v>21</v>
      </c>
      <c r="E25" s="143" t="s">
        <v>20</v>
      </c>
      <c r="F25" s="144" t="s">
        <v>32</v>
      </c>
      <c r="G25"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5" s="28" t="s">
        <v>22</v>
      </c>
      <c r="I25"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5" s="30" t="s">
        <v>23</v>
      </c>
      <c r="K25" s="31">
        <f>IFERROR((テーブル141523242529[[#This Row],[列5]]+テーブル141523242529[[#This Row],[列7]]/60)*$C$5,"")</f>
        <v>0</v>
      </c>
      <c r="L25" s="32" t="s">
        <v>4</v>
      </c>
      <c r="M25" s="149"/>
      <c r="N25" s="33"/>
      <c r="O25" s="50"/>
      <c r="P25" s="25"/>
    </row>
    <row r="26" spans="1:16" ht="22.5" customHeight="1" x14ac:dyDescent="0.15">
      <c r="A26" s="137"/>
      <c r="B26" s="160" t="str">
        <f>IF(テーブル141523242529[[#This Row],[列1]]="",
    "",
    TEXT(テーブル141523242529[[#This Row],[列1]],"(aaa)"))</f>
        <v/>
      </c>
      <c r="C26" s="138" t="s">
        <v>20</v>
      </c>
      <c r="D26" s="59" t="s">
        <v>21</v>
      </c>
      <c r="E26" s="143" t="s">
        <v>20</v>
      </c>
      <c r="F26" s="144" t="s">
        <v>32</v>
      </c>
      <c r="G26"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6" s="28" t="s">
        <v>22</v>
      </c>
      <c r="I26"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6" s="30" t="s">
        <v>23</v>
      </c>
      <c r="K26" s="31">
        <f>IFERROR((テーブル141523242529[[#This Row],[列5]]+テーブル141523242529[[#This Row],[列7]]/60)*$C$5,"")</f>
        <v>0</v>
      </c>
      <c r="L26" s="32" t="s">
        <v>4</v>
      </c>
      <c r="M26" s="149"/>
      <c r="N26" s="33"/>
      <c r="O26" s="50"/>
      <c r="P26" s="25"/>
    </row>
    <row r="27" spans="1:16" ht="22.5" customHeight="1" x14ac:dyDescent="0.15">
      <c r="A27" s="137"/>
      <c r="B27" s="160" t="str">
        <f>IF(テーブル141523242529[[#This Row],[列1]]="",
    "",
    TEXT(テーブル141523242529[[#This Row],[列1]],"(aaa)"))</f>
        <v/>
      </c>
      <c r="C27" s="138" t="s">
        <v>20</v>
      </c>
      <c r="D27" s="59" t="s">
        <v>21</v>
      </c>
      <c r="E27" s="143" t="s">
        <v>20</v>
      </c>
      <c r="F27" s="144" t="s">
        <v>32</v>
      </c>
      <c r="G27"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7" s="28" t="s">
        <v>22</v>
      </c>
      <c r="I27"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7" s="30" t="s">
        <v>23</v>
      </c>
      <c r="K27" s="31">
        <f>IFERROR((テーブル141523242529[[#This Row],[列5]]+テーブル141523242529[[#This Row],[列7]]/60)*$C$5,"")</f>
        <v>0</v>
      </c>
      <c r="L27" s="32" t="s">
        <v>4</v>
      </c>
      <c r="M27" s="149"/>
      <c r="N27" s="33"/>
      <c r="O27" s="50"/>
      <c r="P27" s="25"/>
    </row>
    <row r="28" spans="1:16" ht="22.5" customHeight="1" x14ac:dyDescent="0.15">
      <c r="A28" s="137"/>
      <c r="B28" s="160" t="str">
        <f>IF(テーブル141523242529[[#This Row],[列1]]="",
    "",
    TEXT(テーブル141523242529[[#This Row],[列1]],"(aaa)"))</f>
        <v/>
      </c>
      <c r="C28" s="138" t="s">
        <v>20</v>
      </c>
      <c r="D28" s="59" t="s">
        <v>21</v>
      </c>
      <c r="E28" s="143" t="s">
        <v>20</v>
      </c>
      <c r="F28" s="144" t="s">
        <v>32</v>
      </c>
      <c r="G28"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8" s="28" t="s">
        <v>22</v>
      </c>
      <c r="I28"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8" s="30" t="s">
        <v>23</v>
      </c>
      <c r="K28" s="31">
        <f>IFERROR((テーブル141523242529[[#This Row],[列5]]+テーブル141523242529[[#This Row],[列7]]/60)*$C$5,"")</f>
        <v>0</v>
      </c>
      <c r="L28" s="32" t="s">
        <v>4</v>
      </c>
      <c r="M28" s="149"/>
      <c r="N28" s="33"/>
      <c r="O28" s="50"/>
      <c r="P28" s="25"/>
    </row>
    <row r="29" spans="1:16" ht="22.5" customHeight="1" x14ac:dyDescent="0.15">
      <c r="A29" s="137"/>
      <c r="B29" s="160" t="str">
        <f>IF(テーブル141523242529[[#This Row],[列1]]="",
    "",
    TEXT(テーブル141523242529[[#This Row],[列1]],"(aaa)"))</f>
        <v/>
      </c>
      <c r="C29" s="138" t="s">
        <v>20</v>
      </c>
      <c r="D29" s="59" t="s">
        <v>21</v>
      </c>
      <c r="E29" s="143" t="s">
        <v>20</v>
      </c>
      <c r="F29" s="144" t="s">
        <v>32</v>
      </c>
      <c r="G29" s="27">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29" s="28" t="s">
        <v>22</v>
      </c>
      <c r="I29" s="34"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29" s="30" t="s">
        <v>23</v>
      </c>
      <c r="K29" s="31">
        <f>IFERROR((テーブル141523242529[[#This Row],[列5]]+テーブル141523242529[[#This Row],[列7]]/60)*$C$5,"")</f>
        <v>0</v>
      </c>
      <c r="L29" s="32" t="s">
        <v>4</v>
      </c>
      <c r="M29" s="149"/>
      <c r="N29" s="33"/>
      <c r="O29" s="50"/>
      <c r="P29" s="25"/>
    </row>
    <row r="30" spans="1:16" ht="22.5" customHeight="1" thickBot="1" x14ac:dyDescent="0.2">
      <c r="A30" s="139"/>
      <c r="B30" s="161" t="str">
        <f>IF(テーブル141523242529[[#This Row],[列1]]="",
    "",
    TEXT(テーブル141523242529[[#This Row],[列1]],"(aaa)"))</f>
        <v/>
      </c>
      <c r="C30" s="140" t="s">
        <v>20</v>
      </c>
      <c r="D30" s="35" t="s">
        <v>21</v>
      </c>
      <c r="E30" s="145" t="s">
        <v>20</v>
      </c>
      <c r="F30" s="146" t="s">
        <v>32</v>
      </c>
      <c r="G30" s="36">
        <f>IF(OR(テーブル141523242529[[#This Row],[列2]]="",
          テーブル141523242529[[#This Row],[列4]]=""),
     0,
     IFERROR(HOUR(テーブル141523242529[[#This Row],[列4]]-テーブル141523242529[[#This Row],[列15]]-テーブル141523242529[[#This Row],[列2]]),
                  IFERROR(HOUR(テーブル141523242529[[#This Row],[列4]]-テーブル141523242529[[#This Row],[列2]]),
                               0)))</f>
        <v>0</v>
      </c>
      <c r="H30" s="37" t="s">
        <v>22</v>
      </c>
      <c r="I30" s="38" t="str">
        <f>IF(OR(テーブル141523242529[[#This Row],[列2]]="",
          テーブル141523242529[[#This Row],[列4]]=""),
     "00",
     IF(ISERROR(MINUTE(テーブル141523242529[[#This Row],[列4]]-テーブル141523242529[[#This Row],[列15]]-テーブル141523242529[[#This Row],[列2]])),
        IF(ISERROR(MINUTE(テーブル141523242529[[#This Row],[列4]]-テーブル141523242529[[#This Row],[列2]])),
           "00",
           IF(MINUTE(テーブル141523242529[[#This Row],[列4]]-テーブル141523242529[[#This Row],[列2]])&lt;30,
              "00",
              30)),
        IF(MINUTE(テーブル141523242529[[#This Row],[列4]]-テーブル141523242529[[#This Row],[列15]]-テーブル141523242529[[#This Row],[列2]])&lt;30,
           "00",
           30)))</f>
        <v>00</v>
      </c>
      <c r="J30" s="39" t="s">
        <v>23</v>
      </c>
      <c r="K30" s="40">
        <f>IFERROR((テーブル141523242529[[#This Row],[列5]]+テーブル141523242529[[#This Row],[列7]]/60)*$C$5,"")</f>
        <v>0</v>
      </c>
      <c r="L30" s="41" t="s">
        <v>4</v>
      </c>
      <c r="M30" s="150"/>
      <c r="N30" s="42"/>
      <c r="O30" s="50"/>
      <c r="P30" s="25"/>
    </row>
    <row r="31" spans="1:16" ht="22.5" customHeight="1" thickBot="1" x14ac:dyDescent="0.2">
      <c r="A31" s="198" t="s">
        <v>27</v>
      </c>
      <c r="B31" s="199"/>
      <c r="C31" s="200"/>
      <c r="D31" s="201"/>
      <c r="E31" s="202"/>
      <c r="F31" s="57"/>
      <c r="G31" s="203">
        <f>SUM(テーブル141523242529[[#All],[列5]])+SUM(テーブル141523242529[[#All],[列7]])/60</f>
        <v>0</v>
      </c>
      <c r="H31" s="204"/>
      <c r="I31" s="205" t="s">
        <v>24</v>
      </c>
      <c r="J31" s="206"/>
      <c r="K31" s="43">
        <f>SUM(テーブル141523242529[[#All],[列9]])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⑱年月支払分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IF(テーブル141523242528[[#This Row],[列1]]="",
    "",
    TEXT(テーブル141523242528[[#This Row],[列1]],"(aaa)"))</f>
        <v/>
      </c>
      <c r="C8" s="151" t="s">
        <v>32</v>
      </c>
      <c r="D8" s="17" t="s">
        <v>13</v>
      </c>
      <c r="E8" s="152" t="s">
        <v>32</v>
      </c>
      <c r="F8" s="153" t="s">
        <v>32</v>
      </c>
      <c r="G8" s="18">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8" s="19" t="s">
        <v>22</v>
      </c>
      <c r="I8" s="20"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8" s="21" t="s">
        <v>23</v>
      </c>
      <c r="K8" s="22">
        <f>IFERROR((テーブル141523242528[[#This Row],[列5]]+テーブル141523242528[[#This Row],[列7]]/60)*$C$5,"")</f>
        <v>0</v>
      </c>
      <c r="L8" s="23" t="s">
        <v>4</v>
      </c>
      <c r="M8" s="147"/>
      <c r="N8" s="24"/>
      <c r="O8" s="50"/>
      <c r="P8" s="25"/>
    </row>
    <row r="9" spans="1:16" ht="22.5" customHeight="1" x14ac:dyDescent="0.15">
      <c r="A9" s="137"/>
      <c r="B9" s="159" t="str">
        <f>IF(テーブル141523242528[[#This Row],[列1]]="",
    "",
    TEXT(テーブル141523242528[[#This Row],[列1]],"(aaa)"))</f>
        <v/>
      </c>
      <c r="C9" s="138" t="s">
        <v>32</v>
      </c>
      <c r="D9" s="59" t="s">
        <v>13</v>
      </c>
      <c r="E9" s="143" t="s">
        <v>32</v>
      </c>
      <c r="F9" s="144" t="s">
        <v>32</v>
      </c>
      <c r="G9"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9" s="28" t="s">
        <v>22</v>
      </c>
      <c r="I9" s="29"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9" s="30" t="s">
        <v>23</v>
      </c>
      <c r="K9" s="31">
        <f>IFERROR((テーブル141523242528[[#This Row],[列5]]+テーブル141523242528[[#This Row],[列7]]/60)*$C$5,"")</f>
        <v>0</v>
      </c>
      <c r="L9" s="32" t="s">
        <v>4</v>
      </c>
      <c r="M9" s="148"/>
      <c r="N9" s="33"/>
      <c r="O9" s="50"/>
      <c r="P9" s="25"/>
    </row>
    <row r="10" spans="1:16" ht="22.5" customHeight="1" x14ac:dyDescent="0.15">
      <c r="A10" s="137"/>
      <c r="B10" s="160" t="str">
        <f>IF(テーブル141523242528[[#This Row],[列1]]="",
    "",
    TEXT(テーブル141523242528[[#This Row],[列1]],"(aaa)"))</f>
        <v/>
      </c>
      <c r="C10" s="138" t="s">
        <v>32</v>
      </c>
      <c r="D10" s="59" t="s">
        <v>13</v>
      </c>
      <c r="E10" s="143" t="s">
        <v>32</v>
      </c>
      <c r="F10" s="144" t="s">
        <v>32</v>
      </c>
      <c r="G10"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0" s="28" t="s">
        <v>22</v>
      </c>
      <c r="I10"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0" s="30" t="s">
        <v>23</v>
      </c>
      <c r="K10" s="31">
        <f>IFERROR((テーブル141523242528[[#This Row],[列5]]+テーブル141523242528[[#This Row],[列7]]/60)*$C$5,"")</f>
        <v>0</v>
      </c>
      <c r="L10" s="32" t="s">
        <v>4</v>
      </c>
      <c r="M10" s="149"/>
      <c r="N10" s="33"/>
      <c r="O10" s="50"/>
      <c r="P10" s="25"/>
    </row>
    <row r="11" spans="1:16" ht="22.5" customHeight="1" x14ac:dyDescent="0.15">
      <c r="A11" s="137"/>
      <c r="B11" s="160" t="str">
        <f>IF(テーブル141523242528[[#This Row],[列1]]="",
    "",
    TEXT(テーブル141523242528[[#This Row],[列1]],"(aaa)"))</f>
        <v/>
      </c>
      <c r="C11" s="138" t="s">
        <v>20</v>
      </c>
      <c r="D11" s="59" t="s">
        <v>21</v>
      </c>
      <c r="E11" s="143" t="s">
        <v>20</v>
      </c>
      <c r="F11" s="144" t="s">
        <v>32</v>
      </c>
      <c r="G11"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1" s="28" t="s">
        <v>22</v>
      </c>
      <c r="I11"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1" s="30" t="s">
        <v>23</v>
      </c>
      <c r="K11" s="31">
        <f>IFERROR((テーブル141523242528[[#This Row],[列5]]+テーブル141523242528[[#This Row],[列7]]/60)*$C$5,"")</f>
        <v>0</v>
      </c>
      <c r="L11" s="32" t="s">
        <v>4</v>
      </c>
      <c r="M11" s="149"/>
      <c r="N11" s="33"/>
      <c r="O11" s="50"/>
      <c r="P11" s="25"/>
    </row>
    <row r="12" spans="1:16" ht="22.5" customHeight="1" x14ac:dyDescent="0.15">
      <c r="A12" s="137"/>
      <c r="B12" s="160" t="str">
        <f>IF(テーブル141523242528[[#This Row],[列1]]="",
    "",
    TEXT(テーブル141523242528[[#This Row],[列1]],"(aaa)"))</f>
        <v/>
      </c>
      <c r="C12" s="138" t="s">
        <v>20</v>
      </c>
      <c r="D12" s="59" t="s">
        <v>21</v>
      </c>
      <c r="E12" s="143" t="s">
        <v>20</v>
      </c>
      <c r="F12" s="144" t="s">
        <v>32</v>
      </c>
      <c r="G12"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2" s="28" t="s">
        <v>22</v>
      </c>
      <c r="I12"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2" s="30" t="s">
        <v>23</v>
      </c>
      <c r="K12" s="31">
        <f>IFERROR((テーブル141523242528[[#This Row],[列5]]+テーブル141523242528[[#This Row],[列7]]/60)*$C$5,"")</f>
        <v>0</v>
      </c>
      <c r="L12" s="32" t="s">
        <v>4</v>
      </c>
      <c r="M12" s="149"/>
      <c r="N12" s="33"/>
      <c r="O12" s="50"/>
      <c r="P12" s="25"/>
    </row>
    <row r="13" spans="1:16" ht="22.5" customHeight="1" x14ac:dyDescent="0.15">
      <c r="A13" s="137"/>
      <c r="B13" s="160" t="str">
        <f>IF(テーブル141523242528[[#This Row],[列1]]="",
    "",
    TEXT(テーブル141523242528[[#This Row],[列1]],"(aaa)"))</f>
        <v/>
      </c>
      <c r="C13" s="138" t="s">
        <v>20</v>
      </c>
      <c r="D13" s="59" t="s">
        <v>21</v>
      </c>
      <c r="E13" s="143" t="s">
        <v>20</v>
      </c>
      <c r="F13" s="144" t="s">
        <v>32</v>
      </c>
      <c r="G13"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3" s="28" t="s">
        <v>22</v>
      </c>
      <c r="I13"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3" s="30" t="s">
        <v>23</v>
      </c>
      <c r="K13" s="31">
        <f>IFERROR((テーブル141523242528[[#This Row],[列5]]+テーブル141523242528[[#This Row],[列7]]/60)*$C$5,"")</f>
        <v>0</v>
      </c>
      <c r="L13" s="32" t="s">
        <v>4</v>
      </c>
      <c r="M13" s="149"/>
      <c r="N13" s="33"/>
      <c r="O13" s="50"/>
      <c r="P13" s="25"/>
    </row>
    <row r="14" spans="1:16" ht="22.5" customHeight="1" x14ac:dyDescent="0.15">
      <c r="A14" s="137"/>
      <c r="B14" s="160" t="str">
        <f>IF(テーブル141523242528[[#This Row],[列1]]="",
    "",
    TEXT(テーブル141523242528[[#This Row],[列1]],"(aaa)"))</f>
        <v/>
      </c>
      <c r="C14" s="138" t="s">
        <v>20</v>
      </c>
      <c r="D14" s="59" t="s">
        <v>21</v>
      </c>
      <c r="E14" s="143" t="s">
        <v>20</v>
      </c>
      <c r="F14" s="144" t="s">
        <v>32</v>
      </c>
      <c r="G14"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4" s="28" t="s">
        <v>22</v>
      </c>
      <c r="I14"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4" s="30" t="s">
        <v>23</v>
      </c>
      <c r="K14" s="31">
        <f>IFERROR((テーブル141523242528[[#This Row],[列5]]+テーブル141523242528[[#This Row],[列7]]/60)*$C$5,"")</f>
        <v>0</v>
      </c>
      <c r="L14" s="32" t="s">
        <v>4</v>
      </c>
      <c r="M14" s="149"/>
      <c r="N14" s="33"/>
      <c r="O14" s="50"/>
      <c r="P14" s="25"/>
    </row>
    <row r="15" spans="1:16" ht="22.5" customHeight="1" x14ac:dyDescent="0.15">
      <c r="A15" s="137"/>
      <c r="B15" s="160" t="str">
        <f>IF(テーブル141523242528[[#This Row],[列1]]="",
    "",
    TEXT(テーブル141523242528[[#This Row],[列1]],"(aaa)"))</f>
        <v/>
      </c>
      <c r="C15" s="138" t="s">
        <v>20</v>
      </c>
      <c r="D15" s="59" t="s">
        <v>21</v>
      </c>
      <c r="E15" s="143" t="s">
        <v>20</v>
      </c>
      <c r="F15" s="144" t="s">
        <v>32</v>
      </c>
      <c r="G15"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5" s="28" t="s">
        <v>22</v>
      </c>
      <c r="I15"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5" s="30" t="s">
        <v>23</v>
      </c>
      <c r="K15" s="31">
        <f>IFERROR((テーブル141523242528[[#This Row],[列5]]+テーブル141523242528[[#This Row],[列7]]/60)*$C$5,"")</f>
        <v>0</v>
      </c>
      <c r="L15" s="32" t="s">
        <v>4</v>
      </c>
      <c r="M15" s="149"/>
      <c r="N15" s="33"/>
      <c r="O15" s="50"/>
      <c r="P15" s="25"/>
    </row>
    <row r="16" spans="1:16" ht="22.5" customHeight="1" x14ac:dyDescent="0.15">
      <c r="A16" s="137"/>
      <c r="B16" s="160" t="str">
        <f>IF(テーブル141523242528[[#This Row],[列1]]="",
    "",
    TEXT(テーブル141523242528[[#This Row],[列1]],"(aaa)"))</f>
        <v/>
      </c>
      <c r="C16" s="138" t="s">
        <v>20</v>
      </c>
      <c r="D16" s="59" t="s">
        <v>21</v>
      </c>
      <c r="E16" s="143" t="s">
        <v>20</v>
      </c>
      <c r="F16" s="144" t="s">
        <v>32</v>
      </c>
      <c r="G16"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6" s="28" t="s">
        <v>22</v>
      </c>
      <c r="I16"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6" s="30" t="s">
        <v>23</v>
      </c>
      <c r="K16" s="31">
        <f>IFERROR((テーブル141523242528[[#This Row],[列5]]+テーブル141523242528[[#This Row],[列7]]/60)*$C$5,"")</f>
        <v>0</v>
      </c>
      <c r="L16" s="32" t="s">
        <v>4</v>
      </c>
      <c r="M16" s="149"/>
      <c r="N16" s="33"/>
      <c r="O16" s="50"/>
      <c r="P16" s="25"/>
    </row>
    <row r="17" spans="1:16" ht="22.5" customHeight="1" x14ac:dyDescent="0.15">
      <c r="A17" s="137"/>
      <c r="B17" s="160" t="str">
        <f>IF(テーブル141523242528[[#This Row],[列1]]="",
    "",
    TEXT(テーブル141523242528[[#This Row],[列1]],"(aaa)"))</f>
        <v/>
      </c>
      <c r="C17" s="138" t="s">
        <v>20</v>
      </c>
      <c r="D17" s="59" t="s">
        <v>21</v>
      </c>
      <c r="E17" s="143" t="s">
        <v>20</v>
      </c>
      <c r="F17" s="144" t="s">
        <v>32</v>
      </c>
      <c r="G17"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7" s="28" t="s">
        <v>22</v>
      </c>
      <c r="I17"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7" s="30" t="s">
        <v>23</v>
      </c>
      <c r="K17" s="31">
        <f>IFERROR((テーブル141523242528[[#This Row],[列5]]+テーブル141523242528[[#This Row],[列7]]/60)*$C$5,"")</f>
        <v>0</v>
      </c>
      <c r="L17" s="32" t="s">
        <v>4</v>
      </c>
      <c r="M17" s="149"/>
      <c r="N17" s="33"/>
      <c r="O17" s="50"/>
      <c r="P17" s="25"/>
    </row>
    <row r="18" spans="1:16" ht="22.5" customHeight="1" x14ac:dyDescent="0.15">
      <c r="A18" s="137"/>
      <c r="B18" s="160" t="str">
        <f>IF(テーブル141523242528[[#This Row],[列1]]="",
    "",
    TEXT(テーブル141523242528[[#This Row],[列1]],"(aaa)"))</f>
        <v/>
      </c>
      <c r="C18" s="138" t="s">
        <v>20</v>
      </c>
      <c r="D18" s="59" t="s">
        <v>21</v>
      </c>
      <c r="E18" s="143" t="s">
        <v>20</v>
      </c>
      <c r="F18" s="144" t="s">
        <v>32</v>
      </c>
      <c r="G18"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8" s="28" t="s">
        <v>22</v>
      </c>
      <c r="I18"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8" s="30" t="s">
        <v>23</v>
      </c>
      <c r="K18" s="31">
        <f>IFERROR((テーブル141523242528[[#This Row],[列5]]+テーブル141523242528[[#This Row],[列7]]/60)*$C$5,"")</f>
        <v>0</v>
      </c>
      <c r="L18" s="32" t="s">
        <v>4</v>
      </c>
      <c r="M18" s="149"/>
      <c r="N18" s="33"/>
      <c r="O18" s="50"/>
      <c r="P18" s="25"/>
    </row>
    <row r="19" spans="1:16" ht="22.5" customHeight="1" x14ac:dyDescent="0.15">
      <c r="A19" s="137"/>
      <c r="B19" s="160" t="str">
        <f>IF(テーブル141523242528[[#This Row],[列1]]="",
    "",
    TEXT(テーブル141523242528[[#This Row],[列1]],"(aaa)"))</f>
        <v/>
      </c>
      <c r="C19" s="138" t="s">
        <v>20</v>
      </c>
      <c r="D19" s="59" t="s">
        <v>21</v>
      </c>
      <c r="E19" s="143" t="s">
        <v>20</v>
      </c>
      <c r="F19" s="144" t="s">
        <v>32</v>
      </c>
      <c r="G19"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19" s="28" t="s">
        <v>22</v>
      </c>
      <c r="I19"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19" s="30" t="s">
        <v>23</v>
      </c>
      <c r="K19" s="31">
        <f>IFERROR((テーブル141523242528[[#This Row],[列5]]+テーブル141523242528[[#This Row],[列7]]/60)*$C$5,"")</f>
        <v>0</v>
      </c>
      <c r="L19" s="32" t="s">
        <v>4</v>
      </c>
      <c r="M19" s="149"/>
      <c r="N19" s="33"/>
      <c r="O19" s="50"/>
      <c r="P19" s="25"/>
    </row>
    <row r="20" spans="1:16" ht="22.5" customHeight="1" x14ac:dyDescent="0.15">
      <c r="A20" s="137"/>
      <c r="B20" s="160" t="str">
        <f>IF(テーブル141523242528[[#This Row],[列1]]="",
    "",
    TEXT(テーブル141523242528[[#This Row],[列1]],"(aaa)"))</f>
        <v/>
      </c>
      <c r="C20" s="138" t="s">
        <v>20</v>
      </c>
      <c r="D20" s="59" t="s">
        <v>21</v>
      </c>
      <c r="E20" s="143" t="s">
        <v>20</v>
      </c>
      <c r="F20" s="144" t="s">
        <v>32</v>
      </c>
      <c r="G20"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0" s="28" t="s">
        <v>22</v>
      </c>
      <c r="I20"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0" s="30" t="s">
        <v>23</v>
      </c>
      <c r="K20" s="31">
        <f>IFERROR((テーブル141523242528[[#This Row],[列5]]+テーブル141523242528[[#This Row],[列7]]/60)*$C$5,"")</f>
        <v>0</v>
      </c>
      <c r="L20" s="32" t="s">
        <v>4</v>
      </c>
      <c r="M20" s="149"/>
      <c r="N20" s="33"/>
      <c r="O20" s="50"/>
      <c r="P20" s="25"/>
    </row>
    <row r="21" spans="1:16" ht="22.5" customHeight="1" x14ac:dyDescent="0.15">
      <c r="A21" s="137"/>
      <c r="B21" s="160" t="str">
        <f>IF(テーブル141523242528[[#This Row],[列1]]="",
    "",
    TEXT(テーブル141523242528[[#This Row],[列1]],"(aaa)"))</f>
        <v/>
      </c>
      <c r="C21" s="138" t="s">
        <v>20</v>
      </c>
      <c r="D21" s="59" t="s">
        <v>21</v>
      </c>
      <c r="E21" s="143" t="s">
        <v>20</v>
      </c>
      <c r="F21" s="144" t="s">
        <v>32</v>
      </c>
      <c r="G21"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1" s="28" t="s">
        <v>22</v>
      </c>
      <c r="I21"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1" s="30" t="s">
        <v>23</v>
      </c>
      <c r="K21" s="31">
        <f>IFERROR((テーブル141523242528[[#This Row],[列5]]+テーブル141523242528[[#This Row],[列7]]/60)*$C$5,"")</f>
        <v>0</v>
      </c>
      <c r="L21" s="32" t="s">
        <v>4</v>
      </c>
      <c r="M21" s="149"/>
      <c r="N21" s="33"/>
      <c r="O21" s="50"/>
      <c r="P21" s="25"/>
    </row>
    <row r="22" spans="1:16" ht="22.5" customHeight="1" x14ac:dyDescent="0.15">
      <c r="A22" s="137"/>
      <c r="B22" s="160" t="str">
        <f>IF(テーブル141523242528[[#This Row],[列1]]="",
    "",
    TEXT(テーブル141523242528[[#This Row],[列1]],"(aaa)"))</f>
        <v/>
      </c>
      <c r="C22" s="138" t="s">
        <v>20</v>
      </c>
      <c r="D22" s="59" t="s">
        <v>21</v>
      </c>
      <c r="E22" s="143" t="s">
        <v>20</v>
      </c>
      <c r="F22" s="144" t="s">
        <v>32</v>
      </c>
      <c r="G22"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2" s="28" t="s">
        <v>22</v>
      </c>
      <c r="I22"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2" s="30" t="s">
        <v>23</v>
      </c>
      <c r="K22" s="31">
        <f>IFERROR((テーブル141523242528[[#This Row],[列5]]+テーブル141523242528[[#This Row],[列7]]/60)*$C$5,"")</f>
        <v>0</v>
      </c>
      <c r="L22" s="32" t="s">
        <v>4</v>
      </c>
      <c r="M22" s="149"/>
      <c r="N22" s="33"/>
      <c r="O22" s="50"/>
      <c r="P22" s="25"/>
    </row>
    <row r="23" spans="1:16" ht="22.5" customHeight="1" x14ac:dyDescent="0.15">
      <c r="A23" s="137"/>
      <c r="B23" s="160" t="str">
        <f>IF(テーブル141523242528[[#This Row],[列1]]="",
    "",
    TEXT(テーブル141523242528[[#This Row],[列1]],"(aaa)"))</f>
        <v/>
      </c>
      <c r="C23" s="138" t="s">
        <v>20</v>
      </c>
      <c r="D23" s="59" t="s">
        <v>21</v>
      </c>
      <c r="E23" s="143" t="s">
        <v>20</v>
      </c>
      <c r="F23" s="144" t="s">
        <v>32</v>
      </c>
      <c r="G23"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3" s="28" t="s">
        <v>22</v>
      </c>
      <c r="I23"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3" s="30" t="s">
        <v>23</v>
      </c>
      <c r="K23" s="31">
        <f>IFERROR((テーブル141523242528[[#This Row],[列5]]+テーブル141523242528[[#This Row],[列7]]/60)*$C$5,"")</f>
        <v>0</v>
      </c>
      <c r="L23" s="32" t="s">
        <v>4</v>
      </c>
      <c r="M23" s="149"/>
      <c r="N23" s="33"/>
      <c r="O23" s="50"/>
      <c r="P23" s="25"/>
    </row>
    <row r="24" spans="1:16" ht="22.5" customHeight="1" x14ac:dyDescent="0.15">
      <c r="A24" s="137"/>
      <c r="B24" s="160" t="str">
        <f>IF(テーブル141523242528[[#This Row],[列1]]="",
    "",
    TEXT(テーブル141523242528[[#This Row],[列1]],"(aaa)"))</f>
        <v/>
      </c>
      <c r="C24" s="138" t="s">
        <v>20</v>
      </c>
      <c r="D24" s="59" t="s">
        <v>21</v>
      </c>
      <c r="E24" s="143" t="s">
        <v>20</v>
      </c>
      <c r="F24" s="144" t="s">
        <v>32</v>
      </c>
      <c r="G24"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4" s="28" t="s">
        <v>22</v>
      </c>
      <c r="I24"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4" s="30" t="s">
        <v>23</v>
      </c>
      <c r="K24" s="31">
        <f>IFERROR((テーブル141523242528[[#This Row],[列5]]+テーブル141523242528[[#This Row],[列7]]/60)*$C$5,"")</f>
        <v>0</v>
      </c>
      <c r="L24" s="32" t="s">
        <v>4</v>
      </c>
      <c r="M24" s="148"/>
      <c r="N24" s="33"/>
      <c r="O24" s="50"/>
      <c r="P24" s="25"/>
    </row>
    <row r="25" spans="1:16" ht="22.5" customHeight="1" x14ac:dyDescent="0.15">
      <c r="A25" s="137"/>
      <c r="B25" s="160" t="str">
        <f>IF(テーブル141523242528[[#This Row],[列1]]="",
    "",
    TEXT(テーブル141523242528[[#This Row],[列1]],"(aaa)"))</f>
        <v/>
      </c>
      <c r="C25" s="138" t="s">
        <v>20</v>
      </c>
      <c r="D25" s="59" t="s">
        <v>21</v>
      </c>
      <c r="E25" s="143" t="s">
        <v>20</v>
      </c>
      <c r="F25" s="144" t="s">
        <v>32</v>
      </c>
      <c r="G25"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5" s="28" t="s">
        <v>22</v>
      </c>
      <c r="I25"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5" s="30" t="s">
        <v>23</v>
      </c>
      <c r="K25" s="31">
        <f>IFERROR((テーブル141523242528[[#This Row],[列5]]+テーブル141523242528[[#This Row],[列7]]/60)*$C$5,"")</f>
        <v>0</v>
      </c>
      <c r="L25" s="32" t="s">
        <v>4</v>
      </c>
      <c r="M25" s="149"/>
      <c r="N25" s="33"/>
      <c r="O25" s="50"/>
      <c r="P25" s="25"/>
    </row>
    <row r="26" spans="1:16" ht="22.5" customHeight="1" x14ac:dyDescent="0.15">
      <c r="A26" s="137"/>
      <c r="B26" s="160" t="str">
        <f>IF(テーブル141523242528[[#This Row],[列1]]="",
    "",
    TEXT(テーブル141523242528[[#This Row],[列1]],"(aaa)"))</f>
        <v/>
      </c>
      <c r="C26" s="138" t="s">
        <v>20</v>
      </c>
      <c r="D26" s="59" t="s">
        <v>21</v>
      </c>
      <c r="E26" s="143" t="s">
        <v>20</v>
      </c>
      <c r="F26" s="144" t="s">
        <v>32</v>
      </c>
      <c r="G26"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6" s="28" t="s">
        <v>22</v>
      </c>
      <c r="I26"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6" s="30" t="s">
        <v>23</v>
      </c>
      <c r="K26" s="31">
        <f>IFERROR((テーブル141523242528[[#This Row],[列5]]+テーブル141523242528[[#This Row],[列7]]/60)*$C$5,"")</f>
        <v>0</v>
      </c>
      <c r="L26" s="32" t="s">
        <v>4</v>
      </c>
      <c r="M26" s="149"/>
      <c r="N26" s="33"/>
      <c r="O26" s="50"/>
      <c r="P26" s="25"/>
    </row>
    <row r="27" spans="1:16" ht="22.5" customHeight="1" x14ac:dyDescent="0.15">
      <c r="A27" s="137"/>
      <c r="B27" s="160" t="str">
        <f>IF(テーブル141523242528[[#This Row],[列1]]="",
    "",
    TEXT(テーブル141523242528[[#This Row],[列1]],"(aaa)"))</f>
        <v/>
      </c>
      <c r="C27" s="138" t="s">
        <v>20</v>
      </c>
      <c r="D27" s="59" t="s">
        <v>21</v>
      </c>
      <c r="E27" s="143" t="s">
        <v>20</v>
      </c>
      <c r="F27" s="144" t="s">
        <v>32</v>
      </c>
      <c r="G27"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7" s="28" t="s">
        <v>22</v>
      </c>
      <c r="I27"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7" s="30" t="s">
        <v>23</v>
      </c>
      <c r="K27" s="31">
        <f>IFERROR((テーブル141523242528[[#This Row],[列5]]+テーブル141523242528[[#This Row],[列7]]/60)*$C$5,"")</f>
        <v>0</v>
      </c>
      <c r="L27" s="32" t="s">
        <v>4</v>
      </c>
      <c r="M27" s="149"/>
      <c r="N27" s="33"/>
      <c r="O27" s="50"/>
      <c r="P27" s="25"/>
    </row>
    <row r="28" spans="1:16" ht="22.5" customHeight="1" x14ac:dyDescent="0.15">
      <c r="A28" s="137"/>
      <c r="B28" s="160" t="str">
        <f>IF(テーブル141523242528[[#This Row],[列1]]="",
    "",
    TEXT(テーブル141523242528[[#This Row],[列1]],"(aaa)"))</f>
        <v/>
      </c>
      <c r="C28" s="138" t="s">
        <v>20</v>
      </c>
      <c r="D28" s="59" t="s">
        <v>21</v>
      </c>
      <c r="E28" s="143" t="s">
        <v>20</v>
      </c>
      <c r="F28" s="144" t="s">
        <v>32</v>
      </c>
      <c r="G28"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8" s="28" t="s">
        <v>22</v>
      </c>
      <c r="I28"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8" s="30" t="s">
        <v>23</v>
      </c>
      <c r="K28" s="31">
        <f>IFERROR((テーブル141523242528[[#This Row],[列5]]+テーブル141523242528[[#This Row],[列7]]/60)*$C$5,"")</f>
        <v>0</v>
      </c>
      <c r="L28" s="32" t="s">
        <v>4</v>
      </c>
      <c r="M28" s="149"/>
      <c r="N28" s="33"/>
      <c r="O28" s="50"/>
      <c r="P28" s="25"/>
    </row>
    <row r="29" spans="1:16" ht="22.5" customHeight="1" x14ac:dyDescent="0.15">
      <c r="A29" s="137"/>
      <c r="B29" s="160" t="str">
        <f>IF(テーブル141523242528[[#This Row],[列1]]="",
    "",
    TEXT(テーブル141523242528[[#This Row],[列1]],"(aaa)"))</f>
        <v/>
      </c>
      <c r="C29" s="138" t="s">
        <v>20</v>
      </c>
      <c r="D29" s="59" t="s">
        <v>21</v>
      </c>
      <c r="E29" s="143" t="s">
        <v>20</v>
      </c>
      <c r="F29" s="144" t="s">
        <v>32</v>
      </c>
      <c r="G29" s="27">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29" s="28" t="s">
        <v>22</v>
      </c>
      <c r="I29" s="34"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29" s="30" t="s">
        <v>23</v>
      </c>
      <c r="K29" s="31">
        <f>IFERROR((テーブル141523242528[[#This Row],[列5]]+テーブル141523242528[[#This Row],[列7]]/60)*$C$5,"")</f>
        <v>0</v>
      </c>
      <c r="L29" s="32" t="s">
        <v>4</v>
      </c>
      <c r="M29" s="149"/>
      <c r="N29" s="33"/>
      <c r="O29" s="50"/>
      <c r="P29" s="25"/>
    </row>
    <row r="30" spans="1:16" ht="22.5" customHeight="1" thickBot="1" x14ac:dyDescent="0.2">
      <c r="A30" s="139"/>
      <c r="B30" s="161" t="str">
        <f>IF(テーブル141523242528[[#This Row],[列1]]="",
    "",
    TEXT(テーブル141523242528[[#This Row],[列1]],"(aaa)"))</f>
        <v/>
      </c>
      <c r="C30" s="140" t="s">
        <v>20</v>
      </c>
      <c r="D30" s="35" t="s">
        <v>21</v>
      </c>
      <c r="E30" s="145" t="s">
        <v>20</v>
      </c>
      <c r="F30" s="146" t="s">
        <v>32</v>
      </c>
      <c r="G30" s="36">
        <f>IF(OR(テーブル141523242528[[#This Row],[列2]]="",
          テーブル141523242528[[#This Row],[列4]]=""),
     0,
     IFERROR(HOUR(テーブル141523242528[[#This Row],[列4]]-テーブル141523242528[[#This Row],[列15]]-テーブル141523242528[[#This Row],[列2]]),
                  IFERROR(HOUR(テーブル141523242528[[#This Row],[列4]]-テーブル141523242528[[#This Row],[列2]]),
                               0)))</f>
        <v>0</v>
      </c>
      <c r="H30" s="37" t="s">
        <v>22</v>
      </c>
      <c r="I30" s="38" t="str">
        <f>IF(OR(テーブル141523242528[[#This Row],[列2]]="",
          テーブル141523242528[[#This Row],[列4]]=""),
     "00",
     IF(ISERROR(MINUTE(テーブル141523242528[[#This Row],[列4]]-テーブル141523242528[[#This Row],[列15]]-テーブル141523242528[[#This Row],[列2]])),
        IF(ISERROR(MINUTE(テーブル141523242528[[#This Row],[列4]]-テーブル141523242528[[#This Row],[列2]])),
           "00",
           IF(MINUTE(テーブル141523242528[[#This Row],[列4]]-テーブル141523242528[[#This Row],[列2]])&lt;30,
              "00",
              30)),
        IF(MINUTE(テーブル141523242528[[#This Row],[列4]]-テーブル141523242528[[#This Row],[列15]]-テーブル141523242528[[#This Row],[列2]])&lt;30,
           "00",
           30)))</f>
        <v>00</v>
      </c>
      <c r="J30" s="39" t="s">
        <v>23</v>
      </c>
      <c r="K30" s="40">
        <f>IFERROR((テーブル141523242528[[#This Row],[列5]]+テーブル141523242528[[#This Row],[列7]]/60)*$C$5,"")</f>
        <v>0</v>
      </c>
      <c r="L30" s="41" t="s">
        <v>4</v>
      </c>
      <c r="M30" s="150"/>
      <c r="N30" s="42"/>
      <c r="O30" s="50"/>
      <c r="P30" s="25"/>
    </row>
    <row r="31" spans="1:16" ht="22.5" customHeight="1" thickBot="1" x14ac:dyDescent="0.2">
      <c r="A31" s="198" t="s">
        <v>27</v>
      </c>
      <c r="B31" s="199"/>
      <c r="C31" s="200"/>
      <c r="D31" s="201"/>
      <c r="E31" s="202"/>
      <c r="F31" s="57"/>
      <c r="G31" s="203">
        <f>SUM(テーブル141523242528[[#All],[列5]])+SUM(テーブル141523242528[[#All],[列7]])/60</f>
        <v>0</v>
      </c>
      <c r="H31" s="204"/>
      <c r="I31" s="205" t="s">
        <v>24</v>
      </c>
      <c r="J31" s="206"/>
      <c r="K31" s="43">
        <f>SUM(テーブル141523242528[[#All],[列9]])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⑲年月支払分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IF(テーブル141523242527[[#This Row],[列1]]="",
    "",
    TEXT(テーブル141523242527[[#This Row],[列1]],"(aaa)"))</f>
        <v/>
      </c>
      <c r="C8" s="151" t="s">
        <v>32</v>
      </c>
      <c r="D8" s="17" t="s">
        <v>13</v>
      </c>
      <c r="E8" s="152" t="s">
        <v>32</v>
      </c>
      <c r="F8" s="153" t="s">
        <v>32</v>
      </c>
      <c r="G8" s="18">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8" s="19" t="s">
        <v>22</v>
      </c>
      <c r="I8" s="20"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8" s="21" t="s">
        <v>23</v>
      </c>
      <c r="K8" s="22">
        <f>IFERROR((テーブル141523242527[[#This Row],[列5]]+テーブル141523242527[[#This Row],[列7]]/60)*$C$5,"")</f>
        <v>0</v>
      </c>
      <c r="L8" s="23" t="s">
        <v>4</v>
      </c>
      <c r="M8" s="147"/>
      <c r="N8" s="24"/>
      <c r="O8" s="50"/>
      <c r="P8" s="25"/>
    </row>
    <row r="9" spans="1:16" ht="22.5" customHeight="1" x14ac:dyDescent="0.15">
      <c r="A9" s="137"/>
      <c r="B9" s="159" t="str">
        <f>IF(テーブル141523242527[[#This Row],[列1]]="",
    "",
    TEXT(テーブル141523242527[[#This Row],[列1]],"(aaa)"))</f>
        <v/>
      </c>
      <c r="C9" s="138" t="s">
        <v>32</v>
      </c>
      <c r="D9" s="59" t="s">
        <v>13</v>
      </c>
      <c r="E9" s="143" t="s">
        <v>32</v>
      </c>
      <c r="F9" s="144" t="s">
        <v>32</v>
      </c>
      <c r="G9"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9" s="28" t="s">
        <v>22</v>
      </c>
      <c r="I9" s="29"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9" s="30" t="s">
        <v>23</v>
      </c>
      <c r="K9" s="31">
        <f>IFERROR((テーブル141523242527[[#This Row],[列5]]+テーブル141523242527[[#This Row],[列7]]/60)*$C$5,"")</f>
        <v>0</v>
      </c>
      <c r="L9" s="32" t="s">
        <v>4</v>
      </c>
      <c r="M9" s="148"/>
      <c r="N9" s="33"/>
      <c r="O9" s="50"/>
      <c r="P9" s="25"/>
    </row>
    <row r="10" spans="1:16" ht="22.5" customHeight="1" x14ac:dyDescent="0.15">
      <c r="A10" s="137"/>
      <c r="B10" s="160" t="str">
        <f>IF(テーブル141523242527[[#This Row],[列1]]="",
    "",
    TEXT(テーブル141523242527[[#This Row],[列1]],"(aaa)"))</f>
        <v/>
      </c>
      <c r="C10" s="138" t="s">
        <v>32</v>
      </c>
      <c r="D10" s="59" t="s">
        <v>13</v>
      </c>
      <c r="E10" s="143" t="s">
        <v>32</v>
      </c>
      <c r="F10" s="144" t="s">
        <v>32</v>
      </c>
      <c r="G10"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0" s="28" t="s">
        <v>22</v>
      </c>
      <c r="I10"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0" s="30" t="s">
        <v>23</v>
      </c>
      <c r="K10" s="31">
        <f>IFERROR((テーブル141523242527[[#This Row],[列5]]+テーブル141523242527[[#This Row],[列7]]/60)*$C$5,"")</f>
        <v>0</v>
      </c>
      <c r="L10" s="32" t="s">
        <v>4</v>
      </c>
      <c r="M10" s="149"/>
      <c r="N10" s="33"/>
      <c r="O10" s="50"/>
      <c r="P10" s="25"/>
    </row>
    <row r="11" spans="1:16" ht="22.5" customHeight="1" x14ac:dyDescent="0.15">
      <c r="A11" s="137"/>
      <c r="B11" s="160" t="str">
        <f>IF(テーブル141523242527[[#This Row],[列1]]="",
    "",
    TEXT(テーブル141523242527[[#This Row],[列1]],"(aaa)"))</f>
        <v/>
      </c>
      <c r="C11" s="138" t="s">
        <v>20</v>
      </c>
      <c r="D11" s="59" t="s">
        <v>21</v>
      </c>
      <c r="E11" s="143" t="s">
        <v>20</v>
      </c>
      <c r="F11" s="144" t="s">
        <v>32</v>
      </c>
      <c r="G11"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1" s="28" t="s">
        <v>22</v>
      </c>
      <c r="I11"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1" s="30" t="s">
        <v>23</v>
      </c>
      <c r="K11" s="31">
        <f>IFERROR((テーブル141523242527[[#This Row],[列5]]+テーブル141523242527[[#This Row],[列7]]/60)*$C$5,"")</f>
        <v>0</v>
      </c>
      <c r="L11" s="32" t="s">
        <v>4</v>
      </c>
      <c r="M11" s="149"/>
      <c r="N11" s="33"/>
      <c r="O11" s="50"/>
      <c r="P11" s="25"/>
    </row>
    <row r="12" spans="1:16" ht="22.5" customHeight="1" x14ac:dyDescent="0.15">
      <c r="A12" s="137"/>
      <c r="B12" s="160" t="str">
        <f>IF(テーブル141523242527[[#This Row],[列1]]="",
    "",
    TEXT(テーブル141523242527[[#This Row],[列1]],"(aaa)"))</f>
        <v/>
      </c>
      <c r="C12" s="138" t="s">
        <v>20</v>
      </c>
      <c r="D12" s="59" t="s">
        <v>21</v>
      </c>
      <c r="E12" s="143" t="s">
        <v>20</v>
      </c>
      <c r="F12" s="144" t="s">
        <v>32</v>
      </c>
      <c r="G12"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2" s="28" t="s">
        <v>22</v>
      </c>
      <c r="I12"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2" s="30" t="s">
        <v>23</v>
      </c>
      <c r="K12" s="31">
        <f>IFERROR((テーブル141523242527[[#This Row],[列5]]+テーブル141523242527[[#This Row],[列7]]/60)*$C$5,"")</f>
        <v>0</v>
      </c>
      <c r="L12" s="32" t="s">
        <v>4</v>
      </c>
      <c r="M12" s="149"/>
      <c r="N12" s="33"/>
      <c r="O12" s="50"/>
      <c r="P12" s="25"/>
    </row>
    <row r="13" spans="1:16" ht="22.5" customHeight="1" x14ac:dyDescent="0.15">
      <c r="A13" s="137"/>
      <c r="B13" s="160" t="str">
        <f>IF(テーブル141523242527[[#This Row],[列1]]="",
    "",
    TEXT(テーブル141523242527[[#This Row],[列1]],"(aaa)"))</f>
        <v/>
      </c>
      <c r="C13" s="138" t="s">
        <v>20</v>
      </c>
      <c r="D13" s="59" t="s">
        <v>21</v>
      </c>
      <c r="E13" s="143" t="s">
        <v>20</v>
      </c>
      <c r="F13" s="144" t="s">
        <v>32</v>
      </c>
      <c r="G13"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3" s="28" t="s">
        <v>22</v>
      </c>
      <c r="I13"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3" s="30" t="s">
        <v>23</v>
      </c>
      <c r="K13" s="31">
        <f>IFERROR((テーブル141523242527[[#This Row],[列5]]+テーブル141523242527[[#This Row],[列7]]/60)*$C$5,"")</f>
        <v>0</v>
      </c>
      <c r="L13" s="32" t="s">
        <v>4</v>
      </c>
      <c r="M13" s="149"/>
      <c r="N13" s="33"/>
      <c r="O13" s="50"/>
      <c r="P13" s="25"/>
    </row>
    <row r="14" spans="1:16" ht="22.5" customHeight="1" x14ac:dyDescent="0.15">
      <c r="A14" s="137"/>
      <c r="B14" s="160" t="str">
        <f>IF(テーブル141523242527[[#This Row],[列1]]="",
    "",
    TEXT(テーブル141523242527[[#This Row],[列1]],"(aaa)"))</f>
        <v/>
      </c>
      <c r="C14" s="138" t="s">
        <v>20</v>
      </c>
      <c r="D14" s="59" t="s">
        <v>21</v>
      </c>
      <c r="E14" s="143" t="s">
        <v>20</v>
      </c>
      <c r="F14" s="144" t="s">
        <v>32</v>
      </c>
      <c r="G14"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4" s="28" t="s">
        <v>22</v>
      </c>
      <c r="I14"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4" s="30" t="s">
        <v>23</v>
      </c>
      <c r="K14" s="31">
        <f>IFERROR((テーブル141523242527[[#This Row],[列5]]+テーブル141523242527[[#This Row],[列7]]/60)*$C$5,"")</f>
        <v>0</v>
      </c>
      <c r="L14" s="32" t="s">
        <v>4</v>
      </c>
      <c r="M14" s="149"/>
      <c r="N14" s="33"/>
      <c r="O14" s="50"/>
      <c r="P14" s="25"/>
    </row>
    <row r="15" spans="1:16" ht="22.5" customHeight="1" x14ac:dyDescent="0.15">
      <c r="A15" s="137"/>
      <c r="B15" s="160" t="str">
        <f>IF(テーブル141523242527[[#This Row],[列1]]="",
    "",
    TEXT(テーブル141523242527[[#This Row],[列1]],"(aaa)"))</f>
        <v/>
      </c>
      <c r="C15" s="138" t="s">
        <v>20</v>
      </c>
      <c r="D15" s="59" t="s">
        <v>21</v>
      </c>
      <c r="E15" s="143" t="s">
        <v>20</v>
      </c>
      <c r="F15" s="144" t="s">
        <v>32</v>
      </c>
      <c r="G15"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5" s="28" t="s">
        <v>22</v>
      </c>
      <c r="I15"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5" s="30" t="s">
        <v>23</v>
      </c>
      <c r="K15" s="31">
        <f>IFERROR((テーブル141523242527[[#This Row],[列5]]+テーブル141523242527[[#This Row],[列7]]/60)*$C$5,"")</f>
        <v>0</v>
      </c>
      <c r="L15" s="32" t="s">
        <v>4</v>
      </c>
      <c r="M15" s="149"/>
      <c r="N15" s="33"/>
      <c r="O15" s="50"/>
      <c r="P15" s="25"/>
    </row>
    <row r="16" spans="1:16" ht="22.5" customHeight="1" x14ac:dyDescent="0.15">
      <c r="A16" s="137"/>
      <c r="B16" s="160" t="str">
        <f>IF(テーブル141523242527[[#This Row],[列1]]="",
    "",
    TEXT(テーブル141523242527[[#This Row],[列1]],"(aaa)"))</f>
        <v/>
      </c>
      <c r="C16" s="138" t="s">
        <v>20</v>
      </c>
      <c r="D16" s="59" t="s">
        <v>21</v>
      </c>
      <c r="E16" s="143" t="s">
        <v>20</v>
      </c>
      <c r="F16" s="144" t="s">
        <v>32</v>
      </c>
      <c r="G16"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6" s="28" t="s">
        <v>22</v>
      </c>
      <c r="I16"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6" s="30" t="s">
        <v>23</v>
      </c>
      <c r="K16" s="31">
        <f>IFERROR((テーブル141523242527[[#This Row],[列5]]+テーブル141523242527[[#This Row],[列7]]/60)*$C$5,"")</f>
        <v>0</v>
      </c>
      <c r="L16" s="32" t="s">
        <v>4</v>
      </c>
      <c r="M16" s="149"/>
      <c r="N16" s="33"/>
      <c r="O16" s="50"/>
      <c r="P16" s="25"/>
    </row>
    <row r="17" spans="1:16" ht="22.5" customHeight="1" x14ac:dyDescent="0.15">
      <c r="A17" s="137"/>
      <c r="B17" s="160" t="str">
        <f>IF(テーブル141523242527[[#This Row],[列1]]="",
    "",
    TEXT(テーブル141523242527[[#This Row],[列1]],"(aaa)"))</f>
        <v/>
      </c>
      <c r="C17" s="138" t="s">
        <v>20</v>
      </c>
      <c r="D17" s="59" t="s">
        <v>21</v>
      </c>
      <c r="E17" s="143" t="s">
        <v>20</v>
      </c>
      <c r="F17" s="144" t="s">
        <v>32</v>
      </c>
      <c r="G17"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7" s="28" t="s">
        <v>22</v>
      </c>
      <c r="I17"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7" s="30" t="s">
        <v>23</v>
      </c>
      <c r="K17" s="31">
        <f>IFERROR((テーブル141523242527[[#This Row],[列5]]+テーブル141523242527[[#This Row],[列7]]/60)*$C$5,"")</f>
        <v>0</v>
      </c>
      <c r="L17" s="32" t="s">
        <v>4</v>
      </c>
      <c r="M17" s="149"/>
      <c r="N17" s="33"/>
      <c r="O17" s="50"/>
      <c r="P17" s="25"/>
    </row>
    <row r="18" spans="1:16" ht="22.5" customHeight="1" x14ac:dyDescent="0.15">
      <c r="A18" s="137"/>
      <c r="B18" s="160" t="str">
        <f>IF(テーブル141523242527[[#This Row],[列1]]="",
    "",
    TEXT(テーブル141523242527[[#This Row],[列1]],"(aaa)"))</f>
        <v/>
      </c>
      <c r="C18" s="138" t="s">
        <v>20</v>
      </c>
      <c r="D18" s="59" t="s">
        <v>21</v>
      </c>
      <c r="E18" s="143" t="s">
        <v>20</v>
      </c>
      <c r="F18" s="144" t="s">
        <v>32</v>
      </c>
      <c r="G18"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8" s="28" t="s">
        <v>22</v>
      </c>
      <c r="I18"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8" s="30" t="s">
        <v>23</v>
      </c>
      <c r="K18" s="31">
        <f>IFERROR((テーブル141523242527[[#This Row],[列5]]+テーブル141523242527[[#This Row],[列7]]/60)*$C$5,"")</f>
        <v>0</v>
      </c>
      <c r="L18" s="32" t="s">
        <v>4</v>
      </c>
      <c r="M18" s="149"/>
      <c r="N18" s="33"/>
      <c r="O18" s="50"/>
      <c r="P18" s="25"/>
    </row>
    <row r="19" spans="1:16" ht="22.5" customHeight="1" x14ac:dyDescent="0.15">
      <c r="A19" s="137"/>
      <c r="B19" s="160" t="str">
        <f>IF(テーブル141523242527[[#This Row],[列1]]="",
    "",
    TEXT(テーブル141523242527[[#This Row],[列1]],"(aaa)"))</f>
        <v/>
      </c>
      <c r="C19" s="138" t="s">
        <v>20</v>
      </c>
      <c r="D19" s="59" t="s">
        <v>21</v>
      </c>
      <c r="E19" s="143" t="s">
        <v>20</v>
      </c>
      <c r="F19" s="144" t="s">
        <v>32</v>
      </c>
      <c r="G19"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19" s="28" t="s">
        <v>22</v>
      </c>
      <c r="I19"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19" s="30" t="s">
        <v>23</v>
      </c>
      <c r="K19" s="31">
        <f>IFERROR((テーブル141523242527[[#This Row],[列5]]+テーブル141523242527[[#This Row],[列7]]/60)*$C$5,"")</f>
        <v>0</v>
      </c>
      <c r="L19" s="32" t="s">
        <v>4</v>
      </c>
      <c r="M19" s="149"/>
      <c r="N19" s="33"/>
      <c r="O19" s="50"/>
      <c r="P19" s="25"/>
    </row>
    <row r="20" spans="1:16" ht="22.5" customHeight="1" x14ac:dyDescent="0.15">
      <c r="A20" s="137"/>
      <c r="B20" s="160" t="str">
        <f>IF(テーブル141523242527[[#This Row],[列1]]="",
    "",
    TEXT(テーブル141523242527[[#This Row],[列1]],"(aaa)"))</f>
        <v/>
      </c>
      <c r="C20" s="138" t="s">
        <v>20</v>
      </c>
      <c r="D20" s="59" t="s">
        <v>21</v>
      </c>
      <c r="E20" s="143" t="s">
        <v>20</v>
      </c>
      <c r="F20" s="144" t="s">
        <v>32</v>
      </c>
      <c r="G20"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0" s="28" t="s">
        <v>22</v>
      </c>
      <c r="I20"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0" s="30" t="s">
        <v>23</v>
      </c>
      <c r="K20" s="31">
        <f>IFERROR((テーブル141523242527[[#This Row],[列5]]+テーブル141523242527[[#This Row],[列7]]/60)*$C$5,"")</f>
        <v>0</v>
      </c>
      <c r="L20" s="32" t="s">
        <v>4</v>
      </c>
      <c r="M20" s="149"/>
      <c r="N20" s="33"/>
      <c r="O20" s="50"/>
      <c r="P20" s="25"/>
    </row>
    <row r="21" spans="1:16" ht="22.5" customHeight="1" x14ac:dyDescent="0.15">
      <c r="A21" s="137"/>
      <c r="B21" s="160" t="str">
        <f>IF(テーブル141523242527[[#This Row],[列1]]="",
    "",
    TEXT(テーブル141523242527[[#This Row],[列1]],"(aaa)"))</f>
        <v/>
      </c>
      <c r="C21" s="138" t="s">
        <v>20</v>
      </c>
      <c r="D21" s="59" t="s">
        <v>21</v>
      </c>
      <c r="E21" s="143" t="s">
        <v>20</v>
      </c>
      <c r="F21" s="144" t="s">
        <v>32</v>
      </c>
      <c r="G21"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1" s="28" t="s">
        <v>22</v>
      </c>
      <c r="I21"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1" s="30" t="s">
        <v>23</v>
      </c>
      <c r="K21" s="31">
        <f>IFERROR((テーブル141523242527[[#This Row],[列5]]+テーブル141523242527[[#This Row],[列7]]/60)*$C$5,"")</f>
        <v>0</v>
      </c>
      <c r="L21" s="32" t="s">
        <v>4</v>
      </c>
      <c r="M21" s="149"/>
      <c r="N21" s="33"/>
      <c r="O21" s="50"/>
      <c r="P21" s="25"/>
    </row>
    <row r="22" spans="1:16" ht="22.5" customHeight="1" x14ac:dyDescent="0.15">
      <c r="A22" s="137"/>
      <c r="B22" s="160" t="str">
        <f>IF(テーブル141523242527[[#This Row],[列1]]="",
    "",
    TEXT(テーブル141523242527[[#This Row],[列1]],"(aaa)"))</f>
        <v/>
      </c>
      <c r="C22" s="138" t="s">
        <v>20</v>
      </c>
      <c r="D22" s="59" t="s">
        <v>21</v>
      </c>
      <c r="E22" s="143" t="s">
        <v>20</v>
      </c>
      <c r="F22" s="144" t="s">
        <v>32</v>
      </c>
      <c r="G22"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2" s="28" t="s">
        <v>22</v>
      </c>
      <c r="I22"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2" s="30" t="s">
        <v>23</v>
      </c>
      <c r="K22" s="31">
        <f>IFERROR((テーブル141523242527[[#This Row],[列5]]+テーブル141523242527[[#This Row],[列7]]/60)*$C$5,"")</f>
        <v>0</v>
      </c>
      <c r="L22" s="32" t="s">
        <v>4</v>
      </c>
      <c r="M22" s="149"/>
      <c r="N22" s="33"/>
      <c r="O22" s="50"/>
      <c r="P22" s="25"/>
    </row>
    <row r="23" spans="1:16" ht="22.5" customHeight="1" x14ac:dyDescent="0.15">
      <c r="A23" s="137"/>
      <c r="B23" s="160" t="str">
        <f>IF(テーブル141523242527[[#This Row],[列1]]="",
    "",
    TEXT(テーブル141523242527[[#This Row],[列1]],"(aaa)"))</f>
        <v/>
      </c>
      <c r="C23" s="138" t="s">
        <v>20</v>
      </c>
      <c r="D23" s="59" t="s">
        <v>21</v>
      </c>
      <c r="E23" s="143" t="s">
        <v>20</v>
      </c>
      <c r="F23" s="144" t="s">
        <v>32</v>
      </c>
      <c r="G23"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3" s="28" t="s">
        <v>22</v>
      </c>
      <c r="I23"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3" s="30" t="s">
        <v>23</v>
      </c>
      <c r="K23" s="31">
        <f>IFERROR((テーブル141523242527[[#This Row],[列5]]+テーブル141523242527[[#This Row],[列7]]/60)*$C$5,"")</f>
        <v>0</v>
      </c>
      <c r="L23" s="32" t="s">
        <v>4</v>
      </c>
      <c r="M23" s="149"/>
      <c r="N23" s="33"/>
      <c r="O23" s="50"/>
      <c r="P23" s="25"/>
    </row>
    <row r="24" spans="1:16" ht="22.5" customHeight="1" x14ac:dyDescent="0.15">
      <c r="A24" s="137"/>
      <c r="B24" s="160" t="str">
        <f>IF(テーブル141523242527[[#This Row],[列1]]="",
    "",
    TEXT(テーブル141523242527[[#This Row],[列1]],"(aaa)"))</f>
        <v/>
      </c>
      <c r="C24" s="138" t="s">
        <v>20</v>
      </c>
      <c r="D24" s="59" t="s">
        <v>21</v>
      </c>
      <c r="E24" s="143" t="s">
        <v>20</v>
      </c>
      <c r="F24" s="144" t="s">
        <v>32</v>
      </c>
      <c r="G24"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4" s="28" t="s">
        <v>22</v>
      </c>
      <c r="I24"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4" s="30" t="s">
        <v>23</v>
      </c>
      <c r="K24" s="31">
        <f>IFERROR((テーブル141523242527[[#This Row],[列5]]+テーブル141523242527[[#This Row],[列7]]/60)*$C$5,"")</f>
        <v>0</v>
      </c>
      <c r="L24" s="32" t="s">
        <v>4</v>
      </c>
      <c r="M24" s="148"/>
      <c r="N24" s="33"/>
      <c r="O24" s="50"/>
      <c r="P24" s="25"/>
    </row>
    <row r="25" spans="1:16" ht="22.5" customHeight="1" x14ac:dyDescent="0.15">
      <c r="A25" s="137"/>
      <c r="B25" s="160" t="str">
        <f>IF(テーブル141523242527[[#This Row],[列1]]="",
    "",
    TEXT(テーブル141523242527[[#This Row],[列1]],"(aaa)"))</f>
        <v/>
      </c>
      <c r="C25" s="138" t="s">
        <v>20</v>
      </c>
      <c r="D25" s="59" t="s">
        <v>21</v>
      </c>
      <c r="E25" s="143" t="s">
        <v>20</v>
      </c>
      <c r="F25" s="144" t="s">
        <v>32</v>
      </c>
      <c r="G25"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5" s="28" t="s">
        <v>22</v>
      </c>
      <c r="I25"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5" s="30" t="s">
        <v>23</v>
      </c>
      <c r="K25" s="31">
        <f>IFERROR((テーブル141523242527[[#This Row],[列5]]+テーブル141523242527[[#This Row],[列7]]/60)*$C$5,"")</f>
        <v>0</v>
      </c>
      <c r="L25" s="32" t="s">
        <v>4</v>
      </c>
      <c r="M25" s="149"/>
      <c r="N25" s="33"/>
      <c r="O25" s="50"/>
      <c r="P25" s="25"/>
    </row>
    <row r="26" spans="1:16" ht="22.5" customHeight="1" x14ac:dyDescent="0.15">
      <c r="A26" s="137"/>
      <c r="B26" s="160" t="str">
        <f>IF(テーブル141523242527[[#This Row],[列1]]="",
    "",
    TEXT(テーブル141523242527[[#This Row],[列1]],"(aaa)"))</f>
        <v/>
      </c>
      <c r="C26" s="138" t="s">
        <v>20</v>
      </c>
      <c r="D26" s="59" t="s">
        <v>21</v>
      </c>
      <c r="E26" s="143" t="s">
        <v>20</v>
      </c>
      <c r="F26" s="144" t="s">
        <v>32</v>
      </c>
      <c r="G26"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6" s="28" t="s">
        <v>22</v>
      </c>
      <c r="I26"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6" s="30" t="s">
        <v>23</v>
      </c>
      <c r="K26" s="31">
        <f>IFERROR((テーブル141523242527[[#This Row],[列5]]+テーブル141523242527[[#This Row],[列7]]/60)*$C$5,"")</f>
        <v>0</v>
      </c>
      <c r="L26" s="32" t="s">
        <v>4</v>
      </c>
      <c r="M26" s="149"/>
      <c r="N26" s="33"/>
      <c r="O26" s="50"/>
      <c r="P26" s="25"/>
    </row>
    <row r="27" spans="1:16" ht="22.5" customHeight="1" x14ac:dyDescent="0.15">
      <c r="A27" s="137"/>
      <c r="B27" s="160" t="str">
        <f>IF(テーブル141523242527[[#This Row],[列1]]="",
    "",
    TEXT(テーブル141523242527[[#This Row],[列1]],"(aaa)"))</f>
        <v/>
      </c>
      <c r="C27" s="138" t="s">
        <v>20</v>
      </c>
      <c r="D27" s="59" t="s">
        <v>21</v>
      </c>
      <c r="E27" s="143" t="s">
        <v>20</v>
      </c>
      <c r="F27" s="144" t="s">
        <v>32</v>
      </c>
      <c r="G27"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7" s="28" t="s">
        <v>22</v>
      </c>
      <c r="I27"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7" s="30" t="s">
        <v>23</v>
      </c>
      <c r="K27" s="31">
        <f>IFERROR((テーブル141523242527[[#This Row],[列5]]+テーブル141523242527[[#This Row],[列7]]/60)*$C$5,"")</f>
        <v>0</v>
      </c>
      <c r="L27" s="32" t="s">
        <v>4</v>
      </c>
      <c r="M27" s="149"/>
      <c r="N27" s="33"/>
      <c r="O27" s="50"/>
      <c r="P27" s="25"/>
    </row>
    <row r="28" spans="1:16" ht="22.5" customHeight="1" x14ac:dyDescent="0.15">
      <c r="A28" s="137"/>
      <c r="B28" s="160" t="str">
        <f>IF(テーブル141523242527[[#This Row],[列1]]="",
    "",
    TEXT(テーブル141523242527[[#This Row],[列1]],"(aaa)"))</f>
        <v/>
      </c>
      <c r="C28" s="138" t="s">
        <v>20</v>
      </c>
      <c r="D28" s="59" t="s">
        <v>21</v>
      </c>
      <c r="E28" s="143" t="s">
        <v>20</v>
      </c>
      <c r="F28" s="144" t="s">
        <v>32</v>
      </c>
      <c r="G28"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8" s="28" t="s">
        <v>22</v>
      </c>
      <c r="I28"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8" s="30" t="s">
        <v>23</v>
      </c>
      <c r="K28" s="31">
        <f>IFERROR((テーブル141523242527[[#This Row],[列5]]+テーブル141523242527[[#This Row],[列7]]/60)*$C$5,"")</f>
        <v>0</v>
      </c>
      <c r="L28" s="32" t="s">
        <v>4</v>
      </c>
      <c r="M28" s="149"/>
      <c r="N28" s="33"/>
      <c r="O28" s="50"/>
      <c r="P28" s="25"/>
    </row>
    <row r="29" spans="1:16" ht="22.5" customHeight="1" x14ac:dyDescent="0.15">
      <c r="A29" s="137"/>
      <c r="B29" s="160" t="str">
        <f>IF(テーブル141523242527[[#This Row],[列1]]="",
    "",
    TEXT(テーブル141523242527[[#This Row],[列1]],"(aaa)"))</f>
        <v/>
      </c>
      <c r="C29" s="138" t="s">
        <v>20</v>
      </c>
      <c r="D29" s="59" t="s">
        <v>21</v>
      </c>
      <c r="E29" s="143" t="s">
        <v>20</v>
      </c>
      <c r="F29" s="144" t="s">
        <v>32</v>
      </c>
      <c r="G29" s="27">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29" s="28" t="s">
        <v>22</v>
      </c>
      <c r="I29" s="34"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29" s="30" t="s">
        <v>23</v>
      </c>
      <c r="K29" s="31">
        <f>IFERROR((テーブル141523242527[[#This Row],[列5]]+テーブル141523242527[[#This Row],[列7]]/60)*$C$5,"")</f>
        <v>0</v>
      </c>
      <c r="L29" s="32" t="s">
        <v>4</v>
      </c>
      <c r="M29" s="149"/>
      <c r="N29" s="33"/>
      <c r="O29" s="50"/>
      <c r="P29" s="25"/>
    </row>
    <row r="30" spans="1:16" ht="22.5" customHeight="1" thickBot="1" x14ac:dyDescent="0.2">
      <c r="A30" s="139"/>
      <c r="B30" s="161" t="str">
        <f>IF(テーブル141523242527[[#This Row],[列1]]="",
    "",
    TEXT(テーブル141523242527[[#This Row],[列1]],"(aaa)"))</f>
        <v/>
      </c>
      <c r="C30" s="140" t="s">
        <v>20</v>
      </c>
      <c r="D30" s="35" t="s">
        <v>21</v>
      </c>
      <c r="E30" s="145" t="s">
        <v>20</v>
      </c>
      <c r="F30" s="146" t="s">
        <v>32</v>
      </c>
      <c r="G30" s="36">
        <f>IF(OR(テーブル141523242527[[#This Row],[列2]]="",
          テーブル141523242527[[#This Row],[列4]]=""),
     0,
     IFERROR(HOUR(テーブル141523242527[[#This Row],[列4]]-テーブル141523242527[[#This Row],[列15]]-テーブル141523242527[[#This Row],[列2]]),
                  IFERROR(HOUR(テーブル141523242527[[#This Row],[列4]]-テーブル141523242527[[#This Row],[列2]]),
                               0)))</f>
        <v>0</v>
      </c>
      <c r="H30" s="37" t="s">
        <v>22</v>
      </c>
      <c r="I30" s="38" t="str">
        <f>IF(OR(テーブル141523242527[[#This Row],[列2]]="",
          テーブル141523242527[[#This Row],[列4]]=""),
     "00",
     IF(ISERROR(MINUTE(テーブル141523242527[[#This Row],[列4]]-テーブル141523242527[[#This Row],[列15]]-テーブル141523242527[[#This Row],[列2]])),
        IF(ISERROR(MINUTE(テーブル141523242527[[#This Row],[列4]]-テーブル141523242527[[#This Row],[列2]])),
           "00",
           IF(MINUTE(テーブル141523242527[[#This Row],[列4]]-テーブル141523242527[[#This Row],[列2]])&lt;30,
              "00",
              30)),
        IF(MINUTE(テーブル141523242527[[#This Row],[列4]]-テーブル141523242527[[#This Row],[列15]]-テーブル141523242527[[#This Row],[列2]])&lt;30,
           "00",
           30)))</f>
        <v>00</v>
      </c>
      <c r="J30" s="39" t="s">
        <v>23</v>
      </c>
      <c r="K30" s="40">
        <f>IFERROR((テーブル141523242527[[#This Row],[列5]]+テーブル141523242527[[#This Row],[列7]]/60)*$C$5,"")</f>
        <v>0</v>
      </c>
      <c r="L30" s="41" t="s">
        <v>4</v>
      </c>
      <c r="M30" s="150"/>
      <c r="N30" s="42"/>
      <c r="O30" s="50"/>
      <c r="P30" s="25"/>
    </row>
    <row r="31" spans="1:16" ht="22.5" customHeight="1" thickBot="1" x14ac:dyDescent="0.2">
      <c r="A31" s="198" t="s">
        <v>27</v>
      </c>
      <c r="B31" s="199"/>
      <c r="C31" s="200"/>
      <c r="D31" s="201"/>
      <c r="E31" s="202"/>
      <c r="F31" s="57"/>
      <c r="G31" s="203">
        <f>SUM(テーブル141523242527[[#All],[列5]])+SUM(テーブル141523242527[[#All],[列7]])/60</f>
        <v>0</v>
      </c>
      <c r="H31" s="204"/>
      <c r="I31" s="205" t="s">
        <v>24</v>
      </c>
      <c r="J31" s="206"/>
      <c r="K31" s="43">
        <f>SUM(テーブル141523242527[[#All],[列9]])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⑳年月支払分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IF(テーブル141523242526[[#This Row],[列1]]="",
    "",
    TEXT(テーブル141523242526[[#This Row],[列1]],"(aaa)"))</f>
        <v/>
      </c>
      <c r="C8" s="151" t="s">
        <v>32</v>
      </c>
      <c r="D8" s="17" t="s">
        <v>13</v>
      </c>
      <c r="E8" s="152" t="s">
        <v>32</v>
      </c>
      <c r="F8" s="153" t="s">
        <v>32</v>
      </c>
      <c r="G8" s="18">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8" s="19" t="s">
        <v>22</v>
      </c>
      <c r="I8" s="20"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8" s="21" t="s">
        <v>23</v>
      </c>
      <c r="K8" s="22">
        <f>IFERROR((テーブル141523242526[[#This Row],[列5]]+テーブル141523242526[[#This Row],[列7]]/60)*$C$5,"")</f>
        <v>0</v>
      </c>
      <c r="L8" s="23" t="s">
        <v>4</v>
      </c>
      <c r="M8" s="147"/>
      <c r="N8" s="24"/>
      <c r="O8" s="50"/>
      <c r="P8" s="25"/>
    </row>
    <row r="9" spans="1:16" ht="22.5" customHeight="1" x14ac:dyDescent="0.15">
      <c r="A9" s="137"/>
      <c r="B9" s="159" t="str">
        <f>IF(テーブル141523242526[[#This Row],[列1]]="",
    "",
    TEXT(テーブル141523242526[[#This Row],[列1]],"(aaa)"))</f>
        <v/>
      </c>
      <c r="C9" s="138" t="s">
        <v>32</v>
      </c>
      <c r="D9" s="59" t="s">
        <v>13</v>
      </c>
      <c r="E9" s="143" t="s">
        <v>32</v>
      </c>
      <c r="F9" s="144" t="s">
        <v>32</v>
      </c>
      <c r="G9"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9" s="28" t="s">
        <v>22</v>
      </c>
      <c r="I9" s="29"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9" s="30" t="s">
        <v>23</v>
      </c>
      <c r="K9" s="31">
        <f>IFERROR((テーブル141523242526[[#This Row],[列5]]+テーブル141523242526[[#This Row],[列7]]/60)*$C$5,"")</f>
        <v>0</v>
      </c>
      <c r="L9" s="32" t="s">
        <v>4</v>
      </c>
      <c r="M9" s="148"/>
      <c r="N9" s="33"/>
      <c r="O9" s="50"/>
      <c r="P9" s="25"/>
    </row>
    <row r="10" spans="1:16" ht="22.5" customHeight="1" x14ac:dyDescent="0.15">
      <c r="A10" s="137"/>
      <c r="B10" s="160" t="str">
        <f>IF(テーブル141523242526[[#This Row],[列1]]="",
    "",
    TEXT(テーブル141523242526[[#This Row],[列1]],"(aaa)"))</f>
        <v/>
      </c>
      <c r="C10" s="138" t="s">
        <v>32</v>
      </c>
      <c r="D10" s="59" t="s">
        <v>13</v>
      </c>
      <c r="E10" s="143" t="s">
        <v>32</v>
      </c>
      <c r="F10" s="144" t="s">
        <v>32</v>
      </c>
      <c r="G10"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0" s="28" t="s">
        <v>22</v>
      </c>
      <c r="I10"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0" s="30" t="s">
        <v>23</v>
      </c>
      <c r="K10" s="31">
        <f>IFERROR((テーブル141523242526[[#This Row],[列5]]+テーブル141523242526[[#This Row],[列7]]/60)*$C$5,"")</f>
        <v>0</v>
      </c>
      <c r="L10" s="32" t="s">
        <v>4</v>
      </c>
      <c r="M10" s="149"/>
      <c r="N10" s="33"/>
      <c r="O10" s="50"/>
      <c r="P10" s="25"/>
    </row>
    <row r="11" spans="1:16" ht="22.5" customHeight="1" x14ac:dyDescent="0.15">
      <c r="A11" s="137"/>
      <c r="B11" s="160" t="str">
        <f>IF(テーブル141523242526[[#This Row],[列1]]="",
    "",
    TEXT(テーブル141523242526[[#This Row],[列1]],"(aaa)"))</f>
        <v/>
      </c>
      <c r="C11" s="138" t="s">
        <v>20</v>
      </c>
      <c r="D11" s="59" t="s">
        <v>21</v>
      </c>
      <c r="E11" s="143" t="s">
        <v>20</v>
      </c>
      <c r="F11" s="144" t="s">
        <v>32</v>
      </c>
      <c r="G11"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1" s="28" t="s">
        <v>22</v>
      </c>
      <c r="I11"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1" s="30" t="s">
        <v>23</v>
      </c>
      <c r="K11" s="31">
        <f>IFERROR((テーブル141523242526[[#This Row],[列5]]+テーブル141523242526[[#This Row],[列7]]/60)*$C$5,"")</f>
        <v>0</v>
      </c>
      <c r="L11" s="32" t="s">
        <v>4</v>
      </c>
      <c r="M11" s="149"/>
      <c r="N11" s="33"/>
      <c r="O11" s="50"/>
      <c r="P11" s="25"/>
    </row>
    <row r="12" spans="1:16" ht="22.5" customHeight="1" x14ac:dyDescent="0.15">
      <c r="A12" s="137"/>
      <c r="B12" s="160" t="str">
        <f>IF(テーブル141523242526[[#This Row],[列1]]="",
    "",
    TEXT(テーブル141523242526[[#This Row],[列1]],"(aaa)"))</f>
        <v/>
      </c>
      <c r="C12" s="138" t="s">
        <v>20</v>
      </c>
      <c r="D12" s="59" t="s">
        <v>21</v>
      </c>
      <c r="E12" s="143" t="s">
        <v>20</v>
      </c>
      <c r="F12" s="144" t="s">
        <v>32</v>
      </c>
      <c r="G12"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2" s="28" t="s">
        <v>22</v>
      </c>
      <c r="I12"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2" s="30" t="s">
        <v>23</v>
      </c>
      <c r="K12" s="31">
        <f>IFERROR((テーブル141523242526[[#This Row],[列5]]+テーブル141523242526[[#This Row],[列7]]/60)*$C$5,"")</f>
        <v>0</v>
      </c>
      <c r="L12" s="32" t="s">
        <v>4</v>
      </c>
      <c r="M12" s="149"/>
      <c r="N12" s="33"/>
      <c r="O12" s="50"/>
      <c r="P12" s="25"/>
    </row>
    <row r="13" spans="1:16" ht="22.5" customHeight="1" x14ac:dyDescent="0.15">
      <c r="A13" s="137"/>
      <c r="B13" s="160" t="str">
        <f>IF(テーブル141523242526[[#This Row],[列1]]="",
    "",
    TEXT(テーブル141523242526[[#This Row],[列1]],"(aaa)"))</f>
        <v/>
      </c>
      <c r="C13" s="138" t="s">
        <v>20</v>
      </c>
      <c r="D13" s="59" t="s">
        <v>21</v>
      </c>
      <c r="E13" s="143" t="s">
        <v>20</v>
      </c>
      <c r="F13" s="144" t="s">
        <v>32</v>
      </c>
      <c r="G13"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3" s="28" t="s">
        <v>22</v>
      </c>
      <c r="I13"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3" s="30" t="s">
        <v>23</v>
      </c>
      <c r="K13" s="31">
        <f>IFERROR((テーブル141523242526[[#This Row],[列5]]+テーブル141523242526[[#This Row],[列7]]/60)*$C$5,"")</f>
        <v>0</v>
      </c>
      <c r="L13" s="32" t="s">
        <v>4</v>
      </c>
      <c r="M13" s="149"/>
      <c r="N13" s="33"/>
      <c r="O13" s="50"/>
      <c r="P13" s="25"/>
    </row>
    <row r="14" spans="1:16" ht="22.5" customHeight="1" x14ac:dyDescent="0.15">
      <c r="A14" s="137"/>
      <c r="B14" s="160" t="str">
        <f>IF(テーブル141523242526[[#This Row],[列1]]="",
    "",
    TEXT(テーブル141523242526[[#This Row],[列1]],"(aaa)"))</f>
        <v/>
      </c>
      <c r="C14" s="138" t="s">
        <v>20</v>
      </c>
      <c r="D14" s="59" t="s">
        <v>21</v>
      </c>
      <c r="E14" s="143" t="s">
        <v>20</v>
      </c>
      <c r="F14" s="144" t="s">
        <v>32</v>
      </c>
      <c r="G14"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4" s="28" t="s">
        <v>22</v>
      </c>
      <c r="I14"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4" s="30" t="s">
        <v>23</v>
      </c>
      <c r="K14" s="31">
        <f>IFERROR((テーブル141523242526[[#This Row],[列5]]+テーブル141523242526[[#This Row],[列7]]/60)*$C$5,"")</f>
        <v>0</v>
      </c>
      <c r="L14" s="32" t="s">
        <v>4</v>
      </c>
      <c r="M14" s="149"/>
      <c r="N14" s="33"/>
      <c r="O14" s="50"/>
      <c r="P14" s="25"/>
    </row>
    <row r="15" spans="1:16" ht="22.5" customHeight="1" x14ac:dyDescent="0.15">
      <c r="A15" s="137"/>
      <c r="B15" s="160" t="str">
        <f>IF(テーブル141523242526[[#This Row],[列1]]="",
    "",
    TEXT(テーブル141523242526[[#This Row],[列1]],"(aaa)"))</f>
        <v/>
      </c>
      <c r="C15" s="138" t="s">
        <v>20</v>
      </c>
      <c r="D15" s="59" t="s">
        <v>21</v>
      </c>
      <c r="E15" s="143" t="s">
        <v>20</v>
      </c>
      <c r="F15" s="144" t="s">
        <v>32</v>
      </c>
      <c r="G15"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5" s="28" t="s">
        <v>22</v>
      </c>
      <c r="I15"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5" s="30" t="s">
        <v>23</v>
      </c>
      <c r="K15" s="31">
        <f>IFERROR((テーブル141523242526[[#This Row],[列5]]+テーブル141523242526[[#This Row],[列7]]/60)*$C$5,"")</f>
        <v>0</v>
      </c>
      <c r="L15" s="32" t="s">
        <v>4</v>
      </c>
      <c r="M15" s="149"/>
      <c r="N15" s="33"/>
      <c r="O15" s="50"/>
      <c r="P15" s="25"/>
    </row>
    <row r="16" spans="1:16" ht="22.5" customHeight="1" x14ac:dyDescent="0.15">
      <c r="A16" s="137"/>
      <c r="B16" s="160" t="str">
        <f>IF(テーブル141523242526[[#This Row],[列1]]="",
    "",
    TEXT(テーブル141523242526[[#This Row],[列1]],"(aaa)"))</f>
        <v/>
      </c>
      <c r="C16" s="138" t="s">
        <v>20</v>
      </c>
      <c r="D16" s="59" t="s">
        <v>21</v>
      </c>
      <c r="E16" s="143" t="s">
        <v>20</v>
      </c>
      <c r="F16" s="144" t="s">
        <v>32</v>
      </c>
      <c r="G16"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6" s="28" t="s">
        <v>22</v>
      </c>
      <c r="I16"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6" s="30" t="s">
        <v>23</v>
      </c>
      <c r="K16" s="31">
        <f>IFERROR((テーブル141523242526[[#This Row],[列5]]+テーブル141523242526[[#This Row],[列7]]/60)*$C$5,"")</f>
        <v>0</v>
      </c>
      <c r="L16" s="32" t="s">
        <v>4</v>
      </c>
      <c r="M16" s="149"/>
      <c r="N16" s="33"/>
      <c r="O16" s="50"/>
      <c r="P16" s="25"/>
    </row>
    <row r="17" spans="1:16" ht="22.5" customHeight="1" x14ac:dyDescent="0.15">
      <c r="A17" s="137"/>
      <c r="B17" s="160" t="str">
        <f>IF(テーブル141523242526[[#This Row],[列1]]="",
    "",
    TEXT(テーブル141523242526[[#This Row],[列1]],"(aaa)"))</f>
        <v/>
      </c>
      <c r="C17" s="138" t="s">
        <v>20</v>
      </c>
      <c r="D17" s="59" t="s">
        <v>21</v>
      </c>
      <c r="E17" s="143" t="s">
        <v>20</v>
      </c>
      <c r="F17" s="144" t="s">
        <v>32</v>
      </c>
      <c r="G17"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7" s="28" t="s">
        <v>22</v>
      </c>
      <c r="I17"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7" s="30" t="s">
        <v>23</v>
      </c>
      <c r="K17" s="31">
        <f>IFERROR((テーブル141523242526[[#This Row],[列5]]+テーブル141523242526[[#This Row],[列7]]/60)*$C$5,"")</f>
        <v>0</v>
      </c>
      <c r="L17" s="32" t="s">
        <v>4</v>
      </c>
      <c r="M17" s="149"/>
      <c r="N17" s="33"/>
      <c r="O17" s="50"/>
      <c r="P17" s="25"/>
    </row>
    <row r="18" spans="1:16" ht="22.5" customHeight="1" x14ac:dyDescent="0.15">
      <c r="A18" s="137"/>
      <c r="B18" s="160" t="str">
        <f>IF(テーブル141523242526[[#This Row],[列1]]="",
    "",
    TEXT(テーブル141523242526[[#This Row],[列1]],"(aaa)"))</f>
        <v/>
      </c>
      <c r="C18" s="138" t="s">
        <v>20</v>
      </c>
      <c r="D18" s="59" t="s">
        <v>21</v>
      </c>
      <c r="E18" s="143" t="s">
        <v>20</v>
      </c>
      <c r="F18" s="144" t="s">
        <v>32</v>
      </c>
      <c r="G18"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8" s="28" t="s">
        <v>22</v>
      </c>
      <c r="I18"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8" s="30" t="s">
        <v>23</v>
      </c>
      <c r="K18" s="31">
        <f>IFERROR((テーブル141523242526[[#This Row],[列5]]+テーブル141523242526[[#This Row],[列7]]/60)*$C$5,"")</f>
        <v>0</v>
      </c>
      <c r="L18" s="32" t="s">
        <v>4</v>
      </c>
      <c r="M18" s="149"/>
      <c r="N18" s="33"/>
      <c r="O18" s="50"/>
      <c r="P18" s="25"/>
    </row>
    <row r="19" spans="1:16" ht="22.5" customHeight="1" x14ac:dyDescent="0.15">
      <c r="A19" s="137"/>
      <c r="B19" s="160" t="str">
        <f>IF(テーブル141523242526[[#This Row],[列1]]="",
    "",
    TEXT(テーブル141523242526[[#This Row],[列1]],"(aaa)"))</f>
        <v/>
      </c>
      <c r="C19" s="138" t="s">
        <v>20</v>
      </c>
      <c r="D19" s="59" t="s">
        <v>21</v>
      </c>
      <c r="E19" s="143" t="s">
        <v>20</v>
      </c>
      <c r="F19" s="144" t="s">
        <v>32</v>
      </c>
      <c r="G19"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19" s="28" t="s">
        <v>22</v>
      </c>
      <c r="I19"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19" s="30" t="s">
        <v>23</v>
      </c>
      <c r="K19" s="31">
        <f>IFERROR((テーブル141523242526[[#This Row],[列5]]+テーブル141523242526[[#This Row],[列7]]/60)*$C$5,"")</f>
        <v>0</v>
      </c>
      <c r="L19" s="32" t="s">
        <v>4</v>
      </c>
      <c r="M19" s="149"/>
      <c r="N19" s="33"/>
      <c r="O19" s="50"/>
      <c r="P19" s="25"/>
    </row>
    <row r="20" spans="1:16" ht="22.5" customHeight="1" x14ac:dyDescent="0.15">
      <c r="A20" s="137"/>
      <c r="B20" s="160" t="str">
        <f>IF(テーブル141523242526[[#This Row],[列1]]="",
    "",
    TEXT(テーブル141523242526[[#This Row],[列1]],"(aaa)"))</f>
        <v/>
      </c>
      <c r="C20" s="138" t="s">
        <v>20</v>
      </c>
      <c r="D20" s="59" t="s">
        <v>21</v>
      </c>
      <c r="E20" s="143" t="s">
        <v>20</v>
      </c>
      <c r="F20" s="144" t="s">
        <v>32</v>
      </c>
      <c r="G20"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0" s="28" t="s">
        <v>22</v>
      </c>
      <c r="I20"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0" s="30" t="s">
        <v>23</v>
      </c>
      <c r="K20" s="31">
        <f>IFERROR((テーブル141523242526[[#This Row],[列5]]+テーブル141523242526[[#This Row],[列7]]/60)*$C$5,"")</f>
        <v>0</v>
      </c>
      <c r="L20" s="32" t="s">
        <v>4</v>
      </c>
      <c r="M20" s="149"/>
      <c r="N20" s="33"/>
      <c r="O20" s="50"/>
      <c r="P20" s="25"/>
    </row>
    <row r="21" spans="1:16" ht="22.5" customHeight="1" x14ac:dyDescent="0.15">
      <c r="A21" s="137"/>
      <c r="B21" s="160" t="str">
        <f>IF(テーブル141523242526[[#This Row],[列1]]="",
    "",
    TEXT(テーブル141523242526[[#This Row],[列1]],"(aaa)"))</f>
        <v/>
      </c>
      <c r="C21" s="138" t="s">
        <v>20</v>
      </c>
      <c r="D21" s="59" t="s">
        <v>21</v>
      </c>
      <c r="E21" s="143" t="s">
        <v>20</v>
      </c>
      <c r="F21" s="144" t="s">
        <v>32</v>
      </c>
      <c r="G21"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1" s="28" t="s">
        <v>22</v>
      </c>
      <c r="I21"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1" s="30" t="s">
        <v>23</v>
      </c>
      <c r="K21" s="31">
        <f>IFERROR((テーブル141523242526[[#This Row],[列5]]+テーブル141523242526[[#This Row],[列7]]/60)*$C$5,"")</f>
        <v>0</v>
      </c>
      <c r="L21" s="32" t="s">
        <v>4</v>
      </c>
      <c r="M21" s="149"/>
      <c r="N21" s="33"/>
      <c r="O21" s="50"/>
      <c r="P21" s="25"/>
    </row>
    <row r="22" spans="1:16" ht="22.5" customHeight="1" x14ac:dyDescent="0.15">
      <c r="A22" s="137"/>
      <c r="B22" s="160" t="str">
        <f>IF(テーブル141523242526[[#This Row],[列1]]="",
    "",
    TEXT(テーブル141523242526[[#This Row],[列1]],"(aaa)"))</f>
        <v/>
      </c>
      <c r="C22" s="138" t="s">
        <v>20</v>
      </c>
      <c r="D22" s="59" t="s">
        <v>21</v>
      </c>
      <c r="E22" s="143" t="s">
        <v>20</v>
      </c>
      <c r="F22" s="144" t="s">
        <v>32</v>
      </c>
      <c r="G22"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2" s="28" t="s">
        <v>22</v>
      </c>
      <c r="I22"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2" s="30" t="s">
        <v>23</v>
      </c>
      <c r="K22" s="31">
        <f>IFERROR((テーブル141523242526[[#This Row],[列5]]+テーブル141523242526[[#This Row],[列7]]/60)*$C$5,"")</f>
        <v>0</v>
      </c>
      <c r="L22" s="32" t="s">
        <v>4</v>
      </c>
      <c r="M22" s="149"/>
      <c r="N22" s="33"/>
      <c r="O22" s="50"/>
      <c r="P22" s="25"/>
    </row>
    <row r="23" spans="1:16" ht="22.5" customHeight="1" x14ac:dyDescent="0.15">
      <c r="A23" s="137"/>
      <c r="B23" s="160" t="str">
        <f>IF(テーブル141523242526[[#This Row],[列1]]="",
    "",
    TEXT(テーブル141523242526[[#This Row],[列1]],"(aaa)"))</f>
        <v/>
      </c>
      <c r="C23" s="138" t="s">
        <v>20</v>
      </c>
      <c r="D23" s="59" t="s">
        <v>21</v>
      </c>
      <c r="E23" s="143" t="s">
        <v>20</v>
      </c>
      <c r="F23" s="144" t="s">
        <v>32</v>
      </c>
      <c r="G23"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3" s="28" t="s">
        <v>22</v>
      </c>
      <c r="I23"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3" s="30" t="s">
        <v>23</v>
      </c>
      <c r="K23" s="31">
        <f>IFERROR((テーブル141523242526[[#This Row],[列5]]+テーブル141523242526[[#This Row],[列7]]/60)*$C$5,"")</f>
        <v>0</v>
      </c>
      <c r="L23" s="32" t="s">
        <v>4</v>
      </c>
      <c r="M23" s="149"/>
      <c r="N23" s="33"/>
      <c r="O23" s="50"/>
      <c r="P23" s="25"/>
    </row>
    <row r="24" spans="1:16" ht="22.5" customHeight="1" x14ac:dyDescent="0.15">
      <c r="A24" s="137"/>
      <c r="B24" s="160" t="str">
        <f>IF(テーブル141523242526[[#This Row],[列1]]="",
    "",
    TEXT(テーブル141523242526[[#This Row],[列1]],"(aaa)"))</f>
        <v/>
      </c>
      <c r="C24" s="138" t="s">
        <v>20</v>
      </c>
      <c r="D24" s="59" t="s">
        <v>21</v>
      </c>
      <c r="E24" s="143" t="s">
        <v>20</v>
      </c>
      <c r="F24" s="144" t="s">
        <v>32</v>
      </c>
      <c r="G24"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4" s="28" t="s">
        <v>22</v>
      </c>
      <c r="I24"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4" s="30" t="s">
        <v>23</v>
      </c>
      <c r="K24" s="31">
        <f>IFERROR((テーブル141523242526[[#This Row],[列5]]+テーブル141523242526[[#This Row],[列7]]/60)*$C$5,"")</f>
        <v>0</v>
      </c>
      <c r="L24" s="32" t="s">
        <v>4</v>
      </c>
      <c r="M24" s="148"/>
      <c r="N24" s="33"/>
      <c r="O24" s="50"/>
      <c r="P24" s="25"/>
    </row>
    <row r="25" spans="1:16" ht="22.5" customHeight="1" x14ac:dyDescent="0.15">
      <c r="A25" s="137"/>
      <c r="B25" s="160" t="str">
        <f>IF(テーブル141523242526[[#This Row],[列1]]="",
    "",
    TEXT(テーブル141523242526[[#This Row],[列1]],"(aaa)"))</f>
        <v/>
      </c>
      <c r="C25" s="138" t="s">
        <v>20</v>
      </c>
      <c r="D25" s="59" t="s">
        <v>21</v>
      </c>
      <c r="E25" s="143" t="s">
        <v>20</v>
      </c>
      <c r="F25" s="144" t="s">
        <v>32</v>
      </c>
      <c r="G25"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5" s="28" t="s">
        <v>22</v>
      </c>
      <c r="I25"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5" s="30" t="s">
        <v>23</v>
      </c>
      <c r="K25" s="31">
        <f>IFERROR((テーブル141523242526[[#This Row],[列5]]+テーブル141523242526[[#This Row],[列7]]/60)*$C$5,"")</f>
        <v>0</v>
      </c>
      <c r="L25" s="32" t="s">
        <v>4</v>
      </c>
      <c r="M25" s="149"/>
      <c r="N25" s="33"/>
      <c r="O25" s="50"/>
      <c r="P25" s="25"/>
    </row>
    <row r="26" spans="1:16" ht="22.5" customHeight="1" x14ac:dyDescent="0.15">
      <c r="A26" s="137"/>
      <c r="B26" s="160" t="str">
        <f>IF(テーブル141523242526[[#This Row],[列1]]="",
    "",
    TEXT(テーブル141523242526[[#This Row],[列1]],"(aaa)"))</f>
        <v/>
      </c>
      <c r="C26" s="138" t="s">
        <v>20</v>
      </c>
      <c r="D26" s="59" t="s">
        <v>21</v>
      </c>
      <c r="E26" s="143" t="s">
        <v>20</v>
      </c>
      <c r="F26" s="144" t="s">
        <v>32</v>
      </c>
      <c r="G26"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6" s="28" t="s">
        <v>22</v>
      </c>
      <c r="I26"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6" s="30" t="s">
        <v>23</v>
      </c>
      <c r="K26" s="31">
        <f>IFERROR((テーブル141523242526[[#This Row],[列5]]+テーブル141523242526[[#This Row],[列7]]/60)*$C$5,"")</f>
        <v>0</v>
      </c>
      <c r="L26" s="32" t="s">
        <v>4</v>
      </c>
      <c r="M26" s="149"/>
      <c r="N26" s="33"/>
      <c r="O26" s="50"/>
      <c r="P26" s="25"/>
    </row>
    <row r="27" spans="1:16" ht="22.5" customHeight="1" x14ac:dyDescent="0.15">
      <c r="A27" s="137"/>
      <c r="B27" s="160" t="str">
        <f>IF(テーブル141523242526[[#This Row],[列1]]="",
    "",
    TEXT(テーブル141523242526[[#This Row],[列1]],"(aaa)"))</f>
        <v/>
      </c>
      <c r="C27" s="138" t="s">
        <v>20</v>
      </c>
      <c r="D27" s="59" t="s">
        <v>21</v>
      </c>
      <c r="E27" s="143" t="s">
        <v>20</v>
      </c>
      <c r="F27" s="144" t="s">
        <v>32</v>
      </c>
      <c r="G27"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7" s="28" t="s">
        <v>22</v>
      </c>
      <c r="I27"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7" s="30" t="s">
        <v>23</v>
      </c>
      <c r="K27" s="31">
        <f>IFERROR((テーブル141523242526[[#This Row],[列5]]+テーブル141523242526[[#This Row],[列7]]/60)*$C$5,"")</f>
        <v>0</v>
      </c>
      <c r="L27" s="32" t="s">
        <v>4</v>
      </c>
      <c r="M27" s="149"/>
      <c r="N27" s="33"/>
      <c r="O27" s="50"/>
      <c r="P27" s="25"/>
    </row>
    <row r="28" spans="1:16" ht="22.5" customHeight="1" x14ac:dyDescent="0.15">
      <c r="A28" s="137"/>
      <c r="B28" s="160" t="str">
        <f>IF(テーブル141523242526[[#This Row],[列1]]="",
    "",
    TEXT(テーブル141523242526[[#This Row],[列1]],"(aaa)"))</f>
        <v/>
      </c>
      <c r="C28" s="138" t="s">
        <v>20</v>
      </c>
      <c r="D28" s="59" t="s">
        <v>21</v>
      </c>
      <c r="E28" s="143" t="s">
        <v>20</v>
      </c>
      <c r="F28" s="144" t="s">
        <v>32</v>
      </c>
      <c r="G28"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8" s="28" t="s">
        <v>22</v>
      </c>
      <c r="I28"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8" s="30" t="s">
        <v>23</v>
      </c>
      <c r="K28" s="31">
        <f>IFERROR((テーブル141523242526[[#This Row],[列5]]+テーブル141523242526[[#This Row],[列7]]/60)*$C$5,"")</f>
        <v>0</v>
      </c>
      <c r="L28" s="32" t="s">
        <v>4</v>
      </c>
      <c r="M28" s="149"/>
      <c r="N28" s="33"/>
      <c r="O28" s="50"/>
      <c r="P28" s="25"/>
    </row>
    <row r="29" spans="1:16" ht="22.5" customHeight="1" x14ac:dyDescent="0.15">
      <c r="A29" s="137"/>
      <c r="B29" s="160" t="str">
        <f>IF(テーブル141523242526[[#This Row],[列1]]="",
    "",
    TEXT(テーブル141523242526[[#This Row],[列1]],"(aaa)"))</f>
        <v/>
      </c>
      <c r="C29" s="138" t="s">
        <v>20</v>
      </c>
      <c r="D29" s="59" t="s">
        <v>21</v>
      </c>
      <c r="E29" s="143" t="s">
        <v>20</v>
      </c>
      <c r="F29" s="144" t="s">
        <v>32</v>
      </c>
      <c r="G29" s="27">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29" s="28" t="s">
        <v>22</v>
      </c>
      <c r="I29" s="34"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29" s="30" t="s">
        <v>23</v>
      </c>
      <c r="K29" s="31">
        <f>IFERROR((テーブル141523242526[[#This Row],[列5]]+テーブル141523242526[[#This Row],[列7]]/60)*$C$5,"")</f>
        <v>0</v>
      </c>
      <c r="L29" s="32" t="s">
        <v>4</v>
      </c>
      <c r="M29" s="149"/>
      <c r="N29" s="33"/>
      <c r="O29" s="50"/>
      <c r="P29" s="25"/>
    </row>
    <row r="30" spans="1:16" ht="22.5" customHeight="1" thickBot="1" x14ac:dyDescent="0.2">
      <c r="A30" s="139"/>
      <c r="B30" s="161" t="str">
        <f>IF(テーブル141523242526[[#This Row],[列1]]="",
    "",
    TEXT(テーブル141523242526[[#This Row],[列1]],"(aaa)"))</f>
        <v/>
      </c>
      <c r="C30" s="140" t="s">
        <v>20</v>
      </c>
      <c r="D30" s="35" t="s">
        <v>21</v>
      </c>
      <c r="E30" s="145" t="s">
        <v>20</v>
      </c>
      <c r="F30" s="146" t="s">
        <v>32</v>
      </c>
      <c r="G30" s="36">
        <f>IF(OR(テーブル141523242526[[#This Row],[列2]]="",
          テーブル141523242526[[#This Row],[列4]]=""),
     0,
     IFERROR(HOUR(テーブル141523242526[[#This Row],[列4]]-テーブル141523242526[[#This Row],[列15]]-テーブル141523242526[[#This Row],[列2]]),
                  IFERROR(HOUR(テーブル141523242526[[#This Row],[列4]]-テーブル141523242526[[#This Row],[列2]]),
                               0)))</f>
        <v>0</v>
      </c>
      <c r="H30" s="37" t="s">
        <v>22</v>
      </c>
      <c r="I30" s="38" t="str">
        <f>IF(OR(テーブル141523242526[[#This Row],[列2]]="",
          テーブル141523242526[[#This Row],[列4]]=""),
     "00",
     IF(ISERROR(MINUTE(テーブル141523242526[[#This Row],[列4]]-テーブル141523242526[[#This Row],[列15]]-テーブル141523242526[[#This Row],[列2]])),
        IF(ISERROR(MINUTE(テーブル141523242526[[#This Row],[列4]]-テーブル141523242526[[#This Row],[列2]])),
           "00",
           IF(MINUTE(テーブル141523242526[[#This Row],[列4]]-テーブル141523242526[[#This Row],[列2]])&lt;30,
              "00",
              30)),
        IF(MINUTE(テーブル141523242526[[#This Row],[列4]]-テーブル141523242526[[#This Row],[列15]]-テーブル141523242526[[#This Row],[列2]])&lt;30,
           "00",
           30)))</f>
        <v>00</v>
      </c>
      <c r="J30" s="39" t="s">
        <v>23</v>
      </c>
      <c r="K30" s="40">
        <f>IFERROR((テーブル141523242526[[#This Row],[列5]]+テーブル141523242526[[#This Row],[列7]]/60)*$C$5,"")</f>
        <v>0</v>
      </c>
      <c r="L30" s="41" t="s">
        <v>4</v>
      </c>
      <c r="M30" s="150"/>
      <c r="N30" s="42"/>
      <c r="O30" s="50"/>
      <c r="P30" s="25"/>
    </row>
    <row r="31" spans="1:16" ht="22.5" customHeight="1" thickBot="1" x14ac:dyDescent="0.2">
      <c r="A31" s="198" t="s">
        <v>27</v>
      </c>
      <c r="B31" s="199"/>
      <c r="C31" s="200"/>
      <c r="D31" s="201"/>
      <c r="E31" s="202"/>
      <c r="F31" s="57"/>
      <c r="G31" s="203">
        <f>SUM(テーブル141523242526[[#All],[列5]])+SUM(テーブル141523242526[[#All],[列7]])/60</f>
        <v>0</v>
      </c>
      <c r="H31" s="204"/>
      <c r="I31" s="205" t="s">
        <v>24</v>
      </c>
      <c r="J31" s="206"/>
      <c r="K31" s="43">
        <f>SUM(テーブル141523242526[[#All],[列9]])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zoomScaleNormal="100" zoomScaleSheetLayoutView="100" workbookViewId="0">
      <selection activeCell="A2" sqref="A2:F2"/>
    </sheetView>
  </sheetViews>
  <sheetFormatPr defaultRowHeight="20.100000000000001" customHeight="1" x14ac:dyDescent="0.15"/>
  <cols>
    <col min="1" max="1" width="12.375" style="63" customWidth="1"/>
    <col min="2" max="2" width="15.625" style="63" customWidth="1"/>
    <col min="3" max="4" width="12.5" style="63" customWidth="1"/>
    <col min="5" max="6" width="15.625" style="63" customWidth="1"/>
    <col min="7" max="7" width="9" style="64"/>
    <col min="8" max="8" width="9.375" style="64" hidden="1" customWidth="1"/>
    <col min="9" max="9" width="5.25" style="64" hidden="1" customWidth="1"/>
    <col min="10" max="10" width="9.375" style="64" hidden="1" customWidth="1"/>
    <col min="11" max="11" width="9.25" style="64" hidden="1" customWidth="1"/>
    <col min="12" max="243" width="9" style="64"/>
    <col min="244" max="244" width="4.125" style="64" customWidth="1"/>
    <col min="245" max="245" width="4.5" style="64" customWidth="1"/>
    <col min="246" max="246" width="2.875" style="64" customWidth="1"/>
    <col min="247" max="247" width="13.125" style="64" customWidth="1"/>
    <col min="248" max="248" width="6.625" style="64" customWidth="1"/>
    <col min="249" max="249" width="0" style="64" hidden="1" customWidth="1"/>
    <col min="250" max="251" width="10.625" style="64" customWidth="1"/>
    <col min="252" max="253" width="15.625" style="64" customWidth="1"/>
    <col min="254" max="254" width="9" style="64"/>
    <col min="255" max="256" width="9" style="64" customWidth="1"/>
    <col min="257" max="260" width="0" style="64" hidden="1" customWidth="1"/>
    <col min="261" max="499" width="9" style="64"/>
    <col min="500" max="500" width="4.125" style="64" customWidth="1"/>
    <col min="501" max="501" width="4.5" style="64" customWidth="1"/>
    <col min="502" max="502" width="2.875" style="64" customWidth="1"/>
    <col min="503" max="503" width="13.125" style="64" customWidth="1"/>
    <col min="504" max="504" width="6.625" style="64" customWidth="1"/>
    <col min="505" max="505" width="0" style="64" hidden="1" customWidth="1"/>
    <col min="506" max="507" width="10.625" style="64" customWidth="1"/>
    <col min="508" max="509" width="15.625" style="64" customWidth="1"/>
    <col min="510" max="510" width="9" style="64"/>
    <col min="511" max="512" width="9" style="64" customWidth="1"/>
    <col min="513" max="516" width="0" style="64" hidden="1" customWidth="1"/>
    <col min="517" max="755" width="9" style="64"/>
    <col min="756" max="756" width="4.125" style="64" customWidth="1"/>
    <col min="757" max="757" width="4.5" style="64" customWidth="1"/>
    <col min="758" max="758" width="2.875" style="64" customWidth="1"/>
    <col min="759" max="759" width="13.125" style="64" customWidth="1"/>
    <col min="760" max="760" width="6.625" style="64" customWidth="1"/>
    <col min="761" max="761" width="0" style="64" hidden="1" customWidth="1"/>
    <col min="762" max="763" width="10.625" style="64" customWidth="1"/>
    <col min="764" max="765" width="15.625" style="64" customWidth="1"/>
    <col min="766" max="766" width="9" style="64"/>
    <col min="767" max="768" width="9" style="64" customWidth="1"/>
    <col min="769" max="772" width="0" style="64" hidden="1" customWidth="1"/>
    <col min="773" max="1011" width="9" style="64"/>
    <col min="1012" max="1012" width="4.125" style="64" customWidth="1"/>
    <col min="1013" max="1013" width="4.5" style="64" customWidth="1"/>
    <col min="1014" max="1014" width="2.875" style="64" customWidth="1"/>
    <col min="1015" max="1015" width="13.125" style="64" customWidth="1"/>
    <col min="1016" max="1016" width="6.625" style="64" customWidth="1"/>
    <col min="1017" max="1017" width="0" style="64" hidden="1" customWidth="1"/>
    <col min="1018" max="1019" width="10.625" style="64" customWidth="1"/>
    <col min="1020" max="1021" width="15.625" style="64" customWidth="1"/>
    <col min="1022" max="1022" width="9" style="64"/>
    <col min="1023" max="1024" width="9" style="64" customWidth="1"/>
    <col min="1025" max="1028" width="0" style="64" hidden="1" customWidth="1"/>
    <col min="1029" max="1267" width="9" style="64"/>
    <col min="1268" max="1268" width="4.125" style="64" customWidth="1"/>
    <col min="1269" max="1269" width="4.5" style="64" customWidth="1"/>
    <col min="1270" max="1270" width="2.875" style="64" customWidth="1"/>
    <col min="1271" max="1271" width="13.125" style="64" customWidth="1"/>
    <col min="1272" max="1272" width="6.625" style="64" customWidth="1"/>
    <col min="1273" max="1273" width="0" style="64" hidden="1" customWidth="1"/>
    <col min="1274" max="1275" width="10.625" style="64" customWidth="1"/>
    <col min="1276" max="1277" width="15.625" style="64" customWidth="1"/>
    <col min="1278" max="1278" width="9" style="64"/>
    <col min="1279" max="1280" width="9" style="64" customWidth="1"/>
    <col min="1281" max="1284" width="0" style="64" hidden="1" customWidth="1"/>
    <col min="1285" max="1523" width="9" style="64"/>
    <col min="1524" max="1524" width="4.125" style="64" customWidth="1"/>
    <col min="1525" max="1525" width="4.5" style="64" customWidth="1"/>
    <col min="1526" max="1526" width="2.875" style="64" customWidth="1"/>
    <col min="1527" max="1527" width="13.125" style="64" customWidth="1"/>
    <col min="1528" max="1528" width="6.625" style="64" customWidth="1"/>
    <col min="1529" max="1529" width="0" style="64" hidden="1" customWidth="1"/>
    <col min="1530" max="1531" width="10.625" style="64" customWidth="1"/>
    <col min="1532" max="1533" width="15.625" style="64" customWidth="1"/>
    <col min="1534" max="1534" width="9" style="64"/>
    <col min="1535" max="1536" width="9" style="64" customWidth="1"/>
    <col min="1537" max="1540" width="0" style="64" hidden="1" customWidth="1"/>
    <col min="1541" max="1779" width="9" style="64"/>
    <col min="1780" max="1780" width="4.125" style="64" customWidth="1"/>
    <col min="1781" max="1781" width="4.5" style="64" customWidth="1"/>
    <col min="1782" max="1782" width="2.875" style="64" customWidth="1"/>
    <col min="1783" max="1783" width="13.125" style="64" customWidth="1"/>
    <col min="1784" max="1784" width="6.625" style="64" customWidth="1"/>
    <col min="1785" max="1785" width="0" style="64" hidden="1" customWidth="1"/>
    <col min="1786" max="1787" width="10.625" style="64" customWidth="1"/>
    <col min="1788" max="1789" width="15.625" style="64" customWidth="1"/>
    <col min="1790" max="1790" width="9" style="64"/>
    <col min="1791" max="1792" width="9" style="64" customWidth="1"/>
    <col min="1793" max="1796" width="0" style="64" hidden="1" customWidth="1"/>
    <col min="1797" max="2035" width="9" style="64"/>
    <col min="2036" max="2036" width="4.125" style="64" customWidth="1"/>
    <col min="2037" max="2037" width="4.5" style="64" customWidth="1"/>
    <col min="2038" max="2038" width="2.875" style="64" customWidth="1"/>
    <col min="2039" max="2039" width="13.125" style="64" customWidth="1"/>
    <col min="2040" max="2040" width="6.625" style="64" customWidth="1"/>
    <col min="2041" max="2041" width="0" style="64" hidden="1" customWidth="1"/>
    <col min="2042" max="2043" width="10.625" style="64" customWidth="1"/>
    <col min="2044" max="2045" width="15.625" style="64" customWidth="1"/>
    <col min="2046" max="2046" width="9" style="64"/>
    <col min="2047" max="2048" width="9" style="64" customWidth="1"/>
    <col min="2049" max="2052" width="0" style="64" hidden="1" customWidth="1"/>
    <col min="2053" max="2291" width="9" style="64"/>
    <col min="2292" max="2292" width="4.125" style="64" customWidth="1"/>
    <col min="2293" max="2293" width="4.5" style="64" customWidth="1"/>
    <col min="2294" max="2294" width="2.875" style="64" customWidth="1"/>
    <col min="2295" max="2295" width="13.125" style="64" customWidth="1"/>
    <col min="2296" max="2296" width="6.625" style="64" customWidth="1"/>
    <col min="2297" max="2297" width="0" style="64" hidden="1" customWidth="1"/>
    <col min="2298" max="2299" width="10.625" style="64" customWidth="1"/>
    <col min="2300" max="2301" width="15.625" style="64" customWidth="1"/>
    <col min="2302" max="2302" width="9" style="64"/>
    <col min="2303" max="2304" width="9" style="64" customWidth="1"/>
    <col min="2305" max="2308" width="0" style="64" hidden="1" customWidth="1"/>
    <col min="2309" max="2547" width="9" style="64"/>
    <col min="2548" max="2548" width="4.125" style="64" customWidth="1"/>
    <col min="2549" max="2549" width="4.5" style="64" customWidth="1"/>
    <col min="2550" max="2550" width="2.875" style="64" customWidth="1"/>
    <col min="2551" max="2551" width="13.125" style="64" customWidth="1"/>
    <col min="2552" max="2552" width="6.625" style="64" customWidth="1"/>
    <col min="2553" max="2553" width="0" style="64" hidden="1" customWidth="1"/>
    <col min="2554" max="2555" width="10.625" style="64" customWidth="1"/>
    <col min="2556" max="2557" width="15.625" style="64" customWidth="1"/>
    <col min="2558" max="2558" width="9" style="64"/>
    <col min="2559" max="2560" width="9" style="64" customWidth="1"/>
    <col min="2561" max="2564" width="0" style="64" hidden="1" customWidth="1"/>
    <col min="2565" max="2803" width="9" style="64"/>
    <col min="2804" max="2804" width="4.125" style="64" customWidth="1"/>
    <col min="2805" max="2805" width="4.5" style="64" customWidth="1"/>
    <col min="2806" max="2806" width="2.875" style="64" customWidth="1"/>
    <col min="2807" max="2807" width="13.125" style="64" customWidth="1"/>
    <col min="2808" max="2808" width="6.625" style="64" customWidth="1"/>
    <col min="2809" max="2809" width="0" style="64" hidden="1" customWidth="1"/>
    <col min="2810" max="2811" width="10.625" style="64" customWidth="1"/>
    <col min="2812" max="2813" width="15.625" style="64" customWidth="1"/>
    <col min="2814" max="2814" width="9" style="64"/>
    <col min="2815" max="2816" width="9" style="64" customWidth="1"/>
    <col min="2817" max="2820" width="0" style="64" hidden="1" customWidth="1"/>
    <col min="2821" max="3059" width="9" style="64"/>
    <col min="3060" max="3060" width="4.125" style="64" customWidth="1"/>
    <col min="3061" max="3061" width="4.5" style="64" customWidth="1"/>
    <col min="3062" max="3062" width="2.875" style="64" customWidth="1"/>
    <col min="3063" max="3063" width="13.125" style="64" customWidth="1"/>
    <col min="3064" max="3064" width="6.625" style="64" customWidth="1"/>
    <col min="3065" max="3065" width="0" style="64" hidden="1" customWidth="1"/>
    <col min="3066" max="3067" width="10.625" style="64" customWidth="1"/>
    <col min="3068" max="3069" width="15.625" style="64" customWidth="1"/>
    <col min="3070" max="3070" width="9" style="64"/>
    <col min="3071" max="3072" width="9" style="64" customWidth="1"/>
    <col min="3073" max="3076" width="0" style="64" hidden="1" customWidth="1"/>
    <col min="3077" max="3315" width="9" style="64"/>
    <col min="3316" max="3316" width="4.125" style="64" customWidth="1"/>
    <col min="3317" max="3317" width="4.5" style="64" customWidth="1"/>
    <col min="3318" max="3318" width="2.875" style="64" customWidth="1"/>
    <col min="3319" max="3319" width="13.125" style="64" customWidth="1"/>
    <col min="3320" max="3320" width="6.625" style="64" customWidth="1"/>
    <col min="3321" max="3321" width="0" style="64" hidden="1" customWidth="1"/>
    <col min="3322" max="3323" width="10.625" style="64" customWidth="1"/>
    <col min="3324" max="3325" width="15.625" style="64" customWidth="1"/>
    <col min="3326" max="3326" width="9" style="64"/>
    <col min="3327" max="3328" width="9" style="64" customWidth="1"/>
    <col min="3329" max="3332" width="0" style="64" hidden="1" customWidth="1"/>
    <col min="3333" max="3571" width="9" style="64"/>
    <col min="3572" max="3572" width="4.125" style="64" customWidth="1"/>
    <col min="3573" max="3573" width="4.5" style="64" customWidth="1"/>
    <col min="3574" max="3574" width="2.875" style="64" customWidth="1"/>
    <col min="3575" max="3575" width="13.125" style="64" customWidth="1"/>
    <col min="3576" max="3576" width="6.625" style="64" customWidth="1"/>
    <col min="3577" max="3577" width="0" style="64" hidden="1" customWidth="1"/>
    <col min="3578" max="3579" width="10.625" style="64" customWidth="1"/>
    <col min="3580" max="3581" width="15.625" style="64" customWidth="1"/>
    <col min="3582" max="3582" width="9" style="64"/>
    <col min="3583" max="3584" width="9" style="64" customWidth="1"/>
    <col min="3585" max="3588" width="0" style="64" hidden="1" customWidth="1"/>
    <col min="3589" max="3827" width="9" style="64"/>
    <col min="3828" max="3828" width="4.125" style="64" customWidth="1"/>
    <col min="3829" max="3829" width="4.5" style="64" customWidth="1"/>
    <col min="3830" max="3830" width="2.875" style="64" customWidth="1"/>
    <col min="3831" max="3831" width="13.125" style="64" customWidth="1"/>
    <col min="3832" max="3832" width="6.625" style="64" customWidth="1"/>
    <col min="3833" max="3833" width="0" style="64" hidden="1" customWidth="1"/>
    <col min="3834" max="3835" width="10.625" style="64" customWidth="1"/>
    <col min="3836" max="3837" width="15.625" style="64" customWidth="1"/>
    <col min="3838" max="3838" width="9" style="64"/>
    <col min="3839" max="3840" width="9" style="64" customWidth="1"/>
    <col min="3841" max="3844" width="0" style="64" hidden="1" customWidth="1"/>
    <col min="3845" max="4083" width="9" style="64"/>
    <col min="4084" max="4084" width="4.125" style="64" customWidth="1"/>
    <col min="4085" max="4085" width="4.5" style="64" customWidth="1"/>
    <col min="4086" max="4086" width="2.875" style="64" customWidth="1"/>
    <col min="4087" max="4087" width="13.125" style="64" customWidth="1"/>
    <col min="4088" max="4088" width="6.625" style="64" customWidth="1"/>
    <col min="4089" max="4089" width="0" style="64" hidden="1" customWidth="1"/>
    <col min="4090" max="4091" width="10.625" style="64" customWidth="1"/>
    <col min="4092" max="4093" width="15.625" style="64" customWidth="1"/>
    <col min="4094" max="4094" width="9" style="64"/>
    <col min="4095" max="4096" width="9" style="64" customWidth="1"/>
    <col min="4097" max="4100" width="0" style="64" hidden="1" customWidth="1"/>
    <col min="4101" max="4339" width="9" style="64"/>
    <col min="4340" max="4340" width="4.125" style="64" customWidth="1"/>
    <col min="4341" max="4341" width="4.5" style="64" customWidth="1"/>
    <col min="4342" max="4342" width="2.875" style="64" customWidth="1"/>
    <col min="4343" max="4343" width="13.125" style="64" customWidth="1"/>
    <col min="4344" max="4344" width="6.625" style="64" customWidth="1"/>
    <col min="4345" max="4345" width="0" style="64" hidden="1" customWidth="1"/>
    <col min="4346" max="4347" width="10.625" style="64" customWidth="1"/>
    <col min="4348" max="4349" width="15.625" style="64" customWidth="1"/>
    <col min="4350" max="4350" width="9" style="64"/>
    <col min="4351" max="4352" width="9" style="64" customWidth="1"/>
    <col min="4353" max="4356" width="0" style="64" hidden="1" customWidth="1"/>
    <col min="4357" max="4595" width="9" style="64"/>
    <col min="4596" max="4596" width="4.125" style="64" customWidth="1"/>
    <col min="4597" max="4597" width="4.5" style="64" customWidth="1"/>
    <col min="4598" max="4598" width="2.875" style="64" customWidth="1"/>
    <col min="4599" max="4599" width="13.125" style="64" customWidth="1"/>
    <col min="4600" max="4600" width="6.625" style="64" customWidth="1"/>
    <col min="4601" max="4601" width="0" style="64" hidden="1" customWidth="1"/>
    <col min="4602" max="4603" width="10.625" style="64" customWidth="1"/>
    <col min="4604" max="4605" width="15.625" style="64" customWidth="1"/>
    <col min="4606" max="4606" width="9" style="64"/>
    <col min="4607" max="4608" width="9" style="64" customWidth="1"/>
    <col min="4609" max="4612" width="0" style="64" hidden="1" customWidth="1"/>
    <col min="4613" max="4851" width="9" style="64"/>
    <col min="4852" max="4852" width="4.125" style="64" customWidth="1"/>
    <col min="4853" max="4853" width="4.5" style="64" customWidth="1"/>
    <col min="4854" max="4854" width="2.875" style="64" customWidth="1"/>
    <col min="4855" max="4855" width="13.125" style="64" customWidth="1"/>
    <col min="4856" max="4856" width="6.625" style="64" customWidth="1"/>
    <col min="4857" max="4857" width="0" style="64" hidden="1" customWidth="1"/>
    <col min="4858" max="4859" width="10.625" style="64" customWidth="1"/>
    <col min="4860" max="4861" width="15.625" style="64" customWidth="1"/>
    <col min="4862" max="4862" width="9" style="64"/>
    <col min="4863" max="4864" width="9" style="64" customWidth="1"/>
    <col min="4865" max="4868" width="0" style="64" hidden="1" customWidth="1"/>
    <col min="4869" max="5107" width="9" style="64"/>
    <col min="5108" max="5108" width="4.125" style="64" customWidth="1"/>
    <col min="5109" max="5109" width="4.5" style="64" customWidth="1"/>
    <col min="5110" max="5110" width="2.875" style="64" customWidth="1"/>
    <col min="5111" max="5111" width="13.125" style="64" customWidth="1"/>
    <col min="5112" max="5112" width="6.625" style="64" customWidth="1"/>
    <col min="5113" max="5113" width="0" style="64" hidden="1" customWidth="1"/>
    <col min="5114" max="5115" width="10.625" style="64" customWidth="1"/>
    <col min="5116" max="5117" width="15.625" style="64" customWidth="1"/>
    <col min="5118" max="5118" width="9" style="64"/>
    <col min="5119" max="5120" width="9" style="64" customWidth="1"/>
    <col min="5121" max="5124" width="0" style="64" hidden="1" customWidth="1"/>
    <col min="5125" max="5363" width="9" style="64"/>
    <col min="5364" max="5364" width="4.125" style="64" customWidth="1"/>
    <col min="5365" max="5365" width="4.5" style="64" customWidth="1"/>
    <col min="5366" max="5366" width="2.875" style="64" customWidth="1"/>
    <col min="5367" max="5367" width="13.125" style="64" customWidth="1"/>
    <col min="5368" max="5368" width="6.625" style="64" customWidth="1"/>
    <col min="5369" max="5369" width="0" style="64" hidden="1" customWidth="1"/>
    <col min="5370" max="5371" width="10.625" style="64" customWidth="1"/>
    <col min="5372" max="5373" width="15.625" style="64" customWidth="1"/>
    <col min="5374" max="5374" width="9" style="64"/>
    <col min="5375" max="5376" width="9" style="64" customWidth="1"/>
    <col min="5377" max="5380" width="0" style="64" hidden="1" customWidth="1"/>
    <col min="5381" max="5619" width="9" style="64"/>
    <col min="5620" max="5620" width="4.125" style="64" customWidth="1"/>
    <col min="5621" max="5621" width="4.5" style="64" customWidth="1"/>
    <col min="5622" max="5622" width="2.875" style="64" customWidth="1"/>
    <col min="5623" max="5623" width="13.125" style="64" customWidth="1"/>
    <col min="5624" max="5624" width="6.625" style="64" customWidth="1"/>
    <col min="5625" max="5625" width="0" style="64" hidden="1" customWidth="1"/>
    <col min="5626" max="5627" width="10.625" style="64" customWidth="1"/>
    <col min="5628" max="5629" width="15.625" style="64" customWidth="1"/>
    <col min="5630" max="5630" width="9" style="64"/>
    <col min="5631" max="5632" width="9" style="64" customWidth="1"/>
    <col min="5633" max="5636" width="0" style="64" hidden="1" customWidth="1"/>
    <col min="5637" max="5875" width="9" style="64"/>
    <col min="5876" max="5876" width="4.125" style="64" customWidth="1"/>
    <col min="5877" max="5877" width="4.5" style="64" customWidth="1"/>
    <col min="5878" max="5878" width="2.875" style="64" customWidth="1"/>
    <col min="5879" max="5879" width="13.125" style="64" customWidth="1"/>
    <col min="5880" max="5880" width="6.625" style="64" customWidth="1"/>
    <col min="5881" max="5881" width="0" style="64" hidden="1" customWidth="1"/>
    <col min="5882" max="5883" width="10.625" style="64" customWidth="1"/>
    <col min="5884" max="5885" width="15.625" style="64" customWidth="1"/>
    <col min="5886" max="5886" width="9" style="64"/>
    <col min="5887" max="5888" width="9" style="64" customWidth="1"/>
    <col min="5889" max="5892" width="0" style="64" hidden="1" customWidth="1"/>
    <col min="5893" max="6131" width="9" style="64"/>
    <col min="6132" max="6132" width="4.125" style="64" customWidth="1"/>
    <col min="6133" max="6133" width="4.5" style="64" customWidth="1"/>
    <col min="6134" max="6134" width="2.875" style="64" customWidth="1"/>
    <col min="6135" max="6135" width="13.125" style="64" customWidth="1"/>
    <col min="6136" max="6136" width="6.625" style="64" customWidth="1"/>
    <col min="6137" max="6137" width="0" style="64" hidden="1" customWidth="1"/>
    <col min="6138" max="6139" width="10.625" style="64" customWidth="1"/>
    <col min="6140" max="6141" width="15.625" style="64" customWidth="1"/>
    <col min="6142" max="6142" width="9" style="64"/>
    <col min="6143" max="6144" width="9" style="64" customWidth="1"/>
    <col min="6145" max="6148" width="0" style="64" hidden="1" customWidth="1"/>
    <col min="6149" max="6387" width="9" style="64"/>
    <col min="6388" max="6388" width="4.125" style="64" customWidth="1"/>
    <col min="6389" max="6389" width="4.5" style="64" customWidth="1"/>
    <col min="6390" max="6390" width="2.875" style="64" customWidth="1"/>
    <col min="6391" max="6391" width="13.125" style="64" customWidth="1"/>
    <col min="6392" max="6392" width="6.625" style="64" customWidth="1"/>
    <col min="6393" max="6393" width="0" style="64" hidden="1" customWidth="1"/>
    <col min="6394" max="6395" width="10.625" style="64" customWidth="1"/>
    <col min="6396" max="6397" width="15.625" style="64" customWidth="1"/>
    <col min="6398" max="6398" width="9" style="64"/>
    <col min="6399" max="6400" width="9" style="64" customWidth="1"/>
    <col min="6401" max="6404" width="0" style="64" hidden="1" customWidth="1"/>
    <col min="6405" max="6643" width="9" style="64"/>
    <col min="6644" max="6644" width="4.125" style="64" customWidth="1"/>
    <col min="6645" max="6645" width="4.5" style="64" customWidth="1"/>
    <col min="6646" max="6646" width="2.875" style="64" customWidth="1"/>
    <col min="6647" max="6647" width="13.125" style="64" customWidth="1"/>
    <col min="6648" max="6648" width="6.625" style="64" customWidth="1"/>
    <col min="6649" max="6649" width="0" style="64" hidden="1" customWidth="1"/>
    <col min="6650" max="6651" width="10.625" style="64" customWidth="1"/>
    <col min="6652" max="6653" width="15.625" style="64" customWidth="1"/>
    <col min="6654" max="6654" width="9" style="64"/>
    <col min="6655" max="6656" width="9" style="64" customWidth="1"/>
    <col min="6657" max="6660" width="0" style="64" hidden="1" customWidth="1"/>
    <col min="6661" max="6899" width="9" style="64"/>
    <col min="6900" max="6900" width="4.125" style="64" customWidth="1"/>
    <col min="6901" max="6901" width="4.5" style="64" customWidth="1"/>
    <col min="6902" max="6902" width="2.875" style="64" customWidth="1"/>
    <col min="6903" max="6903" width="13.125" style="64" customWidth="1"/>
    <col min="6904" max="6904" width="6.625" style="64" customWidth="1"/>
    <col min="6905" max="6905" width="0" style="64" hidden="1" customWidth="1"/>
    <col min="6906" max="6907" width="10.625" style="64" customWidth="1"/>
    <col min="6908" max="6909" width="15.625" style="64" customWidth="1"/>
    <col min="6910" max="6910" width="9" style="64"/>
    <col min="6911" max="6912" width="9" style="64" customWidth="1"/>
    <col min="6913" max="6916" width="0" style="64" hidden="1" customWidth="1"/>
    <col min="6917" max="7155" width="9" style="64"/>
    <col min="7156" max="7156" width="4.125" style="64" customWidth="1"/>
    <col min="7157" max="7157" width="4.5" style="64" customWidth="1"/>
    <col min="7158" max="7158" width="2.875" style="64" customWidth="1"/>
    <col min="7159" max="7159" width="13.125" style="64" customWidth="1"/>
    <col min="7160" max="7160" width="6.625" style="64" customWidth="1"/>
    <col min="7161" max="7161" width="0" style="64" hidden="1" customWidth="1"/>
    <col min="7162" max="7163" width="10.625" style="64" customWidth="1"/>
    <col min="7164" max="7165" width="15.625" style="64" customWidth="1"/>
    <col min="7166" max="7166" width="9" style="64"/>
    <col min="7167" max="7168" width="9" style="64" customWidth="1"/>
    <col min="7169" max="7172" width="0" style="64" hidden="1" customWidth="1"/>
    <col min="7173" max="7411" width="9" style="64"/>
    <col min="7412" max="7412" width="4.125" style="64" customWidth="1"/>
    <col min="7413" max="7413" width="4.5" style="64" customWidth="1"/>
    <col min="7414" max="7414" width="2.875" style="64" customWidth="1"/>
    <col min="7415" max="7415" width="13.125" style="64" customWidth="1"/>
    <col min="7416" max="7416" width="6.625" style="64" customWidth="1"/>
    <col min="7417" max="7417" width="0" style="64" hidden="1" customWidth="1"/>
    <col min="7418" max="7419" width="10.625" style="64" customWidth="1"/>
    <col min="7420" max="7421" width="15.625" style="64" customWidth="1"/>
    <col min="7422" max="7422" width="9" style="64"/>
    <col min="7423" max="7424" width="9" style="64" customWidth="1"/>
    <col min="7425" max="7428" width="0" style="64" hidden="1" customWidth="1"/>
    <col min="7429" max="7667" width="9" style="64"/>
    <col min="7668" max="7668" width="4.125" style="64" customWidth="1"/>
    <col min="7669" max="7669" width="4.5" style="64" customWidth="1"/>
    <col min="7670" max="7670" width="2.875" style="64" customWidth="1"/>
    <col min="7671" max="7671" width="13.125" style="64" customWidth="1"/>
    <col min="7672" max="7672" width="6.625" style="64" customWidth="1"/>
    <col min="7673" max="7673" width="0" style="64" hidden="1" customWidth="1"/>
    <col min="7674" max="7675" width="10.625" style="64" customWidth="1"/>
    <col min="7676" max="7677" width="15.625" style="64" customWidth="1"/>
    <col min="7678" max="7678" width="9" style="64"/>
    <col min="7679" max="7680" width="9" style="64" customWidth="1"/>
    <col min="7681" max="7684" width="0" style="64" hidden="1" customWidth="1"/>
    <col min="7685" max="7923" width="9" style="64"/>
    <col min="7924" max="7924" width="4.125" style="64" customWidth="1"/>
    <col min="7925" max="7925" width="4.5" style="64" customWidth="1"/>
    <col min="7926" max="7926" width="2.875" style="64" customWidth="1"/>
    <col min="7927" max="7927" width="13.125" style="64" customWidth="1"/>
    <col min="7928" max="7928" width="6.625" style="64" customWidth="1"/>
    <col min="7929" max="7929" width="0" style="64" hidden="1" customWidth="1"/>
    <col min="7930" max="7931" width="10.625" style="64" customWidth="1"/>
    <col min="7932" max="7933" width="15.625" style="64" customWidth="1"/>
    <col min="7934" max="7934" width="9" style="64"/>
    <col min="7935" max="7936" width="9" style="64" customWidth="1"/>
    <col min="7937" max="7940" width="0" style="64" hidden="1" customWidth="1"/>
    <col min="7941" max="8179" width="9" style="64"/>
    <col min="8180" max="8180" width="4.125" style="64" customWidth="1"/>
    <col min="8181" max="8181" width="4.5" style="64" customWidth="1"/>
    <col min="8182" max="8182" width="2.875" style="64" customWidth="1"/>
    <col min="8183" max="8183" width="13.125" style="64" customWidth="1"/>
    <col min="8184" max="8184" width="6.625" style="64" customWidth="1"/>
    <col min="8185" max="8185" width="0" style="64" hidden="1" customWidth="1"/>
    <col min="8186" max="8187" width="10.625" style="64" customWidth="1"/>
    <col min="8188" max="8189" width="15.625" style="64" customWidth="1"/>
    <col min="8190" max="8190" width="9" style="64"/>
    <col min="8191" max="8192" width="9" style="64" customWidth="1"/>
    <col min="8193" max="8196" width="0" style="64" hidden="1" customWidth="1"/>
    <col min="8197" max="8435" width="9" style="64"/>
    <col min="8436" max="8436" width="4.125" style="64" customWidth="1"/>
    <col min="8437" max="8437" width="4.5" style="64" customWidth="1"/>
    <col min="8438" max="8438" width="2.875" style="64" customWidth="1"/>
    <col min="8439" max="8439" width="13.125" style="64" customWidth="1"/>
    <col min="8440" max="8440" width="6.625" style="64" customWidth="1"/>
    <col min="8441" max="8441" width="0" style="64" hidden="1" customWidth="1"/>
    <col min="8442" max="8443" width="10.625" style="64" customWidth="1"/>
    <col min="8444" max="8445" width="15.625" style="64" customWidth="1"/>
    <col min="8446" max="8446" width="9" style="64"/>
    <col min="8447" max="8448" width="9" style="64" customWidth="1"/>
    <col min="8449" max="8452" width="0" style="64" hidden="1" customWidth="1"/>
    <col min="8453" max="8691" width="9" style="64"/>
    <col min="8692" max="8692" width="4.125" style="64" customWidth="1"/>
    <col min="8693" max="8693" width="4.5" style="64" customWidth="1"/>
    <col min="8694" max="8694" width="2.875" style="64" customWidth="1"/>
    <col min="8695" max="8695" width="13.125" style="64" customWidth="1"/>
    <col min="8696" max="8696" width="6.625" style="64" customWidth="1"/>
    <col min="8697" max="8697" width="0" style="64" hidden="1" customWidth="1"/>
    <col min="8698" max="8699" width="10.625" style="64" customWidth="1"/>
    <col min="8700" max="8701" width="15.625" style="64" customWidth="1"/>
    <col min="8702" max="8702" width="9" style="64"/>
    <col min="8703" max="8704" width="9" style="64" customWidth="1"/>
    <col min="8705" max="8708" width="0" style="64" hidden="1" customWidth="1"/>
    <col min="8709" max="8947" width="9" style="64"/>
    <col min="8948" max="8948" width="4.125" style="64" customWidth="1"/>
    <col min="8949" max="8949" width="4.5" style="64" customWidth="1"/>
    <col min="8950" max="8950" width="2.875" style="64" customWidth="1"/>
    <col min="8951" max="8951" width="13.125" style="64" customWidth="1"/>
    <col min="8952" max="8952" width="6.625" style="64" customWidth="1"/>
    <col min="8953" max="8953" width="0" style="64" hidden="1" customWidth="1"/>
    <col min="8954" max="8955" width="10.625" style="64" customWidth="1"/>
    <col min="8956" max="8957" width="15.625" style="64" customWidth="1"/>
    <col min="8958" max="8958" width="9" style="64"/>
    <col min="8959" max="8960" width="9" style="64" customWidth="1"/>
    <col min="8961" max="8964" width="0" style="64" hidden="1" customWidth="1"/>
    <col min="8965" max="9203" width="9" style="64"/>
    <col min="9204" max="9204" width="4.125" style="64" customWidth="1"/>
    <col min="9205" max="9205" width="4.5" style="64" customWidth="1"/>
    <col min="9206" max="9206" width="2.875" style="64" customWidth="1"/>
    <col min="9207" max="9207" width="13.125" style="64" customWidth="1"/>
    <col min="9208" max="9208" width="6.625" style="64" customWidth="1"/>
    <col min="9209" max="9209" width="0" style="64" hidden="1" customWidth="1"/>
    <col min="9210" max="9211" width="10.625" style="64" customWidth="1"/>
    <col min="9212" max="9213" width="15.625" style="64" customWidth="1"/>
    <col min="9214" max="9214" width="9" style="64"/>
    <col min="9215" max="9216" width="9" style="64" customWidth="1"/>
    <col min="9217" max="9220" width="0" style="64" hidden="1" customWidth="1"/>
    <col min="9221" max="9459" width="9" style="64"/>
    <col min="9460" max="9460" width="4.125" style="64" customWidth="1"/>
    <col min="9461" max="9461" width="4.5" style="64" customWidth="1"/>
    <col min="9462" max="9462" width="2.875" style="64" customWidth="1"/>
    <col min="9463" max="9463" width="13.125" style="64" customWidth="1"/>
    <col min="9464" max="9464" width="6.625" style="64" customWidth="1"/>
    <col min="9465" max="9465" width="0" style="64" hidden="1" customWidth="1"/>
    <col min="9466" max="9467" width="10.625" style="64" customWidth="1"/>
    <col min="9468" max="9469" width="15.625" style="64" customWidth="1"/>
    <col min="9470" max="9470" width="9" style="64"/>
    <col min="9471" max="9472" width="9" style="64" customWidth="1"/>
    <col min="9473" max="9476" width="0" style="64" hidden="1" customWidth="1"/>
    <col min="9477" max="9715" width="9" style="64"/>
    <col min="9716" max="9716" width="4.125" style="64" customWidth="1"/>
    <col min="9717" max="9717" width="4.5" style="64" customWidth="1"/>
    <col min="9718" max="9718" width="2.875" style="64" customWidth="1"/>
    <col min="9719" max="9719" width="13.125" style="64" customWidth="1"/>
    <col min="9720" max="9720" width="6.625" style="64" customWidth="1"/>
    <col min="9721" max="9721" width="0" style="64" hidden="1" customWidth="1"/>
    <col min="9722" max="9723" width="10.625" style="64" customWidth="1"/>
    <col min="9724" max="9725" width="15.625" style="64" customWidth="1"/>
    <col min="9726" max="9726" width="9" style="64"/>
    <col min="9727" max="9728" width="9" style="64" customWidth="1"/>
    <col min="9729" max="9732" width="0" style="64" hidden="1" customWidth="1"/>
    <col min="9733" max="9971" width="9" style="64"/>
    <col min="9972" max="9972" width="4.125" style="64" customWidth="1"/>
    <col min="9973" max="9973" width="4.5" style="64" customWidth="1"/>
    <col min="9974" max="9974" width="2.875" style="64" customWidth="1"/>
    <col min="9975" max="9975" width="13.125" style="64" customWidth="1"/>
    <col min="9976" max="9976" width="6.625" style="64" customWidth="1"/>
    <col min="9977" max="9977" width="0" style="64" hidden="1" customWidth="1"/>
    <col min="9978" max="9979" width="10.625" style="64" customWidth="1"/>
    <col min="9980" max="9981" width="15.625" style="64" customWidth="1"/>
    <col min="9982" max="9982" width="9" style="64"/>
    <col min="9983" max="9984" width="9" style="64" customWidth="1"/>
    <col min="9985" max="9988" width="0" style="64" hidden="1" customWidth="1"/>
    <col min="9989" max="10227" width="9" style="64"/>
    <col min="10228" max="10228" width="4.125" style="64" customWidth="1"/>
    <col min="10229" max="10229" width="4.5" style="64" customWidth="1"/>
    <col min="10230" max="10230" width="2.875" style="64" customWidth="1"/>
    <col min="10231" max="10231" width="13.125" style="64" customWidth="1"/>
    <col min="10232" max="10232" width="6.625" style="64" customWidth="1"/>
    <col min="10233" max="10233" width="0" style="64" hidden="1" customWidth="1"/>
    <col min="10234" max="10235" width="10.625" style="64" customWidth="1"/>
    <col min="10236" max="10237" width="15.625" style="64" customWidth="1"/>
    <col min="10238" max="10238" width="9" style="64"/>
    <col min="10239" max="10240" width="9" style="64" customWidth="1"/>
    <col min="10241" max="10244" width="0" style="64" hidden="1" customWidth="1"/>
    <col min="10245" max="10483" width="9" style="64"/>
    <col min="10484" max="10484" width="4.125" style="64" customWidth="1"/>
    <col min="10485" max="10485" width="4.5" style="64" customWidth="1"/>
    <col min="10486" max="10486" width="2.875" style="64" customWidth="1"/>
    <col min="10487" max="10487" width="13.125" style="64" customWidth="1"/>
    <col min="10488" max="10488" width="6.625" style="64" customWidth="1"/>
    <col min="10489" max="10489" width="0" style="64" hidden="1" customWidth="1"/>
    <col min="10490" max="10491" width="10.625" style="64" customWidth="1"/>
    <col min="10492" max="10493" width="15.625" style="64" customWidth="1"/>
    <col min="10494" max="10494" width="9" style="64"/>
    <col min="10495" max="10496" width="9" style="64" customWidth="1"/>
    <col min="10497" max="10500" width="0" style="64" hidden="1" customWidth="1"/>
    <col min="10501" max="10739" width="9" style="64"/>
    <col min="10740" max="10740" width="4.125" style="64" customWidth="1"/>
    <col min="10741" max="10741" width="4.5" style="64" customWidth="1"/>
    <col min="10742" max="10742" width="2.875" style="64" customWidth="1"/>
    <col min="10743" max="10743" width="13.125" style="64" customWidth="1"/>
    <col min="10744" max="10744" width="6.625" style="64" customWidth="1"/>
    <col min="10745" max="10745" width="0" style="64" hidden="1" customWidth="1"/>
    <col min="10746" max="10747" width="10.625" style="64" customWidth="1"/>
    <col min="10748" max="10749" width="15.625" style="64" customWidth="1"/>
    <col min="10750" max="10750" width="9" style="64"/>
    <col min="10751" max="10752" width="9" style="64" customWidth="1"/>
    <col min="10753" max="10756" width="0" style="64" hidden="1" customWidth="1"/>
    <col min="10757" max="10995" width="9" style="64"/>
    <col min="10996" max="10996" width="4.125" style="64" customWidth="1"/>
    <col min="10997" max="10997" width="4.5" style="64" customWidth="1"/>
    <col min="10998" max="10998" width="2.875" style="64" customWidth="1"/>
    <col min="10999" max="10999" width="13.125" style="64" customWidth="1"/>
    <col min="11000" max="11000" width="6.625" style="64" customWidth="1"/>
    <col min="11001" max="11001" width="0" style="64" hidden="1" customWidth="1"/>
    <col min="11002" max="11003" width="10.625" style="64" customWidth="1"/>
    <col min="11004" max="11005" width="15.625" style="64" customWidth="1"/>
    <col min="11006" max="11006" width="9" style="64"/>
    <col min="11007" max="11008" width="9" style="64" customWidth="1"/>
    <col min="11009" max="11012" width="0" style="64" hidden="1" customWidth="1"/>
    <col min="11013" max="11251" width="9" style="64"/>
    <col min="11252" max="11252" width="4.125" style="64" customWidth="1"/>
    <col min="11253" max="11253" width="4.5" style="64" customWidth="1"/>
    <col min="11254" max="11254" width="2.875" style="64" customWidth="1"/>
    <col min="11255" max="11255" width="13.125" style="64" customWidth="1"/>
    <col min="11256" max="11256" width="6.625" style="64" customWidth="1"/>
    <col min="11257" max="11257" width="0" style="64" hidden="1" customWidth="1"/>
    <col min="11258" max="11259" width="10.625" style="64" customWidth="1"/>
    <col min="11260" max="11261" width="15.625" style="64" customWidth="1"/>
    <col min="11262" max="11262" width="9" style="64"/>
    <col min="11263" max="11264" width="9" style="64" customWidth="1"/>
    <col min="11265" max="11268" width="0" style="64" hidden="1" customWidth="1"/>
    <col min="11269" max="11507" width="9" style="64"/>
    <col min="11508" max="11508" width="4.125" style="64" customWidth="1"/>
    <col min="11509" max="11509" width="4.5" style="64" customWidth="1"/>
    <col min="11510" max="11510" width="2.875" style="64" customWidth="1"/>
    <col min="11511" max="11511" width="13.125" style="64" customWidth="1"/>
    <col min="11512" max="11512" width="6.625" style="64" customWidth="1"/>
    <col min="11513" max="11513" width="0" style="64" hidden="1" customWidth="1"/>
    <col min="11514" max="11515" width="10.625" style="64" customWidth="1"/>
    <col min="11516" max="11517" width="15.625" style="64" customWidth="1"/>
    <col min="11518" max="11518" width="9" style="64"/>
    <col min="11519" max="11520" width="9" style="64" customWidth="1"/>
    <col min="11521" max="11524" width="0" style="64" hidden="1" customWidth="1"/>
    <col min="11525" max="11763" width="9" style="64"/>
    <col min="11764" max="11764" width="4.125" style="64" customWidth="1"/>
    <col min="11765" max="11765" width="4.5" style="64" customWidth="1"/>
    <col min="11766" max="11766" width="2.875" style="64" customWidth="1"/>
    <col min="11767" max="11767" width="13.125" style="64" customWidth="1"/>
    <col min="11768" max="11768" width="6.625" style="64" customWidth="1"/>
    <col min="11769" max="11769" width="0" style="64" hidden="1" customWidth="1"/>
    <col min="11770" max="11771" width="10.625" style="64" customWidth="1"/>
    <col min="11772" max="11773" width="15.625" style="64" customWidth="1"/>
    <col min="11774" max="11774" width="9" style="64"/>
    <col min="11775" max="11776" width="9" style="64" customWidth="1"/>
    <col min="11777" max="11780" width="0" style="64" hidden="1" customWidth="1"/>
    <col min="11781" max="12019" width="9" style="64"/>
    <col min="12020" max="12020" width="4.125" style="64" customWidth="1"/>
    <col min="12021" max="12021" width="4.5" style="64" customWidth="1"/>
    <col min="12022" max="12022" width="2.875" style="64" customWidth="1"/>
    <col min="12023" max="12023" width="13.125" style="64" customWidth="1"/>
    <col min="12024" max="12024" width="6.625" style="64" customWidth="1"/>
    <col min="12025" max="12025" width="0" style="64" hidden="1" customWidth="1"/>
    <col min="12026" max="12027" width="10.625" style="64" customWidth="1"/>
    <col min="12028" max="12029" width="15.625" style="64" customWidth="1"/>
    <col min="12030" max="12030" width="9" style="64"/>
    <col min="12031" max="12032" width="9" style="64" customWidth="1"/>
    <col min="12033" max="12036" width="0" style="64" hidden="1" customWidth="1"/>
    <col min="12037" max="12275" width="9" style="64"/>
    <col min="12276" max="12276" width="4.125" style="64" customWidth="1"/>
    <col min="12277" max="12277" width="4.5" style="64" customWidth="1"/>
    <col min="12278" max="12278" width="2.875" style="64" customWidth="1"/>
    <col min="12279" max="12279" width="13.125" style="64" customWidth="1"/>
    <col min="12280" max="12280" width="6.625" style="64" customWidth="1"/>
    <col min="12281" max="12281" width="0" style="64" hidden="1" customWidth="1"/>
    <col min="12282" max="12283" width="10.625" style="64" customWidth="1"/>
    <col min="12284" max="12285" width="15.625" style="64" customWidth="1"/>
    <col min="12286" max="12286" width="9" style="64"/>
    <col min="12287" max="12288" width="9" style="64" customWidth="1"/>
    <col min="12289" max="12292" width="0" style="64" hidden="1" customWidth="1"/>
    <col min="12293" max="12531" width="9" style="64"/>
    <col min="12532" max="12532" width="4.125" style="64" customWidth="1"/>
    <col min="12533" max="12533" width="4.5" style="64" customWidth="1"/>
    <col min="12534" max="12534" width="2.875" style="64" customWidth="1"/>
    <col min="12535" max="12535" width="13.125" style="64" customWidth="1"/>
    <col min="12536" max="12536" width="6.625" style="64" customWidth="1"/>
    <col min="12537" max="12537" width="0" style="64" hidden="1" customWidth="1"/>
    <col min="12538" max="12539" width="10.625" style="64" customWidth="1"/>
    <col min="12540" max="12541" width="15.625" style="64" customWidth="1"/>
    <col min="12542" max="12542" width="9" style="64"/>
    <col min="12543" max="12544" width="9" style="64" customWidth="1"/>
    <col min="12545" max="12548" width="0" style="64" hidden="1" customWidth="1"/>
    <col min="12549" max="12787" width="9" style="64"/>
    <col min="12788" max="12788" width="4.125" style="64" customWidth="1"/>
    <col min="12789" max="12789" width="4.5" style="64" customWidth="1"/>
    <col min="12790" max="12790" width="2.875" style="64" customWidth="1"/>
    <col min="12791" max="12791" width="13.125" style="64" customWidth="1"/>
    <col min="12792" max="12792" width="6.625" style="64" customWidth="1"/>
    <col min="12793" max="12793" width="0" style="64" hidden="1" customWidth="1"/>
    <col min="12794" max="12795" width="10.625" style="64" customWidth="1"/>
    <col min="12796" max="12797" width="15.625" style="64" customWidth="1"/>
    <col min="12798" max="12798" width="9" style="64"/>
    <col min="12799" max="12800" width="9" style="64" customWidth="1"/>
    <col min="12801" max="12804" width="0" style="64" hidden="1" customWidth="1"/>
    <col min="12805" max="13043" width="9" style="64"/>
    <col min="13044" max="13044" width="4.125" style="64" customWidth="1"/>
    <col min="13045" max="13045" width="4.5" style="64" customWidth="1"/>
    <col min="13046" max="13046" width="2.875" style="64" customWidth="1"/>
    <col min="13047" max="13047" width="13.125" style="64" customWidth="1"/>
    <col min="13048" max="13048" width="6.625" style="64" customWidth="1"/>
    <col min="13049" max="13049" width="0" style="64" hidden="1" customWidth="1"/>
    <col min="13050" max="13051" width="10.625" style="64" customWidth="1"/>
    <col min="13052" max="13053" width="15.625" style="64" customWidth="1"/>
    <col min="13054" max="13054" width="9" style="64"/>
    <col min="13055" max="13056" width="9" style="64" customWidth="1"/>
    <col min="13057" max="13060" width="0" style="64" hidden="1" customWidth="1"/>
    <col min="13061" max="13299" width="9" style="64"/>
    <col min="13300" max="13300" width="4.125" style="64" customWidth="1"/>
    <col min="13301" max="13301" width="4.5" style="64" customWidth="1"/>
    <col min="13302" max="13302" width="2.875" style="64" customWidth="1"/>
    <col min="13303" max="13303" width="13.125" style="64" customWidth="1"/>
    <col min="13304" max="13304" width="6.625" style="64" customWidth="1"/>
    <col min="13305" max="13305" width="0" style="64" hidden="1" customWidth="1"/>
    <col min="13306" max="13307" width="10.625" style="64" customWidth="1"/>
    <col min="13308" max="13309" width="15.625" style="64" customWidth="1"/>
    <col min="13310" max="13310" width="9" style="64"/>
    <col min="13311" max="13312" width="9" style="64" customWidth="1"/>
    <col min="13313" max="13316" width="0" style="64" hidden="1" customWidth="1"/>
    <col min="13317" max="13555" width="9" style="64"/>
    <col min="13556" max="13556" width="4.125" style="64" customWidth="1"/>
    <col min="13557" max="13557" width="4.5" style="64" customWidth="1"/>
    <col min="13558" max="13558" width="2.875" style="64" customWidth="1"/>
    <col min="13559" max="13559" width="13.125" style="64" customWidth="1"/>
    <col min="13560" max="13560" width="6.625" style="64" customWidth="1"/>
    <col min="13561" max="13561" width="0" style="64" hidden="1" customWidth="1"/>
    <col min="13562" max="13563" width="10.625" style="64" customWidth="1"/>
    <col min="13564" max="13565" width="15.625" style="64" customWidth="1"/>
    <col min="13566" max="13566" width="9" style="64"/>
    <col min="13567" max="13568" width="9" style="64" customWidth="1"/>
    <col min="13569" max="13572" width="0" style="64" hidden="1" customWidth="1"/>
    <col min="13573" max="13811" width="9" style="64"/>
    <col min="13812" max="13812" width="4.125" style="64" customWidth="1"/>
    <col min="13813" max="13813" width="4.5" style="64" customWidth="1"/>
    <col min="13814" max="13814" width="2.875" style="64" customWidth="1"/>
    <col min="13815" max="13815" width="13.125" style="64" customWidth="1"/>
    <col min="13816" max="13816" width="6.625" style="64" customWidth="1"/>
    <col min="13817" max="13817" width="0" style="64" hidden="1" customWidth="1"/>
    <col min="13818" max="13819" width="10.625" style="64" customWidth="1"/>
    <col min="13820" max="13821" width="15.625" style="64" customWidth="1"/>
    <col min="13822" max="13822" width="9" style="64"/>
    <col min="13823" max="13824" width="9" style="64" customWidth="1"/>
    <col min="13825" max="13828" width="0" style="64" hidden="1" customWidth="1"/>
    <col min="13829" max="14067" width="9" style="64"/>
    <col min="14068" max="14068" width="4.125" style="64" customWidth="1"/>
    <col min="14069" max="14069" width="4.5" style="64" customWidth="1"/>
    <col min="14070" max="14070" width="2.875" style="64" customWidth="1"/>
    <col min="14071" max="14071" width="13.125" style="64" customWidth="1"/>
    <col min="14072" max="14072" width="6.625" style="64" customWidth="1"/>
    <col min="14073" max="14073" width="0" style="64" hidden="1" customWidth="1"/>
    <col min="14074" max="14075" width="10.625" style="64" customWidth="1"/>
    <col min="14076" max="14077" width="15.625" style="64" customWidth="1"/>
    <col min="14078" max="14078" width="9" style="64"/>
    <col min="14079" max="14080" width="9" style="64" customWidth="1"/>
    <col min="14081" max="14084" width="0" style="64" hidden="1" customWidth="1"/>
    <col min="14085" max="14323" width="9" style="64"/>
    <col min="14324" max="14324" width="4.125" style="64" customWidth="1"/>
    <col min="14325" max="14325" width="4.5" style="64" customWidth="1"/>
    <col min="14326" max="14326" width="2.875" style="64" customWidth="1"/>
    <col min="14327" max="14327" width="13.125" style="64" customWidth="1"/>
    <col min="14328" max="14328" width="6.625" style="64" customWidth="1"/>
    <col min="14329" max="14329" width="0" style="64" hidden="1" customWidth="1"/>
    <col min="14330" max="14331" width="10.625" style="64" customWidth="1"/>
    <col min="14332" max="14333" width="15.625" style="64" customWidth="1"/>
    <col min="14334" max="14334" width="9" style="64"/>
    <col min="14335" max="14336" width="9" style="64" customWidth="1"/>
    <col min="14337" max="14340" width="0" style="64" hidden="1" customWidth="1"/>
    <col min="14341" max="14579" width="9" style="64"/>
    <col min="14580" max="14580" width="4.125" style="64" customWidth="1"/>
    <col min="14581" max="14581" width="4.5" style="64" customWidth="1"/>
    <col min="14582" max="14582" width="2.875" style="64" customWidth="1"/>
    <col min="14583" max="14583" width="13.125" style="64" customWidth="1"/>
    <col min="14584" max="14584" width="6.625" style="64" customWidth="1"/>
    <col min="14585" max="14585" width="0" style="64" hidden="1" customWidth="1"/>
    <col min="14586" max="14587" width="10.625" style="64" customWidth="1"/>
    <col min="14588" max="14589" width="15.625" style="64" customWidth="1"/>
    <col min="14590" max="14590" width="9" style="64"/>
    <col min="14591" max="14592" width="9" style="64" customWidth="1"/>
    <col min="14593" max="14596" width="0" style="64" hidden="1" customWidth="1"/>
    <col min="14597" max="14835" width="9" style="64"/>
    <col min="14836" max="14836" width="4.125" style="64" customWidth="1"/>
    <col min="14837" max="14837" width="4.5" style="64" customWidth="1"/>
    <col min="14838" max="14838" width="2.875" style="64" customWidth="1"/>
    <col min="14839" max="14839" width="13.125" style="64" customWidth="1"/>
    <col min="14840" max="14840" width="6.625" style="64" customWidth="1"/>
    <col min="14841" max="14841" width="0" style="64" hidden="1" customWidth="1"/>
    <col min="14842" max="14843" width="10.625" style="64" customWidth="1"/>
    <col min="14844" max="14845" width="15.625" style="64" customWidth="1"/>
    <col min="14846" max="14846" width="9" style="64"/>
    <col min="14847" max="14848" width="9" style="64" customWidth="1"/>
    <col min="14849" max="14852" width="0" style="64" hidden="1" customWidth="1"/>
    <col min="14853" max="15091" width="9" style="64"/>
    <col min="15092" max="15092" width="4.125" style="64" customWidth="1"/>
    <col min="15093" max="15093" width="4.5" style="64" customWidth="1"/>
    <col min="15094" max="15094" width="2.875" style="64" customWidth="1"/>
    <col min="15095" max="15095" width="13.125" style="64" customWidth="1"/>
    <col min="15096" max="15096" width="6.625" style="64" customWidth="1"/>
    <col min="15097" max="15097" width="0" style="64" hidden="1" customWidth="1"/>
    <col min="15098" max="15099" width="10.625" style="64" customWidth="1"/>
    <col min="15100" max="15101" width="15.625" style="64" customWidth="1"/>
    <col min="15102" max="15102" width="9" style="64"/>
    <col min="15103" max="15104" width="9" style="64" customWidth="1"/>
    <col min="15105" max="15108" width="0" style="64" hidden="1" customWidth="1"/>
    <col min="15109" max="15347" width="9" style="64"/>
    <col min="15348" max="15348" width="4.125" style="64" customWidth="1"/>
    <col min="15349" max="15349" width="4.5" style="64" customWidth="1"/>
    <col min="15350" max="15350" width="2.875" style="64" customWidth="1"/>
    <col min="15351" max="15351" width="13.125" style="64" customWidth="1"/>
    <col min="15352" max="15352" width="6.625" style="64" customWidth="1"/>
    <col min="15353" max="15353" width="0" style="64" hidden="1" customWidth="1"/>
    <col min="15354" max="15355" width="10.625" style="64" customWidth="1"/>
    <col min="15356" max="15357" width="15.625" style="64" customWidth="1"/>
    <col min="15358" max="15358" width="9" style="64"/>
    <col min="15359" max="15360" width="9" style="64" customWidth="1"/>
    <col min="15361" max="15364" width="0" style="64" hidden="1" customWidth="1"/>
    <col min="15365" max="15603" width="9" style="64"/>
    <col min="15604" max="15604" width="4.125" style="64" customWidth="1"/>
    <col min="15605" max="15605" width="4.5" style="64" customWidth="1"/>
    <col min="15606" max="15606" width="2.875" style="64" customWidth="1"/>
    <col min="15607" max="15607" width="13.125" style="64" customWidth="1"/>
    <col min="15608" max="15608" width="6.625" style="64" customWidth="1"/>
    <col min="15609" max="15609" width="0" style="64" hidden="1" customWidth="1"/>
    <col min="15610" max="15611" width="10.625" style="64" customWidth="1"/>
    <col min="15612" max="15613" width="15.625" style="64" customWidth="1"/>
    <col min="15614" max="15614" width="9" style="64"/>
    <col min="15615" max="15616" width="9" style="64" customWidth="1"/>
    <col min="15617" max="15620" width="0" style="64" hidden="1" customWidth="1"/>
    <col min="15621" max="15859" width="9" style="64"/>
    <col min="15860" max="15860" width="4.125" style="64" customWidth="1"/>
    <col min="15861" max="15861" width="4.5" style="64" customWidth="1"/>
    <col min="15862" max="15862" width="2.875" style="64" customWidth="1"/>
    <col min="15863" max="15863" width="13.125" style="64" customWidth="1"/>
    <col min="15864" max="15864" width="6.625" style="64" customWidth="1"/>
    <col min="15865" max="15865" width="0" style="64" hidden="1" customWidth="1"/>
    <col min="15866" max="15867" width="10.625" style="64" customWidth="1"/>
    <col min="15868" max="15869" width="15.625" style="64" customWidth="1"/>
    <col min="15870" max="15870" width="9" style="64"/>
    <col min="15871" max="15872" width="9" style="64" customWidth="1"/>
    <col min="15873" max="15876" width="0" style="64" hidden="1" customWidth="1"/>
    <col min="15877" max="16115" width="9" style="64"/>
    <col min="16116" max="16116" width="4.125" style="64" customWidth="1"/>
    <col min="16117" max="16117" width="4.5" style="64" customWidth="1"/>
    <col min="16118" max="16118" width="2.875" style="64" customWidth="1"/>
    <col min="16119" max="16119" width="13.125" style="64" customWidth="1"/>
    <col min="16120" max="16120" width="6.625" style="64" customWidth="1"/>
    <col min="16121" max="16121" width="0" style="64" hidden="1" customWidth="1"/>
    <col min="16122" max="16123" width="10.625" style="64" customWidth="1"/>
    <col min="16124" max="16125" width="15.625" style="64" customWidth="1"/>
    <col min="16126" max="16126" width="9" style="64"/>
    <col min="16127" max="16128" width="9" style="64" customWidth="1"/>
    <col min="16129" max="16132" width="0" style="64" hidden="1" customWidth="1"/>
    <col min="16133" max="16384" width="9" style="64"/>
  </cols>
  <sheetData>
    <row r="1" spans="1:11" ht="22.5" customHeight="1" x14ac:dyDescent="0.15">
      <c r="A1" s="62" t="s">
        <v>53</v>
      </c>
    </row>
    <row r="2" spans="1:11" ht="30" customHeight="1" x14ac:dyDescent="0.15">
      <c r="A2" s="172" t="s">
        <v>26</v>
      </c>
      <c r="B2" s="172"/>
      <c r="C2" s="172"/>
      <c r="D2" s="172"/>
      <c r="E2" s="172"/>
      <c r="F2" s="172"/>
    </row>
    <row r="3" spans="1:11" ht="22.5" customHeight="1" thickBot="1" x14ac:dyDescent="0.2">
      <c r="A3" s="173" t="s">
        <v>7</v>
      </c>
      <c r="B3" s="173"/>
      <c r="C3" s="173"/>
      <c r="D3" s="173"/>
      <c r="E3" s="173"/>
      <c r="F3" s="173"/>
      <c r="G3" s="65"/>
      <c r="H3" s="65"/>
      <c r="I3" s="65"/>
      <c r="J3" s="65"/>
      <c r="K3" s="65"/>
    </row>
    <row r="4" spans="1:11" ht="22.5" customHeight="1" thickBot="1" x14ac:dyDescent="0.2">
      <c r="A4" s="104" t="s">
        <v>35</v>
      </c>
      <c r="B4" s="174" t="s">
        <v>36</v>
      </c>
      <c r="C4" s="175"/>
      <c r="D4" s="175"/>
      <c r="E4" s="175"/>
      <c r="F4" s="176"/>
      <c r="G4" s="65"/>
      <c r="H4" s="65"/>
      <c r="I4" s="65"/>
      <c r="J4" s="65"/>
      <c r="K4" s="65"/>
    </row>
    <row r="5" spans="1:11" ht="45" customHeight="1" thickBot="1" x14ac:dyDescent="0.2">
      <c r="A5" s="61" t="s">
        <v>46</v>
      </c>
      <c r="B5" s="177"/>
      <c r="C5" s="178"/>
      <c r="D5" s="178"/>
      <c r="E5" s="178"/>
      <c r="F5" s="179"/>
      <c r="G5" s="65"/>
    </row>
    <row r="6" spans="1:11" s="68" customFormat="1" ht="45" customHeight="1" thickBot="1" x14ac:dyDescent="0.2">
      <c r="A6" s="60" t="s">
        <v>8</v>
      </c>
      <c r="B6" s="60" t="s">
        <v>44</v>
      </c>
      <c r="C6" s="60" t="s">
        <v>43</v>
      </c>
      <c r="D6" s="60" t="s">
        <v>45</v>
      </c>
      <c r="E6" s="60" t="s">
        <v>9</v>
      </c>
      <c r="F6" s="60" t="s">
        <v>42</v>
      </c>
      <c r="G6" s="67"/>
    </row>
    <row r="7" spans="1:11" s="72" customFormat="1" ht="30" customHeight="1" thickBot="1" x14ac:dyDescent="0.2">
      <c r="A7" s="69" t="str">
        <f ca="1">①年月支払分!A2</f>
        <v>①年月支払分</v>
      </c>
      <c r="B7" s="108"/>
      <c r="C7" s="69">
        <f>LOOKUP(MIN(テーブル1643[総支給額
（円、A）]),テーブル1544[円以上],テーブル1544[円])</f>
        <v>0</v>
      </c>
      <c r="D7" s="99">
        <f>①年月支払分!G31</f>
        <v>0</v>
      </c>
      <c r="E7" s="70">
        <f>テーブル1643[[#This Row],[人件費単価
（円、B）]]*テーブル1643[[#This Row],[従事時間
(時間、C） ]]</f>
        <v>0</v>
      </c>
      <c r="F7" s="70">
        <f>IF(テーブル1643[[#This Row],[総支給額
（円、A）]]&lt;=テーブル1643[[#This Row],[算定額
(D)=(B)X(C)]],テーブル1643[[#This Row],[総支給額
（円、A）]],テーブル1643[[#This Row],[算定額
(D)=(B)X(C)]])</f>
        <v>0</v>
      </c>
      <c r="G7" s="71"/>
    </row>
    <row r="8" spans="1:11" s="72" customFormat="1" ht="30" customHeight="1" thickBot="1" x14ac:dyDescent="0.2">
      <c r="A8" s="69" t="str">
        <f ca="1">②年月支払分!A2</f>
        <v>②年月支払分</v>
      </c>
      <c r="B8" s="108"/>
      <c r="C8" s="69">
        <f>LOOKUP(MIN(テーブル1643[総支給額
（円、A）]),テーブル1544[円以上],テーブル1544[円])</f>
        <v>0</v>
      </c>
      <c r="D8" s="99">
        <f>②年月支払分!G31</f>
        <v>0</v>
      </c>
      <c r="E8" s="70">
        <f>テーブル1643[[#This Row],[人件費単価
（円、B）]]*テーブル1643[[#This Row],[従事時間
(時間、C） ]]</f>
        <v>0</v>
      </c>
      <c r="F8" s="70">
        <f>IF(テーブル1643[[#This Row],[総支給額
（円、A）]]&lt;=テーブル1643[[#This Row],[算定額
(D)=(B)X(C)]],テーブル1643[[#This Row],[総支給額
（円、A）]],テーブル1643[[#This Row],[算定額
(D)=(B)X(C)]])</f>
        <v>0</v>
      </c>
      <c r="G8" s="71"/>
    </row>
    <row r="9" spans="1:11" s="72" customFormat="1" ht="30" customHeight="1" thickBot="1" x14ac:dyDescent="0.2">
      <c r="A9" s="69" t="str">
        <f ca="1">③年月支払分!A2</f>
        <v>③年月支払分</v>
      </c>
      <c r="B9" s="109"/>
      <c r="C9" s="69">
        <f>LOOKUP(MIN(テーブル1643[総支給額
（円、A）]),テーブル1544[円以上],テーブル1544[円])</f>
        <v>0</v>
      </c>
      <c r="D9" s="99">
        <f>③年月支払分!G31</f>
        <v>0</v>
      </c>
      <c r="E9" s="70">
        <f>テーブル1643[[#This Row],[人件費単価
（円、B）]]*テーブル1643[[#This Row],[従事時間
(時間、C） ]]</f>
        <v>0</v>
      </c>
      <c r="F9" s="70">
        <f>IF(テーブル1643[[#This Row],[総支給額
（円、A）]]&lt;=テーブル1643[[#This Row],[算定額
(D)=(B)X(C)]],テーブル1643[[#This Row],[総支給額
（円、A）]],テーブル1643[[#This Row],[算定額
(D)=(B)X(C)]])</f>
        <v>0</v>
      </c>
      <c r="G9" s="71"/>
    </row>
    <row r="10" spans="1:11" s="72" customFormat="1" ht="30" customHeight="1" thickBot="1" x14ac:dyDescent="0.2">
      <c r="A10" s="69" t="str">
        <f ca="1">④年月支払分!A2</f>
        <v>④年月支払分</v>
      </c>
      <c r="B10" s="109"/>
      <c r="C10" s="69">
        <f>LOOKUP(MIN(テーブル1643[総支給額
（円、A）]),テーブル1544[円以上],テーブル1544[円])</f>
        <v>0</v>
      </c>
      <c r="D10" s="99">
        <f>④年月支払分!G31</f>
        <v>0</v>
      </c>
      <c r="E10" s="70">
        <f>テーブル1643[[#This Row],[人件費単価
（円、B）]]*テーブル1643[[#This Row],[従事時間
(時間、C） ]]</f>
        <v>0</v>
      </c>
      <c r="F10" s="70">
        <f>IF(テーブル1643[[#This Row],[総支給額
（円、A）]]&lt;=テーブル1643[[#This Row],[算定額
(D)=(B)X(C)]],テーブル1643[[#This Row],[総支給額
（円、A）]],テーブル1643[[#This Row],[算定額
(D)=(B)X(C)]])</f>
        <v>0</v>
      </c>
      <c r="G10" s="71"/>
    </row>
    <row r="11" spans="1:11" s="72" customFormat="1" ht="30" customHeight="1" thickBot="1" x14ac:dyDescent="0.2">
      <c r="A11" s="69" t="str">
        <f ca="1">⑤年月支払分!A2</f>
        <v>⑤年月支払分</v>
      </c>
      <c r="B11" s="109"/>
      <c r="C11" s="69">
        <f>LOOKUP(MIN(テーブル1643[総支給額
（円、A）]),テーブル1544[円以上],テーブル1544[円])</f>
        <v>0</v>
      </c>
      <c r="D11" s="99">
        <f>⑤年月支払分!G31</f>
        <v>0</v>
      </c>
      <c r="E11" s="70">
        <f>テーブル1643[[#This Row],[人件費単価
（円、B）]]*テーブル1643[[#This Row],[従事時間
(時間、C） ]]</f>
        <v>0</v>
      </c>
      <c r="F11" s="70">
        <f>IF(テーブル1643[[#This Row],[総支給額
（円、A）]]&lt;=テーブル1643[[#This Row],[算定額
(D)=(B)X(C)]],テーブル1643[[#This Row],[総支給額
（円、A）]],テーブル1643[[#This Row],[算定額
(D)=(B)X(C)]])</f>
        <v>0</v>
      </c>
      <c r="G11" s="71"/>
    </row>
    <row r="12" spans="1:11" s="72" customFormat="1" ht="30" customHeight="1" thickBot="1" x14ac:dyDescent="0.2">
      <c r="A12" s="69" t="str">
        <f ca="1">⑥年月支払分!A2</f>
        <v>⑥年月支払分</v>
      </c>
      <c r="B12" s="109"/>
      <c r="C12" s="69">
        <f>LOOKUP(MIN(テーブル1643[総支給額
（円、A）]),テーブル1544[円以上],テーブル1544[円])</f>
        <v>0</v>
      </c>
      <c r="D12" s="99">
        <f>⑥年月支払分!G31</f>
        <v>0</v>
      </c>
      <c r="E12" s="70">
        <f>テーブル1643[[#This Row],[人件費単価
（円、B）]]*テーブル1643[[#This Row],[従事時間
(時間、C） ]]</f>
        <v>0</v>
      </c>
      <c r="F12" s="70">
        <f>IF(テーブル1643[[#This Row],[総支給額
（円、A）]]&lt;=テーブル1643[[#This Row],[算定額
(D)=(B)X(C)]],テーブル1643[[#This Row],[総支給額
（円、A）]],テーブル1643[[#This Row],[算定額
(D)=(B)X(C)]])</f>
        <v>0</v>
      </c>
      <c r="G12" s="71"/>
    </row>
    <row r="13" spans="1:11" s="72" customFormat="1" ht="30" customHeight="1" thickBot="1" x14ac:dyDescent="0.2">
      <c r="A13" s="69" t="str">
        <f ca="1">⑦年月支払分!A2</f>
        <v>⑦年月支払分</v>
      </c>
      <c r="B13" s="109"/>
      <c r="C13" s="69">
        <f>LOOKUP(MIN(テーブル1643[総支給額
（円、A）]),テーブル1544[円以上],テーブル1544[円])</f>
        <v>0</v>
      </c>
      <c r="D13" s="99">
        <f>⑦年月支払分!G31</f>
        <v>0</v>
      </c>
      <c r="E13" s="70">
        <f>テーブル1643[[#This Row],[人件費単価
（円、B）]]*テーブル1643[[#This Row],[従事時間
(時間、C） ]]</f>
        <v>0</v>
      </c>
      <c r="F13" s="70">
        <f>IF(テーブル1643[[#This Row],[総支給額
（円、A）]]&lt;=テーブル1643[[#This Row],[算定額
(D)=(B)X(C)]],テーブル1643[[#This Row],[総支給額
（円、A）]],テーブル1643[[#This Row],[算定額
(D)=(B)X(C)]])</f>
        <v>0</v>
      </c>
      <c r="G13" s="71"/>
    </row>
    <row r="14" spans="1:11" s="72" customFormat="1" ht="30" customHeight="1" thickBot="1" x14ac:dyDescent="0.2">
      <c r="A14" s="69" t="str">
        <f ca="1">⑧年月支払分!A2</f>
        <v>⑧年月支払分</v>
      </c>
      <c r="B14" s="109"/>
      <c r="C14" s="69">
        <f>LOOKUP(MIN(テーブル1643[総支給額
（円、A）]),テーブル1544[円以上],テーブル1544[円])</f>
        <v>0</v>
      </c>
      <c r="D14" s="99">
        <f>⑧年月支払分!G31</f>
        <v>0</v>
      </c>
      <c r="E14" s="70">
        <f>テーブル1643[[#This Row],[人件費単価
（円、B）]]*テーブル1643[[#This Row],[従事時間
(時間、C） ]]</f>
        <v>0</v>
      </c>
      <c r="F14" s="70">
        <f>IF(テーブル1643[[#This Row],[総支給額
（円、A）]]&lt;=テーブル1643[[#This Row],[算定額
(D)=(B)X(C)]],テーブル1643[[#This Row],[総支給額
（円、A）]],テーブル1643[[#This Row],[算定額
(D)=(B)X(C)]])</f>
        <v>0</v>
      </c>
      <c r="G14" s="71"/>
    </row>
    <row r="15" spans="1:11" s="72" customFormat="1" ht="30" customHeight="1" thickBot="1" x14ac:dyDescent="0.2">
      <c r="A15" s="69" t="str">
        <f ca="1">⑨年月支払分!A2</f>
        <v>⑨年月支払分</v>
      </c>
      <c r="B15" s="109"/>
      <c r="C15" s="69">
        <f>LOOKUP(MIN(テーブル1643[総支給額
（円、A）]),テーブル1544[円以上],テーブル1544[円])</f>
        <v>0</v>
      </c>
      <c r="D15" s="99">
        <f>⑨年月支払分!G31</f>
        <v>0</v>
      </c>
      <c r="E15" s="70">
        <f>テーブル1643[[#This Row],[人件費単価
（円、B）]]*テーブル1643[[#This Row],[従事時間
(時間、C） ]]</f>
        <v>0</v>
      </c>
      <c r="F15" s="70">
        <f>IF(テーブル1643[[#This Row],[総支給額
（円、A）]]&lt;=テーブル1643[[#This Row],[算定額
(D)=(B)X(C)]],テーブル1643[[#This Row],[総支給額
（円、A）]],テーブル1643[[#This Row],[算定額
(D)=(B)X(C)]])</f>
        <v>0</v>
      </c>
      <c r="G15" s="71"/>
    </row>
    <row r="16" spans="1:11" s="72" customFormat="1" ht="30" customHeight="1" thickBot="1" x14ac:dyDescent="0.2">
      <c r="A16" s="69" t="str">
        <f ca="1">⑩年月支払分!A2</f>
        <v>⑩年月支払分</v>
      </c>
      <c r="B16" s="109"/>
      <c r="C16" s="69">
        <f>LOOKUP(MIN(テーブル1643[総支給額
（円、A）]),テーブル1544[円以上],テーブル1544[円])</f>
        <v>0</v>
      </c>
      <c r="D16" s="99">
        <f>⑩年月支払分!G31</f>
        <v>0</v>
      </c>
      <c r="E16" s="70">
        <f>テーブル1643[[#This Row],[人件費単価
（円、B）]]*テーブル1643[[#This Row],[従事時間
(時間、C） ]]</f>
        <v>0</v>
      </c>
      <c r="F16" s="70">
        <f>IF(テーブル1643[[#This Row],[総支給額
（円、A）]]&lt;=テーブル1643[[#This Row],[算定額
(D)=(B)X(C)]],テーブル1643[[#This Row],[総支給額
（円、A）]],テーブル1643[[#This Row],[算定額
(D)=(B)X(C)]])</f>
        <v>0</v>
      </c>
      <c r="G16" s="71"/>
    </row>
    <row r="17" spans="1:11" s="72" customFormat="1" ht="30" customHeight="1" thickBot="1" x14ac:dyDescent="0.2">
      <c r="A17" s="69" t="str">
        <f ca="1">⑪年月支払分!A2</f>
        <v>⑪年月支払分</v>
      </c>
      <c r="B17" s="109"/>
      <c r="C17" s="69">
        <f>LOOKUP(MIN(テーブル1643[総支給額
（円、A）]),テーブル1544[円以上],テーブル1544[円])</f>
        <v>0</v>
      </c>
      <c r="D17" s="99">
        <f>⑪年月支払分!G31</f>
        <v>0</v>
      </c>
      <c r="E17" s="70">
        <f>テーブル1643[[#This Row],[人件費単価
（円、B）]]*テーブル1643[[#This Row],[従事時間
(時間、C） ]]</f>
        <v>0</v>
      </c>
      <c r="F17" s="70">
        <f>IF(テーブル1643[[#This Row],[総支給額
（円、A）]]&lt;=テーブル1643[[#This Row],[算定額
(D)=(B)X(C)]],テーブル1643[[#This Row],[総支給額
（円、A）]],テーブル1643[[#This Row],[算定額
(D)=(B)X(C)]])</f>
        <v>0</v>
      </c>
      <c r="G17" s="71"/>
    </row>
    <row r="18" spans="1:11" s="72" customFormat="1" ht="30" customHeight="1" thickBot="1" x14ac:dyDescent="0.2">
      <c r="A18" s="69" t="str">
        <f ca="1">⑫年月支払分!A2</f>
        <v>⑫年月支払分</v>
      </c>
      <c r="B18" s="109"/>
      <c r="C18" s="66">
        <f>LOOKUP(MIN(テーブル1643[総支給額
（円、A）]),テーブル1544[円以上],テーブル1544[円])</f>
        <v>0</v>
      </c>
      <c r="D18" s="99">
        <f>⑫年月支払分!G31</f>
        <v>0</v>
      </c>
      <c r="E18" s="73">
        <f>テーブル1643[[#This Row],[人件費単価
（円、B）]]*テーブル1643[[#This Row],[従事時間
(時間、C） ]]</f>
        <v>0</v>
      </c>
      <c r="F18" s="73">
        <f>IF(テーブル1643[[#This Row],[総支給額
（円、A）]]&lt;=テーブル1643[[#This Row],[算定額
(D)=(B)X(C)]],テーブル1643[[#This Row],[総支給額
（円、A）]],テーブル1643[[#This Row],[算定額
(D)=(B)X(C)]])</f>
        <v>0</v>
      </c>
      <c r="G18" s="71"/>
    </row>
    <row r="19" spans="1:11" s="72" customFormat="1" ht="30" customHeight="1" thickBot="1" x14ac:dyDescent="0.2">
      <c r="A19" s="66" t="str">
        <f ca="1">⑬年月支払分!A2</f>
        <v>⑬年月支払分</v>
      </c>
      <c r="B19" s="109"/>
      <c r="C19" s="66">
        <f>LOOKUP(MIN(テーブル1643[総支給額
（円、A）]),テーブル1544[円以上],テーブル1544[円])</f>
        <v>0</v>
      </c>
      <c r="D19" s="99">
        <f>⑬年月支払分!G31</f>
        <v>0</v>
      </c>
      <c r="E19" s="73">
        <f>テーブル1643[[#This Row],[人件費単価
（円、B）]]*テーブル1643[[#This Row],[従事時間
(時間、C） ]]</f>
        <v>0</v>
      </c>
      <c r="F19" s="73">
        <f>IF(テーブル1643[[#This Row],[総支給額
（円、A）]]&lt;=テーブル1643[[#This Row],[算定額
(D)=(B)X(C)]],テーブル1643[[#This Row],[総支給額
（円、A）]],テーブル1643[[#This Row],[算定額
(D)=(B)X(C)]])</f>
        <v>0</v>
      </c>
      <c r="G19" s="71"/>
    </row>
    <row r="20" spans="1:11" s="72" customFormat="1" ht="30" customHeight="1" thickBot="1" x14ac:dyDescent="0.2">
      <c r="A20" s="66" t="str">
        <f ca="1">⑭年月支払分!A2</f>
        <v>⑭年月支払分</v>
      </c>
      <c r="B20" s="109"/>
      <c r="C20" s="66">
        <f>LOOKUP(MIN(テーブル1643[総支給額
（円、A）]),テーブル1544[円以上],テーブル1544[円])</f>
        <v>0</v>
      </c>
      <c r="D20" s="99">
        <f>⑭年月支払分!G31</f>
        <v>0</v>
      </c>
      <c r="E20" s="73">
        <f>テーブル1643[[#This Row],[人件費単価
（円、B）]]*テーブル1643[[#This Row],[従事時間
(時間、C） ]]</f>
        <v>0</v>
      </c>
      <c r="F20" s="73">
        <f>IF(テーブル1643[[#This Row],[総支給額
（円、A）]]&lt;=テーブル1643[[#This Row],[算定額
(D)=(B)X(C)]],テーブル1643[[#This Row],[総支給額
（円、A）]],テーブル1643[[#This Row],[算定額
(D)=(B)X(C)]])</f>
        <v>0</v>
      </c>
      <c r="G20" s="71"/>
    </row>
    <row r="21" spans="1:11" s="72" customFormat="1" ht="30" customHeight="1" thickBot="1" x14ac:dyDescent="0.2">
      <c r="A21" s="66" t="str">
        <f ca="1">⑮年月支払分!A2</f>
        <v>⑮年月支払分</v>
      </c>
      <c r="B21" s="109"/>
      <c r="C21" s="66">
        <f>LOOKUP(MIN(テーブル1643[総支給額
（円、A）]),テーブル1544[円以上],テーブル1544[円])</f>
        <v>0</v>
      </c>
      <c r="D21" s="99">
        <f>⑮年月支払分!G31</f>
        <v>0</v>
      </c>
      <c r="E21" s="73">
        <f>テーブル1643[[#This Row],[人件費単価
（円、B）]]*テーブル1643[[#This Row],[従事時間
(時間、C） ]]</f>
        <v>0</v>
      </c>
      <c r="F21" s="73">
        <f>IF(テーブル1643[[#This Row],[総支給額
（円、A）]]&lt;=テーブル1643[[#This Row],[算定額
(D)=(B)X(C)]],テーブル1643[[#This Row],[総支給額
（円、A）]],テーブル1643[[#This Row],[算定額
(D)=(B)X(C)]])</f>
        <v>0</v>
      </c>
      <c r="G21" s="71"/>
    </row>
    <row r="22" spans="1:11" s="72" customFormat="1" ht="30" customHeight="1" thickBot="1" x14ac:dyDescent="0.2">
      <c r="A22" s="66" t="str">
        <f ca="1">⑯年月支払分!A2</f>
        <v>⑯年月支払分</v>
      </c>
      <c r="B22" s="109"/>
      <c r="C22" s="66">
        <f>LOOKUP(MIN(テーブル1643[総支給額
（円、A）]),テーブル1544[円以上],テーブル1544[円])</f>
        <v>0</v>
      </c>
      <c r="D22" s="99">
        <f>⑯年月支払分!G31</f>
        <v>0</v>
      </c>
      <c r="E22" s="73">
        <f>テーブル1643[[#This Row],[人件費単価
（円、B）]]*テーブル1643[[#This Row],[従事時間
(時間、C） ]]</f>
        <v>0</v>
      </c>
      <c r="F22" s="73">
        <f>IF(テーブル1643[[#This Row],[総支給額
（円、A）]]&lt;=テーブル1643[[#This Row],[算定額
(D)=(B)X(C)]],テーブル1643[[#This Row],[総支給額
（円、A）]],テーブル1643[[#This Row],[算定額
(D)=(B)X(C)]])</f>
        <v>0</v>
      </c>
      <c r="G22" s="71"/>
    </row>
    <row r="23" spans="1:11" s="72" customFormat="1" ht="30" customHeight="1" thickBot="1" x14ac:dyDescent="0.2">
      <c r="A23" s="66" t="str">
        <f ca="1">⑰年月支払分!A2</f>
        <v>⑰年月支払分</v>
      </c>
      <c r="B23" s="109"/>
      <c r="C23" s="66">
        <f>LOOKUP(MIN(テーブル1643[総支給額
（円、A）]),テーブル1544[円以上],テーブル1544[円])</f>
        <v>0</v>
      </c>
      <c r="D23" s="99">
        <f>⑰年月支払分!G31</f>
        <v>0</v>
      </c>
      <c r="E23" s="73">
        <f>テーブル1643[[#This Row],[人件費単価
（円、B）]]*テーブル1643[[#This Row],[従事時間
(時間、C） ]]</f>
        <v>0</v>
      </c>
      <c r="F23" s="73">
        <f>IF(テーブル1643[[#This Row],[総支給額
（円、A）]]&lt;=テーブル1643[[#This Row],[算定額
(D)=(B)X(C)]],テーブル1643[[#This Row],[総支給額
（円、A）]],テーブル1643[[#This Row],[算定額
(D)=(B)X(C)]])</f>
        <v>0</v>
      </c>
      <c r="G23" s="71"/>
    </row>
    <row r="24" spans="1:11" s="72" customFormat="1" ht="30" customHeight="1" thickBot="1" x14ac:dyDescent="0.2">
      <c r="A24" s="66" t="str">
        <f ca="1">⑱年月支払分!A2</f>
        <v>⑱年月支払分</v>
      </c>
      <c r="B24" s="109"/>
      <c r="C24" s="66">
        <f>LOOKUP(MIN(テーブル1643[総支給額
（円、A）]),テーブル1544[円以上],テーブル1544[円])</f>
        <v>0</v>
      </c>
      <c r="D24" s="99">
        <f>⑱年月支払分!G31</f>
        <v>0</v>
      </c>
      <c r="E24" s="73">
        <f>テーブル1643[[#This Row],[人件費単価
（円、B）]]*テーブル1643[[#This Row],[従事時間
(時間、C） ]]</f>
        <v>0</v>
      </c>
      <c r="F24" s="73">
        <f>IF(テーブル1643[[#This Row],[総支給額
（円、A）]]&lt;=テーブル1643[[#This Row],[算定額
(D)=(B)X(C)]],テーブル1643[[#This Row],[総支給額
（円、A）]],テーブル1643[[#This Row],[算定額
(D)=(B)X(C)]])</f>
        <v>0</v>
      </c>
      <c r="G24" s="71"/>
    </row>
    <row r="25" spans="1:11" s="72" customFormat="1" ht="30" customHeight="1" thickBot="1" x14ac:dyDescent="0.2">
      <c r="A25" s="66" t="str">
        <f ca="1">⑲年月支払分!A2</f>
        <v>⑲年月支払分</v>
      </c>
      <c r="B25" s="109"/>
      <c r="C25" s="66">
        <f>LOOKUP(MIN(テーブル1643[総支給額
（円、A）]),テーブル1544[円以上],テーブル1544[円])</f>
        <v>0</v>
      </c>
      <c r="D25" s="99">
        <f>⑲年月支払分!G31</f>
        <v>0</v>
      </c>
      <c r="E25" s="73">
        <f>テーブル1643[[#This Row],[人件費単価
（円、B）]]*テーブル1643[[#This Row],[従事時間
(時間、C） ]]</f>
        <v>0</v>
      </c>
      <c r="F25" s="73">
        <f>IF(テーブル1643[[#This Row],[総支給額
（円、A）]]&lt;=テーブル1643[[#This Row],[算定額
(D)=(B)X(C)]],テーブル1643[[#This Row],[総支給額
（円、A）]],テーブル1643[[#This Row],[算定額
(D)=(B)X(C)]])</f>
        <v>0</v>
      </c>
      <c r="G25" s="71"/>
    </row>
    <row r="26" spans="1:11" s="72" customFormat="1" ht="30" customHeight="1" thickBot="1" x14ac:dyDescent="0.2">
      <c r="A26" s="69" t="str">
        <f ca="1">⑳年月支払分!A2</f>
        <v>⑳年月支払分</v>
      </c>
      <c r="B26" s="109"/>
      <c r="C26" s="69">
        <f>LOOKUP(MIN(テーブル1643[総支給額
（円、A）]),テーブル1544[円以上],テーブル1544[円])</f>
        <v>0</v>
      </c>
      <c r="D26" s="99">
        <f>⑳年月支払分!G31</f>
        <v>0</v>
      </c>
      <c r="E26" s="70">
        <f>テーブル1643[[#This Row],[人件費単価
（円、B）]]*テーブル1643[[#This Row],[従事時間
(時間、C） ]]</f>
        <v>0</v>
      </c>
      <c r="F26" s="70">
        <f>IF(テーブル1643[[#This Row],[総支給額
（円、A）]]&lt;=テーブル1643[[#This Row],[算定額
(D)=(B)X(C)]],テーブル1643[[#This Row],[総支給額
（円、A）]],テーブル1643[[#This Row],[算定額
(D)=(B)X(C)]])</f>
        <v>0</v>
      </c>
      <c r="G26" s="71"/>
    </row>
    <row r="27" spans="1:11" ht="45" customHeight="1" x14ac:dyDescent="0.15">
      <c r="A27" s="74" t="s">
        <v>41</v>
      </c>
      <c r="B27" s="75"/>
      <c r="C27" s="76"/>
      <c r="D27" s="100">
        <f>SUBTOTAL(109,テーブル1643[従事時間
(時間、C） ])</f>
        <v>0</v>
      </c>
      <c r="E27" s="77">
        <f>SUBTOTAL(109,テーブル1643[算定額
(D)=(B)X(C)])</f>
        <v>0</v>
      </c>
      <c r="F27" s="77">
        <f>SUBTOTAL(109,テーブル1643[助成対象経費（円）
(A)を上限とする])</f>
        <v>0</v>
      </c>
      <c r="G27" s="65"/>
    </row>
    <row r="28" spans="1:11" ht="23.1" customHeight="1" x14ac:dyDescent="0.15">
      <c r="A28" s="78"/>
      <c r="B28" s="78"/>
      <c r="C28" s="78"/>
      <c r="D28" s="78"/>
      <c r="E28" s="78"/>
      <c r="F28" s="78"/>
      <c r="G28" s="65"/>
      <c r="H28" s="180" t="s">
        <v>10</v>
      </c>
      <c r="I28" s="181"/>
      <c r="J28" s="182"/>
      <c r="K28" s="79" t="s">
        <v>38</v>
      </c>
    </row>
    <row r="29" spans="1:11" ht="23.1" customHeight="1" x14ac:dyDescent="0.15">
      <c r="G29" s="65"/>
      <c r="H29" s="91" t="s">
        <v>11</v>
      </c>
      <c r="I29" s="98" t="s">
        <v>40</v>
      </c>
      <c r="J29" s="92" t="s">
        <v>12</v>
      </c>
      <c r="K29" s="93" t="s">
        <v>39</v>
      </c>
    </row>
    <row r="30" spans="1:11" ht="20.100000000000001" customHeight="1" x14ac:dyDescent="0.15">
      <c r="G30" s="65"/>
      <c r="H30" s="86">
        <v>0</v>
      </c>
      <c r="I30" s="81"/>
      <c r="J30" s="82">
        <v>0</v>
      </c>
      <c r="K30" s="80">
        <v>0</v>
      </c>
    </row>
    <row r="31" spans="1:11" ht="20.100000000000001" customHeight="1" x14ac:dyDescent="0.15">
      <c r="G31" s="65"/>
      <c r="H31" s="87">
        <v>1</v>
      </c>
      <c r="I31" s="83" t="s">
        <v>13</v>
      </c>
      <c r="J31" s="84">
        <v>130000</v>
      </c>
      <c r="K31" s="89">
        <v>990</v>
      </c>
    </row>
    <row r="32" spans="1:11" ht="20.100000000000001" customHeight="1" x14ac:dyDescent="0.15">
      <c r="H32" s="87">
        <v>130000</v>
      </c>
      <c r="I32" s="83" t="s">
        <v>13</v>
      </c>
      <c r="J32" s="84">
        <v>138000</v>
      </c>
      <c r="K32" s="89">
        <v>1050</v>
      </c>
    </row>
    <row r="33" spans="8:11" ht="20.100000000000001" customHeight="1" x14ac:dyDescent="0.15">
      <c r="H33" s="87">
        <v>138000</v>
      </c>
      <c r="I33" s="83" t="s">
        <v>13</v>
      </c>
      <c r="J33" s="84">
        <v>146000</v>
      </c>
      <c r="K33" s="89">
        <v>1110</v>
      </c>
    </row>
    <row r="34" spans="8:11" ht="20.100000000000001" customHeight="1" x14ac:dyDescent="0.15">
      <c r="H34" s="87">
        <v>146000</v>
      </c>
      <c r="I34" s="83" t="s">
        <v>13</v>
      </c>
      <c r="J34" s="84">
        <v>155000</v>
      </c>
      <c r="K34" s="89">
        <v>1180</v>
      </c>
    </row>
    <row r="35" spans="8:11" ht="20.100000000000001" customHeight="1" x14ac:dyDescent="0.15">
      <c r="H35" s="87">
        <v>155000</v>
      </c>
      <c r="I35" s="83" t="s">
        <v>13</v>
      </c>
      <c r="J35" s="84">
        <v>165000</v>
      </c>
      <c r="K35" s="89">
        <v>1260</v>
      </c>
    </row>
    <row r="36" spans="8:11" ht="20.100000000000001" customHeight="1" x14ac:dyDescent="0.15">
      <c r="H36" s="87">
        <v>165000</v>
      </c>
      <c r="I36" s="83" t="s">
        <v>13</v>
      </c>
      <c r="J36" s="84">
        <v>175000</v>
      </c>
      <c r="K36" s="89">
        <v>1340</v>
      </c>
    </row>
    <row r="37" spans="8:11" ht="20.100000000000001" customHeight="1" x14ac:dyDescent="0.15">
      <c r="H37" s="87">
        <v>175000</v>
      </c>
      <c r="I37" s="83" t="s">
        <v>13</v>
      </c>
      <c r="J37" s="84">
        <v>185000</v>
      </c>
      <c r="K37" s="89">
        <v>1410</v>
      </c>
    </row>
    <row r="38" spans="8:11" ht="20.100000000000001" customHeight="1" x14ac:dyDescent="0.15">
      <c r="H38" s="87">
        <v>185000</v>
      </c>
      <c r="I38" s="83" t="s">
        <v>13</v>
      </c>
      <c r="J38" s="84">
        <v>195000</v>
      </c>
      <c r="K38" s="89">
        <v>1490</v>
      </c>
    </row>
    <row r="39" spans="8:11" ht="20.100000000000001" customHeight="1" x14ac:dyDescent="0.15">
      <c r="H39" s="87">
        <v>195000</v>
      </c>
      <c r="I39" s="83" t="s">
        <v>13</v>
      </c>
      <c r="J39" s="84">
        <v>210000</v>
      </c>
      <c r="K39" s="89">
        <v>1570</v>
      </c>
    </row>
    <row r="40" spans="8:11" ht="20.100000000000001" customHeight="1" x14ac:dyDescent="0.15">
      <c r="H40" s="87">
        <v>210000</v>
      </c>
      <c r="I40" s="83" t="s">
        <v>13</v>
      </c>
      <c r="J40" s="84">
        <v>230000</v>
      </c>
      <c r="K40" s="89">
        <v>1730</v>
      </c>
    </row>
    <row r="41" spans="8:11" ht="20.100000000000001" customHeight="1" x14ac:dyDescent="0.15">
      <c r="H41" s="87">
        <v>230000</v>
      </c>
      <c r="I41" s="83" t="s">
        <v>13</v>
      </c>
      <c r="J41" s="84">
        <v>250000</v>
      </c>
      <c r="K41" s="89">
        <v>1890</v>
      </c>
    </row>
    <row r="42" spans="8:11" ht="20.100000000000001" customHeight="1" x14ac:dyDescent="0.15">
      <c r="H42" s="87">
        <v>250000</v>
      </c>
      <c r="I42" s="83" t="s">
        <v>13</v>
      </c>
      <c r="J42" s="84">
        <v>270000</v>
      </c>
      <c r="K42" s="89">
        <v>2040</v>
      </c>
    </row>
    <row r="43" spans="8:11" ht="20.100000000000001" customHeight="1" x14ac:dyDescent="0.15">
      <c r="H43" s="87">
        <v>270000</v>
      </c>
      <c r="I43" s="83" t="s">
        <v>13</v>
      </c>
      <c r="J43" s="84">
        <v>290000</v>
      </c>
      <c r="K43" s="89">
        <v>2200</v>
      </c>
    </row>
    <row r="44" spans="8:11" ht="20.100000000000001" customHeight="1" x14ac:dyDescent="0.15">
      <c r="H44" s="87">
        <v>290000</v>
      </c>
      <c r="I44" s="83" t="s">
        <v>13</v>
      </c>
      <c r="J44" s="84">
        <v>310000</v>
      </c>
      <c r="K44" s="89">
        <v>2360</v>
      </c>
    </row>
    <row r="45" spans="8:11" ht="20.100000000000001" customHeight="1" x14ac:dyDescent="0.15">
      <c r="H45" s="87">
        <v>310000</v>
      </c>
      <c r="I45" s="83" t="s">
        <v>13</v>
      </c>
      <c r="J45" s="84">
        <v>330000</v>
      </c>
      <c r="K45" s="89">
        <v>2520</v>
      </c>
    </row>
    <row r="46" spans="8:11" ht="20.100000000000001" customHeight="1" x14ac:dyDescent="0.15">
      <c r="H46" s="87">
        <v>330000</v>
      </c>
      <c r="I46" s="83" t="s">
        <v>13</v>
      </c>
      <c r="J46" s="84">
        <v>350000</v>
      </c>
      <c r="K46" s="89">
        <v>2680</v>
      </c>
    </row>
    <row r="47" spans="8:11" ht="20.100000000000001" customHeight="1" x14ac:dyDescent="0.15">
      <c r="H47" s="87">
        <v>350000</v>
      </c>
      <c r="I47" s="83" t="s">
        <v>13</v>
      </c>
      <c r="J47" s="84">
        <v>370000</v>
      </c>
      <c r="K47" s="89">
        <v>2830</v>
      </c>
    </row>
    <row r="48" spans="8:11" ht="20.100000000000001" customHeight="1" x14ac:dyDescent="0.15">
      <c r="H48" s="87">
        <v>370000</v>
      </c>
      <c r="I48" s="83" t="s">
        <v>13</v>
      </c>
      <c r="J48" s="84">
        <v>395000</v>
      </c>
      <c r="K48" s="89">
        <v>2990</v>
      </c>
    </row>
    <row r="49" spans="8:11" ht="20.100000000000001" customHeight="1" x14ac:dyDescent="0.15">
      <c r="H49" s="87">
        <v>395000</v>
      </c>
      <c r="I49" s="83" t="s">
        <v>13</v>
      </c>
      <c r="J49" s="84">
        <v>425000</v>
      </c>
      <c r="K49" s="89">
        <v>3230</v>
      </c>
    </row>
    <row r="50" spans="8:11" ht="20.100000000000001" customHeight="1" x14ac:dyDescent="0.15">
      <c r="H50" s="87">
        <v>425000</v>
      </c>
      <c r="I50" s="83" t="s">
        <v>13</v>
      </c>
      <c r="J50" s="84">
        <v>455000</v>
      </c>
      <c r="K50" s="89">
        <v>3460</v>
      </c>
    </row>
    <row r="51" spans="8:11" ht="20.100000000000001" customHeight="1" x14ac:dyDescent="0.15">
      <c r="H51" s="87">
        <v>455000</v>
      </c>
      <c r="I51" s="83" t="s">
        <v>13</v>
      </c>
      <c r="J51" s="84">
        <v>485000</v>
      </c>
      <c r="K51" s="89">
        <v>3700</v>
      </c>
    </row>
    <row r="52" spans="8:11" ht="20.100000000000001" customHeight="1" x14ac:dyDescent="0.15">
      <c r="H52" s="87">
        <v>485000</v>
      </c>
      <c r="I52" s="83" t="s">
        <v>13</v>
      </c>
      <c r="J52" s="84">
        <v>515000</v>
      </c>
      <c r="K52" s="89">
        <v>3940</v>
      </c>
    </row>
    <row r="53" spans="8:11" ht="20.100000000000001" customHeight="1" x14ac:dyDescent="0.15">
      <c r="H53" s="87">
        <v>515000</v>
      </c>
      <c r="I53" s="83" t="s">
        <v>13</v>
      </c>
      <c r="J53" s="84">
        <v>545000</v>
      </c>
      <c r="K53" s="89">
        <v>4170</v>
      </c>
    </row>
    <row r="54" spans="8:11" ht="20.100000000000001" customHeight="1" x14ac:dyDescent="0.15">
      <c r="H54" s="87">
        <v>545000</v>
      </c>
      <c r="I54" s="83" t="s">
        <v>13</v>
      </c>
      <c r="J54" s="85">
        <v>575000</v>
      </c>
      <c r="K54" s="89">
        <v>4410</v>
      </c>
    </row>
    <row r="55" spans="8:11" ht="20.100000000000001" customHeight="1" x14ac:dyDescent="0.15">
      <c r="H55" s="88">
        <v>575000</v>
      </c>
      <c r="I55" s="83" t="s">
        <v>13</v>
      </c>
      <c r="J55" s="85">
        <v>605000</v>
      </c>
      <c r="K55" s="90">
        <v>4650</v>
      </c>
    </row>
    <row r="56" spans="8:11" ht="20.100000000000001" customHeight="1" x14ac:dyDescent="0.15">
      <c r="H56" s="94">
        <v>605000</v>
      </c>
      <c r="I56" s="95" t="s">
        <v>13</v>
      </c>
      <c r="J56" s="96"/>
      <c r="K56" s="97">
        <v>4880</v>
      </c>
    </row>
  </sheetData>
  <sheetProtection selectLockedCells="1"/>
  <mergeCells count="5">
    <mergeCell ref="A2:F2"/>
    <mergeCell ref="A3:F3"/>
    <mergeCell ref="B4:F4"/>
    <mergeCell ref="B5:F5"/>
    <mergeCell ref="H28:J28"/>
  </mergeCells>
  <phoneticPr fontId="2"/>
  <printOptions horizontalCentered="1"/>
  <pageMargins left="0.78740157480314965" right="0.78740157480314965" top="0.78740157480314965" bottom="0.78740157480314965" header="0.51181102362204722" footer="0.51181102362204722"/>
  <pageSetup paperSize="9" scale="94" orientation="portrait" r:id="rId1"/>
  <headerFooter alignWithMargins="0"/>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56"/>
  <sheetViews>
    <sheetView topLeftCell="A4" zoomScaleNormal="100" zoomScaleSheetLayoutView="100" workbookViewId="0">
      <selection activeCell="H22" sqref="H1:K1048576"/>
    </sheetView>
  </sheetViews>
  <sheetFormatPr defaultRowHeight="20.100000000000001" customHeight="1" x14ac:dyDescent="0.15"/>
  <cols>
    <col min="1" max="1" width="12.375" style="63" customWidth="1"/>
    <col min="2" max="2" width="15.625" style="63" customWidth="1"/>
    <col min="3" max="4" width="12.5" style="63" customWidth="1"/>
    <col min="5" max="6" width="15.625" style="63" customWidth="1"/>
    <col min="7" max="7" width="9" style="64"/>
    <col min="8" max="8" width="9.375" style="64" hidden="1" customWidth="1"/>
    <col min="9" max="9" width="5.25" style="64" hidden="1" customWidth="1"/>
    <col min="10" max="10" width="9.375" style="64" hidden="1" customWidth="1"/>
    <col min="11" max="11" width="9.25" style="64" hidden="1" customWidth="1"/>
    <col min="12" max="243" width="9" style="64"/>
    <col min="244" max="244" width="4.125" style="64" customWidth="1"/>
    <col min="245" max="245" width="4.5" style="64" customWidth="1"/>
    <col min="246" max="246" width="2.875" style="64" customWidth="1"/>
    <col min="247" max="247" width="13.125" style="64" customWidth="1"/>
    <col min="248" max="248" width="6.625" style="64" customWidth="1"/>
    <col min="249" max="249" width="0" style="64" hidden="1" customWidth="1"/>
    <col min="250" max="251" width="10.625" style="64" customWidth="1"/>
    <col min="252" max="253" width="15.625" style="64" customWidth="1"/>
    <col min="254" max="254" width="9" style="64"/>
    <col min="255" max="256" width="9" style="64" customWidth="1"/>
    <col min="257" max="260" width="0" style="64" hidden="1" customWidth="1"/>
    <col min="261" max="499" width="9" style="64"/>
    <col min="500" max="500" width="4.125" style="64" customWidth="1"/>
    <col min="501" max="501" width="4.5" style="64" customWidth="1"/>
    <col min="502" max="502" width="2.875" style="64" customWidth="1"/>
    <col min="503" max="503" width="13.125" style="64" customWidth="1"/>
    <col min="504" max="504" width="6.625" style="64" customWidth="1"/>
    <col min="505" max="505" width="0" style="64" hidden="1" customWidth="1"/>
    <col min="506" max="507" width="10.625" style="64" customWidth="1"/>
    <col min="508" max="509" width="15.625" style="64" customWidth="1"/>
    <col min="510" max="510" width="9" style="64"/>
    <col min="511" max="512" width="9" style="64" customWidth="1"/>
    <col min="513" max="516" width="0" style="64" hidden="1" customWidth="1"/>
    <col min="517" max="755" width="9" style="64"/>
    <col min="756" max="756" width="4.125" style="64" customWidth="1"/>
    <col min="757" max="757" width="4.5" style="64" customWidth="1"/>
    <col min="758" max="758" width="2.875" style="64" customWidth="1"/>
    <col min="759" max="759" width="13.125" style="64" customWidth="1"/>
    <col min="760" max="760" width="6.625" style="64" customWidth="1"/>
    <col min="761" max="761" width="0" style="64" hidden="1" customWidth="1"/>
    <col min="762" max="763" width="10.625" style="64" customWidth="1"/>
    <col min="764" max="765" width="15.625" style="64" customWidth="1"/>
    <col min="766" max="766" width="9" style="64"/>
    <col min="767" max="768" width="9" style="64" customWidth="1"/>
    <col min="769" max="772" width="0" style="64" hidden="1" customWidth="1"/>
    <col min="773" max="1011" width="9" style="64"/>
    <col min="1012" max="1012" width="4.125" style="64" customWidth="1"/>
    <col min="1013" max="1013" width="4.5" style="64" customWidth="1"/>
    <col min="1014" max="1014" width="2.875" style="64" customWidth="1"/>
    <col min="1015" max="1015" width="13.125" style="64" customWidth="1"/>
    <col min="1016" max="1016" width="6.625" style="64" customWidth="1"/>
    <col min="1017" max="1017" width="0" style="64" hidden="1" customWidth="1"/>
    <col min="1018" max="1019" width="10.625" style="64" customWidth="1"/>
    <col min="1020" max="1021" width="15.625" style="64" customWidth="1"/>
    <col min="1022" max="1022" width="9" style="64"/>
    <col min="1023" max="1024" width="9" style="64" customWidth="1"/>
    <col min="1025" max="1028" width="0" style="64" hidden="1" customWidth="1"/>
    <col min="1029" max="1267" width="9" style="64"/>
    <col min="1268" max="1268" width="4.125" style="64" customWidth="1"/>
    <col min="1269" max="1269" width="4.5" style="64" customWidth="1"/>
    <col min="1270" max="1270" width="2.875" style="64" customWidth="1"/>
    <col min="1271" max="1271" width="13.125" style="64" customWidth="1"/>
    <col min="1272" max="1272" width="6.625" style="64" customWidth="1"/>
    <col min="1273" max="1273" width="0" style="64" hidden="1" customWidth="1"/>
    <col min="1274" max="1275" width="10.625" style="64" customWidth="1"/>
    <col min="1276" max="1277" width="15.625" style="64" customWidth="1"/>
    <col min="1278" max="1278" width="9" style="64"/>
    <col min="1279" max="1280" width="9" style="64" customWidth="1"/>
    <col min="1281" max="1284" width="0" style="64" hidden="1" customWidth="1"/>
    <col min="1285" max="1523" width="9" style="64"/>
    <col min="1524" max="1524" width="4.125" style="64" customWidth="1"/>
    <col min="1525" max="1525" width="4.5" style="64" customWidth="1"/>
    <col min="1526" max="1526" width="2.875" style="64" customWidth="1"/>
    <col min="1527" max="1527" width="13.125" style="64" customWidth="1"/>
    <col min="1528" max="1528" width="6.625" style="64" customWidth="1"/>
    <col min="1529" max="1529" width="0" style="64" hidden="1" customWidth="1"/>
    <col min="1530" max="1531" width="10.625" style="64" customWidth="1"/>
    <col min="1532" max="1533" width="15.625" style="64" customWidth="1"/>
    <col min="1534" max="1534" width="9" style="64"/>
    <col min="1535" max="1536" width="9" style="64" customWidth="1"/>
    <col min="1537" max="1540" width="0" style="64" hidden="1" customWidth="1"/>
    <col min="1541" max="1779" width="9" style="64"/>
    <col min="1780" max="1780" width="4.125" style="64" customWidth="1"/>
    <col min="1781" max="1781" width="4.5" style="64" customWidth="1"/>
    <col min="1782" max="1782" width="2.875" style="64" customWidth="1"/>
    <col min="1783" max="1783" width="13.125" style="64" customWidth="1"/>
    <col min="1784" max="1784" width="6.625" style="64" customWidth="1"/>
    <col min="1785" max="1785" width="0" style="64" hidden="1" customWidth="1"/>
    <col min="1786" max="1787" width="10.625" style="64" customWidth="1"/>
    <col min="1788" max="1789" width="15.625" style="64" customWidth="1"/>
    <col min="1790" max="1790" width="9" style="64"/>
    <col min="1791" max="1792" width="9" style="64" customWidth="1"/>
    <col min="1793" max="1796" width="0" style="64" hidden="1" customWidth="1"/>
    <col min="1797" max="2035" width="9" style="64"/>
    <col min="2036" max="2036" width="4.125" style="64" customWidth="1"/>
    <col min="2037" max="2037" width="4.5" style="64" customWidth="1"/>
    <col min="2038" max="2038" width="2.875" style="64" customWidth="1"/>
    <col min="2039" max="2039" width="13.125" style="64" customWidth="1"/>
    <col min="2040" max="2040" width="6.625" style="64" customWidth="1"/>
    <col min="2041" max="2041" width="0" style="64" hidden="1" customWidth="1"/>
    <col min="2042" max="2043" width="10.625" style="64" customWidth="1"/>
    <col min="2044" max="2045" width="15.625" style="64" customWidth="1"/>
    <col min="2046" max="2046" width="9" style="64"/>
    <col min="2047" max="2048" width="9" style="64" customWidth="1"/>
    <col min="2049" max="2052" width="0" style="64" hidden="1" customWidth="1"/>
    <col min="2053" max="2291" width="9" style="64"/>
    <col min="2292" max="2292" width="4.125" style="64" customWidth="1"/>
    <col min="2293" max="2293" width="4.5" style="64" customWidth="1"/>
    <col min="2294" max="2294" width="2.875" style="64" customWidth="1"/>
    <col min="2295" max="2295" width="13.125" style="64" customWidth="1"/>
    <col min="2296" max="2296" width="6.625" style="64" customWidth="1"/>
    <col min="2297" max="2297" width="0" style="64" hidden="1" customWidth="1"/>
    <col min="2298" max="2299" width="10.625" style="64" customWidth="1"/>
    <col min="2300" max="2301" width="15.625" style="64" customWidth="1"/>
    <col min="2302" max="2302" width="9" style="64"/>
    <col min="2303" max="2304" width="9" style="64" customWidth="1"/>
    <col min="2305" max="2308" width="0" style="64" hidden="1" customWidth="1"/>
    <col min="2309" max="2547" width="9" style="64"/>
    <col min="2548" max="2548" width="4.125" style="64" customWidth="1"/>
    <col min="2549" max="2549" width="4.5" style="64" customWidth="1"/>
    <col min="2550" max="2550" width="2.875" style="64" customWidth="1"/>
    <col min="2551" max="2551" width="13.125" style="64" customWidth="1"/>
    <col min="2552" max="2552" width="6.625" style="64" customWidth="1"/>
    <col min="2553" max="2553" width="0" style="64" hidden="1" customWidth="1"/>
    <col min="2554" max="2555" width="10.625" style="64" customWidth="1"/>
    <col min="2556" max="2557" width="15.625" style="64" customWidth="1"/>
    <col min="2558" max="2558" width="9" style="64"/>
    <col min="2559" max="2560" width="9" style="64" customWidth="1"/>
    <col min="2561" max="2564" width="0" style="64" hidden="1" customWidth="1"/>
    <col min="2565" max="2803" width="9" style="64"/>
    <col min="2804" max="2804" width="4.125" style="64" customWidth="1"/>
    <col min="2805" max="2805" width="4.5" style="64" customWidth="1"/>
    <col min="2806" max="2806" width="2.875" style="64" customWidth="1"/>
    <col min="2807" max="2807" width="13.125" style="64" customWidth="1"/>
    <col min="2808" max="2808" width="6.625" style="64" customWidth="1"/>
    <col min="2809" max="2809" width="0" style="64" hidden="1" customWidth="1"/>
    <col min="2810" max="2811" width="10.625" style="64" customWidth="1"/>
    <col min="2812" max="2813" width="15.625" style="64" customWidth="1"/>
    <col min="2814" max="2814" width="9" style="64"/>
    <col min="2815" max="2816" width="9" style="64" customWidth="1"/>
    <col min="2817" max="2820" width="0" style="64" hidden="1" customWidth="1"/>
    <col min="2821" max="3059" width="9" style="64"/>
    <col min="3060" max="3060" width="4.125" style="64" customWidth="1"/>
    <col min="3061" max="3061" width="4.5" style="64" customWidth="1"/>
    <col min="3062" max="3062" width="2.875" style="64" customWidth="1"/>
    <col min="3063" max="3063" width="13.125" style="64" customWidth="1"/>
    <col min="3064" max="3064" width="6.625" style="64" customWidth="1"/>
    <col min="3065" max="3065" width="0" style="64" hidden="1" customWidth="1"/>
    <col min="3066" max="3067" width="10.625" style="64" customWidth="1"/>
    <col min="3068" max="3069" width="15.625" style="64" customWidth="1"/>
    <col min="3070" max="3070" width="9" style="64"/>
    <col min="3071" max="3072" width="9" style="64" customWidth="1"/>
    <col min="3073" max="3076" width="0" style="64" hidden="1" customWidth="1"/>
    <col min="3077" max="3315" width="9" style="64"/>
    <col min="3316" max="3316" width="4.125" style="64" customWidth="1"/>
    <col min="3317" max="3317" width="4.5" style="64" customWidth="1"/>
    <col min="3318" max="3318" width="2.875" style="64" customWidth="1"/>
    <col min="3319" max="3319" width="13.125" style="64" customWidth="1"/>
    <col min="3320" max="3320" width="6.625" style="64" customWidth="1"/>
    <col min="3321" max="3321" width="0" style="64" hidden="1" customWidth="1"/>
    <col min="3322" max="3323" width="10.625" style="64" customWidth="1"/>
    <col min="3324" max="3325" width="15.625" style="64" customWidth="1"/>
    <col min="3326" max="3326" width="9" style="64"/>
    <col min="3327" max="3328" width="9" style="64" customWidth="1"/>
    <col min="3329" max="3332" width="0" style="64" hidden="1" customWidth="1"/>
    <col min="3333" max="3571" width="9" style="64"/>
    <col min="3572" max="3572" width="4.125" style="64" customWidth="1"/>
    <col min="3573" max="3573" width="4.5" style="64" customWidth="1"/>
    <col min="3574" max="3574" width="2.875" style="64" customWidth="1"/>
    <col min="3575" max="3575" width="13.125" style="64" customWidth="1"/>
    <col min="3576" max="3576" width="6.625" style="64" customWidth="1"/>
    <col min="3577" max="3577" width="0" style="64" hidden="1" customWidth="1"/>
    <col min="3578" max="3579" width="10.625" style="64" customWidth="1"/>
    <col min="3580" max="3581" width="15.625" style="64" customWidth="1"/>
    <col min="3582" max="3582" width="9" style="64"/>
    <col min="3583" max="3584" width="9" style="64" customWidth="1"/>
    <col min="3585" max="3588" width="0" style="64" hidden="1" customWidth="1"/>
    <col min="3589" max="3827" width="9" style="64"/>
    <col min="3828" max="3828" width="4.125" style="64" customWidth="1"/>
    <col min="3829" max="3829" width="4.5" style="64" customWidth="1"/>
    <col min="3830" max="3830" width="2.875" style="64" customWidth="1"/>
    <col min="3831" max="3831" width="13.125" style="64" customWidth="1"/>
    <col min="3832" max="3832" width="6.625" style="64" customWidth="1"/>
    <col min="3833" max="3833" width="0" style="64" hidden="1" customWidth="1"/>
    <col min="3834" max="3835" width="10.625" style="64" customWidth="1"/>
    <col min="3836" max="3837" width="15.625" style="64" customWidth="1"/>
    <col min="3838" max="3838" width="9" style="64"/>
    <col min="3839" max="3840" width="9" style="64" customWidth="1"/>
    <col min="3841" max="3844" width="0" style="64" hidden="1" customWidth="1"/>
    <col min="3845" max="4083" width="9" style="64"/>
    <col min="4084" max="4084" width="4.125" style="64" customWidth="1"/>
    <col min="4085" max="4085" width="4.5" style="64" customWidth="1"/>
    <col min="4086" max="4086" width="2.875" style="64" customWidth="1"/>
    <col min="4087" max="4087" width="13.125" style="64" customWidth="1"/>
    <col min="4088" max="4088" width="6.625" style="64" customWidth="1"/>
    <col min="4089" max="4089" width="0" style="64" hidden="1" customWidth="1"/>
    <col min="4090" max="4091" width="10.625" style="64" customWidth="1"/>
    <col min="4092" max="4093" width="15.625" style="64" customWidth="1"/>
    <col min="4094" max="4094" width="9" style="64"/>
    <col min="4095" max="4096" width="9" style="64" customWidth="1"/>
    <col min="4097" max="4100" width="0" style="64" hidden="1" customWidth="1"/>
    <col min="4101" max="4339" width="9" style="64"/>
    <col min="4340" max="4340" width="4.125" style="64" customWidth="1"/>
    <col min="4341" max="4341" width="4.5" style="64" customWidth="1"/>
    <col min="4342" max="4342" width="2.875" style="64" customWidth="1"/>
    <col min="4343" max="4343" width="13.125" style="64" customWidth="1"/>
    <col min="4344" max="4344" width="6.625" style="64" customWidth="1"/>
    <col min="4345" max="4345" width="0" style="64" hidden="1" customWidth="1"/>
    <col min="4346" max="4347" width="10.625" style="64" customWidth="1"/>
    <col min="4348" max="4349" width="15.625" style="64" customWidth="1"/>
    <col min="4350" max="4350" width="9" style="64"/>
    <col min="4351" max="4352" width="9" style="64" customWidth="1"/>
    <col min="4353" max="4356" width="0" style="64" hidden="1" customWidth="1"/>
    <col min="4357" max="4595" width="9" style="64"/>
    <col min="4596" max="4596" width="4.125" style="64" customWidth="1"/>
    <col min="4597" max="4597" width="4.5" style="64" customWidth="1"/>
    <col min="4598" max="4598" width="2.875" style="64" customWidth="1"/>
    <col min="4599" max="4599" width="13.125" style="64" customWidth="1"/>
    <col min="4600" max="4600" width="6.625" style="64" customWidth="1"/>
    <col min="4601" max="4601" width="0" style="64" hidden="1" customWidth="1"/>
    <col min="4602" max="4603" width="10.625" style="64" customWidth="1"/>
    <col min="4604" max="4605" width="15.625" style="64" customWidth="1"/>
    <col min="4606" max="4606" width="9" style="64"/>
    <col min="4607" max="4608" width="9" style="64" customWidth="1"/>
    <col min="4609" max="4612" width="0" style="64" hidden="1" customWidth="1"/>
    <col min="4613" max="4851" width="9" style="64"/>
    <col min="4852" max="4852" width="4.125" style="64" customWidth="1"/>
    <col min="4853" max="4853" width="4.5" style="64" customWidth="1"/>
    <col min="4854" max="4854" width="2.875" style="64" customWidth="1"/>
    <col min="4855" max="4855" width="13.125" style="64" customWidth="1"/>
    <col min="4856" max="4856" width="6.625" style="64" customWidth="1"/>
    <col min="4857" max="4857" width="0" style="64" hidden="1" customWidth="1"/>
    <col min="4858" max="4859" width="10.625" style="64" customWidth="1"/>
    <col min="4860" max="4861" width="15.625" style="64" customWidth="1"/>
    <col min="4862" max="4862" width="9" style="64"/>
    <col min="4863" max="4864" width="9" style="64" customWidth="1"/>
    <col min="4865" max="4868" width="0" style="64" hidden="1" customWidth="1"/>
    <col min="4869" max="5107" width="9" style="64"/>
    <col min="5108" max="5108" width="4.125" style="64" customWidth="1"/>
    <col min="5109" max="5109" width="4.5" style="64" customWidth="1"/>
    <col min="5110" max="5110" width="2.875" style="64" customWidth="1"/>
    <col min="5111" max="5111" width="13.125" style="64" customWidth="1"/>
    <col min="5112" max="5112" width="6.625" style="64" customWidth="1"/>
    <col min="5113" max="5113" width="0" style="64" hidden="1" customWidth="1"/>
    <col min="5114" max="5115" width="10.625" style="64" customWidth="1"/>
    <col min="5116" max="5117" width="15.625" style="64" customWidth="1"/>
    <col min="5118" max="5118" width="9" style="64"/>
    <col min="5119" max="5120" width="9" style="64" customWidth="1"/>
    <col min="5121" max="5124" width="0" style="64" hidden="1" customWidth="1"/>
    <col min="5125" max="5363" width="9" style="64"/>
    <col min="5364" max="5364" width="4.125" style="64" customWidth="1"/>
    <col min="5365" max="5365" width="4.5" style="64" customWidth="1"/>
    <col min="5366" max="5366" width="2.875" style="64" customWidth="1"/>
    <col min="5367" max="5367" width="13.125" style="64" customWidth="1"/>
    <col min="5368" max="5368" width="6.625" style="64" customWidth="1"/>
    <col min="5369" max="5369" width="0" style="64" hidden="1" customWidth="1"/>
    <col min="5370" max="5371" width="10.625" style="64" customWidth="1"/>
    <col min="5372" max="5373" width="15.625" style="64" customWidth="1"/>
    <col min="5374" max="5374" width="9" style="64"/>
    <col min="5375" max="5376" width="9" style="64" customWidth="1"/>
    <col min="5377" max="5380" width="0" style="64" hidden="1" customWidth="1"/>
    <col min="5381" max="5619" width="9" style="64"/>
    <col min="5620" max="5620" width="4.125" style="64" customWidth="1"/>
    <col min="5621" max="5621" width="4.5" style="64" customWidth="1"/>
    <col min="5622" max="5622" width="2.875" style="64" customWidth="1"/>
    <col min="5623" max="5623" width="13.125" style="64" customWidth="1"/>
    <col min="5624" max="5624" width="6.625" style="64" customWidth="1"/>
    <col min="5625" max="5625" width="0" style="64" hidden="1" customWidth="1"/>
    <col min="5626" max="5627" width="10.625" style="64" customWidth="1"/>
    <col min="5628" max="5629" width="15.625" style="64" customWidth="1"/>
    <col min="5630" max="5630" width="9" style="64"/>
    <col min="5631" max="5632" width="9" style="64" customWidth="1"/>
    <col min="5633" max="5636" width="0" style="64" hidden="1" customWidth="1"/>
    <col min="5637" max="5875" width="9" style="64"/>
    <col min="5876" max="5876" width="4.125" style="64" customWidth="1"/>
    <col min="5877" max="5877" width="4.5" style="64" customWidth="1"/>
    <col min="5878" max="5878" width="2.875" style="64" customWidth="1"/>
    <col min="5879" max="5879" width="13.125" style="64" customWidth="1"/>
    <col min="5880" max="5880" width="6.625" style="64" customWidth="1"/>
    <col min="5881" max="5881" width="0" style="64" hidden="1" customWidth="1"/>
    <col min="5882" max="5883" width="10.625" style="64" customWidth="1"/>
    <col min="5884" max="5885" width="15.625" style="64" customWidth="1"/>
    <col min="5886" max="5886" width="9" style="64"/>
    <col min="5887" max="5888" width="9" style="64" customWidth="1"/>
    <col min="5889" max="5892" width="0" style="64" hidden="1" customWidth="1"/>
    <col min="5893" max="6131" width="9" style="64"/>
    <col min="6132" max="6132" width="4.125" style="64" customWidth="1"/>
    <col min="6133" max="6133" width="4.5" style="64" customWidth="1"/>
    <col min="6134" max="6134" width="2.875" style="64" customWidth="1"/>
    <col min="6135" max="6135" width="13.125" style="64" customWidth="1"/>
    <col min="6136" max="6136" width="6.625" style="64" customWidth="1"/>
    <col min="6137" max="6137" width="0" style="64" hidden="1" customWidth="1"/>
    <col min="6138" max="6139" width="10.625" style="64" customWidth="1"/>
    <col min="6140" max="6141" width="15.625" style="64" customWidth="1"/>
    <col min="6142" max="6142" width="9" style="64"/>
    <col min="6143" max="6144" width="9" style="64" customWidth="1"/>
    <col min="6145" max="6148" width="0" style="64" hidden="1" customWidth="1"/>
    <col min="6149" max="6387" width="9" style="64"/>
    <col min="6388" max="6388" width="4.125" style="64" customWidth="1"/>
    <col min="6389" max="6389" width="4.5" style="64" customWidth="1"/>
    <col min="6390" max="6390" width="2.875" style="64" customWidth="1"/>
    <col min="6391" max="6391" width="13.125" style="64" customWidth="1"/>
    <col min="6392" max="6392" width="6.625" style="64" customWidth="1"/>
    <col min="6393" max="6393" width="0" style="64" hidden="1" customWidth="1"/>
    <col min="6394" max="6395" width="10.625" style="64" customWidth="1"/>
    <col min="6396" max="6397" width="15.625" style="64" customWidth="1"/>
    <col min="6398" max="6398" width="9" style="64"/>
    <col min="6399" max="6400" width="9" style="64" customWidth="1"/>
    <col min="6401" max="6404" width="0" style="64" hidden="1" customWidth="1"/>
    <col min="6405" max="6643" width="9" style="64"/>
    <col min="6644" max="6644" width="4.125" style="64" customWidth="1"/>
    <col min="6645" max="6645" width="4.5" style="64" customWidth="1"/>
    <col min="6646" max="6646" width="2.875" style="64" customWidth="1"/>
    <col min="6647" max="6647" width="13.125" style="64" customWidth="1"/>
    <col min="6648" max="6648" width="6.625" style="64" customWidth="1"/>
    <col min="6649" max="6649" width="0" style="64" hidden="1" customWidth="1"/>
    <col min="6650" max="6651" width="10.625" style="64" customWidth="1"/>
    <col min="6652" max="6653" width="15.625" style="64" customWidth="1"/>
    <col min="6654" max="6654" width="9" style="64"/>
    <col min="6655" max="6656" width="9" style="64" customWidth="1"/>
    <col min="6657" max="6660" width="0" style="64" hidden="1" customWidth="1"/>
    <col min="6661" max="6899" width="9" style="64"/>
    <col min="6900" max="6900" width="4.125" style="64" customWidth="1"/>
    <col min="6901" max="6901" width="4.5" style="64" customWidth="1"/>
    <col min="6902" max="6902" width="2.875" style="64" customWidth="1"/>
    <col min="6903" max="6903" width="13.125" style="64" customWidth="1"/>
    <col min="6904" max="6904" width="6.625" style="64" customWidth="1"/>
    <col min="6905" max="6905" width="0" style="64" hidden="1" customWidth="1"/>
    <col min="6906" max="6907" width="10.625" style="64" customWidth="1"/>
    <col min="6908" max="6909" width="15.625" style="64" customWidth="1"/>
    <col min="6910" max="6910" width="9" style="64"/>
    <col min="6911" max="6912" width="9" style="64" customWidth="1"/>
    <col min="6913" max="6916" width="0" style="64" hidden="1" customWidth="1"/>
    <col min="6917" max="7155" width="9" style="64"/>
    <col min="7156" max="7156" width="4.125" style="64" customWidth="1"/>
    <col min="7157" max="7157" width="4.5" style="64" customWidth="1"/>
    <col min="7158" max="7158" width="2.875" style="64" customWidth="1"/>
    <col min="7159" max="7159" width="13.125" style="64" customWidth="1"/>
    <col min="7160" max="7160" width="6.625" style="64" customWidth="1"/>
    <col min="7161" max="7161" width="0" style="64" hidden="1" customWidth="1"/>
    <col min="7162" max="7163" width="10.625" style="64" customWidth="1"/>
    <col min="7164" max="7165" width="15.625" style="64" customWidth="1"/>
    <col min="7166" max="7166" width="9" style="64"/>
    <col min="7167" max="7168" width="9" style="64" customWidth="1"/>
    <col min="7169" max="7172" width="0" style="64" hidden="1" customWidth="1"/>
    <col min="7173" max="7411" width="9" style="64"/>
    <col min="7412" max="7412" width="4.125" style="64" customWidth="1"/>
    <col min="7413" max="7413" width="4.5" style="64" customWidth="1"/>
    <col min="7414" max="7414" width="2.875" style="64" customWidth="1"/>
    <col min="7415" max="7415" width="13.125" style="64" customWidth="1"/>
    <col min="7416" max="7416" width="6.625" style="64" customWidth="1"/>
    <col min="7417" max="7417" width="0" style="64" hidden="1" customWidth="1"/>
    <col min="7418" max="7419" width="10.625" style="64" customWidth="1"/>
    <col min="7420" max="7421" width="15.625" style="64" customWidth="1"/>
    <col min="7422" max="7422" width="9" style="64"/>
    <col min="7423" max="7424" width="9" style="64" customWidth="1"/>
    <col min="7425" max="7428" width="0" style="64" hidden="1" customWidth="1"/>
    <col min="7429" max="7667" width="9" style="64"/>
    <col min="7668" max="7668" width="4.125" style="64" customWidth="1"/>
    <col min="7669" max="7669" width="4.5" style="64" customWidth="1"/>
    <col min="7670" max="7670" width="2.875" style="64" customWidth="1"/>
    <col min="7671" max="7671" width="13.125" style="64" customWidth="1"/>
    <col min="7672" max="7672" width="6.625" style="64" customWidth="1"/>
    <col min="7673" max="7673" width="0" style="64" hidden="1" customWidth="1"/>
    <col min="7674" max="7675" width="10.625" style="64" customWidth="1"/>
    <col min="7676" max="7677" width="15.625" style="64" customWidth="1"/>
    <col min="7678" max="7678" width="9" style="64"/>
    <col min="7679" max="7680" width="9" style="64" customWidth="1"/>
    <col min="7681" max="7684" width="0" style="64" hidden="1" customWidth="1"/>
    <col min="7685" max="7923" width="9" style="64"/>
    <col min="7924" max="7924" width="4.125" style="64" customWidth="1"/>
    <col min="7925" max="7925" width="4.5" style="64" customWidth="1"/>
    <col min="7926" max="7926" width="2.875" style="64" customWidth="1"/>
    <col min="7927" max="7927" width="13.125" style="64" customWidth="1"/>
    <col min="7928" max="7928" width="6.625" style="64" customWidth="1"/>
    <col min="7929" max="7929" width="0" style="64" hidden="1" customWidth="1"/>
    <col min="7930" max="7931" width="10.625" style="64" customWidth="1"/>
    <col min="7932" max="7933" width="15.625" style="64" customWidth="1"/>
    <col min="7934" max="7934" width="9" style="64"/>
    <col min="7935" max="7936" width="9" style="64" customWidth="1"/>
    <col min="7937" max="7940" width="0" style="64" hidden="1" customWidth="1"/>
    <col min="7941" max="8179" width="9" style="64"/>
    <col min="8180" max="8180" width="4.125" style="64" customWidth="1"/>
    <col min="8181" max="8181" width="4.5" style="64" customWidth="1"/>
    <col min="8182" max="8182" width="2.875" style="64" customWidth="1"/>
    <col min="8183" max="8183" width="13.125" style="64" customWidth="1"/>
    <col min="8184" max="8184" width="6.625" style="64" customWidth="1"/>
    <col min="8185" max="8185" width="0" style="64" hidden="1" customWidth="1"/>
    <col min="8186" max="8187" width="10.625" style="64" customWidth="1"/>
    <col min="8188" max="8189" width="15.625" style="64" customWidth="1"/>
    <col min="8190" max="8190" width="9" style="64"/>
    <col min="8191" max="8192" width="9" style="64" customWidth="1"/>
    <col min="8193" max="8196" width="0" style="64" hidden="1" customWidth="1"/>
    <col min="8197" max="8435" width="9" style="64"/>
    <col min="8436" max="8436" width="4.125" style="64" customWidth="1"/>
    <col min="8437" max="8437" width="4.5" style="64" customWidth="1"/>
    <col min="8438" max="8438" width="2.875" style="64" customWidth="1"/>
    <col min="8439" max="8439" width="13.125" style="64" customWidth="1"/>
    <col min="8440" max="8440" width="6.625" style="64" customWidth="1"/>
    <col min="8441" max="8441" width="0" style="64" hidden="1" customWidth="1"/>
    <col min="8442" max="8443" width="10.625" style="64" customWidth="1"/>
    <col min="8444" max="8445" width="15.625" style="64" customWidth="1"/>
    <col min="8446" max="8446" width="9" style="64"/>
    <col min="8447" max="8448" width="9" style="64" customWidth="1"/>
    <col min="8449" max="8452" width="0" style="64" hidden="1" customWidth="1"/>
    <col min="8453" max="8691" width="9" style="64"/>
    <col min="8692" max="8692" width="4.125" style="64" customWidth="1"/>
    <col min="8693" max="8693" width="4.5" style="64" customWidth="1"/>
    <col min="8694" max="8694" width="2.875" style="64" customWidth="1"/>
    <col min="8695" max="8695" width="13.125" style="64" customWidth="1"/>
    <col min="8696" max="8696" width="6.625" style="64" customWidth="1"/>
    <col min="8697" max="8697" width="0" style="64" hidden="1" customWidth="1"/>
    <col min="8698" max="8699" width="10.625" style="64" customWidth="1"/>
    <col min="8700" max="8701" width="15.625" style="64" customWidth="1"/>
    <col min="8702" max="8702" width="9" style="64"/>
    <col min="8703" max="8704" width="9" style="64" customWidth="1"/>
    <col min="8705" max="8708" width="0" style="64" hidden="1" customWidth="1"/>
    <col min="8709" max="8947" width="9" style="64"/>
    <col min="8948" max="8948" width="4.125" style="64" customWidth="1"/>
    <col min="8949" max="8949" width="4.5" style="64" customWidth="1"/>
    <col min="8950" max="8950" width="2.875" style="64" customWidth="1"/>
    <col min="8951" max="8951" width="13.125" style="64" customWidth="1"/>
    <col min="8952" max="8952" width="6.625" style="64" customWidth="1"/>
    <col min="8953" max="8953" width="0" style="64" hidden="1" customWidth="1"/>
    <col min="8954" max="8955" width="10.625" style="64" customWidth="1"/>
    <col min="8956" max="8957" width="15.625" style="64" customWidth="1"/>
    <col min="8958" max="8958" width="9" style="64"/>
    <col min="8959" max="8960" width="9" style="64" customWidth="1"/>
    <col min="8961" max="8964" width="0" style="64" hidden="1" customWidth="1"/>
    <col min="8965" max="9203" width="9" style="64"/>
    <col min="9204" max="9204" width="4.125" style="64" customWidth="1"/>
    <col min="9205" max="9205" width="4.5" style="64" customWidth="1"/>
    <col min="9206" max="9206" width="2.875" style="64" customWidth="1"/>
    <col min="9207" max="9207" width="13.125" style="64" customWidth="1"/>
    <col min="9208" max="9208" width="6.625" style="64" customWidth="1"/>
    <col min="9209" max="9209" width="0" style="64" hidden="1" customWidth="1"/>
    <col min="9210" max="9211" width="10.625" style="64" customWidth="1"/>
    <col min="9212" max="9213" width="15.625" style="64" customWidth="1"/>
    <col min="9214" max="9214" width="9" style="64"/>
    <col min="9215" max="9216" width="9" style="64" customWidth="1"/>
    <col min="9217" max="9220" width="0" style="64" hidden="1" customWidth="1"/>
    <col min="9221" max="9459" width="9" style="64"/>
    <col min="9460" max="9460" width="4.125" style="64" customWidth="1"/>
    <col min="9461" max="9461" width="4.5" style="64" customWidth="1"/>
    <col min="9462" max="9462" width="2.875" style="64" customWidth="1"/>
    <col min="9463" max="9463" width="13.125" style="64" customWidth="1"/>
    <col min="9464" max="9464" width="6.625" style="64" customWidth="1"/>
    <col min="9465" max="9465" width="0" style="64" hidden="1" customWidth="1"/>
    <col min="9466" max="9467" width="10.625" style="64" customWidth="1"/>
    <col min="9468" max="9469" width="15.625" style="64" customWidth="1"/>
    <col min="9470" max="9470" width="9" style="64"/>
    <col min="9471" max="9472" width="9" style="64" customWidth="1"/>
    <col min="9473" max="9476" width="0" style="64" hidden="1" customWidth="1"/>
    <col min="9477" max="9715" width="9" style="64"/>
    <col min="9716" max="9716" width="4.125" style="64" customWidth="1"/>
    <col min="9717" max="9717" width="4.5" style="64" customWidth="1"/>
    <col min="9718" max="9718" width="2.875" style="64" customWidth="1"/>
    <col min="9719" max="9719" width="13.125" style="64" customWidth="1"/>
    <col min="9720" max="9720" width="6.625" style="64" customWidth="1"/>
    <col min="9721" max="9721" width="0" style="64" hidden="1" customWidth="1"/>
    <col min="9722" max="9723" width="10.625" style="64" customWidth="1"/>
    <col min="9724" max="9725" width="15.625" style="64" customWidth="1"/>
    <col min="9726" max="9726" width="9" style="64"/>
    <col min="9727" max="9728" width="9" style="64" customWidth="1"/>
    <col min="9729" max="9732" width="0" style="64" hidden="1" customWidth="1"/>
    <col min="9733" max="9971" width="9" style="64"/>
    <col min="9972" max="9972" width="4.125" style="64" customWidth="1"/>
    <col min="9973" max="9973" width="4.5" style="64" customWidth="1"/>
    <col min="9974" max="9974" width="2.875" style="64" customWidth="1"/>
    <col min="9975" max="9975" width="13.125" style="64" customWidth="1"/>
    <col min="9976" max="9976" width="6.625" style="64" customWidth="1"/>
    <col min="9977" max="9977" width="0" style="64" hidden="1" customWidth="1"/>
    <col min="9978" max="9979" width="10.625" style="64" customWidth="1"/>
    <col min="9980" max="9981" width="15.625" style="64" customWidth="1"/>
    <col min="9982" max="9982" width="9" style="64"/>
    <col min="9983" max="9984" width="9" style="64" customWidth="1"/>
    <col min="9985" max="9988" width="0" style="64" hidden="1" customWidth="1"/>
    <col min="9989" max="10227" width="9" style="64"/>
    <col min="10228" max="10228" width="4.125" style="64" customWidth="1"/>
    <col min="10229" max="10229" width="4.5" style="64" customWidth="1"/>
    <col min="10230" max="10230" width="2.875" style="64" customWidth="1"/>
    <col min="10231" max="10231" width="13.125" style="64" customWidth="1"/>
    <col min="10232" max="10232" width="6.625" style="64" customWidth="1"/>
    <col min="10233" max="10233" width="0" style="64" hidden="1" customWidth="1"/>
    <col min="10234" max="10235" width="10.625" style="64" customWidth="1"/>
    <col min="10236" max="10237" width="15.625" style="64" customWidth="1"/>
    <col min="10238" max="10238" width="9" style="64"/>
    <col min="10239" max="10240" width="9" style="64" customWidth="1"/>
    <col min="10241" max="10244" width="0" style="64" hidden="1" customWidth="1"/>
    <col min="10245" max="10483" width="9" style="64"/>
    <col min="10484" max="10484" width="4.125" style="64" customWidth="1"/>
    <col min="10485" max="10485" width="4.5" style="64" customWidth="1"/>
    <col min="10486" max="10486" width="2.875" style="64" customWidth="1"/>
    <col min="10487" max="10487" width="13.125" style="64" customWidth="1"/>
    <col min="10488" max="10488" width="6.625" style="64" customWidth="1"/>
    <col min="10489" max="10489" width="0" style="64" hidden="1" customWidth="1"/>
    <col min="10490" max="10491" width="10.625" style="64" customWidth="1"/>
    <col min="10492" max="10493" width="15.625" style="64" customWidth="1"/>
    <col min="10494" max="10494" width="9" style="64"/>
    <col min="10495" max="10496" width="9" style="64" customWidth="1"/>
    <col min="10497" max="10500" width="0" style="64" hidden="1" customWidth="1"/>
    <col min="10501" max="10739" width="9" style="64"/>
    <col min="10740" max="10740" width="4.125" style="64" customWidth="1"/>
    <col min="10741" max="10741" width="4.5" style="64" customWidth="1"/>
    <col min="10742" max="10742" width="2.875" style="64" customWidth="1"/>
    <col min="10743" max="10743" width="13.125" style="64" customWidth="1"/>
    <col min="10744" max="10744" width="6.625" style="64" customWidth="1"/>
    <col min="10745" max="10745" width="0" style="64" hidden="1" customWidth="1"/>
    <col min="10746" max="10747" width="10.625" style="64" customWidth="1"/>
    <col min="10748" max="10749" width="15.625" style="64" customWidth="1"/>
    <col min="10750" max="10750" width="9" style="64"/>
    <col min="10751" max="10752" width="9" style="64" customWidth="1"/>
    <col min="10753" max="10756" width="0" style="64" hidden="1" customWidth="1"/>
    <col min="10757" max="10995" width="9" style="64"/>
    <col min="10996" max="10996" width="4.125" style="64" customWidth="1"/>
    <col min="10997" max="10997" width="4.5" style="64" customWidth="1"/>
    <col min="10998" max="10998" width="2.875" style="64" customWidth="1"/>
    <col min="10999" max="10999" width="13.125" style="64" customWidth="1"/>
    <col min="11000" max="11000" width="6.625" style="64" customWidth="1"/>
    <col min="11001" max="11001" width="0" style="64" hidden="1" customWidth="1"/>
    <col min="11002" max="11003" width="10.625" style="64" customWidth="1"/>
    <col min="11004" max="11005" width="15.625" style="64" customWidth="1"/>
    <col min="11006" max="11006" width="9" style="64"/>
    <col min="11007" max="11008" width="9" style="64" customWidth="1"/>
    <col min="11009" max="11012" width="0" style="64" hidden="1" customWidth="1"/>
    <col min="11013" max="11251" width="9" style="64"/>
    <col min="11252" max="11252" width="4.125" style="64" customWidth="1"/>
    <col min="11253" max="11253" width="4.5" style="64" customWidth="1"/>
    <col min="11254" max="11254" width="2.875" style="64" customWidth="1"/>
    <col min="11255" max="11255" width="13.125" style="64" customWidth="1"/>
    <col min="11256" max="11256" width="6.625" style="64" customWidth="1"/>
    <col min="11257" max="11257" width="0" style="64" hidden="1" customWidth="1"/>
    <col min="11258" max="11259" width="10.625" style="64" customWidth="1"/>
    <col min="11260" max="11261" width="15.625" style="64" customWidth="1"/>
    <col min="11262" max="11262" width="9" style="64"/>
    <col min="11263" max="11264" width="9" style="64" customWidth="1"/>
    <col min="11265" max="11268" width="0" style="64" hidden="1" customWidth="1"/>
    <col min="11269" max="11507" width="9" style="64"/>
    <col min="11508" max="11508" width="4.125" style="64" customWidth="1"/>
    <col min="11509" max="11509" width="4.5" style="64" customWidth="1"/>
    <col min="11510" max="11510" width="2.875" style="64" customWidth="1"/>
    <col min="11511" max="11511" width="13.125" style="64" customWidth="1"/>
    <col min="11512" max="11512" width="6.625" style="64" customWidth="1"/>
    <col min="11513" max="11513" width="0" style="64" hidden="1" customWidth="1"/>
    <col min="11514" max="11515" width="10.625" style="64" customWidth="1"/>
    <col min="11516" max="11517" width="15.625" style="64" customWidth="1"/>
    <col min="11518" max="11518" width="9" style="64"/>
    <col min="11519" max="11520" width="9" style="64" customWidth="1"/>
    <col min="11521" max="11524" width="0" style="64" hidden="1" customWidth="1"/>
    <col min="11525" max="11763" width="9" style="64"/>
    <col min="11764" max="11764" width="4.125" style="64" customWidth="1"/>
    <col min="11765" max="11765" width="4.5" style="64" customWidth="1"/>
    <col min="11766" max="11766" width="2.875" style="64" customWidth="1"/>
    <col min="11767" max="11767" width="13.125" style="64" customWidth="1"/>
    <col min="11768" max="11768" width="6.625" style="64" customWidth="1"/>
    <col min="11769" max="11769" width="0" style="64" hidden="1" customWidth="1"/>
    <col min="11770" max="11771" width="10.625" style="64" customWidth="1"/>
    <col min="11772" max="11773" width="15.625" style="64" customWidth="1"/>
    <col min="11774" max="11774" width="9" style="64"/>
    <col min="11775" max="11776" width="9" style="64" customWidth="1"/>
    <col min="11777" max="11780" width="0" style="64" hidden="1" customWidth="1"/>
    <col min="11781" max="12019" width="9" style="64"/>
    <col min="12020" max="12020" width="4.125" style="64" customWidth="1"/>
    <col min="12021" max="12021" width="4.5" style="64" customWidth="1"/>
    <col min="12022" max="12022" width="2.875" style="64" customWidth="1"/>
    <col min="12023" max="12023" width="13.125" style="64" customWidth="1"/>
    <col min="12024" max="12024" width="6.625" style="64" customWidth="1"/>
    <col min="12025" max="12025" width="0" style="64" hidden="1" customWidth="1"/>
    <col min="12026" max="12027" width="10.625" style="64" customWidth="1"/>
    <col min="12028" max="12029" width="15.625" style="64" customWidth="1"/>
    <col min="12030" max="12030" width="9" style="64"/>
    <col min="12031" max="12032" width="9" style="64" customWidth="1"/>
    <col min="12033" max="12036" width="0" style="64" hidden="1" customWidth="1"/>
    <col min="12037" max="12275" width="9" style="64"/>
    <col min="12276" max="12276" width="4.125" style="64" customWidth="1"/>
    <col min="12277" max="12277" width="4.5" style="64" customWidth="1"/>
    <col min="12278" max="12278" width="2.875" style="64" customWidth="1"/>
    <col min="12279" max="12279" width="13.125" style="64" customWidth="1"/>
    <col min="12280" max="12280" width="6.625" style="64" customWidth="1"/>
    <col min="12281" max="12281" width="0" style="64" hidden="1" customWidth="1"/>
    <col min="12282" max="12283" width="10.625" style="64" customWidth="1"/>
    <col min="12284" max="12285" width="15.625" style="64" customWidth="1"/>
    <col min="12286" max="12286" width="9" style="64"/>
    <col min="12287" max="12288" width="9" style="64" customWidth="1"/>
    <col min="12289" max="12292" width="0" style="64" hidden="1" customWidth="1"/>
    <col min="12293" max="12531" width="9" style="64"/>
    <col min="12532" max="12532" width="4.125" style="64" customWidth="1"/>
    <col min="12533" max="12533" width="4.5" style="64" customWidth="1"/>
    <col min="12534" max="12534" width="2.875" style="64" customWidth="1"/>
    <col min="12535" max="12535" width="13.125" style="64" customWidth="1"/>
    <col min="12536" max="12536" width="6.625" style="64" customWidth="1"/>
    <col min="12537" max="12537" width="0" style="64" hidden="1" customWidth="1"/>
    <col min="12538" max="12539" width="10.625" style="64" customWidth="1"/>
    <col min="12540" max="12541" width="15.625" style="64" customWidth="1"/>
    <col min="12542" max="12542" width="9" style="64"/>
    <col min="12543" max="12544" width="9" style="64" customWidth="1"/>
    <col min="12545" max="12548" width="0" style="64" hidden="1" customWidth="1"/>
    <col min="12549" max="12787" width="9" style="64"/>
    <col min="12788" max="12788" width="4.125" style="64" customWidth="1"/>
    <col min="12789" max="12789" width="4.5" style="64" customWidth="1"/>
    <col min="12790" max="12790" width="2.875" style="64" customWidth="1"/>
    <col min="12791" max="12791" width="13.125" style="64" customWidth="1"/>
    <col min="12792" max="12792" width="6.625" style="64" customWidth="1"/>
    <col min="12793" max="12793" width="0" style="64" hidden="1" customWidth="1"/>
    <col min="12794" max="12795" width="10.625" style="64" customWidth="1"/>
    <col min="12796" max="12797" width="15.625" style="64" customWidth="1"/>
    <col min="12798" max="12798" width="9" style="64"/>
    <col min="12799" max="12800" width="9" style="64" customWidth="1"/>
    <col min="12801" max="12804" width="0" style="64" hidden="1" customWidth="1"/>
    <col min="12805" max="13043" width="9" style="64"/>
    <col min="13044" max="13044" width="4.125" style="64" customWidth="1"/>
    <col min="13045" max="13045" width="4.5" style="64" customWidth="1"/>
    <col min="13046" max="13046" width="2.875" style="64" customWidth="1"/>
    <col min="13047" max="13047" width="13.125" style="64" customWidth="1"/>
    <col min="13048" max="13048" width="6.625" style="64" customWidth="1"/>
    <col min="13049" max="13049" width="0" style="64" hidden="1" customWidth="1"/>
    <col min="13050" max="13051" width="10.625" style="64" customWidth="1"/>
    <col min="13052" max="13053" width="15.625" style="64" customWidth="1"/>
    <col min="13054" max="13054" width="9" style="64"/>
    <col min="13055" max="13056" width="9" style="64" customWidth="1"/>
    <col min="13057" max="13060" width="0" style="64" hidden="1" customWidth="1"/>
    <col min="13061" max="13299" width="9" style="64"/>
    <col min="13300" max="13300" width="4.125" style="64" customWidth="1"/>
    <col min="13301" max="13301" width="4.5" style="64" customWidth="1"/>
    <col min="13302" max="13302" width="2.875" style="64" customWidth="1"/>
    <col min="13303" max="13303" width="13.125" style="64" customWidth="1"/>
    <col min="13304" max="13304" width="6.625" style="64" customWidth="1"/>
    <col min="13305" max="13305" width="0" style="64" hidden="1" customWidth="1"/>
    <col min="13306" max="13307" width="10.625" style="64" customWidth="1"/>
    <col min="13308" max="13309" width="15.625" style="64" customWidth="1"/>
    <col min="13310" max="13310" width="9" style="64"/>
    <col min="13311" max="13312" width="9" style="64" customWidth="1"/>
    <col min="13313" max="13316" width="0" style="64" hidden="1" customWidth="1"/>
    <col min="13317" max="13555" width="9" style="64"/>
    <col min="13556" max="13556" width="4.125" style="64" customWidth="1"/>
    <col min="13557" max="13557" width="4.5" style="64" customWidth="1"/>
    <col min="13558" max="13558" width="2.875" style="64" customWidth="1"/>
    <col min="13559" max="13559" width="13.125" style="64" customWidth="1"/>
    <col min="13560" max="13560" width="6.625" style="64" customWidth="1"/>
    <col min="13561" max="13561" width="0" style="64" hidden="1" customWidth="1"/>
    <col min="13562" max="13563" width="10.625" style="64" customWidth="1"/>
    <col min="13564" max="13565" width="15.625" style="64" customWidth="1"/>
    <col min="13566" max="13566" width="9" style="64"/>
    <col min="13567" max="13568" width="9" style="64" customWidth="1"/>
    <col min="13569" max="13572" width="0" style="64" hidden="1" customWidth="1"/>
    <col min="13573" max="13811" width="9" style="64"/>
    <col min="13812" max="13812" width="4.125" style="64" customWidth="1"/>
    <col min="13813" max="13813" width="4.5" style="64" customWidth="1"/>
    <col min="13814" max="13814" width="2.875" style="64" customWidth="1"/>
    <col min="13815" max="13815" width="13.125" style="64" customWidth="1"/>
    <col min="13816" max="13816" width="6.625" style="64" customWidth="1"/>
    <col min="13817" max="13817" width="0" style="64" hidden="1" customWidth="1"/>
    <col min="13818" max="13819" width="10.625" style="64" customWidth="1"/>
    <col min="13820" max="13821" width="15.625" style="64" customWidth="1"/>
    <col min="13822" max="13822" width="9" style="64"/>
    <col min="13823" max="13824" width="9" style="64" customWidth="1"/>
    <col min="13825" max="13828" width="0" style="64" hidden="1" customWidth="1"/>
    <col min="13829" max="14067" width="9" style="64"/>
    <col min="14068" max="14068" width="4.125" style="64" customWidth="1"/>
    <col min="14069" max="14069" width="4.5" style="64" customWidth="1"/>
    <col min="14070" max="14070" width="2.875" style="64" customWidth="1"/>
    <col min="14071" max="14071" width="13.125" style="64" customWidth="1"/>
    <col min="14072" max="14072" width="6.625" style="64" customWidth="1"/>
    <col min="14073" max="14073" width="0" style="64" hidden="1" customWidth="1"/>
    <col min="14074" max="14075" width="10.625" style="64" customWidth="1"/>
    <col min="14076" max="14077" width="15.625" style="64" customWidth="1"/>
    <col min="14078" max="14078" width="9" style="64"/>
    <col min="14079" max="14080" width="9" style="64" customWidth="1"/>
    <col min="14081" max="14084" width="0" style="64" hidden="1" customWidth="1"/>
    <col min="14085" max="14323" width="9" style="64"/>
    <col min="14324" max="14324" width="4.125" style="64" customWidth="1"/>
    <col min="14325" max="14325" width="4.5" style="64" customWidth="1"/>
    <col min="14326" max="14326" width="2.875" style="64" customWidth="1"/>
    <col min="14327" max="14327" width="13.125" style="64" customWidth="1"/>
    <col min="14328" max="14328" width="6.625" style="64" customWidth="1"/>
    <col min="14329" max="14329" width="0" style="64" hidden="1" customWidth="1"/>
    <col min="14330" max="14331" width="10.625" style="64" customWidth="1"/>
    <col min="14332" max="14333" width="15.625" style="64" customWidth="1"/>
    <col min="14334" max="14334" width="9" style="64"/>
    <col min="14335" max="14336" width="9" style="64" customWidth="1"/>
    <col min="14337" max="14340" width="0" style="64" hidden="1" customWidth="1"/>
    <col min="14341" max="14579" width="9" style="64"/>
    <col min="14580" max="14580" width="4.125" style="64" customWidth="1"/>
    <col min="14581" max="14581" width="4.5" style="64" customWidth="1"/>
    <col min="14582" max="14582" width="2.875" style="64" customWidth="1"/>
    <col min="14583" max="14583" width="13.125" style="64" customWidth="1"/>
    <col min="14584" max="14584" width="6.625" style="64" customWidth="1"/>
    <col min="14585" max="14585" width="0" style="64" hidden="1" customWidth="1"/>
    <col min="14586" max="14587" width="10.625" style="64" customWidth="1"/>
    <col min="14588" max="14589" width="15.625" style="64" customWidth="1"/>
    <col min="14590" max="14590" width="9" style="64"/>
    <col min="14591" max="14592" width="9" style="64" customWidth="1"/>
    <col min="14593" max="14596" width="0" style="64" hidden="1" customWidth="1"/>
    <col min="14597" max="14835" width="9" style="64"/>
    <col min="14836" max="14836" width="4.125" style="64" customWidth="1"/>
    <col min="14837" max="14837" width="4.5" style="64" customWidth="1"/>
    <col min="14838" max="14838" width="2.875" style="64" customWidth="1"/>
    <col min="14839" max="14839" width="13.125" style="64" customWidth="1"/>
    <col min="14840" max="14840" width="6.625" style="64" customWidth="1"/>
    <col min="14841" max="14841" width="0" style="64" hidden="1" customWidth="1"/>
    <col min="14842" max="14843" width="10.625" style="64" customWidth="1"/>
    <col min="14844" max="14845" width="15.625" style="64" customWidth="1"/>
    <col min="14846" max="14846" width="9" style="64"/>
    <col min="14847" max="14848" width="9" style="64" customWidth="1"/>
    <col min="14849" max="14852" width="0" style="64" hidden="1" customWidth="1"/>
    <col min="14853" max="15091" width="9" style="64"/>
    <col min="15092" max="15092" width="4.125" style="64" customWidth="1"/>
    <col min="15093" max="15093" width="4.5" style="64" customWidth="1"/>
    <col min="15094" max="15094" width="2.875" style="64" customWidth="1"/>
    <col min="15095" max="15095" width="13.125" style="64" customWidth="1"/>
    <col min="15096" max="15096" width="6.625" style="64" customWidth="1"/>
    <col min="15097" max="15097" width="0" style="64" hidden="1" customWidth="1"/>
    <col min="15098" max="15099" width="10.625" style="64" customWidth="1"/>
    <col min="15100" max="15101" width="15.625" style="64" customWidth="1"/>
    <col min="15102" max="15102" width="9" style="64"/>
    <col min="15103" max="15104" width="9" style="64" customWidth="1"/>
    <col min="15105" max="15108" width="0" style="64" hidden="1" customWidth="1"/>
    <col min="15109" max="15347" width="9" style="64"/>
    <col min="15348" max="15348" width="4.125" style="64" customWidth="1"/>
    <col min="15349" max="15349" width="4.5" style="64" customWidth="1"/>
    <col min="15350" max="15350" width="2.875" style="64" customWidth="1"/>
    <col min="15351" max="15351" width="13.125" style="64" customWidth="1"/>
    <col min="15352" max="15352" width="6.625" style="64" customWidth="1"/>
    <col min="15353" max="15353" width="0" style="64" hidden="1" customWidth="1"/>
    <col min="15354" max="15355" width="10.625" style="64" customWidth="1"/>
    <col min="15356" max="15357" width="15.625" style="64" customWidth="1"/>
    <col min="15358" max="15358" width="9" style="64"/>
    <col min="15359" max="15360" width="9" style="64" customWidth="1"/>
    <col min="15361" max="15364" width="0" style="64" hidden="1" customWidth="1"/>
    <col min="15365" max="15603" width="9" style="64"/>
    <col min="15604" max="15604" width="4.125" style="64" customWidth="1"/>
    <col min="15605" max="15605" width="4.5" style="64" customWidth="1"/>
    <col min="15606" max="15606" width="2.875" style="64" customWidth="1"/>
    <col min="15607" max="15607" width="13.125" style="64" customWidth="1"/>
    <col min="15608" max="15608" width="6.625" style="64" customWidth="1"/>
    <col min="15609" max="15609" width="0" style="64" hidden="1" customWidth="1"/>
    <col min="15610" max="15611" width="10.625" style="64" customWidth="1"/>
    <col min="15612" max="15613" width="15.625" style="64" customWidth="1"/>
    <col min="15614" max="15614" width="9" style="64"/>
    <col min="15615" max="15616" width="9" style="64" customWidth="1"/>
    <col min="15617" max="15620" width="0" style="64" hidden="1" customWidth="1"/>
    <col min="15621" max="15859" width="9" style="64"/>
    <col min="15860" max="15860" width="4.125" style="64" customWidth="1"/>
    <col min="15861" max="15861" width="4.5" style="64" customWidth="1"/>
    <col min="15862" max="15862" width="2.875" style="64" customWidth="1"/>
    <col min="15863" max="15863" width="13.125" style="64" customWidth="1"/>
    <col min="15864" max="15864" width="6.625" style="64" customWidth="1"/>
    <col min="15865" max="15865" width="0" style="64" hidden="1" customWidth="1"/>
    <col min="15866" max="15867" width="10.625" style="64" customWidth="1"/>
    <col min="15868" max="15869" width="15.625" style="64" customWidth="1"/>
    <col min="15870" max="15870" width="9" style="64"/>
    <col min="15871" max="15872" width="9" style="64" customWidth="1"/>
    <col min="15873" max="15876" width="0" style="64" hidden="1" customWidth="1"/>
    <col min="15877" max="16115" width="9" style="64"/>
    <col min="16116" max="16116" width="4.125" style="64" customWidth="1"/>
    <col min="16117" max="16117" width="4.5" style="64" customWidth="1"/>
    <col min="16118" max="16118" width="2.875" style="64" customWidth="1"/>
    <col min="16119" max="16119" width="13.125" style="64" customWidth="1"/>
    <col min="16120" max="16120" width="6.625" style="64" customWidth="1"/>
    <col min="16121" max="16121" width="0" style="64" hidden="1" customWidth="1"/>
    <col min="16122" max="16123" width="10.625" style="64" customWidth="1"/>
    <col min="16124" max="16125" width="15.625" style="64" customWidth="1"/>
    <col min="16126" max="16126" width="9" style="64"/>
    <col min="16127" max="16128" width="9" style="64" customWidth="1"/>
    <col min="16129" max="16132" width="0" style="64" hidden="1" customWidth="1"/>
    <col min="16133" max="16384" width="9" style="64"/>
  </cols>
  <sheetData>
    <row r="1" spans="1:11" ht="22.5" customHeight="1" x14ac:dyDescent="0.15">
      <c r="A1" s="62" t="s">
        <v>53</v>
      </c>
    </row>
    <row r="2" spans="1:11" ht="30" customHeight="1" x14ac:dyDescent="0.15">
      <c r="A2" s="172" t="s">
        <v>26</v>
      </c>
      <c r="B2" s="172"/>
      <c r="C2" s="172"/>
      <c r="D2" s="172"/>
      <c r="E2" s="172"/>
      <c r="F2" s="172"/>
    </row>
    <row r="3" spans="1:11" ht="22.5" customHeight="1" x14ac:dyDescent="0.15">
      <c r="A3" s="173" t="s">
        <v>7</v>
      </c>
      <c r="B3" s="173"/>
      <c r="C3" s="173"/>
      <c r="D3" s="173"/>
      <c r="E3" s="173"/>
      <c r="F3" s="173"/>
      <c r="G3" s="65"/>
      <c r="H3" s="65"/>
      <c r="I3" s="65"/>
      <c r="J3" s="65"/>
      <c r="K3" s="65"/>
    </row>
    <row r="4" spans="1:11" ht="22.5" customHeight="1" x14ac:dyDescent="0.15">
      <c r="A4" s="104" t="s">
        <v>35</v>
      </c>
      <c r="B4" s="184" t="s">
        <v>36</v>
      </c>
      <c r="C4" s="184"/>
      <c r="D4" s="184"/>
      <c r="E4" s="184"/>
      <c r="F4" s="184"/>
      <c r="G4" s="65"/>
      <c r="H4" s="65"/>
      <c r="I4" s="65"/>
      <c r="J4" s="65"/>
      <c r="K4" s="65"/>
    </row>
    <row r="5" spans="1:11" ht="45" customHeight="1" x14ac:dyDescent="0.15">
      <c r="A5" s="61" t="s">
        <v>46</v>
      </c>
      <c r="B5" s="183"/>
      <c r="C5" s="183"/>
      <c r="D5" s="183"/>
      <c r="E5" s="183"/>
      <c r="F5" s="183"/>
      <c r="G5" s="65"/>
    </row>
    <row r="6" spans="1:11" s="68" customFormat="1" ht="45" customHeight="1" x14ac:dyDescent="0.15">
      <c r="A6" s="60" t="s">
        <v>8</v>
      </c>
      <c r="B6" s="60" t="s">
        <v>44</v>
      </c>
      <c r="C6" s="60" t="s">
        <v>43</v>
      </c>
      <c r="D6" s="60" t="s">
        <v>45</v>
      </c>
      <c r="E6" s="60" t="s">
        <v>9</v>
      </c>
      <c r="F6" s="60" t="s">
        <v>42</v>
      </c>
      <c r="G6" s="67"/>
    </row>
    <row r="7" spans="1:11" s="72" customFormat="1" ht="30" customHeight="1" x14ac:dyDescent="0.15">
      <c r="A7" s="69" t="str">
        <f ca="1">①年月支払分!A2</f>
        <v>①年月支払分</v>
      </c>
      <c r="B7" s="101"/>
      <c r="C7" s="69">
        <f>LOOKUP(MIN(テーブル16[総支給額
（円、A）]),テーブル15[円以上],テーブル15[円])</f>
        <v>0</v>
      </c>
      <c r="D7" s="99">
        <f>①年月支払分!G31</f>
        <v>0</v>
      </c>
      <c r="E7" s="70">
        <f>テーブル16[[#This Row],[人件費単価
（円、B）]]*テーブル16[[#This Row],[従事時間
(時間、C） ]]</f>
        <v>0</v>
      </c>
      <c r="F7" s="70">
        <f>IF(テーブル16[[#This Row],[総支給額
（円、A）]]&lt;テーブル16[[#This Row],[算定額
(D)=(B)X(C)]],
     テーブル16[[#This Row],[総支給額
（円、A）]],
     テーブル16[[#This Row],[算定額
(D)=(B)X(C)]])</f>
        <v>0</v>
      </c>
      <c r="G7" s="71"/>
    </row>
    <row r="8" spans="1:11" s="72" customFormat="1" ht="30" customHeight="1" x14ac:dyDescent="0.15">
      <c r="A8" s="69" t="str">
        <f ca="1">②年月支払分!A2</f>
        <v>②年月支払分</v>
      </c>
      <c r="B8" s="101"/>
      <c r="C8" s="69">
        <f>LOOKUP(MIN(テーブル16[総支給額
（円、A）]),テーブル15[円以上],テーブル15[円])</f>
        <v>0</v>
      </c>
      <c r="D8" s="99">
        <f>②年月支払分!G31</f>
        <v>0</v>
      </c>
      <c r="E8" s="70">
        <f>テーブル16[[#This Row],[人件費単価
（円、B）]]*テーブル16[[#This Row],[従事時間
(時間、C） ]]</f>
        <v>0</v>
      </c>
      <c r="F8" s="70">
        <f>IF(テーブル16[[#This Row],[総支給額
（円、A）]]&lt;テーブル16[[#This Row],[算定額
(D)=(B)X(C)]],
     テーブル16[[#This Row],[総支給額
（円、A）]],
     テーブル16[[#This Row],[算定額
(D)=(B)X(C)]])</f>
        <v>0</v>
      </c>
      <c r="G8" s="71"/>
    </row>
    <row r="9" spans="1:11" s="72" customFormat="1" ht="30" customHeight="1" x14ac:dyDescent="0.15">
      <c r="A9" s="69" t="str">
        <f ca="1">③年月支払分!A2</f>
        <v>③年月支払分</v>
      </c>
      <c r="B9" s="102"/>
      <c r="C9" s="69">
        <f>LOOKUP(MIN(テーブル16[総支給額
（円、A）]),テーブル15[円以上],テーブル15[円])</f>
        <v>0</v>
      </c>
      <c r="D9" s="99">
        <f>③年月支払分!G31</f>
        <v>0</v>
      </c>
      <c r="E9" s="70">
        <f>テーブル16[[#This Row],[人件費単価
（円、B）]]*テーブル16[[#This Row],[従事時間
(時間、C） ]]</f>
        <v>0</v>
      </c>
      <c r="F9" s="70">
        <f>IF(テーブル16[[#This Row],[総支給額
（円、A）]]&lt;テーブル16[[#This Row],[算定額
(D)=(B)X(C)]],
     テーブル16[[#This Row],[総支給額
（円、A）]],
     テーブル16[[#This Row],[算定額
(D)=(B)X(C)]])</f>
        <v>0</v>
      </c>
      <c r="G9" s="71"/>
    </row>
    <row r="10" spans="1:11" s="72" customFormat="1" ht="30" customHeight="1" x14ac:dyDescent="0.15">
      <c r="A10" s="69" t="str">
        <f ca="1">④年月支払分!A2</f>
        <v>④年月支払分</v>
      </c>
      <c r="B10" s="102"/>
      <c r="C10" s="69">
        <f>LOOKUP(MIN(テーブル16[総支給額
（円、A）]),テーブル15[円以上],テーブル15[円])</f>
        <v>0</v>
      </c>
      <c r="D10" s="99">
        <f>④年月支払分!G31</f>
        <v>0</v>
      </c>
      <c r="E10" s="70">
        <f>テーブル16[[#This Row],[人件費単価
（円、B）]]*テーブル16[[#This Row],[従事時間
(時間、C） ]]</f>
        <v>0</v>
      </c>
      <c r="F10" s="70">
        <f>IF(テーブル16[[#This Row],[総支給額
（円、A）]]&lt;テーブル16[[#This Row],[算定額
(D)=(B)X(C)]],
     テーブル16[[#This Row],[総支給額
（円、A）]],
     テーブル16[[#This Row],[算定額
(D)=(B)X(C)]])</f>
        <v>0</v>
      </c>
      <c r="G10" s="71"/>
    </row>
    <row r="11" spans="1:11" s="72" customFormat="1" ht="30" customHeight="1" x14ac:dyDescent="0.15">
      <c r="A11" s="69" t="str">
        <f ca="1">⑤年月支払分!A2</f>
        <v>⑤年月支払分</v>
      </c>
      <c r="B11" s="102"/>
      <c r="C11" s="69">
        <f>LOOKUP(MIN(テーブル16[総支給額
（円、A）]),テーブル15[円以上],テーブル15[円])</f>
        <v>0</v>
      </c>
      <c r="D11" s="99">
        <f>⑤年月支払分!G31</f>
        <v>0</v>
      </c>
      <c r="E11" s="70">
        <f>テーブル16[[#This Row],[人件費単価
（円、B）]]*テーブル16[[#This Row],[従事時間
(時間、C） ]]</f>
        <v>0</v>
      </c>
      <c r="F11" s="70">
        <f>IF(テーブル16[[#This Row],[総支給額
（円、A）]]&lt;テーブル16[[#This Row],[算定額
(D)=(B)X(C)]],
     テーブル16[[#This Row],[総支給額
（円、A）]],
     テーブル16[[#This Row],[算定額
(D)=(B)X(C)]])</f>
        <v>0</v>
      </c>
      <c r="G11" s="71"/>
    </row>
    <row r="12" spans="1:11" s="72" customFormat="1" ht="30" customHeight="1" x14ac:dyDescent="0.15">
      <c r="A12" s="69" t="str">
        <f ca="1">⑥年月支払分!A2</f>
        <v>⑥年月支払分</v>
      </c>
      <c r="B12" s="102"/>
      <c r="C12" s="69">
        <f>LOOKUP(MIN(テーブル16[総支給額
（円、A）]),テーブル15[円以上],テーブル15[円])</f>
        <v>0</v>
      </c>
      <c r="D12" s="99">
        <f>⑥年月支払分!G31</f>
        <v>0</v>
      </c>
      <c r="E12" s="70">
        <f>テーブル16[[#This Row],[人件費単価
（円、B）]]*テーブル16[[#This Row],[従事時間
(時間、C） ]]</f>
        <v>0</v>
      </c>
      <c r="F12" s="70">
        <f>IF(テーブル16[[#This Row],[総支給額
（円、A）]]&lt;テーブル16[[#This Row],[算定額
(D)=(B)X(C)]],
     テーブル16[[#This Row],[総支給額
（円、A）]],
     テーブル16[[#This Row],[算定額
(D)=(B)X(C)]])</f>
        <v>0</v>
      </c>
      <c r="G12" s="71"/>
    </row>
    <row r="13" spans="1:11" s="72" customFormat="1" ht="30" customHeight="1" x14ac:dyDescent="0.15">
      <c r="A13" s="69" t="str">
        <f ca="1">⑦年月支払分!A2</f>
        <v>⑦年月支払分</v>
      </c>
      <c r="B13" s="102"/>
      <c r="C13" s="69">
        <f>LOOKUP(MIN(テーブル16[総支給額
（円、A）]),テーブル15[円以上],テーブル15[円])</f>
        <v>0</v>
      </c>
      <c r="D13" s="99">
        <f>⑦年月支払分!G31</f>
        <v>0</v>
      </c>
      <c r="E13" s="70">
        <f>テーブル16[[#This Row],[人件費単価
（円、B）]]*テーブル16[[#This Row],[従事時間
(時間、C） ]]</f>
        <v>0</v>
      </c>
      <c r="F13" s="70">
        <f>IF(テーブル16[[#This Row],[総支給額
（円、A）]]&lt;テーブル16[[#This Row],[算定額
(D)=(B)X(C)]],
     テーブル16[[#This Row],[総支給額
（円、A）]],
     テーブル16[[#This Row],[算定額
(D)=(B)X(C)]])</f>
        <v>0</v>
      </c>
      <c r="G13" s="71"/>
    </row>
    <row r="14" spans="1:11" s="72" customFormat="1" ht="30" customHeight="1" x14ac:dyDescent="0.15">
      <c r="A14" s="69" t="str">
        <f ca="1">⑧年月支払分!A2</f>
        <v>⑧年月支払分</v>
      </c>
      <c r="B14" s="102"/>
      <c r="C14" s="69">
        <f>LOOKUP(MIN(テーブル16[総支給額
（円、A）]),テーブル15[円以上],テーブル15[円])</f>
        <v>0</v>
      </c>
      <c r="D14" s="99">
        <f>⑧年月支払分!G31</f>
        <v>0</v>
      </c>
      <c r="E14" s="70">
        <f>テーブル16[[#This Row],[人件費単価
（円、B）]]*テーブル16[[#This Row],[従事時間
(時間、C） ]]</f>
        <v>0</v>
      </c>
      <c r="F14" s="70">
        <f>IF(テーブル16[[#This Row],[総支給額
（円、A）]]&lt;テーブル16[[#This Row],[算定額
(D)=(B)X(C)]],
     テーブル16[[#This Row],[総支給額
（円、A）]],
     テーブル16[[#This Row],[算定額
(D)=(B)X(C)]])</f>
        <v>0</v>
      </c>
      <c r="G14" s="71"/>
    </row>
    <row r="15" spans="1:11" s="72" customFormat="1" ht="30" customHeight="1" x14ac:dyDescent="0.15">
      <c r="A15" s="69" t="str">
        <f ca="1">⑨年月支払分!A2</f>
        <v>⑨年月支払分</v>
      </c>
      <c r="B15" s="102"/>
      <c r="C15" s="69">
        <f>LOOKUP(MIN(テーブル16[総支給額
（円、A）]),テーブル15[円以上],テーブル15[円])</f>
        <v>0</v>
      </c>
      <c r="D15" s="99">
        <f>⑨年月支払分!G31</f>
        <v>0</v>
      </c>
      <c r="E15" s="70">
        <f>テーブル16[[#This Row],[人件費単価
（円、B）]]*テーブル16[[#This Row],[従事時間
(時間、C） ]]</f>
        <v>0</v>
      </c>
      <c r="F15" s="70">
        <f>IF(テーブル16[[#This Row],[総支給額
（円、A）]]&lt;テーブル16[[#This Row],[算定額
(D)=(B)X(C)]],
     テーブル16[[#This Row],[総支給額
（円、A）]],
     テーブル16[[#This Row],[算定額
(D)=(B)X(C)]])</f>
        <v>0</v>
      </c>
      <c r="G15" s="71"/>
    </row>
    <row r="16" spans="1:11" s="72" customFormat="1" ht="30" customHeight="1" x14ac:dyDescent="0.15">
      <c r="A16" s="69" t="str">
        <f ca="1">⑩年月支払分!A2</f>
        <v>⑩年月支払分</v>
      </c>
      <c r="B16" s="102"/>
      <c r="C16" s="69">
        <f>LOOKUP(MIN(テーブル16[総支給額
（円、A）]),テーブル15[円以上],テーブル15[円])</f>
        <v>0</v>
      </c>
      <c r="D16" s="99">
        <f>⑩年月支払分!G31</f>
        <v>0</v>
      </c>
      <c r="E16" s="70">
        <f>テーブル16[[#This Row],[人件費単価
（円、B）]]*テーブル16[[#This Row],[従事時間
(時間、C） ]]</f>
        <v>0</v>
      </c>
      <c r="F16" s="70">
        <f>IF(テーブル16[[#This Row],[総支給額
（円、A）]]&lt;テーブル16[[#This Row],[算定額
(D)=(B)X(C)]],
     テーブル16[[#This Row],[総支給額
（円、A）]],
     テーブル16[[#This Row],[算定額
(D)=(B)X(C)]])</f>
        <v>0</v>
      </c>
      <c r="G16" s="71"/>
    </row>
    <row r="17" spans="1:11" s="72" customFormat="1" ht="30" customHeight="1" x14ac:dyDescent="0.15">
      <c r="A17" s="69" t="str">
        <f ca="1">⑪年月支払分!A2</f>
        <v>⑪年月支払分</v>
      </c>
      <c r="B17" s="102"/>
      <c r="C17" s="69">
        <f>LOOKUP(MIN(テーブル16[総支給額
（円、A）]),テーブル15[円以上],テーブル15[円])</f>
        <v>0</v>
      </c>
      <c r="D17" s="99">
        <f>⑪年月支払分!G31</f>
        <v>0</v>
      </c>
      <c r="E17" s="70">
        <f>テーブル16[[#This Row],[人件費単価
（円、B）]]*テーブル16[[#This Row],[従事時間
(時間、C） ]]</f>
        <v>0</v>
      </c>
      <c r="F17" s="70">
        <f>IF(テーブル16[[#This Row],[総支給額
（円、A）]]&lt;テーブル16[[#This Row],[算定額
(D)=(B)X(C)]],
     テーブル16[[#This Row],[総支給額
（円、A）]],
     テーブル16[[#This Row],[算定額
(D)=(B)X(C)]])</f>
        <v>0</v>
      </c>
      <c r="G17" s="71"/>
    </row>
    <row r="18" spans="1:11" s="72" customFormat="1" ht="30" customHeight="1" x14ac:dyDescent="0.15">
      <c r="A18" s="69" t="str">
        <f ca="1">⑫年月支払分!A2</f>
        <v>⑫年月支払分</v>
      </c>
      <c r="B18" s="103"/>
      <c r="C18" s="66">
        <f>LOOKUP(MIN(テーブル16[総支給額
（円、A）]),テーブル15[円以上],テーブル15[円])</f>
        <v>0</v>
      </c>
      <c r="D18" s="99">
        <f>⑫年月支払分!G31</f>
        <v>0</v>
      </c>
      <c r="E18" s="73">
        <f>テーブル16[[#This Row],[人件費単価
（円、B）]]*テーブル16[[#This Row],[従事時間
(時間、C） ]]</f>
        <v>0</v>
      </c>
      <c r="F18" s="73">
        <f>IF(テーブル16[[#This Row],[総支給額
（円、A）]]&lt;テーブル16[[#This Row],[算定額
(D)=(B)X(C)]],
     テーブル16[[#This Row],[総支給額
（円、A）]],
     テーブル16[[#This Row],[算定額
(D)=(B)X(C)]])</f>
        <v>0</v>
      </c>
      <c r="G18" s="71"/>
    </row>
    <row r="19" spans="1:11" s="72" customFormat="1" ht="30" customHeight="1" x14ac:dyDescent="0.15">
      <c r="A19" s="66" t="str">
        <f ca="1">⑬年月支払分!A2</f>
        <v>⑬年月支払分</v>
      </c>
      <c r="B19" s="103"/>
      <c r="C19" s="66">
        <f>LOOKUP(MIN(テーブル16[総支給額
（円、A）]),テーブル15[円以上],テーブル15[円])</f>
        <v>0</v>
      </c>
      <c r="D19" s="99">
        <f>⑬年月支払分!G31</f>
        <v>0</v>
      </c>
      <c r="E19" s="73">
        <f>テーブル16[[#This Row],[人件費単価
（円、B）]]*テーブル16[[#This Row],[従事時間
(時間、C） ]]</f>
        <v>0</v>
      </c>
      <c r="F19" s="73">
        <f>IF(テーブル16[[#This Row],[総支給額
（円、A）]]&lt;テーブル16[[#This Row],[算定額
(D)=(B)X(C)]],
     テーブル16[[#This Row],[総支給額
（円、A）]],
     テーブル16[[#This Row],[算定額
(D)=(B)X(C)]])</f>
        <v>0</v>
      </c>
      <c r="G19" s="71"/>
    </row>
    <row r="20" spans="1:11" s="72" customFormat="1" ht="30" customHeight="1" x14ac:dyDescent="0.15">
      <c r="A20" s="66" t="str">
        <f ca="1">⑭年月支払分!A2</f>
        <v>⑭年月支払分</v>
      </c>
      <c r="B20" s="103"/>
      <c r="C20" s="66">
        <f>LOOKUP(MIN(テーブル16[総支給額
（円、A）]),テーブル15[円以上],テーブル15[円])</f>
        <v>0</v>
      </c>
      <c r="D20" s="99">
        <f>⑭年月支払分!G31</f>
        <v>0</v>
      </c>
      <c r="E20" s="73">
        <f>テーブル16[[#This Row],[人件費単価
（円、B）]]*テーブル16[[#This Row],[従事時間
(時間、C） ]]</f>
        <v>0</v>
      </c>
      <c r="F20" s="73">
        <f>IF(テーブル16[[#This Row],[総支給額
（円、A）]]&lt;テーブル16[[#This Row],[算定額
(D)=(B)X(C)]],
     テーブル16[[#This Row],[総支給額
（円、A）]],
     テーブル16[[#This Row],[算定額
(D)=(B)X(C)]])</f>
        <v>0</v>
      </c>
      <c r="G20" s="71"/>
    </row>
    <row r="21" spans="1:11" s="72" customFormat="1" ht="30" customHeight="1" x14ac:dyDescent="0.15">
      <c r="A21" s="66" t="str">
        <f ca="1">⑮年月支払分!A2</f>
        <v>⑮年月支払分</v>
      </c>
      <c r="B21" s="103"/>
      <c r="C21" s="66">
        <f>LOOKUP(MIN(テーブル16[総支給額
（円、A）]),テーブル15[円以上],テーブル15[円])</f>
        <v>0</v>
      </c>
      <c r="D21" s="99">
        <f>⑮年月支払分!G31</f>
        <v>0</v>
      </c>
      <c r="E21" s="73">
        <f>テーブル16[[#This Row],[人件費単価
（円、B）]]*テーブル16[[#This Row],[従事時間
(時間、C） ]]</f>
        <v>0</v>
      </c>
      <c r="F21" s="73">
        <f>IF(テーブル16[[#This Row],[総支給額
（円、A）]]&lt;テーブル16[[#This Row],[算定額
(D)=(B)X(C)]],
     テーブル16[[#This Row],[総支給額
（円、A）]],
     テーブル16[[#This Row],[算定額
(D)=(B)X(C)]])</f>
        <v>0</v>
      </c>
      <c r="G21" s="71"/>
    </row>
    <row r="22" spans="1:11" s="72" customFormat="1" ht="30" customHeight="1" x14ac:dyDescent="0.15">
      <c r="A22" s="66" t="str">
        <f ca="1">⑯年月支払分!A2</f>
        <v>⑯年月支払分</v>
      </c>
      <c r="B22" s="103"/>
      <c r="C22" s="66">
        <f>LOOKUP(MIN(テーブル16[総支給額
（円、A）]),テーブル15[円以上],テーブル15[円])</f>
        <v>0</v>
      </c>
      <c r="D22" s="99">
        <f>⑯年月支払分!G31</f>
        <v>0</v>
      </c>
      <c r="E22" s="73">
        <f>テーブル16[[#This Row],[人件費単価
（円、B）]]*テーブル16[[#This Row],[従事時間
(時間、C） ]]</f>
        <v>0</v>
      </c>
      <c r="F22" s="73">
        <f>IF(テーブル16[[#This Row],[総支給額
（円、A）]]&lt;テーブル16[[#This Row],[算定額
(D)=(B)X(C)]],
     テーブル16[[#This Row],[総支給額
（円、A）]],
     テーブル16[[#This Row],[算定額
(D)=(B)X(C)]])</f>
        <v>0</v>
      </c>
      <c r="G22" s="71"/>
    </row>
    <row r="23" spans="1:11" s="72" customFormat="1" ht="30" customHeight="1" x14ac:dyDescent="0.15">
      <c r="A23" s="66" t="str">
        <f ca="1">⑰年月支払分!A2</f>
        <v>⑰年月支払分</v>
      </c>
      <c r="B23" s="103"/>
      <c r="C23" s="66">
        <f>LOOKUP(MIN(テーブル16[総支給額
（円、A）]),テーブル15[円以上],テーブル15[円])</f>
        <v>0</v>
      </c>
      <c r="D23" s="99">
        <f>⑰年月支払分!G31</f>
        <v>0</v>
      </c>
      <c r="E23" s="73">
        <f>テーブル16[[#This Row],[人件費単価
（円、B）]]*テーブル16[[#This Row],[従事時間
(時間、C） ]]</f>
        <v>0</v>
      </c>
      <c r="F23" s="73">
        <f>IF(テーブル16[[#This Row],[総支給額
（円、A）]]&lt;テーブル16[[#This Row],[算定額
(D)=(B)X(C)]],
     テーブル16[[#This Row],[総支給額
（円、A）]],
     テーブル16[[#This Row],[算定額
(D)=(B)X(C)]])</f>
        <v>0</v>
      </c>
      <c r="G23" s="71"/>
    </row>
    <row r="24" spans="1:11" s="72" customFormat="1" ht="30" customHeight="1" x14ac:dyDescent="0.15">
      <c r="A24" s="66" t="str">
        <f ca="1">⑱年月支払分!A2</f>
        <v>⑱年月支払分</v>
      </c>
      <c r="B24" s="103"/>
      <c r="C24" s="66">
        <f>LOOKUP(MIN(テーブル16[総支給額
（円、A）]),テーブル15[円以上],テーブル15[円])</f>
        <v>0</v>
      </c>
      <c r="D24" s="99">
        <f>⑱年月支払分!G31</f>
        <v>0</v>
      </c>
      <c r="E24" s="73">
        <f>テーブル16[[#This Row],[人件費単価
（円、B）]]*テーブル16[[#This Row],[従事時間
(時間、C） ]]</f>
        <v>0</v>
      </c>
      <c r="F24" s="73">
        <f>IF(テーブル16[[#This Row],[総支給額
（円、A）]]&lt;テーブル16[[#This Row],[算定額
(D)=(B)X(C)]],
     テーブル16[[#This Row],[総支給額
（円、A）]],
     テーブル16[[#This Row],[算定額
(D)=(B)X(C)]])</f>
        <v>0</v>
      </c>
      <c r="G24" s="71"/>
    </row>
    <row r="25" spans="1:11" s="72" customFormat="1" ht="30" customHeight="1" x14ac:dyDescent="0.15">
      <c r="A25" s="66" t="str">
        <f ca="1">⑲年月支払分!A2</f>
        <v>⑲年月支払分</v>
      </c>
      <c r="B25" s="103"/>
      <c r="C25" s="66">
        <f>LOOKUP(MIN(テーブル16[総支給額
（円、A）]),テーブル15[円以上],テーブル15[円])</f>
        <v>0</v>
      </c>
      <c r="D25" s="99">
        <f>⑲年月支払分!G31</f>
        <v>0</v>
      </c>
      <c r="E25" s="73">
        <f>テーブル16[[#This Row],[人件費単価
（円、B）]]*テーブル16[[#This Row],[従事時間
(時間、C） ]]</f>
        <v>0</v>
      </c>
      <c r="F25" s="73">
        <f>IF(テーブル16[[#This Row],[総支給額
（円、A）]]&lt;テーブル16[[#This Row],[算定額
(D)=(B)X(C)]],
     テーブル16[[#This Row],[総支給額
（円、A）]],
     テーブル16[[#This Row],[算定額
(D)=(B)X(C)]])</f>
        <v>0</v>
      </c>
      <c r="G25" s="71"/>
    </row>
    <row r="26" spans="1:11" s="72" customFormat="1" ht="30" customHeight="1" x14ac:dyDescent="0.15">
      <c r="A26" s="69" t="str">
        <f ca="1">⑳年月支払分!A2</f>
        <v>⑳年月支払分</v>
      </c>
      <c r="B26" s="102"/>
      <c r="C26" s="69">
        <f>LOOKUP(MIN(テーブル16[総支給額
（円、A）]),テーブル15[円以上],テーブル15[円])</f>
        <v>0</v>
      </c>
      <c r="D26" s="99">
        <f>⑳年月支払分!G31</f>
        <v>0</v>
      </c>
      <c r="E26" s="70">
        <f>テーブル16[[#This Row],[人件費単価
（円、B）]]*テーブル16[[#This Row],[従事時間
(時間、C） ]]</f>
        <v>0</v>
      </c>
      <c r="F26" s="70">
        <f>IF(テーブル16[[#This Row],[総支給額
（円、A）]]&lt;テーブル16[[#This Row],[算定額
(D)=(B)X(C)]],
     テーブル16[[#This Row],[総支給額
（円、A）]],
     テーブル16[[#This Row],[算定額
(D)=(B)X(C)]])</f>
        <v>0</v>
      </c>
      <c r="G26" s="71"/>
    </row>
    <row r="27" spans="1:11" ht="45" customHeight="1" x14ac:dyDescent="0.15">
      <c r="A27" s="74" t="s">
        <v>41</v>
      </c>
      <c r="B27" s="75"/>
      <c r="C27" s="76"/>
      <c r="D27" s="100">
        <f>SUBTOTAL(109,テーブル16[従事時間
(時間、C） ])</f>
        <v>0</v>
      </c>
      <c r="E27" s="77">
        <f>SUBTOTAL(109,テーブル16[算定額
(D)=(B)X(C)])</f>
        <v>0</v>
      </c>
      <c r="F27" s="77">
        <f>SUBTOTAL(109,テーブル16[助成対象経費（円）
(A)を上限とする])</f>
        <v>0</v>
      </c>
      <c r="G27" s="65"/>
    </row>
    <row r="28" spans="1:11" ht="23.1" customHeight="1" x14ac:dyDescent="0.15">
      <c r="A28" s="78"/>
      <c r="B28" s="78"/>
      <c r="C28" s="78"/>
      <c r="D28" s="78"/>
      <c r="E28" s="78"/>
      <c r="F28" s="78"/>
      <c r="G28" s="65"/>
      <c r="H28" s="180" t="s">
        <v>10</v>
      </c>
      <c r="I28" s="181"/>
      <c r="J28" s="182"/>
      <c r="K28" s="79" t="s">
        <v>38</v>
      </c>
    </row>
    <row r="29" spans="1:11" ht="23.1" customHeight="1" x14ac:dyDescent="0.15">
      <c r="G29" s="65"/>
      <c r="H29" s="91" t="s">
        <v>11</v>
      </c>
      <c r="I29" s="98" t="s">
        <v>40</v>
      </c>
      <c r="J29" s="92" t="s">
        <v>12</v>
      </c>
      <c r="K29" s="93" t="s">
        <v>39</v>
      </c>
    </row>
    <row r="30" spans="1:11" ht="20.100000000000001" customHeight="1" x14ac:dyDescent="0.15">
      <c r="G30" s="65"/>
      <c r="H30" s="86">
        <v>0</v>
      </c>
      <c r="I30" s="81"/>
      <c r="J30" s="82">
        <v>0</v>
      </c>
      <c r="K30" s="80">
        <v>0</v>
      </c>
    </row>
    <row r="31" spans="1:11" ht="20.100000000000001" customHeight="1" x14ac:dyDescent="0.15">
      <c r="G31" s="65"/>
      <c r="H31" s="87">
        <v>1</v>
      </c>
      <c r="I31" s="83" t="s">
        <v>13</v>
      </c>
      <c r="J31" s="84">
        <v>130000</v>
      </c>
      <c r="K31" s="89">
        <v>1000</v>
      </c>
    </row>
    <row r="32" spans="1:11" ht="20.100000000000001" customHeight="1" x14ac:dyDescent="0.15">
      <c r="H32" s="87">
        <v>130000</v>
      </c>
      <c r="I32" s="83" t="s">
        <v>13</v>
      </c>
      <c r="J32" s="84">
        <v>138000</v>
      </c>
      <c r="K32" s="89">
        <v>1070</v>
      </c>
    </row>
    <row r="33" spans="8:11" ht="20.100000000000001" customHeight="1" x14ac:dyDescent="0.15">
      <c r="H33" s="87">
        <v>138000</v>
      </c>
      <c r="I33" s="83" t="s">
        <v>13</v>
      </c>
      <c r="J33" s="84">
        <v>146000</v>
      </c>
      <c r="K33" s="89">
        <v>1130</v>
      </c>
    </row>
    <row r="34" spans="8:11" ht="20.100000000000001" customHeight="1" x14ac:dyDescent="0.15">
      <c r="H34" s="87">
        <v>146000</v>
      </c>
      <c r="I34" s="83" t="s">
        <v>13</v>
      </c>
      <c r="J34" s="84">
        <v>155000</v>
      </c>
      <c r="K34" s="89">
        <v>1200</v>
      </c>
    </row>
    <row r="35" spans="8:11" ht="20.100000000000001" customHeight="1" x14ac:dyDescent="0.15">
      <c r="H35" s="87">
        <v>155000</v>
      </c>
      <c r="I35" s="83" t="s">
        <v>13</v>
      </c>
      <c r="J35" s="84">
        <v>165000</v>
      </c>
      <c r="K35" s="89">
        <v>1280</v>
      </c>
    </row>
    <row r="36" spans="8:11" ht="20.100000000000001" customHeight="1" x14ac:dyDescent="0.15">
      <c r="H36" s="87">
        <v>165000</v>
      </c>
      <c r="I36" s="83" t="s">
        <v>13</v>
      </c>
      <c r="J36" s="84">
        <v>175000</v>
      </c>
      <c r="K36" s="112">
        <v>1360</v>
      </c>
    </row>
    <row r="37" spans="8:11" ht="20.100000000000001" customHeight="1" x14ac:dyDescent="0.15">
      <c r="H37" s="87">
        <v>175000</v>
      </c>
      <c r="I37" s="83" t="s">
        <v>13</v>
      </c>
      <c r="J37" s="84">
        <v>185000</v>
      </c>
      <c r="K37" s="89">
        <v>1440</v>
      </c>
    </row>
    <row r="38" spans="8:11" ht="20.100000000000001" customHeight="1" x14ac:dyDescent="0.15">
      <c r="H38" s="87">
        <v>185000</v>
      </c>
      <c r="I38" s="83" t="s">
        <v>13</v>
      </c>
      <c r="J38" s="84">
        <v>195000</v>
      </c>
      <c r="K38" s="89">
        <v>1520</v>
      </c>
    </row>
    <row r="39" spans="8:11" ht="20.100000000000001" customHeight="1" x14ac:dyDescent="0.15">
      <c r="H39" s="87">
        <v>195000</v>
      </c>
      <c r="I39" s="83" t="s">
        <v>13</v>
      </c>
      <c r="J39" s="84">
        <v>210000</v>
      </c>
      <c r="K39" s="89">
        <v>1600</v>
      </c>
    </row>
    <row r="40" spans="8:11" ht="20.100000000000001" customHeight="1" x14ac:dyDescent="0.15">
      <c r="H40" s="87">
        <v>210000</v>
      </c>
      <c r="I40" s="83" t="s">
        <v>13</v>
      </c>
      <c r="J40" s="84">
        <v>230000</v>
      </c>
      <c r="K40" s="89">
        <v>1760</v>
      </c>
    </row>
    <row r="41" spans="8:11" ht="20.100000000000001" customHeight="1" x14ac:dyDescent="0.15">
      <c r="H41" s="87">
        <v>230000</v>
      </c>
      <c r="I41" s="83" t="s">
        <v>13</v>
      </c>
      <c r="J41" s="84">
        <v>250000</v>
      </c>
      <c r="K41" s="89">
        <v>1920</v>
      </c>
    </row>
    <row r="42" spans="8:11" ht="20.100000000000001" customHeight="1" x14ac:dyDescent="0.15">
      <c r="H42" s="87">
        <v>250000</v>
      </c>
      <c r="I42" s="83" t="s">
        <v>13</v>
      </c>
      <c r="J42" s="84">
        <v>270000</v>
      </c>
      <c r="K42" s="89">
        <v>2080</v>
      </c>
    </row>
    <row r="43" spans="8:11" ht="20.100000000000001" customHeight="1" x14ac:dyDescent="0.15">
      <c r="H43" s="87">
        <v>270000</v>
      </c>
      <c r="I43" s="83" t="s">
        <v>13</v>
      </c>
      <c r="J43" s="84">
        <v>290000</v>
      </c>
      <c r="K43" s="89">
        <v>2240</v>
      </c>
    </row>
    <row r="44" spans="8:11" ht="20.100000000000001" customHeight="1" x14ac:dyDescent="0.15">
      <c r="H44" s="87">
        <v>290000</v>
      </c>
      <c r="I44" s="83" t="s">
        <v>13</v>
      </c>
      <c r="J44" s="84">
        <v>310000</v>
      </c>
      <c r="K44" s="89">
        <v>2400</v>
      </c>
    </row>
    <row r="45" spans="8:11" ht="20.100000000000001" customHeight="1" x14ac:dyDescent="0.15">
      <c r="H45" s="87">
        <v>310000</v>
      </c>
      <c r="I45" s="83" t="s">
        <v>13</v>
      </c>
      <c r="J45" s="84">
        <v>330000</v>
      </c>
      <c r="K45" s="89">
        <v>2560</v>
      </c>
    </row>
    <row r="46" spans="8:11" ht="20.100000000000001" customHeight="1" x14ac:dyDescent="0.15">
      <c r="H46" s="87">
        <v>330000</v>
      </c>
      <c r="I46" s="83" t="s">
        <v>13</v>
      </c>
      <c r="J46" s="84">
        <v>350000</v>
      </c>
      <c r="K46" s="112">
        <v>2720</v>
      </c>
    </row>
    <row r="47" spans="8:11" ht="20.100000000000001" customHeight="1" x14ac:dyDescent="0.15">
      <c r="H47" s="87">
        <v>350000</v>
      </c>
      <c r="I47" s="83" t="s">
        <v>13</v>
      </c>
      <c r="J47" s="84">
        <v>370000</v>
      </c>
      <c r="K47" s="89">
        <v>2880</v>
      </c>
    </row>
    <row r="48" spans="8:11" ht="20.100000000000001" customHeight="1" x14ac:dyDescent="0.15">
      <c r="H48" s="87">
        <v>370000</v>
      </c>
      <c r="I48" s="83" t="s">
        <v>13</v>
      </c>
      <c r="J48" s="84">
        <v>395000</v>
      </c>
      <c r="K48" s="89">
        <v>3040</v>
      </c>
    </row>
    <row r="49" spans="8:11" ht="20.100000000000001" customHeight="1" x14ac:dyDescent="0.15">
      <c r="H49" s="87">
        <v>395000</v>
      </c>
      <c r="I49" s="83" t="s">
        <v>13</v>
      </c>
      <c r="J49" s="84">
        <v>425000</v>
      </c>
      <c r="K49" s="89">
        <v>3280</v>
      </c>
    </row>
    <row r="50" spans="8:11" ht="20.100000000000001" customHeight="1" x14ac:dyDescent="0.15">
      <c r="H50" s="87">
        <v>425000</v>
      </c>
      <c r="I50" s="83" t="s">
        <v>13</v>
      </c>
      <c r="J50" s="84">
        <v>455000</v>
      </c>
      <c r="K50" s="89">
        <v>3520</v>
      </c>
    </row>
    <row r="51" spans="8:11" ht="20.100000000000001" customHeight="1" x14ac:dyDescent="0.15">
      <c r="H51" s="87">
        <v>455000</v>
      </c>
      <c r="I51" s="83" t="s">
        <v>13</v>
      </c>
      <c r="J51" s="84">
        <v>485000</v>
      </c>
      <c r="K51" s="89">
        <v>3760</v>
      </c>
    </row>
    <row r="52" spans="8:11" ht="20.100000000000001" customHeight="1" x14ac:dyDescent="0.15">
      <c r="H52" s="87">
        <v>485000</v>
      </c>
      <c r="I52" s="83" t="s">
        <v>13</v>
      </c>
      <c r="J52" s="84">
        <v>515000</v>
      </c>
      <c r="K52" s="112">
        <v>4000</v>
      </c>
    </row>
    <row r="53" spans="8:11" ht="20.100000000000001" customHeight="1" x14ac:dyDescent="0.15">
      <c r="H53" s="87">
        <v>515000</v>
      </c>
      <c r="I53" s="83" t="s">
        <v>13</v>
      </c>
      <c r="J53" s="84">
        <v>545000</v>
      </c>
      <c r="K53" s="89">
        <v>4240</v>
      </c>
    </row>
    <row r="54" spans="8:11" ht="20.100000000000001" customHeight="1" x14ac:dyDescent="0.15">
      <c r="H54" s="87">
        <v>545000</v>
      </c>
      <c r="I54" s="83" t="s">
        <v>13</v>
      </c>
      <c r="J54" s="85">
        <v>575000</v>
      </c>
      <c r="K54" s="89">
        <v>4480</v>
      </c>
    </row>
    <row r="55" spans="8:11" ht="20.100000000000001" customHeight="1" x14ac:dyDescent="0.15">
      <c r="H55" s="88">
        <v>575000</v>
      </c>
      <c r="I55" s="83" t="s">
        <v>13</v>
      </c>
      <c r="J55" s="85">
        <v>605000</v>
      </c>
      <c r="K55" s="113">
        <v>4720</v>
      </c>
    </row>
    <row r="56" spans="8:11" ht="20.100000000000001" customHeight="1" x14ac:dyDescent="0.15">
      <c r="H56" s="94">
        <v>605000</v>
      </c>
      <c r="I56" s="95" t="s">
        <v>13</v>
      </c>
      <c r="J56" s="96"/>
      <c r="K56" s="97">
        <v>4960</v>
      </c>
    </row>
  </sheetData>
  <sheetProtection selectLockedCells="1"/>
  <mergeCells count="5">
    <mergeCell ref="H28:J28"/>
    <mergeCell ref="A2:F2"/>
    <mergeCell ref="A3:F3"/>
    <mergeCell ref="B5:F5"/>
    <mergeCell ref="B4:F4"/>
  </mergeCells>
  <phoneticPr fontId="2"/>
  <conditionalFormatting sqref="B5:F5">
    <cfRule type="expression" dxfId="695" priority="1">
      <formula>$B$5=""</formula>
    </cfRule>
  </conditionalFormatting>
  <printOptions horizontalCentered="1"/>
  <pageMargins left="0.78740157480314965" right="0.78740157480314965" top="0.78740157480314965" bottom="0.78740157480314965" header="0.51181102362204722" footer="0.51181102362204722"/>
  <pageSetup paperSize="9" scale="94" orientation="portrait" r:id="rId1"/>
  <headerFooter alignWithMargins="0"/>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P32"/>
  <sheetViews>
    <sheetView zoomScaleNormal="100" workbookViewId="0">
      <selection activeCell="Q12" sqref="Q12"/>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188" t="s">
        <v>50</v>
      </c>
      <c r="B2" s="188"/>
      <c r="C2" s="188"/>
      <c r="D2" s="188"/>
      <c r="E2" s="188"/>
      <c r="F2" s="188"/>
      <c r="G2" s="188"/>
      <c r="H2" s="188"/>
      <c r="I2" s="188"/>
      <c r="J2" s="188"/>
      <c r="K2" s="188"/>
      <c r="L2" s="188"/>
      <c r="M2" s="188"/>
      <c r="N2" s="188"/>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v>3230</v>
      </c>
      <c r="D5" s="189"/>
      <c r="E5" s="189"/>
      <c r="F5" s="10" t="s">
        <v>4</v>
      </c>
      <c r="H5" s="10"/>
      <c r="I5" s="10"/>
    </row>
    <row r="6" spans="1:16" ht="30" customHeight="1" thickBot="1" x14ac:dyDescent="0.2">
      <c r="A6" s="12" t="s">
        <v>29</v>
      </c>
      <c r="B6" s="12"/>
    </row>
    <row r="7" spans="1:16" s="13" customFormat="1" ht="22.5" customHeight="1" thickBot="1" x14ac:dyDescent="0.2">
      <c r="A7" s="190" t="s">
        <v>31</v>
      </c>
      <c r="B7" s="191"/>
      <c r="C7" s="192" t="s">
        <v>16</v>
      </c>
      <c r="D7" s="192"/>
      <c r="E7" s="192"/>
      <c r="F7" s="110" t="s">
        <v>49</v>
      </c>
      <c r="G7" s="193" t="s">
        <v>17</v>
      </c>
      <c r="H7" s="194"/>
      <c r="I7" s="194"/>
      <c r="J7" s="195"/>
      <c r="K7" s="193" t="s">
        <v>18</v>
      </c>
      <c r="L7" s="195"/>
      <c r="M7" s="14" t="s">
        <v>28</v>
      </c>
      <c r="N7" s="15" t="s">
        <v>19</v>
      </c>
      <c r="O7" s="16"/>
    </row>
    <row r="8" spans="1:16" ht="22.5" customHeight="1" thickBot="1" x14ac:dyDescent="0.2">
      <c r="A8" s="156">
        <v>44166</v>
      </c>
      <c r="B8" s="158" t="str">
        <f>IF(テーブル141542[[#This Row],[列1]]="",
    "",
    TEXT(テーブル141542[[#This Row],[列1]],"(aaa)"))</f>
        <v>(火)</v>
      </c>
      <c r="C8" s="155">
        <v>0.41666666666666669</v>
      </c>
      <c r="D8" s="17" t="s">
        <v>13</v>
      </c>
      <c r="E8" s="155">
        <v>0.75</v>
      </c>
      <c r="F8" s="155">
        <v>4.1666666666666664E-2</v>
      </c>
      <c r="G8" s="20">
        <f>IF(OR(テーブル141542[[#This Row],[列2]]="",
          テーブル141542[[#This Row],[列4]]=""),
     0,
     IFERROR(HOUR(テーブル141542[[#This Row],[列4]]-テーブル141542[[#This Row],[列15]]-テーブル141542[[#This Row],[列2]]),
                  IFERROR(HOUR(テーブル141542[[#This Row],[列4]]-テーブル141542[[#This Row],[列2]]),
                               0)))</f>
        <v>7</v>
      </c>
      <c r="H8" s="19" t="s">
        <v>22</v>
      </c>
      <c r="I8" s="20"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8" s="21" t="s">
        <v>23</v>
      </c>
      <c r="K8" s="22">
        <f>IFERROR((テーブル141542[[#This Row],[列5]]+テーブル141542[[#This Row],[列7]]/60)*$C$5,"")</f>
        <v>22610</v>
      </c>
      <c r="L8" s="53" t="s">
        <v>4</v>
      </c>
      <c r="M8" s="154" t="s">
        <v>51</v>
      </c>
      <c r="N8" s="106"/>
      <c r="O8" s="50"/>
      <c r="P8" s="25"/>
    </row>
    <row r="9" spans="1:16" ht="22.5" customHeight="1" x14ac:dyDescent="0.15">
      <c r="A9" s="157"/>
      <c r="B9" s="159" t="str">
        <f>IF(テーブル141542[[#This Row],[列1]]="",
    "",
    TEXT(テーブル141542[[#This Row],[列1]],"(aaa)"))</f>
        <v/>
      </c>
      <c r="C9" s="136" t="s">
        <v>32</v>
      </c>
      <c r="D9" s="59" t="s">
        <v>13</v>
      </c>
      <c r="E9" s="141" t="s">
        <v>32</v>
      </c>
      <c r="F9" s="142" t="s">
        <v>32</v>
      </c>
      <c r="G9" s="27">
        <f>IF(OR(テーブル141542[[#This Row],[列2]]="",
          テーブル141542[[#This Row],[列4]]=""),
     0,
     IFERROR(HOUR(テーブル141542[[#This Row],[列4]]-テーブル141542[[#This Row],[列15]]-テーブル141542[[#This Row],[列2]]),
                  IFERROR(HOUR(テーブル141542[[#This Row],[列4]]-テーブル141542[[#This Row],[列2]]),
                               0)))</f>
        <v>0</v>
      </c>
      <c r="H9" s="28" t="s">
        <v>22</v>
      </c>
      <c r="I9" s="29"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9" s="30" t="s">
        <v>23</v>
      </c>
      <c r="K9" s="31">
        <f>IFERROR((テーブル141542[[#This Row],[列5]]+テーブル141542[[#This Row],[列7]]/60)*$C$5,"")</f>
        <v>0</v>
      </c>
      <c r="L9" s="32" t="s">
        <v>4</v>
      </c>
      <c r="M9" s="148"/>
      <c r="N9" s="33"/>
      <c r="O9" s="50"/>
      <c r="P9" s="25"/>
    </row>
    <row r="10" spans="1:16" ht="22.5" customHeight="1" x14ac:dyDescent="0.15">
      <c r="A10" s="137"/>
      <c r="B10" s="160" t="str">
        <f>IF(テーブル141542[[#This Row],[列1]]="",
    "",
    TEXT(テーブル141542[[#This Row],[列1]],"(aaa)"))</f>
        <v/>
      </c>
      <c r="C10" s="138" t="s">
        <v>32</v>
      </c>
      <c r="D10" s="59" t="s">
        <v>13</v>
      </c>
      <c r="E10" s="143" t="s">
        <v>32</v>
      </c>
      <c r="F10" s="144" t="s">
        <v>32</v>
      </c>
      <c r="G10" s="27">
        <f>IF(OR(テーブル141542[[#This Row],[列2]]="",
          テーブル141542[[#This Row],[列4]]=""),
     0,
     IFERROR(HOUR(テーブル141542[[#This Row],[列4]]-テーブル141542[[#This Row],[列15]]-テーブル141542[[#This Row],[列2]]),
                  IFERROR(HOUR(テーブル141542[[#This Row],[列4]]-テーブル141542[[#This Row],[列2]]),
                               0)))</f>
        <v>0</v>
      </c>
      <c r="H10" s="28" t="s">
        <v>22</v>
      </c>
      <c r="I10"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0" s="30" t="s">
        <v>23</v>
      </c>
      <c r="K10" s="31">
        <f>IFERROR((テーブル141542[[#This Row],[列5]]+テーブル141542[[#This Row],[列7]]/60)*$C$5,"")</f>
        <v>0</v>
      </c>
      <c r="L10" s="32" t="s">
        <v>4</v>
      </c>
      <c r="M10" s="149"/>
      <c r="N10" s="33"/>
      <c r="O10" s="50"/>
      <c r="P10" s="25"/>
    </row>
    <row r="11" spans="1:16" ht="22.5" customHeight="1" x14ac:dyDescent="0.15">
      <c r="A11" s="137"/>
      <c r="B11" s="160" t="str">
        <f>IF(テーブル141542[[#This Row],[列1]]="",
    "",
    TEXT(テーブル141542[[#This Row],[列1]],"(aaa)"))</f>
        <v/>
      </c>
      <c r="C11" s="138" t="s">
        <v>20</v>
      </c>
      <c r="D11" s="59" t="s">
        <v>21</v>
      </c>
      <c r="E11" s="143" t="s">
        <v>20</v>
      </c>
      <c r="F11" s="144" t="s">
        <v>32</v>
      </c>
      <c r="G11" s="27">
        <f>IF(OR(テーブル141542[[#This Row],[列2]]="",
          テーブル141542[[#This Row],[列4]]=""),
     0,
     IFERROR(HOUR(テーブル141542[[#This Row],[列4]]-テーブル141542[[#This Row],[列15]]-テーブル141542[[#This Row],[列2]]),
                  IFERROR(HOUR(テーブル141542[[#This Row],[列4]]-テーブル141542[[#This Row],[列2]]),
                               0)))</f>
        <v>0</v>
      </c>
      <c r="H11" s="28" t="s">
        <v>22</v>
      </c>
      <c r="I11"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1" s="30" t="s">
        <v>23</v>
      </c>
      <c r="K11" s="31">
        <f>IFERROR((テーブル141542[[#This Row],[列5]]+テーブル141542[[#This Row],[列7]]/60)*$C$5,"")</f>
        <v>0</v>
      </c>
      <c r="L11" s="32" t="s">
        <v>4</v>
      </c>
      <c r="M11" s="149"/>
      <c r="N11" s="33"/>
      <c r="O11" s="50"/>
      <c r="P11" s="25"/>
    </row>
    <row r="12" spans="1:16" ht="22.5" customHeight="1" x14ac:dyDescent="0.15">
      <c r="A12" s="137"/>
      <c r="B12" s="160" t="str">
        <f>IF(テーブル141542[[#This Row],[列1]]="",
    "",
    TEXT(テーブル141542[[#This Row],[列1]],"(aaa)"))</f>
        <v/>
      </c>
      <c r="C12" s="138" t="s">
        <v>20</v>
      </c>
      <c r="D12" s="59" t="s">
        <v>21</v>
      </c>
      <c r="E12" s="143" t="s">
        <v>20</v>
      </c>
      <c r="F12" s="144" t="s">
        <v>32</v>
      </c>
      <c r="G12" s="27">
        <f>IF(OR(テーブル141542[[#This Row],[列2]]="",
          テーブル141542[[#This Row],[列4]]=""),
     0,
     IFERROR(HOUR(テーブル141542[[#This Row],[列4]]-テーブル141542[[#This Row],[列15]]-テーブル141542[[#This Row],[列2]]),
                  IFERROR(HOUR(テーブル141542[[#This Row],[列4]]-テーブル141542[[#This Row],[列2]]),
                               0)))</f>
        <v>0</v>
      </c>
      <c r="H12" s="28" t="s">
        <v>22</v>
      </c>
      <c r="I12"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2" s="30" t="s">
        <v>23</v>
      </c>
      <c r="K12" s="31">
        <f>IFERROR((テーブル141542[[#This Row],[列5]]+テーブル141542[[#This Row],[列7]]/60)*$C$5,"")</f>
        <v>0</v>
      </c>
      <c r="L12" s="32" t="s">
        <v>4</v>
      </c>
      <c r="M12" s="149"/>
      <c r="N12" s="33"/>
      <c r="O12" s="50"/>
      <c r="P12" s="25"/>
    </row>
    <row r="13" spans="1:16" ht="22.5" customHeight="1" x14ac:dyDescent="0.15">
      <c r="A13" s="137"/>
      <c r="B13" s="160" t="str">
        <f>IF(テーブル141542[[#This Row],[列1]]="",
    "",
    TEXT(テーブル141542[[#This Row],[列1]],"(aaa)"))</f>
        <v/>
      </c>
      <c r="C13" s="138" t="s">
        <v>20</v>
      </c>
      <c r="D13" s="59" t="s">
        <v>21</v>
      </c>
      <c r="E13" s="143" t="s">
        <v>20</v>
      </c>
      <c r="F13" s="144" t="s">
        <v>32</v>
      </c>
      <c r="G13" s="27">
        <f>IF(OR(テーブル141542[[#This Row],[列2]]="",
          テーブル141542[[#This Row],[列4]]=""),
     0,
     IFERROR(HOUR(テーブル141542[[#This Row],[列4]]-テーブル141542[[#This Row],[列15]]-テーブル141542[[#This Row],[列2]]),
                  IFERROR(HOUR(テーブル141542[[#This Row],[列4]]-テーブル141542[[#This Row],[列2]]),
                               0)))</f>
        <v>0</v>
      </c>
      <c r="H13" s="28" t="s">
        <v>22</v>
      </c>
      <c r="I13"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3" s="30" t="s">
        <v>23</v>
      </c>
      <c r="K13" s="31">
        <f>IFERROR((テーブル141542[[#This Row],[列5]]+テーブル141542[[#This Row],[列7]]/60)*$C$5,"")</f>
        <v>0</v>
      </c>
      <c r="L13" s="32" t="s">
        <v>4</v>
      </c>
      <c r="M13" s="149"/>
      <c r="N13" s="33"/>
      <c r="O13" s="50"/>
      <c r="P13" s="25"/>
    </row>
    <row r="14" spans="1:16" ht="22.5" customHeight="1" x14ac:dyDescent="0.15">
      <c r="A14" s="137"/>
      <c r="B14" s="160" t="str">
        <f>IF(テーブル141542[[#This Row],[列1]]="",
    "",
    TEXT(テーブル141542[[#This Row],[列1]],"(aaa)"))</f>
        <v/>
      </c>
      <c r="C14" s="138" t="s">
        <v>20</v>
      </c>
      <c r="D14" s="59" t="s">
        <v>21</v>
      </c>
      <c r="E14" s="143" t="s">
        <v>20</v>
      </c>
      <c r="F14" s="144" t="s">
        <v>32</v>
      </c>
      <c r="G14" s="27">
        <f>IF(OR(テーブル141542[[#This Row],[列2]]="",
          テーブル141542[[#This Row],[列4]]=""),
     0,
     IFERROR(HOUR(テーブル141542[[#This Row],[列4]]-テーブル141542[[#This Row],[列15]]-テーブル141542[[#This Row],[列2]]),
                  IFERROR(HOUR(テーブル141542[[#This Row],[列4]]-テーブル141542[[#This Row],[列2]]),
                               0)))</f>
        <v>0</v>
      </c>
      <c r="H14" s="28" t="s">
        <v>22</v>
      </c>
      <c r="I14"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4" s="30" t="s">
        <v>23</v>
      </c>
      <c r="K14" s="31">
        <f>IFERROR((テーブル141542[[#This Row],[列5]]+テーブル141542[[#This Row],[列7]]/60)*$C$5,"")</f>
        <v>0</v>
      </c>
      <c r="L14" s="32" t="s">
        <v>4</v>
      </c>
      <c r="M14" s="149"/>
      <c r="N14" s="33"/>
      <c r="O14" s="50"/>
      <c r="P14" s="25"/>
    </row>
    <row r="15" spans="1:16" ht="22.5" customHeight="1" x14ac:dyDescent="0.15">
      <c r="A15" s="137"/>
      <c r="B15" s="160" t="str">
        <f>IF(テーブル141542[[#This Row],[列1]]="",
    "",
    TEXT(テーブル141542[[#This Row],[列1]],"(aaa)"))</f>
        <v/>
      </c>
      <c r="C15" s="138" t="s">
        <v>20</v>
      </c>
      <c r="D15" s="59" t="s">
        <v>21</v>
      </c>
      <c r="E15" s="143" t="s">
        <v>20</v>
      </c>
      <c r="F15" s="144" t="s">
        <v>32</v>
      </c>
      <c r="G15" s="27">
        <f>IF(OR(テーブル141542[[#This Row],[列2]]="",
          テーブル141542[[#This Row],[列4]]=""),
     0,
     IFERROR(HOUR(テーブル141542[[#This Row],[列4]]-テーブル141542[[#This Row],[列15]]-テーブル141542[[#This Row],[列2]]),
                  IFERROR(HOUR(テーブル141542[[#This Row],[列4]]-テーブル141542[[#This Row],[列2]]),
                               0)))</f>
        <v>0</v>
      </c>
      <c r="H15" s="28" t="s">
        <v>22</v>
      </c>
      <c r="I15"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5" s="30" t="s">
        <v>23</v>
      </c>
      <c r="K15" s="31">
        <f>IFERROR((テーブル141542[[#This Row],[列5]]+テーブル141542[[#This Row],[列7]]/60)*$C$5,"")</f>
        <v>0</v>
      </c>
      <c r="L15" s="32" t="s">
        <v>4</v>
      </c>
      <c r="M15" s="149"/>
      <c r="N15" s="33"/>
      <c r="O15" s="50"/>
      <c r="P15" s="25"/>
    </row>
    <row r="16" spans="1:16" ht="22.5" customHeight="1" x14ac:dyDescent="0.15">
      <c r="A16" s="137"/>
      <c r="B16" s="160" t="str">
        <f>IF(テーブル141542[[#This Row],[列1]]="",
    "",
    TEXT(テーブル141542[[#This Row],[列1]],"(aaa)"))</f>
        <v/>
      </c>
      <c r="C16" s="138" t="s">
        <v>20</v>
      </c>
      <c r="D16" s="59" t="s">
        <v>21</v>
      </c>
      <c r="E16" s="143" t="s">
        <v>20</v>
      </c>
      <c r="F16" s="144" t="s">
        <v>32</v>
      </c>
      <c r="G16" s="27">
        <f>IF(OR(テーブル141542[[#This Row],[列2]]="",
          テーブル141542[[#This Row],[列4]]=""),
     0,
     IFERROR(HOUR(テーブル141542[[#This Row],[列4]]-テーブル141542[[#This Row],[列15]]-テーブル141542[[#This Row],[列2]]),
                  IFERROR(HOUR(テーブル141542[[#This Row],[列4]]-テーブル141542[[#This Row],[列2]]),
                               0)))</f>
        <v>0</v>
      </c>
      <c r="H16" s="28" t="s">
        <v>22</v>
      </c>
      <c r="I16"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6" s="30" t="s">
        <v>23</v>
      </c>
      <c r="K16" s="31">
        <f>IFERROR((テーブル141542[[#This Row],[列5]]+テーブル141542[[#This Row],[列7]]/60)*$C$5,"")</f>
        <v>0</v>
      </c>
      <c r="L16" s="32" t="s">
        <v>4</v>
      </c>
      <c r="M16" s="149"/>
      <c r="N16" s="33"/>
      <c r="O16" s="50"/>
      <c r="P16" s="25"/>
    </row>
    <row r="17" spans="1:16" ht="22.5" customHeight="1" x14ac:dyDescent="0.15">
      <c r="A17" s="137"/>
      <c r="B17" s="160" t="str">
        <f>IF(テーブル141542[[#This Row],[列1]]="",
    "",
    TEXT(テーブル141542[[#This Row],[列1]],"(aaa)"))</f>
        <v/>
      </c>
      <c r="C17" s="138" t="s">
        <v>20</v>
      </c>
      <c r="D17" s="59" t="s">
        <v>21</v>
      </c>
      <c r="E17" s="143" t="s">
        <v>20</v>
      </c>
      <c r="F17" s="144" t="s">
        <v>32</v>
      </c>
      <c r="G17" s="27">
        <f>IF(OR(テーブル141542[[#This Row],[列2]]="",
          テーブル141542[[#This Row],[列4]]=""),
     0,
     IFERROR(HOUR(テーブル141542[[#This Row],[列4]]-テーブル141542[[#This Row],[列15]]-テーブル141542[[#This Row],[列2]]),
                  IFERROR(HOUR(テーブル141542[[#This Row],[列4]]-テーブル141542[[#This Row],[列2]]),
                               0)))</f>
        <v>0</v>
      </c>
      <c r="H17" s="28" t="s">
        <v>22</v>
      </c>
      <c r="I17"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7" s="30" t="s">
        <v>23</v>
      </c>
      <c r="K17" s="31">
        <f>IFERROR((テーブル141542[[#This Row],[列5]]+テーブル141542[[#This Row],[列7]]/60)*$C$5,"")</f>
        <v>0</v>
      </c>
      <c r="L17" s="32" t="s">
        <v>4</v>
      </c>
      <c r="M17" s="149"/>
      <c r="N17" s="33"/>
      <c r="O17" s="50"/>
      <c r="P17" s="25"/>
    </row>
    <row r="18" spans="1:16" ht="22.5" customHeight="1" x14ac:dyDescent="0.15">
      <c r="A18" s="137"/>
      <c r="B18" s="160" t="str">
        <f>IF(テーブル141542[[#This Row],[列1]]="",
    "",
    TEXT(テーブル141542[[#This Row],[列1]],"(aaa)"))</f>
        <v/>
      </c>
      <c r="C18" s="138" t="s">
        <v>20</v>
      </c>
      <c r="D18" s="59" t="s">
        <v>21</v>
      </c>
      <c r="E18" s="143" t="s">
        <v>20</v>
      </c>
      <c r="F18" s="144" t="s">
        <v>32</v>
      </c>
      <c r="G18" s="27">
        <f>IF(OR(テーブル141542[[#This Row],[列2]]="",
          テーブル141542[[#This Row],[列4]]=""),
     0,
     IFERROR(HOUR(テーブル141542[[#This Row],[列4]]-テーブル141542[[#This Row],[列15]]-テーブル141542[[#This Row],[列2]]),
                  IFERROR(HOUR(テーブル141542[[#This Row],[列4]]-テーブル141542[[#This Row],[列2]]),
                               0)))</f>
        <v>0</v>
      </c>
      <c r="H18" s="28" t="s">
        <v>22</v>
      </c>
      <c r="I18"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8" s="30" t="s">
        <v>23</v>
      </c>
      <c r="K18" s="31">
        <f>IFERROR((テーブル141542[[#This Row],[列5]]+テーブル141542[[#This Row],[列7]]/60)*$C$5,"")</f>
        <v>0</v>
      </c>
      <c r="L18" s="32" t="s">
        <v>4</v>
      </c>
      <c r="M18" s="149"/>
      <c r="N18" s="33"/>
      <c r="O18" s="50"/>
      <c r="P18" s="25"/>
    </row>
    <row r="19" spans="1:16" ht="22.5" customHeight="1" x14ac:dyDescent="0.15">
      <c r="A19" s="137"/>
      <c r="B19" s="160" t="str">
        <f>IF(テーブル141542[[#This Row],[列1]]="",
    "",
    TEXT(テーブル141542[[#This Row],[列1]],"(aaa)"))</f>
        <v/>
      </c>
      <c r="C19" s="138" t="s">
        <v>20</v>
      </c>
      <c r="D19" s="59" t="s">
        <v>21</v>
      </c>
      <c r="E19" s="143" t="s">
        <v>20</v>
      </c>
      <c r="F19" s="144" t="s">
        <v>32</v>
      </c>
      <c r="G19" s="27">
        <f>IF(OR(テーブル141542[[#This Row],[列2]]="",
          テーブル141542[[#This Row],[列4]]=""),
     0,
     IFERROR(HOUR(テーブル141542[[#This Row],[列4]]-テーブル141542[[#This Row],[列15]]-テーブル141542[[#This Row],[列2]]),
                  IFERROR(HOUR(テーブル141542[[#This Row],[列4]]-テーブル141542[[#This Row],[列2]]),
                               0)))</f>
        <v>0</v>
      </c>
      <c r="H19" s="28" t="s">
        <v>22</v>
      </c>
      <c r="I19"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19" s="30" t="s">
        <v>23</v>
      </c>
      <c r="K19" s="31">
        <f>IFERROR((テーブル141542[[#This Row],[列5]]+テーブル141542[[#This Row],[列7]]/60)*$C$5,"")</f>
        <v>0</v>
      </c>
      <c r="L19" s="32" t="s">
        <v>4</v>
      </c>
      <c r="M19" s="149"/>
      <c r="N19" s="33"/>
      <c r="O19" s="50"/>
      <c r="P19" s="25"/>
    </row>
    <row r="20" spans="1:16" ht="22.5" customHeight="1" x14ac:dyDescent="0.15">
      <c r="A20" s="137"/>
      <c r="B20" s="160" t="str">
        <f>IF(テーブル141542[[#This Row],[列1]]="",
    "",
    TEXT(テーブル141542[[#This Row],[列1]],"(aaa)"))</f>
        <v/>
      </c>
      <c r="C20" s="138" t="s">
        <v>20</v>
      </c>
      <c r="D20" s="59" t="s">
        <v>21</v>
      </c>
      <c r="E20" s="143" t="s">
        <v>20</v>
      </c>
      <c r="F20" s="144" t="s">
        <v>32</v>
      </c>
      <c r="G20" s="27">
        <f>IF(OR(テーブル141542[[#This Row],[列2]]="",
          テーブル141542[[#This Row],[列4]]=""),
     0,
     IFERROR(HOUR(テーブル141542[[#This Row],[列4]]-テーブル141542[[#This Row],[列15]]-テーブル141542[[#This Row],[列2]]),
                  IFERROR(HOUR(テーブル141542[[#This Row],[列4]]-テーブル141542[[#This Row],[列2]]),
                               0)))</f>
        <v>0</v>
      </c>
      <c r="H20" s="28" t="s">
        <v>22</v>
      </c>
      <c r="I20"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0" s="30" t="s">
        <v>23</v>
      </c>
      <c r="K20" s="31">
        <f>IFERROR((テーブル141542[[#This Row],[列5]]+テーブル141542[[#This Row],[列7]]/60)*$C$5,"")</f>
        <v>0</v>
      </c>
      <c r="L20" s="32" t="s">
        <v>4</v>
      </c>
      <c r="M20" s="149"/>
      <c r="N20" s="33"/>
      <c r="O20" s="50"/>
      <c r="P20" s="25"/>
    </row>
    <row r="21" spans="1:16" ht="22.5" customHeight="1" x14ac:dyDescent="0.15">
      <c r="A21" s="137"/>
      <c r="B21" s="160" t="str">
        <f>IF(テーブル141542[[#This Row],[列1]]="",
    "",
    TEXT(テーブル141542[[#This Row],[列1]],"(aaa)"))</f>
        <v/>
      </c>
      <c r="C21" s="138" t="s">
        <v>20</v>
      </c>
      <c r="D21" s="59" t="s">
        <v>21</v>
      </c>
      <c r="E21" s="143" t="s">
        <v>20</v>
      </c>
      <c r="F21" s="144" t="s">
        <v>32</v>
      </c>
      <c r="G21" s="27">
        <f>IF(OR(テーブル141542[[#This Row],[列2]]="",
          テーブル141542[[#This Row],[列4]]=""),
     0,
     IFERROR(HOUR(テーブル141542[[#This Row],[列4]]-テーブル141542[[#This Row],[列15]]-テーブル141542[[#This Row],[列2]]),
                  IFERROR(HOUR(テーブル141542[[#This Row],[列4]]-テーブル141542[[#This Row],[列2]]),
                               0)))</f>
        <v>0</v>
      </c>
      <c r="H21" s="28" t="s">
        <v>22</v>
      </c>
      <c r="I21"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1" s="30" t="s">
        <v>23</v>
      </c>
      <c r="K21" s="31">
        <f>IFERROR((テーブル141542[[#This Row],[列5]]+テーブル141542[[#This Row],[列7]]/60)*$C$5,"")</f>
        <v>0</v>
      </c>
      <c r="L21" s="32" t="s">
        <v>4</v>
      </c>
      <c r="M21" s="149"/>
      <c r="N21" s="33"/>
      <c r="O21" s="50"/>
      <c r="P21" s="25"/>
    </row>
    <row r="22" spans="1:16" ht="22.5" customHeight="1" x14ac:dyDescent="0.15">
      <c r="A22" s="137"/>
      <c r="B22" s="160" t="str">
        <f>IF(テーブル141542[[#This Row],[列1]]="",
    "",
    TEXT(テーブル141542[[#This Row],[列1]],"(aaa)"))</f>
        <v/>
      </c>
      <c r="C22" s="138" t="s">
        <v>20</v>
      </c>
      <c r="D22" s="59" t="s">
        <v>21</v>
      </c>
      <c r="E22" s="143" t="s">
        <v>20</v>
      </c>
      <c r="F22" s="144" t="s">
        <v>32</v>
      </c>
      <c r="G22" s="27">
        <f>IF(OR(テーブル141542[[#This Row],[列2]]="",
          テーブル141542[[#This Row],[列4]]=""),
     0,
     IFERROR(HOUR(テーブル141542[[#This Row],[列4]]-テーブル141542[[#This Row],[列15]]-テーブル141542[[#This Row],[列2]]),
                  IFERROR(HOUR(テーブル141542[[#This Row],[列4]]-テーブル141542[[#This Row],[列2]]),
                               0)))</f>
        <v>0</v>
      </c>
      <c r="H22" s="28" t="s">
        <v>22</v>
      </c>
      <c r="I22"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2" s="30" t="s">
        <v>23</v>
      </c>
      <c r="K22" s="31">
        <f>IFERROR((テーブル141542[[#This Row],[列5]]+テーブル141542[[#This Row],[列7]]/60)*$C$5,"")</f>
        <v>0</v>
      </c>
      <c r="L22" s="32" t="s">
        <v>4</v>
      </c>
      <c r="M22" s="149"/>
      <c r="N22" s="33"/>
      <c r="O22" s="50"/>
      <c r="P22" s="25"/>
    </row>
    <row r="23" spans="1:16" ht="22.5" customHeight="1" x14ac:dyDescent="0.15">
      <c r="A23" s="137"/>
      <c r="B23" s="160" t="str">
        <f>IF(テーブル141542[[#This Row],[列1]]="",
    "",
    TEXT(テーブル141542[[#This Row],[列1]],"(aaa)"))</f>
        <v/>
      </c>
      <c r="C23" s="138" t="s">
        <v>20</v>
      </c>
      <c r="D23" s="59" t="s">
        <v>21</v>
      </c>
      <c r="E23" s="143" t="s">
        <v>20</v>
      </c>
      <c r="F23" s="144" t="s">
        <v>32</v>
      </c>
      <c r="G23" s="27">
        <f>IF(OR(テーブル141542[[#This Row],[列2]]="",
          テーブル141542[[#This Row],[列4]]=""),
     0,
     IFERROR(HOUR(テーブル141542[[#This Row],[列4]]-テーブル141542[[#This Row],[列15]]-テーブル141542[[#This Row],[列2]]),
                  IFERROR(HOUR(テーブル141542[[#This Row],[列4]]-テーブル141542[[#This Row],[列2]]),
                               0)))</f>
        <v>0</v>
      </c>
      <c r="H23" s="28" t="s">
        <v>22</v>
      </c>
      <c r="I23"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3" s="30" t="s">
        <v>23</v>
      </c>
      <c r="K23" s="31">
        <f>IFERROR((テーブル141542[[#This Row],[列5]]+テーブル141542[[#This Row],[列7]]/60)*$C$5,"")</f>
        <v>0</v>
      </c>
      <c r="L23" s="32" t="s">
        <v>4</v>
      </c>
      <c r="M23" s="149"/>
      <c r="N23" s="33"/>
      <c r="O23" s="50"/>
      <c r="P23" s="25"/>
    </row>
    <row r="24" spans="1:16" ht="22.5" customHeight="1" x14ac:dyDescent="0.15">
      <c r="A24" s="137"/>
      <c r="B24" s="160" t="str">
        <f>IF(テーブル141542[[#This Row],[列1]]="",
    "",
    TEXT(テーブル141542[[#This Row],[列1]],"(aaa)"))</f>
        <v/>
      </c>
      <c r="C24" s="138" t="s">
        <v>20</v>
      </c>
      <c r="D24" s="59" t="s">
        <v>21</v>
      </c>
      <c r="E24" s="143" t="s">
        <v>20</v>
      </c>
      <c r="F24" s="144" t="s">
        <v>32</v>
      </c>
      <c r="G24" s="27">
        <f>IF(OR(テーブル141542[[#This Row],[列2]]="",
          テーブル141542[[#This Row],[列4]]=""),
     0,
     IFERROR(HOUR(テーブル141542[[#This Row],[列4]]-テーブル141542[[#This Row],[列15]]-テーブル141542[[#This Row],[列2]]),
                  IFERROR(HOUR(テーブル141542[[#This Row],[列4]]-テーブル141542[[#This Row],[列2]]),
                               0)))</f>
        <v>0</v>
      </c>
      <c r="H24" s="28" t="s">
        <v>22</v>
      </c>
      <c r="I24"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4" s="30" t="s">
        <v>23</v>
      </c>
      <c r="K24" s="31">
        <f>IFERROR((テーブル141542[[#This Row],[列5]]+テーブル141542[[#This Row],[列7]]/60)*$C$5,"")</f>
        <v>0</v>
      </c>
      <c r="L24" s="32" t="s">
        <v>4</v>
      </c>
      <c r="M24" s="148"/>
      <c r="N24" s="33"/>
      <c r="O24" s="50"/>
      <c r="P24" s="25"/>
    </row>
    <row r="25" spans="1:16" ht="22.5" customHeight="1" x14ac:dyDescent="0.15">
      <c r="A25" s="137"/>
      <c r="B25" s="160" t="str">
        <f>IF(テーブル141542[[#This Row],[列1]]="",
    "",
    TEXT(テーブル141542[[#This Row],[列1]],"(aaa)"))</f>
        <v/>
      </c>
      <c r="C25" s="138" t="s">
        <v>20</v>
      </c>
      <c r="D25" s="59" t="s">
        <v>21</v>
      </c>
      <c r="E25" s="143" t="s">
        <v>20</v>
      </c>
      <c r="F25" s="144" t="s">
        <v>32</v>
      </c>
      <c r="G25" s="27">
        <f>IF(OR(テーブル141542[[#This Row],[列2]]="",
          テーブル141542[[#This Row],[列4]]=""),
     0,
     IFERROR(HOUR(テーブル141542[[#This Row],[列4]]-テーブル141542[[#This Row],[列15]]-テーブル141542[[#This Row],[列2]]),
                  IFERROR(HOUR(テーブル141542[[#This Row],[列4]]-テーブル141542[[#This Row],[列2]]),
                               0)))</f>
        <v>0</v>
      </c>
      <c r="H25" s="28" t="s">
        <v>22</v>
      </c>
      <c r="I25"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5" s="30" t="s">
        <v>23</v>
      </c>
      <c r="K25" s="31">
        <f>IFERROR((テーブル141542[[#This Row],[列5]]+テーブル141542[[#This Row],[列7]]/60)*$C$5,"")</f>
        <v>0</v>
      </c>
      <c r="L25" s="32" t="s">
        <v>4</v>
      </c>
      <c r="M25" s="149"/>
      <c r="N25" s="33"/>
      <c r="O25" s="50"/>
      <c r="P25" s="25"/>
    </row>
    <row r="26" spans="1:16" ht="22.5" customHeight="1" x14ac:dyDescent="0.15">
      <c r="A26" s="137"/>
      <c r="B26" s="160" t="str">
        <f>IF(テーブル141542[[#This Row],[列1]]="",
    "",
    TEXT(テーブル141542[[#This Row],[列1]],"(aaa)"))</f>
        <v/>
      </c>
      <c r="C26" s="138" t="s">
        <v>20</v>
      </c>
      <c r="D26" s="59" t="s">
        <v>21</v>
      </c>
      <c r="E26" s="143" t="s">
        <v>20</v>
      </c>
      <c r="F26" s="144" t="s">
        <v>32</v>
      </c>
      <c r="G26" s="27">
        <f>IF(OR(テーブル141542[[#This Row],[列2]]="",
          テーブル141542[[#This Row],[列4]]=""),
     0,
     IFERROR(HOUR(テーブル141542[[#This Row],[列4]]-テーブル141542[[#This Row],[列15]]-テーブル141542[[#This Row],[列2]]),
                  IFERROR(HOUR(テーブル141542[[#This Row],[列4]]-テーブル141542[[#This Row],[列2]]),
                               0)))</f>
        <v>0</v>
      </c>
      <c r="H26" s="28" t="s">
        <v>22</v>
      </c>
      <c r="I26"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6" s="30" t="s">
        <v>23</v>
      </c>
      <c r="K26" s="31">
        <f>IFERROR((テーブル141542[[#This Row],[列5]]+テーブル141542[[#This Row],[列7]]/60)*$C$5,"")</f>
        <v>0</v>
      </c>
      <c r="L26" s="32" t="s">
        <v>4</v>
      </c>
      <c r="M26" s="149"/>
      <c r="N26" s="33"/>
      <c r="O26" s="50"/>
      <c r="P26" s="25"/>
    </row>
    <row r="27" spans="1:16" ht="22.5" customHeight="1" x14ac:dyDescent="0.15">
      <c r="A27" s="137"/>
      <c r="B27" s="160" t="str">
        <f>IF(テーブル141542[[#This Row],[列1]]="",
    "",
    TEXT(テーブル141542[[#This Row],[列1]],"(aaa)"))</f>
        <v/>
      </c>
      <c r="C27" s="138" t="s">
        <v>20</v>
      </c>
      <c r="D27" s="59" t="s">
        <v>21</v>
      </c>
      <c r="E27" s="143" t="s">
        <v>20</v>
      </c>
      <c r="F27" s="144" t="s">
        <v>32</v>
      </c>
      <c r="G27" s="27">
        <f>IF(OR(テーブル141542[[#This Row],[列2]]="",
          テーブル141542[[#This Row],[列4]]=""),
     0,
     IFERROR(HOUR(テーブル141542[[#This Row],[列4]]-テーブル141542[[#This Row],[列15]]-テーブル141542[[#This Row],[列2]]),
                  IFERROR(HOUR(テーブル141542[[#This Row],[列4]]-テーブル141542[[#This Row],[列2]]),
                               0)))</f>
        <v>0</v>
      </c>
      <c r="H27" s="28" t="s">
        <v>22</v>
      </c>
      <c r="I27"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7" s="30" t="s">
        <v>23</v>
      </c>
      <c r="K27" s="31">
        <f>IFERROR((テーブル141542[[#This Row],[列5]]+テーブル141542[[#This Row],[列7]]/60)*$C$5,"")</f>
        <v>0</v>
      </c>
      <c r="L27" s="32" t="s">
        <v>4</v>
      </c>
      <c r="M27" s="149"/>
      <c r="N27" s="33"/>
      <c r="O27" s="50"/>
      <c r="P27" s="25"/>
    </row>
    <row r="28" spans="1:16" ht="22.5" customHeight="1" x14ac:dyDescent="0.15">
      <c r="A28" s="137"/>
      <c r="B28" s="160" t="str">
        <f>IF(テーブル141542[[#This Row],[列1]]="",
    "",
    TEXT(テーブル141542[[#This Row],[列1]],"(aaa)"))</f>
        <v/>
      </c>
      <c r="C28" s="138" t="s">
        <v>20</v>
      </c>
      <c r="D28" s="59" t="s">
        <v>21</v>
      </c>
      <c r="E28" s="143" t="s">
        <v>20</v>
      </c>
      <c r="F28" s="144" t="s">
        <v>32</v>
      </c>
      <c r="G28" s="27">
        <f>IF(OR(テーブル141542[[#This Row],[列2]]="",
          テーブル141542[[#This Row],[列4]]=""),
     0,
     IFERROR(HOUR(テーブル141542[[#This Row],[列4]]-テーブル141542[[#This Row],[列15]]-テーブル141542[[#This Row],[列2]]),
                  IFERROR(HOUR(テーブル141542[[#This Row],[列4]]-テーブル141542[[#This Row],[列2]]),
                               0)))</f>
        <v>0</v>
      </c>
      <c r="H28" s="28" t="s">
        <v>22</v>
      </c>
      <c r="I28"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8" s="30" t="s">
        <v>23</v>
      </c>
      <c r="K28" s="31">
        <f>IFERROR((テーブル141542[[#This Row],[列5]]+テーブル141542[[#This Row],[列7]]/60)*$C$5,"")</f>
        <v>0</v>
      </c>
      <c r="L28" s="32" t="s">
        <v>4</v>
      </c>
      <c r="M28" s="149"/>
      <c r="N28" s="33"/>
      <c r="O28" s="50"/>
      <c r="P28" s="25"/>
    </row>
    <row r="29" spans="1:16" ht="22.5" customHeight="1" x14ac:dyDescent="0.15">
      <c r="A29" s="137"/>
      <c r="B29" s="160" t="str">
        <f>IF(テーブル141542[[#This Row],[列1]]="",
    "",
    TEXT(テーブル141542[[#This Row],[列1]],"(aaa)"))</f>
        <v/>
      </c>
      <c r="C29" s="138" t="s">
        <v>20</v>
      </c>
      <c r="D29" s="59" t="s">
        <v>21</v>
      </c>
      <c r="E29" s="143" t="s">
        <v>20</v>
      </c>
      <c r="F29" s="144" t="s">
        <v>32</v>
      </c>
      <c r="G29" s="27">
        <f>IF(OR(テーブル141542[[#This Row],[列2]]="",
          テーブル141542[[#This Row],[列4]]=""),
     0,
     IFERROR(HOUR(テーブル141542[[#This Row],[列4]]-テーブル141542[[#This Row],[列15]]-テーブル141542[[#This Row],[列2]]),
                  IFERROR(HOUR(テーブル141542[[#This Row],[列4]]-テーブル141542[[#This Row],[列2]]),
                               0)))</f>
        <v>0</v>
      </c>
      <c r="H29" s="28" t="s">
        <v>22</v>
      </c>
      <c r="I29" s="34"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29" s="30" t="s">
        <v>23</v>
      </c>
      <c r="K29" s="31">
        <f>IFERROR((テーブル141542[[#This Row],[列5]]+テーブル141542[[#This Row],[列7]]/60)*$C$5,"")</f>
        <v>0</v>
      </c>
      <c r="L29" s="32" t="s">
        <v>4</v>
      </c>
      <c r="M29" s="149"/>
      <c r="N29" s="33"/>
      <c r="O29" s="50"/>
      <c r="P29" s="25"/>
    </row>
    <row r="30" spans="1:16" ht="22.5" customHeight="1" thickBot="1" x14ac:dyDescent="0.2">
      <c r="A30" s="139"/>
      <c r="B30" s="161" t="str">
        <f>IF(テーブル141542[[#This Row],[列1]]="",
    "",
    TEXT(テーブル141542[[#This Row],[列1]],"(aaa)"))</f>
        <v/>
      </c>
      <c r="C30" s="140" t="s">
        <v>20</v>
      </c>
      <c r="D30" s="35" t="s">
        <v>21</v>
      </c>
      <c r="E30" s="145" t="s">
        <v>20</v>
      </c>
      <c r="F30" s="146" t="s">
        <v>32</v>
      </c>
      <c r="G30" s="36">
        <f>IF(OR(テーブル141542[[#This Row],[列2]]="",
          テーブル141542[[#This Row],[列4]]=""),
     0,
     IFERROR(HOUR(テーブル141542[[#This Row],[列4]]-テーブル141542[[#This Row],[列15]]-テーブル141542[[#This Row],[列2]]),
                  IFERROR(HOUR(テーブル141542[[#This Row],[列4]]-テーブル141542[[#This Row],[列2]]),
                               0)))</f>
        <v>0</v>
      </c>
      <c r="H30" s="37" t="s">
        <v>22</v>
      </c>
      <c r="I30" s="38" t="str">
        <f>IF(OR(テーブル141542[[#This Row],[列2]]="",
          テーブル141542[[#This Row],[列4]]=""),
     "00",
     IF(ISERROR(MINUTE(テーブル141542[[#This Row],[列4]]-テーブル141542[[#This Row],[列15]]-テーブル141542[[#This Row],[列2]])),
        IF(ISERROR(MINUTE(テーブル141542[[#This Row],[列4]]-テーブル141542[[#This Row],[列2]])),
           "00",
           IF(MINUTE(テーブル141542[[#This Row],[列4]]-テーブル141542[[#This Row],[列2]])&lt;30,
              "00",
              30)),
        IF(MINUTE(テーブル141542[[#This Row],[列4]]-テーブル141542[[#This Row],[列15]]-テーブル141542[[#This Row],[列2]])&lt;30,
           "00",
           30)))</f>
        <v>00</v>
      </c>
      <c r="J30" s="39" t="s">
        <v>23</v>
      </c>
      <c r="K30" s="40">
        <f>IFERROR((テーブル141542[[#This Row],[列5]]+テーブル141542[[#This Row],[列7]]/60)*$C$5,"")</f>
        <v>0</v>
      </c>
      <c r="L30" s="41" t="s">
        <v>4</v>
      </c>
      <c r="M30" s="150"/>
      <c r="N30" s="42"/>
      <c r="O30" s="50"/>
      <c r="P30" s="25"/>
    </row>
    <row r="31" spans="1:16" ht="22.5" customHeight="1" thickBot="1" x14ac:dyDescent="0.2">
      <c r="A31" s="198" t="s">
        <v>27</v>
      </c>
      <c r="B31" s="199"/>
      <c r="C31" s="200"/>
      <c r="D31" s="201"/>
      <c r="E31" s="202"/>
      <c r="F31" s="57"/>
      <c r="G31" s="203">
        <f>SUM(テーブル141542[[#All],[列5]])+SUM(テーブル141542[[#All],[列7]])/60</f>
        <v>7</v>
      </c>
      <c r="H31" s="204"/>
      <c r="I31" s="205" t="s">
        <v>24</v>
      </c>
      <c r="J31" s="206"/>
      <c r="K31" s="43">
        <f>SUM(テーブル141542[[#All],[列9]])</f>
        <v>22610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M31:N31"/>
    <mergeCell ref="K7:L7"/>
    <mergeCell ref="A31:B31"/>
    <mergeCell ref="C31:E31"/>
    <mergeCell ref="G31:H31"/>
    <mergeCell ref="I31:J31"/>
    <mergeCell ref="A5:B5"/>
    <mergeCell ref="C5:E5"/>
    <mergeCell ref="A7:B7"/>
    <mergeCell ref="C7:E7"/>
    <mergeCell ref="G7:J7"/>
    <mergeCell ref="D1:M1"/>
    <mergeCell ref="A3:B3"/>
    <mergeCell ref="C3:E3"/>
    <mergeCell ref="A4:B4"/>
    <mergeCell ref="C4:E4"/>
    <mergeCell ref="A2:N2"/>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①年月支払分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209" t="s">
        <v>16</v>
      </c>
      <c r="D7" s="209"/>
      <c r="E7" s="209"/>
      <c r="F7" s="111" t="s">
        <v>49</v>
      </c>
      <c r="G7" s="193" t="s">
        <v>17</v>
      </c>
      <c r="H7" s="194"/>
      <c r="I7" s="194"/>
      <c r="J7" s="195"/>
      <c r="K7" s="193" t="s">
        <v>18</v>
      </c>
      <c r="L7" s="195"/>
      <c r="M7" s="14" t="s">
        <v>28</v>
      </c>
      <c r="N7" s="15" t="s">
        <v>19</v>
      </c>
      <c r="O7" s="16"/>
    </row>
    <row r="8" spans="1:16" ht="22.5" customHeight="1" x14ac:dyDescent="0.15">
      <c r="A8" s="135"/>
      <c r="B8" s="162" t="str">
        <f>IF(テーブル1415[[#This Row],[列1]]="",
    "",
    TEXT(テーブル1415[[#This Row],[列1]],"(aaa)"))</f>
        <v/>
      </c>
      <c r="C8" s="136" t="s">
        <v>32</v>
      </c>
      <c r="D8" s="58" t="s">
        <v>21</v>
      </c>
      <c r="E8" s="141" t="s">
        <v>32</v>
      </c>
      <c r="F8" s="142" t="s">
        <v>32</v>
      </c>
      <c r="G8" s="18">
        <f>IF(OR(テーブル1415[[#This Row],[列2]]="",
          テーブル1415[[#This Row],[列4]]=""),
     0,
     IFERROR(HOUR(テーブル1415[[#This Row],[列4]]-テーブル1415[[#This Row],[列15]]-テーブル1415[[#This Row],[列2]]),
                  IFERROR(HOUR(テーブル1415[[#This Row],[列4]]-テーブル1415[[#This Row],[列2]]),
                               0)))</f>
        <v>0</v>
      </c>
      <c r="H8" s="19" t="s">
        <v>22</v>
      </c>
      <c r="I8" s="20"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8" s="21" t="s">
        <v>23</v>
      </c>
      <c r="K8" s="22">
        <f>IFERROR((テーブル1415[[#This Row],[列5]]+テーブル1415[[#This Row],[列7]]/60)*$C$5,"")</f>
        <v>0</v>
      </c>
      <c r="L8" s="23" t="s">
        <v>4</v>
      </c>
      <c r="M8" s="147"/>
      <c r="N8" s="24"/>
      <c r="O8" s="50"/>
      <c r="P8" s="25"/>
    </row>
    <row r="9" spans="1:16" ht="22.5" customHeight="1" x14ac:dyDescent="0.15">
      <c r="A9" s="137"/>
      <c r="B9" s="159" t="str">
        <f>IF(テーブル1415[[#This Row],[列1]]="",
    "",
    TEXT(テーブル1415[[#This Row],[列1]],"(aaa)"))</f>
        <v/>
      </c>
      <c r="C9" s="138" t="s">
        <v>20</v>
      </c>
      <c r="D9" s="59" t="s">
        <v>21</v>
      </c>
      <c r="E9" s="143" t="s">
        <v>20</v>
      </c>
      <c r="F9" s="144" t="s">
        <v>32</v>
      </c>
      <c r="G9" s="27">
        <f>IF(OR(テーブル1415[[#This Row],[列2]]="",
          テーブル1415[[#This Row],[列4]]=""),
     0,
     IFERROR(HOUR(テーブル1415[[#This Row],[列4]]-テーブル1415[[#This Row],[列15]]-テーブル1415[[#This Row],[列2]]),
                  IFERROR(HOUR(テーブル1415[[#This Row],[列4]]-テーブル1415[[#This Row],[列2]]),
                               0)))</f>
        <v>0</v>
      </c>
      <c r="H9" s="28" t="s">
        <v>22</v>
      </c>
      <c r="I9" s="29"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9" s="30" t="s">
        <v>23</v>
      </c>
      <c r="K9" s="31">
        <f>IFERROR((テーブル1415[[#This Row],[列5]]+テーブル1415[[#This Row],[列7]]/60)*$C$5,"")</f>
        <v>0</v>
      </c>
      <c r="L9" s="32" t="s">
        <v>4</v>
      </c>
      <c r="M9" s="148"/>
      <c r="N9" s="33"/>
      <c r="O9" s="50"/>
      <c r="P9" s="25"/>
    </row>
    <row r="10" spans="1:16" ht="22.5" customHeight="1" x14ac:dyDescent="0.15">
      <c r="A10" s="137"/>
      <c r="B10" s="160" t="str">
        <f>IF(テーブル1415[[#This Row],[列1]]="",
    "",
    TEXT(テーブル1415[[#This Row],[列1]],"(aaa)"))</f>
        <v/>
      </c>
      <c r="C10" s="138" t="s">
        <v>20</v>
      </c>
      <c r="D10" s="59" t="s">
        <v>21</v>
      </c>
      <c r="E10" s="143" t="s">
        <v>20</v>
      </c>
      <c r="F10" s="144" t="s">
        <v>32</v>
      </c>
      <c r="G10" s="27">
        <f>IF(OR(テーブル1415[[#This Row],[列2]]="",
          テーブル1415[[#This Row],[列4]]=""),
     0,
     IFERROR(HOUR(テーブル1415[[#This Row],[列4]]-テーブル1415[[#This Row],[列15]]-テーブル1415[[#This Row],[列2]]),
                  IFERROR(HOUR(テーブル1415[[#This Row],[列4]]-テーブル1415[[#This Row],[列2]]),
                               0)))</f>
        <v>0</v>
      </c>
      <c r="H10" s="28" t="s">
        <v>22</v>
      </c>
      <c r="I10"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0" s="30" t="s">
        <v>23</v>
      </c>
      <c r="K10" s="31">
        <f>IFERROR((テーブル1415[[#This Row],[列5]]+テーブル1415[[#This Row],[列7]]/60)*$C$5,"")</f>
        <v>0</v>
      </c>
      <c r="L10" s="32" t="s">
        <v>4</v>
      </c>
      <c r="M10" s="148"/>
      <c r="N10" s="33"/>
      <c r="O10" s="50"/>
      <c r="P10" s="25"/>
    </row>
    <row r="11" spans="1:16" ht="22.5" customHeight="1" x14ac:dyDescent="0.15">
      <c r="A11" s="137"/>
      <c r="B11" s="160" t="str">
        <f>IF(テーブル1415[[#This Row],[列1]]="",
    "",
    TEXT(テーブル1415[[#This Row],[列1]],"(aaa)"))</f>
        <v/>
      </c>
      <c r="C11" s="138" t="s">
        <v>20</v>
      </c>
      <c r="D11" s="59" t="s">
        <v>21</v>
      </c>
      <c r="E11" s="143" t="s">
        <v>20</v>
      </c>
      <c r="F11" s="144" t="s">
        <v>32</v>
      </c>
      <c r="G11" s="27">
        <f>IF(OR(テーブル1415[[#This Row],[列2]]="",
          テーブル1415[[#This Row],[列4]]=""),
     0,
     IFERROR(HOUR(テーブル1415[[#This Row],[列4]]-テーブル1415[[#This Row],[列15]]-テーブル1415[[#This Row],[列2]]),
                  IFERROR(HOUR(テーブル1415[[#This Row],[列4]]-テーブル1415[[#This Row],[列2]]),
                               0)))</f>
        <v>0</v>
      </c>
      <c r="H11" s="28" t="s">
        <v>22</v>
      </c>
      <c r="I11"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1" s="30" t="s">
        <v>23</v>
      </c>
      <c r="K11" s="31">
        <f>IFERROR((テーブル1415[[#This Row],[列5]]+テーブル1415[[#This Row],[列7]]/60)*$C$5,"")</f>
        <v>0</v>
      </c>
      <c r="L11" s="32" t="s">
        <v>4</v>
      </c>
      <c r="M11" s="148"/>
      <c r="N11" s="33"/>
      <c r="O11" s="50"/>
      <c r="P11" s="25"/>
    </row>
    <row r="12" spans="1:16" ht="22.5" customHeight="1" x14ac:dyDescent="0.15">
      <c r="A12" s="137"/>
      <c r="B12" s="160" t="str">
        <f>IF(テーブル1415[[#This Row],[列1]]="",
    "",
    TEXT(テーブル1415[[#This Row],[列1]],"(aaa)"))</f>
        <v/>
      </c>
      <c r="C12" s="138" t="s">
        <v>20</v>
      </c>
      <c r="D12" s="59" t="s">
        <v>21</v>
      </c>
      <c r="E12" s="143" t="s">
        <v>20</v>
      </c>
      <c r="F12" s="144" t="s">
        <v>32</v>
      </c>
      <c r="G12" s="27">
        <f>IF(OR(テーブル1415[[#This Row],[列2]]="",
          テーブル1415[[#This Row],[列4]]=""),
     0,
     IFERROR(HOUR(テーブル1415[[#This Row],[列4]]-テーブル1415[[#This Row],[列15]]-テーブル1415[[#This Row],[列2]]),
                  IFERROR(HOUR(テーブル1415[[#This Row],[列4]]-テーブル1415[[#This Row],[列2]]),
                               0)))</f>
        <v>0</v>
      </c>
      <c r="H12" s="28" t="s">
        <v>22</v>
      </c>
      <c r="I12"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2" s="30" t="s">
        <v>23</v>
      </c>
      <c r="K12" s="31">
        <f>IFERROR((テーブル1415[[#This Row],[列5]]+テーブル1415[[#This Row],[列7]]/60)*$C$5,"")</f>
        <v>0</v>
      </c>
      <c r="L12" s="32" t="s">
        <v>4</v>
      </c>
      <c r="M12" s="149"/>
      <c r="N12" s="33"/>
      <c r="O12" s="50"/>
      <c r="P12" s="25"/>
    </row>
    <row r="13" spans="1:16" ht="22.5" customHeight="1" x14ac:dyDescent="0.15">
      <c r="A13" s="137"/>
      <c r="B13" s="160" t="str">
        <f>IF(テーブル1415[[#This Row],[列1]]="",
    "",
    TEXT(テーブル1415[[#This Row],[列1]],"(aaa)"))</f>
        <v/>
      </c>
      <c r="C13" s="138" t="s">
        <v>20</v>
      </c>
      <c r="D13" s="59" t="s">
        <v>21</v>
      </c>
      <c r="E13" s="143" t="s">
        <v>20</v>
      </c>
      <c r="F13" s="144" t="s">
        <v>32</v>
      </c>
      <c r="G13" s="27">
        <f>IF(OR(テーブル1415[[#This Row],[列2]]="",
          テーブル1415[[#This Row],[列4]]=""),
     0,
     IFERROR(HOUR(テーブル1415[[#This Row],[列4]]-テーブル1415[[#This Row],[列15]]-テーブル1415[[#This Row],[列2]]),
                  IFERROR(HOUR(テーブル1415[[#This Row],[列4]]-テーブル1415[[#This Row],[列2]]),
                               0)))</f>
        <v>0</v>
      </c>
      <c r="H13" s="28" t="s">
        <v>22</v>
      </c>
      <c r="I13"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3" s="30" t="s">
        <v>23</v>
      </c>
      <c r="K13" s="31">
        <f>IFERROR((テーブル1415[[#This Row],[列5]]+テーブル1415[[#This Row],[列7]]/60)*$C$5,"")</f>
        <v>0</v>
      </c>
      <c r="L13" s="32" t="s">
        <v>4</v>
      </c>
      <c r="M13" s="149"/>
      <c r="N13" s="33"/>
      <c r="O13" s="50"/>
      <c r="P13" s="25"/>
    </row>
    <row r="14" spans="1:16" ht="22.5" customHeight="1" x14ac:dyDescent="0.15">
      <c r="A14" s="137"/>
      <c r="B14" s="160" t="str">
        <f>IF(テーブル1415[[#This Row],[列1]]="",
    "",
    TEXT(テーブル1415[[#This Row],[列1]],"(aaa)"))</f>
        <v/>
      </c>
      <c r="C14" s="138" t="s">
        <v>20</v>
      </c>
      <c r="D14" s="59" t="s">
        <v>21</v>
      </c>
      <c r="E14" s="143" t="s">
        <v>20</v>
      </c>
      <c r="F14" s="144" t="s">
        <v>32</v>
      </c>
      <c r="G14" s="27">
        <f>IF(OR(テーブル1415[[#This Row],[列2]]="",
          テーブル1415[[#This Row],[列4]]=""),
     0,
     IFERROR(HOUR(テーブル1415[[#This Row],[列4]]-テーブル1415[[#This Row],[列15]]-テーブル1415[[#This Row],[列2]]),
                  IFERROR(HOUR(テーブル1415[[#This Row],[列4]]-テーブル1415[[#This Row],[列2]]),
                               0)))</f>
        <v>0</v>
      </c>
      <c r="H14" s="28" t="s">
        <v>22</v>
      </c>
      <c r="I14"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4" s="30" t="s">
        <v>23</v>
      </c>
      <c r="K14" s="31">
        <f>IFERROR((テーブル1415[[#This Row],[列5]]+テーブル1415[[#This Row],[列7]]/60)*$C$5,"")</f>
        <v>0</v>
      </c>
      <c r="L14" s="32" t="s">
        <v>4</v>
      </c>
      <c r="M14" s="149"/>
      <c r="N14" s="33"/>
      <c r="O14" s="50"/>
      <c r="P14" s="25"/>
    </row>
    <row r="15" spans="1:16" ht="22.5" customHeight="1" x14ac:dyDescent="0.15">
      <c r="A15" s="137"/>
      <c r="B15" s="160" t="str">
        <f>IF(テーブル1415[[#This Row],[列1]]="",
    "",
    TEXT(テーブル1415[[#This Row],[列1]],"(aaa)"))</f>
        <v/>
      </c>
      <c r="C15" s="138" t="s">
        <v>20</v>
      </c>
      <c r="D15" s="59" t="s">
        <v>21</v>
      </c>
      <c r="E15" s="143" t="s">
        <v>20</v>
      </c>
      <c r="F15" s="144" t="s">
        <v>32</v>
      </c>
      <c r="G15" s="27">
        <f>IF(OR(テーブル1415[[#This Row],[列2]]="",
          テーブル1415[[#This Row],[列4]]=""),
     0,
     IFERROR(HOUR(テーブル1415[[#This Row],[列4]]-テーブル1415[[#This Row],[列15]]-テーブル1415[[#This Row],[列2]]),
                  IFERROR(HOUR(テーブル1415[[#This Row],[列4]]-テーブル1415[[#This Row],[列2]]),
                               0)))</f>
        <v>0</v>
      </c>
      <c r="H15" s="28" t="s">
        <v>22</v>
      </c>
      <c r="I15"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5" s="30" t="s">
        <v>23</v>
      </c>
      <c r="K15" s="31">
        <f>IFERROR((テーブル1415[[#This Row],[列5]]+テーブル1415[[#This Row],[列7]]/60)*$C$5,"")</f>
        <v>0</v>
      </c>
      <c r="L15" s="32" t="s">
        <v>4</v>
      </c>
      <c r="M15" s="149"/>
      <c r="N15" s="33"/>
      <c r="O15" s="50"/>
      <c r="P15" s="25"/>
    </row>
    <row r="16" spans="1:16" ht="22.5" customHeight="1" x14ac:dyDescent="0.15">
      <c r="A16" s="137"/>
      <c r="B16" s="160" t="str">
        <f>IF(テーブル1415[[#This Row],[列1]]="",
    "",
    TEXT(テーブル1415[[#This Row],[列1]],"(aaa)"))</f>
        <v/>
      </c>
      <c r="C16" s="138" t="s">
        <v>20</v>
      </c>
      <c r="D16" s="59" t="s">
        <v>21</v>
      </c>
      <c r="E16" s="143" t="s">
        <v>20</v>
      </c>
      <c r="F16" s="144" t="s">
        <v>32</v>
      </c>
      <c r="G16" s="27">
        <f>IF(OR(テーブル1415[[#This Row],[列2]]="",
          テーブル1415[[#This Row],[列4]]=""),
     0,
     IFERROR(HOUR(テーブル1415[[#This Row],[列4]]-テーブル1415[[#This Row],[列15]]-テーブル1415[[#This Row],[列2]]),
                  IFERROR(HOUR(テーブル1415[[#This Row],[列4]]-テーブル1415[[#This Row],[列2]]),
                               0)))</f>
        <v>0</v>
      </c>
      <c r="H16" s="28" t="s">
        <v>22</v>
      </c>
      <c r="I16"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6" s="30" t="s">
        <v>23</v>
      </c>
      <c r="K16" s="31">
        <f>IFERROR((テーブル1415[[#This Row],[列5]]+テーブル1415[[#This Row],[列7]]/60)*$C$5,"")</f>
        <v>0</v>
      </c>
      <c r="L16" s="32" t="s">
        <v>4</v>
      </c>
      <c r="M16" s="149"/>
      <c r="N16" s="33"/>
      <c r="O16" s="50"/>
      <c r="P16" s="25"/>
    </row>
    <row r="17" spans="1:16" ht="22.5" customHeight="1" x14ac:dyDescent="0.15">
      <c r="A17" s="137"/>
      <c r="B17" s="160" t="str">
        <f>IF(テーブル1415[[#This Row],[列1]]="",
    "",
    TEXT(テーブル1415[[#This Row],[列1]],"(aaa)"))</f>
        <v/>
      </c>
      <c r="C17" s="138" t="s">
        <v>20</v>
      </c>
      <c r="D17" s="59" t="s">
        <v>21</v>
      </c>
      <c r="E17" s="143" t="s">
        <v>20</v>
      </c>
      <c r="F17" s="144" t="s">
        <v>32</v>
      </c>
      <c r="G17" s="27">
        <f>IF(OR(テーブル1415[[#This Row],[列2]]="",
          テーブル1415[[#This Row],[列4]]=""),
     0,
     IFERROR(HOUR(テーブル1415[[#This Row],[列4]]-テーブル1415[[#This Row],[列15]]-テーブル1415[[#This Row],[列2]]),
                  IFERROR(HOUR(テーブル1415[[#This Row],[列4]]-テーブル1415[[#This Row],[列2]]),
                               0)))</f>
        <v>0</v>
      </c>
      <c r="H17" s="28" t="s">
        <v>22</v>
      </c>
      <c r="I17"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7" s="30" t="s">
        <v>23</v>
      </c>
      <c r="K17" s="31">
        <f>IFERROR((テーブル1415[[#This Row],[列5]]+テーブル1415[[#This Row],[列7]]/60)*$C$5,"")</f>
        <v>0</v>
      </c>
      <c r="L17" s="32" t="s">
        <v>4</v>
      </c>
      <c r="M17" s="149"/>
      <c r="N17" s="33"/>
      <c r="O17" s="50"/>
      <c r="P17" s="25"/>
    </row>
    <row r="18" spans="1:16" ht="22.5" customHeight="1" x14ac:dyDescent="0.15">
      <c r="A18" s="137"/>
      <c r="B18" s="160" t="str">
        <f>IF(テーブル1415[[#This Row],[列1]]="",
    "",
    TEXT(テーブル1415[[#This Row],[列1]],"(aaa)"))</f>
        <v/>
      </c>
      <c r="C18" s="138" t="s">
        <v>20</v>
      </c>
      <c r="D18" s="59" t="s">
        <v>21</v>
      </c>
      <c r="E18" s="143" t="s">
        <v>20</v>
      </c>
      <c r="F18" s="144" t="s">
        <v>32</v>
      </c>
      <c r="G18" s="27">
        <f>IF(OR(テーブル1415[[#This Row],[列2]]="",
          テーブル1415[[#This Row],[列4]]=""),
     0,
     IFERROR(HOUR(テーブル1415[[#This Row],[列4]]-テーブル1415[[#This Row],[列15]]-テーブル1415[[#This Row],[列2]]),
                  IFERROR(HOUR(テーブル1415[[#This Row],[列4]]-テーブル1415[[#This Row],[列2]]),
                               0)))</f>
        <v>0</v>
      </c>
      <c r="H18" s="28" t="s">
        <v>22</v>
      </c>
      <c r="I18"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8" s="30" t="s">
        <v>23</v>
      </c>
      <c r="K18" s="31">
        <f>IFERROR((テーブル1415[[#This Row],[列5]]+テーブル1415[[#This Row],[列7]]/60)*$C$5,"")</f>
        <v>0</v>
      </c>
      <c r="L18" s="32" t="s">
        <v>4</v>
      </c>
      <c r="M18" s="149"/>
      <c r="N18" s="33"/>
      <c r="O18" s="50"/>
      <c r="P18" s="25"/>
    </row>
    <row r="19" spans="1:16" ht="22.5" customHeight="1" x14ac:dyDescent="0.15">
      <c r="A19" s="137"/>
      <c r="B19" s="160" t="str">
        <f>IF(テーブル1415[[#This Row],[列1]]="",
    "",
    TEXT(テーブル1415[[#This Row],[列1]],"(aaa)"))</f>
        <v/>
      </c>
      <c r="C19" s="138" t="s">
        <v>20</v>
      </c>
      <c r="D19" s="59" t="s">
        <v>21</v>
      </c>
      <c r="E19" s="143" t="s">
        <v>20</v>
      </c>
      <c r="F19" s="144" t="s">
        <v>32</v>
      </c>
      <c r="G19" s="27">
        <f>IF(OR(テーブル1415[[#This Row],[列2]]="",
          テーブル1415[[#This Row],[列4]]=""),
     0,
     IFERROR(HOUR(テーブル1415[[#This Row],[列4]]-テーブル1415[[#This Row],[列15]]-テーブル1415[[#This Row],[列2]]),
                  IFERROR(HOUR(テーブル1415[[#This Row],[列4]]-テーブル1415[[#This Row],[列2]]),
                               0)))</f>
        <v>0</v>
      </c>
      <c r="H19" s="28" t="s">
        <v>22</v>
      </c>
      <c r="I19"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19" s="30" t="s">
        <v>23</v>
      </c>
      <c r="K19" s="31">
        <f>IFERROR((テーブル1415[[#This Row],[列5]]+テーブル1415[[#This Row],[列7]]/60)*$C$5,"")</f>
        <v>0</v>
      </c>
      <c r="L19" s="32" t="s">
        <v>4</v>
      </c>
      <c r="M19" s="149"/>
      <c r="N19" s="33"/>
      <c r="O19" s="50"/>
      <c r="P19" s="25"/>
    </row>
    <row r="20" spans="1:16" ht="22.5" customHeight="1" x14ac:dyDescent="0.15">
      <c r="A20" s="137"/>
      <c r="B20" s="160" t="str">
        <f>IF(テーブル1415[[#This Row],[列1]]="",
    "",
    TEXT(テーブル1415[[#This Row],[列1]],"(aaa)"))</f>
        <v/>
      </c>
      <c r="C20" s="138" t="s">
        <v>20</v>
      </c>
      <c r="D20" s="59" t="s">
        <v>21</v>
      </c>
      <c r="E20" s="143" t="s">
        <v>20</v>
      </c>
      <c r="F20" s="144" t="s">
        <v>32</v>
      </c>
      <c r="G20" s="27">
        <f>IF(OR(テーブル1415[[#This Row],[列2]]="",
          テーブル1415[[#This Row],[列4]]=""),
     0,
     IFERROR(HOUR(テーブル1415[[#This Row],[列4]]-テーブル1415[[#This Row],[列15]]-テーブル1415[[#This Row],[列2]]),
                  IFERROR(HOUR(テーブル1415[[#This Row],[列4]]-テーブル1415[[#This Row],[列2]]),
                               0)))</f>
        <v>0</v>
      </c>
      <c r="H20" s="28" t="s">
        <v>22</v>
      </c>
      <c r="I20"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0" s="30" t="s">
        <v>23</v>
      </c>
      <c r="K20" s="31">
        <f>IFERROR((テーブル1415[[#This Row],[列5]]+テーブル1415[[#This Row],[列7]]/60)*$C$5,"")</f>
        <v>0</v>
      </c>
      <c r="L20" s="32" t="s">
        <v>4</v>
      </c>
      <c r="M20" s="149"/>
      <c r="N20" s="33"/>
      <c r="O20" s="50"/>
      <c r="P20" s="25"/>
    </row>
    <row r="21" spans="1:16" ht="22.5" customHeight="1" x14ac:dyDescent="0.15">
      <c r="A21" s="137"/>
      <c r="B21" s="160" t="str">
        <f>IF(テーブル1415[[#This Row],[列1]]="",
    "",
    TEXT(テーブル1415[[#This Row],[列1]],"(aaa)"))</f>
        <v/>
      </c>
      <c r="C21" s="138" t="s">
        <v>20</v>
      </c>
      <c r="D21" s="59" t="s">
        <v>21</v>
      </c>
      <c r="E21" s="143" t="s">
        <v>20</v>
      </c>
      <c r="F21" s="144" t="s">
        <v>32</v>
      </c>
      <c r="G21" s="27">
        <f>IF(OR(テーブル1415[[#This Row],[列2]]="",
          テーブル1415[[#This Row],[列4]]=""),
     0,
     IFERROR(HOUR(テーブル1415[[#This Row],[列4]]-テーブル1415[[#This Row],[列15]]-テーブル1415[[#This Row],[列2]]),
                  IFERROR(HOUR(テーブル1415[[#This Row],[列4]]-テーブル1415[[#This Row],[列2]]),
                               0)))</f>
        <v>0</v>
      </c>
      <c r="H21" s="28" t="s">
        <v>22</v>
      </c>
      <c r="I21"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1" s="30" t="s">
        <v>23</v>
      </c>
      <c r="K21" s="31">
        <f>IFERROR((テーブル1415[[#This Row],[列5]]+テーブル1415[[#This Row],[列7]]/60)*$C$5,"")</f>
        <v>0</v>
      </c>
      <c r="L21" s="32" t="s">
        <v>4</v>
      </c>
      <c r="M21" s="149"/>
      <c r="N21" s="33"/>
      <c r="O21" s="50"/>
      <c r="P21" s="25"/>
    </row>
    <row r="22" spans="1:16" ht="22.5" customHeight="1" x14ac:dyDescent="0.15">
      <c r="A22" s="137"/>
      <c r="B22" s="160" t="str">
        <f>IF(テーブル1415[[#This Row],[列1]]="",
    "",
    TEXT(テーブル1415[[#This Row],[列1]],"(aaa)"))</f>
        <v/>
      </c>
      <c r="C22" s="138" t="s">
        <v>20</v>
      </c>
      <c r="D22" s="59" t="s">
        <v>21</v>
      </c>
      <c r="E22" s="143" t="s">
        <v>20</v>
      </c>
      <c r="F22" s="144" t="s">
        <v>32</v>
      </c>
      <c r="G22" s="27">
        <f>IF(OR(テーブル1415[[#This Row],[列2]]="",
          テーブル1415[[#This Row],[列4]]=""),
     0,
     IFERROR(HOUR(テーブル1415[[#This Row],[列4]]-テーブル1415[[#This Row],[列15]]-テーブル1415[[#This Row],[列2]]),
                  IFERROR(HOUR(テーブル1415[[#This Row],[列4]]-テーブル1415[[#This Row],[列2]]),
                               0)))</f>
        <v>0</v>
      </c>
      <c r="H22" s="28" t="s">
        <v>22</v>
      </c>
      <c r="I22"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2" s="30" t="s">
        <v>23</v>
      </c>
      <c r="K22" s="31">
        <f>IFERROR((テーブル1415[[#This Row],[列5]]+テーブル1415[[#This Row],[列7]]/60)*$C$5,"")</f>
        <v>0</v>
      </c>
      <c r="L22" s="32" t="s">
        <v>4</v>
      </c>
      <c r="M22" s="149"/>
      <c r="N22" s="33"/>
      <c r="O22" s="50"/>
      <c r="P22" s="25"/>
    </row>
    <row r="23" spans="1:16" ht="22.5" customHeight="1" x14ac:dyDescent="0.15">
      <c r="A23" s="137"/>
      <c r="B23" s="160" t="str">
        <f>IF(テーブル1415[[#This Row],[列1]]="",
    "",
    TEXT(テーブル1415[[#This Row],[列1]],"(aaa)"))</f>
        <v/>
      </c>
      <c r="C23" s="138" t="s">
        <v>20</v>
      </c>
      <c r="D23" s="59" t="s">
        <v>21</v>
      </c>
      <c r="E23" s="143" t="s">
        <v>20</v>
      </c>
      <c r="F23" s="144" t="s">
        <v>32</v>
      </c>
      <c r="G23" s="27">
        <f>IF(OR(テーブル1415[[#This Row],[列2]]="",
          テーブル1415[[#This Row],[列4]]=""),
     0,
     IFERROR(HOUR(テーブル1415[[#This Row],[列4]]-テーブル1415[[#This Row],[列15]]-テーブル1415[[#This Row],[列2]]),
                  IFERROR(HOUR(テーブル1415[[#This Row],[列4]]-テーブル1415[[#This Row],[列2]]),
                               0)))</f>
        <v>0</v>
      </c>
      <c r="H23" s="28" t="s">
        <v>22</v>
      </c>
      <c r="I23"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3" s="30" t="s">
        <v>23</v>
      </c>
      <c r="K23" s="31">
        <f>IFERROR((テーブル1415[[#This Row],[列5]]+テーブル1415[[#This Row],[列7]]/60)*$C$5,"")</f>
        <v>0</v>
      </c>
      <c r="L23" s="32" t="s">
        <v>4</v>
      </c>
      <c r="M23" s="149"/>
      <c r="N23" s="33"/>
      <c r="O23" s="50"/>
      <c r="P23" s="25"/>
    </row>
    <row r="24" spans="1:16" ht="22.5" customHeight="1" x14ac:dyDescent="0.15">
      <c r="A24" s="137"/>
      <c r="B24" s="160" t="str">
        <f>IF(テーブル1415[[#This Row],[列1]]="",
    "",
    TEXT(テーブル1415[[#This Row],[列1]],"(aaa)"))</f>
        <v/>
      </c>
      <c r="C24" s="138" t="s">
        <v>20</v>
      </c>
      <c r="D24" s="59" t="s">
        <v>21</v>
      </c>
      <c r="E24" s="143" t="s">
        <v>20</v>
      </c>
      <c r="F24" s="144" t="s">
        <v>32</v>
      </c>
      <c r="G24" s="27">
        <f>IF(OR(テーブル1415[[#This Row],[列2]]="",
          テーブル1415[[#This Row],[列4]]=""),
     0,
     IFERROR(HOUR(テーブル1415[[#This Row],[列4]]-テーブル1415[[#This Row],[列15]]-テーブル1415[[#This Row],[列2]]),
                  IFERROR(HOUR(テーブル1415[[#This Row],[列4]]-テーブル1415[[#This Row],[列2]]),
                               0)))</f>
        <v>0</v>
      </c>
      <c r="H24" s="28" t="s">
        <v>22</v>
      </c>
      <c r="I24"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4" s="30" t="s">
        <v>23</v>
      </c>
      <c r="K24" s="31">
        <f>IFERROR((テーブル1415[[#This Row],[列5]]+テーブル1415[[#This Row],[列7]]/60)*$C$5,"")</f>
        <v>0</v>
      </c>
      <c r="L24" s="32" t="s">
        <v>4</v>
      </c>
      <c r="M24" s="148"/>
      <c r="N24" s="33"/>
      <c r="O24" s="50"/>
      <c r="P24" s="25"/>
    </row>
    <row r="25" spans="1:16" ht="22.5" customHeight="1" x14ac:dyDescent="0.15">
      <c r="A25" s="137"/>
      <c r="B25" s="160" t="str">
        <f>IF(テーブル1415[[#This Row],[列1]]="",
    "",
    TEXT(テーブル1415[[#This Row],[列1]],"(aaa)"))</f>
        <v/>
      </c>
      <c r="C25" s="138" t="s">
        <v>20</v>
      </c>
      <c r="D25" s="26" t="s">
        <v>21</v>
      </c>
      <c r="E25" s="143" t="s">
        <v>20</v>
      </c>
      <c r="F25" s="144" t="s">
        <v>32</v>
      </c>
      <c r="G25" s="27">
        <f>IF(OR(テーブル1415[[#This Row],[列2]]="",
          テーブル1415[[#This Row],[列4]]=""),
     0,
     IFERROR(HOUR(テーブル1415[[#This Row],[列4]]-テーブル1415[[#This Row],[列15]]-テーブル1415[[#This Row],[列2]]),
                  IFERROR(HOUR(テーブル1415[[#This Row],[列4]]-テーブル1415[[#This Row],[列2]]),
                               0)))</f>
        <v>0</v>
      </c>
      <c r="H25" s="28" t="s">
        <v>22</v>
      </c>
      <c r="I25"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5" s="30" t="s">
        <v>23</v>
      </c>
      <c r="K25" s="31">
        <f>IFERROR((テーブル1415[[#This Row],[列5]]+テーブル1415[[#This Row],[列7]]/60)*$C$5,"")</f>
        <v>0</v>
      </c>
      <c r="L25" s="32" t="s">
        <v>4</v>
      </c>
      <c r="M25" s="149"/>
      <c r="N25" s="33"/>
      <c r="O25" s="50"/>
      <c r="P25" s="25"/>
    </row>
    <row r="26" spans="1:16" ht="22.5" customHeight="1" x14ac:dyDescent="0.15">
      <c r="A26" s="137"/>
      <c r="B26" s="160" t="str">
        <f>IF(テーブル1415[[#This Row],[列1]]="",
    "",
    TEXT(テーブル1415[[#This Row],[列1]],"(aaa)"))</f>
        <v/>
      </c>
      <c r="C26" s="138" t="s">
        <v>20</v>
      </c>
      <c r="D26" s="26" t="s">
        <v>21</v>
      </c>
      <c r="E26" s="143" t="s">
        <v>20</v>
      </c>
      <c r="F26" s="144" t="s">
        <v>32</v>
      </c>
      <c r="G26" s="27">
        <f>IF(OR(テーブル1415[[#This Row],[列2]]="",
          テーブル1415[[#This Row],[列4]]=""),
     0,
     IFERROR(HOUR(テーブル1415[[#This Row],[列4]]-テーブル1415[[#This Row],[列15]]-テーブル1415[[#This Row],[列2]]),
                  IFERROR(HOUR(テーブル1415[[#This Row],[列4]]-テーブル1415[[#This Row],[列2]]),
                               0)))</f>
        <v>0</v>
      </c>
      <c r="H26" s="28" t="s">
        <v>22</v>
      </c>
      <c r="I26"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6" s="30" t="s">
        <v>23</v>
      </c>
      <c r="K26" s="31">
        <f>IFERROR((テーブル1415[[#This Row],[列5]]+テーブル1415[[#This Row],[列7]]/60)*$C$5,"")</f>
        <v>0</v>
      </c>
      <c r="L26" s="32" t="s">
        <v>4</v>
      </c>
      <c r="M26" s="149"/>
      <c r="N26" s="33"/>
      <c r="O26" s="50"/>
      <c r="P26" s="25"/>
    </row>
    <row r="27" spans="1:16" ht="22.5" customHeight="1" x14ac:dyDescent="0.15">
      <c r="A27" s="137"/>
      <c r="B27" s="160" t="str">
        <f>IF(テーブル1415[[#This Row],[列1]]="",
    "",
    TEXT(テーブル1415[[#This Row],[列1]],"(aaa)"))</f>
        <v/>
      </c>
      <c r="C27" s="138" t="s">
        <v>20</v>
      </c>
      <c r="D27" s="26" t="s">
        <v>21</v>
      </c>
      <c r="E27" s="143" t="s">
        <v>20</v>
      </c>
      <c r="F27" s="144" t="s">
        <v>32</v>
      </c>
      <c r="G27" s="27">
        <f>IF(OR(テーブル1415[[#This Row],[列2]]="",
          テーブル1415[[#This Row],[列4]]=""),
     0,
     IFERROR(HOUR(テーブル1415[[#This Row],[列4]]-テーブル1415[[#This Row],[列15]]-テーブル1415[[#This Row],[列2]]),
                  IFERROR(HOUR(テーブル1415[[#This Row],[列4]]-テーブル1415[[#This Row],[列2]]),
                               0)))</f>
        <v>0</v>
      </c>
      <c r="H27" s="28" t="s">
        <v>22</v>
      </c>
      <c r="I27"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7" s="30" t="s">
        <v>23</v>
      </c>
      <c r="K27" s="31">
        <f>IFERROR((テーブル1415[[#This Row],[列5]]+テーブル1415[[#This Row],[列7]]/60)*$C$5,"")</f>
        <v>0</v>
      </c>
      <c r="L27" s="32" t="s">
        <v>4</v>
      </c>
      <c r="M27" s="149"/>
      <c r="N27" s="33"/>
      <c r="O27" s="50"/>
      <c r="P27" s="25"/>
    </row>
    <row r="28" spans="1:16" ht="22.5" customHeight="1" x14ac:dyDescent="0.15">
      <c r="A28" s="137"/>
      <c r="B28" s="160" t="str">
        <f>IF(テーブル1415[[#This Row],[列1]]="",
    "",
    TEXT(テーブル1415[[#This Row],[列1]],"(aaa)"))</f>
        <v/>
      </c>
      <c r="C28" s="138" t="s">
        <v>20</v>
      </c>
      <c r="D28" s="26" t="s">
        <v>21</v>
      </c>
      <c r="E28" s="143" t="s">
        <v>20</v>
      </c>
      <c r="F28" s="144" t="s">
        <v>32</v>
      </c>
      <c r="G28" s="27">
        <f>IF(OR(テーブル1415[[#This Row],[列2]]="",
          テーブル1415[[#This Row],[列4]]=""),
     0,
     IFERROR(HOUR(テーブル1415[[#This Row],[列4]]-テーブル1415[[#This Row],[列15]]-テーブル1415[[#This Row],[列2]]),
                  IFERROR(HOUR(テーブル1415[[#This Row],[列4]]-テーブル1415[[#This Row],[列2]]),
                               0)))</f>
        <v>0</v>
      </c>
      <c r="H28" s="28" t="s">
        <v>22</v>
      </c>
      <c r="I28"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8" s="30" t="s">
        <v>23</v>
      </c>
      <c r="K28" s="31">
        <f>IFERROR((テーブル1415[[#This Row],[列5]]+テーブル1415[[#This Row],[列7]]/60)*$C$5,"")</f>
        <v>0</v>
      </c>
      <c r="L28" s="32" t="s">
        <v>4</v>
      </c>
      <c r="M28" s="149"/>
      <c r="N28" s="33"/>
      <c r="O28" s="50"/>
      <c r="P28" s="25"/>
    </row>
    <row r="29" spans="1:16" ht="22.5" customHeight="1" x14ac:dyDescent="0.15">
      <c r="A29" s="137"/>
      <c r="B29" s="160" t="str">
        <f>IF(テーブル1415[[#This Row],[列1]]="",
    "",
    TEXT(テーブル1415[[#This Row],[列1]],"(aaa)"))</f>
        <v/>
      </c>
      <c r="C29" s="138" t="s">
        <v>20</v>
      </c>
      <c r="D29" s="26" t="s">
        <v>21</v>
      </c>
      <c r="E29" s="143" t="s">
        <v>20</v>
      </c>
      <c r="F29" s="144" t="s">
        <v>32</v>
      </c>
      <c r="G29" s="27">
        <f>IF(OR(テーブル1415[[#This Row],[列2]]="",
          テーブル1415[[#This Row],[列4]]=""),
     0,
     IFERROR(HOUR(テーブル1415[[#This Row],[列4]]-テーブル1415[[#This Row],[列15]]-テーブル1415[[#This Row],[列2]]),
                  IFERROR(HOUR(テーブル1415[[#This Row],[列4]]-テーブル1415[[#This Row],[列2]]),
                               0)))</f>
        <v>0</v>
      </c>
      <c r="H29" s="28" t="s">
        <v>22</v>
      </c>
      <c r="I29" s="34"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29" s="30" t="s">
        <v>23</v>
      </c>
      <c r="K29" s="31">
        <f>IFERROR((テーブル1415[[#This Row],[列5]]+テーブル1415[[#This Row],[列7]]/60)*$C$5,"")</f>
        <v>0</v>
      </c>
      <c r="L29" s="32" t="s">
        <v>4</v>
      </c>
      <c r="M29" s="149"/>
      <c r="N29" s="33"/>
      <c r="O29" s="50"/>
      <c r="P29" s="25"/>
    </row>
    <row r="30" spans="1:16" ht="22.5" customHeight="1" thickBot="1" x14ac:dyDescent="0.2">
      <c r="A30" s="139"/>
      <c r="B30" s="161" t="str">
        <f>IF(テーブル1415[[#This Row],[列1]]="",
    "",
    TEXT(テーブル1415[[#This Row],[列1]],"(aaa)"))</f>
        <v/>
      </c>
      <c r="C30" s="140" t="s">
        <v>20</v>
      </c>
      <c r="D30" s="35" t="s">
        <v>21</v>
      </c>
      <c r="E30" s="145" t="s">
        <v>20</v>
      </c>
      <c r="F30" s="146" t="s">
        <v>32</v>
      </c>
      <c r="G30" s="36">
        <f>IF(OR(テーブル1415[[#This Row],[列2]]="",
          テーブル1415[[#This Row],[列4]]=""),
     0,
     IFERROR(HOUR(テーブル1415[[#This Row],[列4]]-テーブル1415[[#This Row],[列15]]-テーブル1415[[#This Row],[列2]]),
                  IFERROR(HOUR(テーブル1415[[#This Row],[列4]]-テーブル1415[[#This Row],[列2]]),
                               0)))</f>
        <v>0</v>
      </c>
      <c r="H30" s="37" t="s">
        <v>22</v>
      </c>
      <c r="I30" s="38" t="str">
        <f>IF(OR(テーブル1415[[#This Row],[列2]]="",
          テーブル1415[[#This Row],[列4]]=""),
     "00",
     IF(ISERROR(MINUTE(テーブル1415[[#This Row],[列4]]-テーブル1415[[#This Row],[列15]]-テーブル1415[[#This Row],[列2]])),
        IF(ISERROR(MINUTE(テーブル1415[[#This Row],[列4]]-テーブル1415[[#This Row],[列2]])),
           "00",
           IF(MINUTE(テーブル1415[[#This Row],[列4]]-テーブル1415[[#This Row],[列2]])&lt;30,
              "00",
              30)),
        IF(MINUTE(テーブル1415[[#This Row],[列4]]-テーブル1415[[#This Row],[列15]]-テーブル1415[[#This Row],[列2]])&lt;30,
           "00",
           30)))</f>
        <v>00</v>
      </c>
      <c r="J30" s="39" t="s">
        <v>23</v>
      </c>
      <c r="K30" s="40">
        <f>IFERROR((テーブル1415[[#This Row],[列5]]+テーブル1415[[#This Row],[列7]]/60)*$C$5,"")</f>
        <v>0</v>
      </c>
      <c r="L30" s="41" t="s">
        <v>4</v>
      </c>
      <c r="M30" s="150"/>
      <c r="N30" s="42"/>
      <c r="O30" s="50"/>
      <c r="P30" s="25"/>
    </row>
    <row r="31" spans="1:16" ht="22.5" customHeight="1" thickBot="1" x14ac:dyDescent="0.2">
      <c r="A31" s="198" t="s">
        <v>27</v>
      </c>
      <c r="B31" s="199"/>
      <c r="C31" s="200"/>
      <c r="D31" s="201"/>
      <c r="E31" s="202"/>
      <c r="F31" s="57"/>
      <c r="G31" s="203">
        <f>SUM(テーブル1415[[#All],[列5]])+SUM(テーブル1415[[#All],[列7]])/60</f>
        <v>0</v>
      </c>
      <c r="H31" s="204"/>
      <c r="I31" s="205" t="s">
        <v>24</v>
      </c>
      <c r="J31" s="206"/>
      <c r="K31" s="43">
        <f>SUM(テーブル1415[[#All],[列9]])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K7:L7"/>
    <mergeCell ref="D1:M1"/>
    <mergeCell ref="A2:M2"/>
    <mergeCell ref="A3:B3"/>
    <mergeCell ref="C3:E3"/>
    <mergeCell ref="A4:B4"/>
    <mergeCell ref="C4:E4"/>
    <mergeCell ref="A5:B5"/>
    <mergeCell ref="C5:E5"/>
    <mergeCell ref="A7:B7"/>
    <mergeCell ref="C7:E7"/>
    <mergeCell ref="G7:J7"/>
    <mergeCell ref="A31:B31"/>
    <mergeCell ref="C31:E31"/>
    <mergeCell ref="G31:H31"/>
    <mergeCell ref="I31:J31"/>
    <mergeCell ref="M31:N31"/>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②年月支払分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IF(テーブル141541[[#This Row],[列1]]="",
    "",
    TEXT(テーブル141541[[#This Row],[列1]],"(aaa)"))</f>
        <v/>
      </c>
      <c r="C8" s="151" t="s">
        <v>32</v>
      </c>
      <c r="D8" s="17" t="s">
        <v>13</v>
      </c>
      <c r="E8" s="152" t="s">
        <v>32</v>
      </c>
      <c r="F8" s="153" t="s">
        <v>32</v>
      </c>
      <c r="G8" s="18">
        <f>IF(OR(テーブル141541[[#This Row],[列2]]="",
          テーブル141541[[#This Row],[列4]]=""),
     0,
     IFERROR(HOUR(テーブル141541[[#This Row],[列4]]-テーブル141541[[#This Row],[列15]]-テーブル141541[[#This Row],[列2]]),
                  IFERROR(HOUR(テーブル141541[[#This Row],[列4]]-テーブル141541[[#This Row],[列2]]),
                               0)))</f>
        <v>0</v>
      </c>
      <c r="H8" s="19" t="s">
        <v>22</v>
      </c>
      <c r="I8" s="20"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8" s="21" t="s">
        <v>23</v>
      </c>
      <c r="K8" s="22">
        <f>IFERROR((テーブル141541[[#This Row],[列5]]+テーブル141541[[#This Row],[列7]]/60)*$C$5,"")</f>
        <v>0</v>
      </c>
      <c r="L8" s="23" t="s">
        <v>4</v>
      </c>
      <c r="M8" s="147"/>
      <c r="N8" s="24"/>
      <c r="O8" s="50"/>
      <c r="P8" s="25"/>
    </row>
    <row r="9" spans="1:16" ht="22.5" customHeight="1" x14ac:dyDescent="0.15">
      <c r="A9" s="137"/>
      <c r="B9" s="159" t="str">
        <f>IF(テーブル141541[[#This Row],[列1]]="",
    "",
    TEXT(テーブル141541[[#This Row],[列1]],"(aaa)"))</f>
        <v/>
      </c>
      <c r="C9" s="138" t="s">
        <v>32</v>
      </c>
      <c r="D9" s="59" t="s">
        <v>13</v>
      </c>
      <c r="E9" s="143" t="s">
        <v>32</v>
      </c>
      <c r="F9" s="144" t="s">
        <v>32</v>
      </c>
      <c r="G9" s="27">
        <f>IF(OR(テーブル141541[[#This Row],[列2]]="",
          テーブル141541[[#This Row],[列4]]=""),
     0,
     IFERROR(HOUR(テーブル141541[[#This Row],[列4]]-テーブル141541[[#This Row],[列15]]-テーブル141541[[#This Row],[列2]]),
                  IFERROR(HOUR(テーブル141541[[#This Row],[列4]]-テーブル141541[[#This Row],[列2]]),
                               0)))</f>
        <v>0</v>
      </c>
      <c r="H9" s="28" t="s">
        <v>22</v>
      </c>
      <c r="I9" s="29"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9" s="30" t="s">
        <v>23</v>
      </c>
      <c r="K9" s="31">
        <f>IFERROR((テーブル141541[[#This Row],[列5]]+テーブル141541[[#This Row],[列7]]/60)*$C$5,"")</f>
        <v>0</v>
      </c>
      <c r="L9" s="32" t="s">
        <v>4</v>
      </c>
      <c r="M9" s="148"/>
      <c r="N9" s="33"/>
      <c r="O9" s="50"/>
      <c r="P9" s="25"/>
    </row>
    <row r="10" spans="1:16" ht="22.5" customHeight="1" x14ac:dyDescent="0.15">
      <c r="A10" s="137"/>
      <c r="B10" s="160" t="str">
        <f>IF(テーブル141541[[#This Row],[列1]]="",
    "",
    TEXT(テーブル141541[[#This Row],[列1]],"(aaa)"))</f>
        <v/>
      </c>
      <c r="C10" s="138" t="s">
        <v>32</v>
      </c>
      <c r="D10" s="59" t="s">
        <v>13</v>
      </c>
      <c r="E10" s="143" t="s">
        <v>32</v>
      </c>
      <c r="F10" s="144" t="s">
        <v>32</v>
      </c>
      <c r="G10" s="27">
        <f>IF(OR(テーブル141541[[#This Row],[列2]]="",
          テーブル141541[[#This Row],[列4]]=""),
     0,
     IFERROR(HOUR(テーブル141541[[#This Row],[列4]]-テーブル141541[[#This Row],[列15]]-テーブル141541[[#This Row],[列2]]),
                  IFERROR(HOUR(テーブル141541[[#This Row],[列4]]-テーブル141541[[#This Row],[列2]]),
                               0)))</f>
        <v>0</v>
      </c>
      <c r="H10" s="28" t="s">
        <v>22</v>
      </c>
      <c r="I10"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0" s="30" t="s">
        <v>23</v>
      </c>
      <c r="K10" s="31">
        <f>IFERROR((テーブル141541[[#This Row],[列5]]+テーブル141541[[#This Row],[列7]]/60)*$C$5,"")</f>
        <v>0</v>
      </c>
      <c r="L10" s="32" t="s">
        <v>4</v>
      </c>
      <c r="M10" s="149"/>
      <c r="N10" s="33"/>
      <c r="O10" s="50"/>
      <c r="P10" s="25"/>
    </row>
    <row r="11" spans="1:16" ht="22.5" customHeight="1" x14ac:dyDescent="0.15">
      <c r="A11" s="137"/>
      <c r="B11" s="160" t="str">
        <f>IF(テーブル141541[[#This Row],[列1]]="",
    "",
    TEXT(テーブル141541[[#This Row],[列1]],"(aaa)"))</f>
        <v/>
      </c>
      <c r="C11" s="138" t="s">
        <v>20</v>
      </c>
      <c r="D11" s="59" t="s">
        <v>21</v>
      </c>
      <c r="E11" s="143" t="s">
        <v>20</v>
      </c>
      <c r="F11" s="144" t="s">
        <v>32</v>
      </c>
      <c r="G11" s="27">
        <f>IF(OR(テーブル141541[[#This Row],[列2]]="",
          テーブル141541[[#This Row],[列4]]=""),
     0,
     IFERROR(HOUR(テーブル141541[[#This Row],[列4]]-テーブル141541[[#This Row],[列15]]-テーブル141541[[#This Row],[列2]]),
                  IFERROR(HOUR(テーブル141541[[#This Row],[列4]]-テーブル141541[[#This Row],[列2]]),
                               0)))</f>
        <v>0</v>
      </c>
      <c r="H11" s="28" t="s">
        <v>22</v>
      </c>
      <c r="I11"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1" s="30" t="s">
        <v>23</v>
      </c>
      <c r="K11" s="31">
        <f>IFERROR((テーブル141541[[#This Row],[列5]]+テーブル141541[[#This Row],[列7]]/60)*$C$5,"")</f>
        <v>0</v>
      </c>
      <c r="L11" s="32" t="s">
        <v>4</v>
      </c>
      <c r="M11" s="149"/>
      <c r="N11" s="33"/>
      <c r="O11" s="50"/>
      <c r="P11" s="25"/>
    </row>
    <row r="12" spans="1:16" ht="22.5" customHeight="1" x14ac:dyDescent="0.15">
      <c r="A12" s="137"/>
      <c r="B12" s="160" t="str">
        <f>IF(テーブル141541[[#This Row],[列1]]="",
    "",
    TEXT(テーブル141541[[#This Row],[列1]],"(aaa)"))</f>
        <v/>
      </c>
      <c r="C12" s="138" t="s">
        <v>20</v>
      </c>
      <c r="D12" s="59" t="s">
        <v>21</v>
      </c>
      <c r="E12" s="143" t="s">
        <v>20</v>
      </c>
      <c r="F12" s="144" t="s">
        <v>32</v>
      </c>
      <c r="G12" s="27">
        <f>IF(OR(テーブル141541[[#This Row],[列2]]="",
          テーブル141541[[#This Row],[列4]]=""),
     0,
     IFERROR(HOUR(テーブル141541[[#This Row],[列4]]-テーブル141541[[#This Row],[列15]]-テーブル141541[[#This Row],[列2]]),
                  IFERROR(HOUR(テーブル141541[[#This Row],[列4]]-テーブル141541[[#This Row],[列2]]),
                               0)))</f>
        <v>0</v>
      </c>
      <c r="H12" s="28" t="s">
        <v>22</v>
      </c>
      <c r="I12"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2" s="30" t="s">
        <v>23</v>
      </c>
      <c r="K12" s="31">
        <f>IFERROR((テーブル141541[[#This Row],[列5]]+テーブル141541[[#This Row],[列7]]/60)*$C$5,"")</f>
        <v>0</v>
      </c>
      <c r="L12" s="32" t="s">
        <v>4</v>
      </c>
      <c r="M12" s="149"/>
      <c r="N12" s="33"/>
      <c r="O12" s="50"/>
      <c r="P12" s="25"/>
    </row>
    <row r="13" spans="1:16" ht="22.5" customHeight="1" x14ac:dyDescent="0.15">
      <c r="A13" s="137"/>
      <c r="B13" s="160" t="str">
        <f>IF(テーブル141541[[#This Row],[列1]]="",
    "",
    TEXT(テーブル141541[[#This Row],[列1]],"(aaa)"))</f>
        <v/>
      </c>
      <c r="C13" s="138" t="s">
        <v>20</v>
      </c>
      <c r="D13" s="59" t="s">
        <v>21</v>
      </c>
      <c r="E13" s="143" t="s">
        <v>20</v>
      </c>
      <c r="F13" s="144" t="s">
        <v>32</v>
      </c>
      <c r="G13" s="27">
        <f>IF(OR(テーブル141541[[#This Row],[列2]]="",
          テーブル141541[[#This Row],[列4]]=""),
     0,
     IFERROR(HOUR(テーブル141541[[#This Row],[列4]]-テーブル141541[[#This Row],[列15]]-テーブル141541[[#This Row],[列2]]),
                  IFERROR(HOUR(テーブル141541[[#This Row],[列4]]-テーブル141541[[#This Row],[列2]]),
                               0)))</f>
        <v>0</v>
      </c>
      <c r="H13" s="28" t="s">
        <v>22</v>
      </c>
      <c r="I13"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3" s="30" t="s">
        <v>23</v>
      </c>
      <c r="K13" s="31">
        <f>IFERROR((テーブル141541[[#This Row],[列5]]+テーブル141541[[#This Row],[列7]]/60)*$C$5,"")</f>
        <v>0</v>
      </c>
      <c r="L13" s="32" t="s">
        <v>4</v>
      </c>
      <c r="M13" s="149"/>
      <c r="N13" s="33"/>
      <c r="O13" s="50"/>
      <c r="P13" s="25"/>
    </row>
    <row r="14" spans="1:16" ht="22.5" customHeight="1" x14ac:dyDescent="0.15">
      <c r="A14" s="137"/>
      <c r="B14" s="160" t="str">
        <f>IF(テーブル141541[[#This Row],[列1]]="",
    "",
    TEXT(テーブル141541[[#This Row],[列1]],"(aaa)"))</f>
        <v/>
      </c>
      <c r="C14" s="138" t="s">
        <v>20</v>
      </c>
      <c r="D14" s="59" t="s">
        <v>21</v>
      </c>
      <c r="E14" s="143" t="s">
        <v>20</v>
      </c>
      <c r="F14" s="144" t="s">
        <v>32</v>
      </c>
      <c r="G14" s="27">
        <f>IF(OR(テーブル141541[[#This Row],[列2]]="",
          テーブル141541[[#This Row],[列4]]=""),
     0,
     IFERROR(HOUR(テーブル141541[[#This Row],[列4]]-テーブル141541[[#This Row],[列15]]-テーブル141541[[#This Row],[列2]]),
                  IFERROR(HOUR(テーブル141541[[#This Row],[列4]]-テーブル141541[[#This Row],[列2]]),
                               0)))</f>
        <v>0</v>
      </c>
      <c r="H14" s="28" t="s">
        <v>22</v>
      </c>
      <c r="I14"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4" s="30" t="s">
        <v>23</v>
      </c>
      <c r="K14" s="31">
        <f>IFERROR((テーブル141541[[#This Row],[列5]]+テーブル141541[[#This Row],[列7]]/60)*$C$5,"")</f>
        <v>0</v>
      </c>
      <c r="L14" s="32" t="s">
        <v>4</v>
      </c>
      <c r="M14" s="149"/>
      <c r="N14" s="33"/>
      <c r="O14" s="50"/>
      <c r="P14" s="25"/>
    </row>
    <row r="15" spans="1:16" ht="22.5" customHeight="1" x14ac:dyDescent="0.15">
      <c r="A15" s="137"/>
      <c r="B15" s="160" t="str">
        <f>IF(テーブル141541[[#This Row],[列1]]="",
    "",
    TEXT(テーブル141541[[#This Row],[列1]],"(aaa)"))</f>
        <v/>
      </c>
      <c r="C15" s="138" t="s">
        <v>20</v>
      </c>
      <c r="D15" s="59" t="s">
        <v>21</v>
      </c>
      <c r="E15" s="143" t="s">
        <v>20</v>
      </c>
      <c r="F15" s="144" t="s">
        <v>32</v>
      </c>
      <c r="G15" s="27">
        <f>IF(OR(テーブル141541[[#This Row],[列2]]="",
          テーブル141541[[#This Row],[列4]]=""),
     0,
     IFERROR(HOUR(テーブル141541[[#This Row],[列4]]-テーブル141541[[#This Row],[列15]]-テーブル141541[[#This Row],[列2]]),
                  IFERROR(HOUR(テーブル141541[[#This Row],[列4]]-テーブル141541[[#This Row],[列2]]),
                               0)))</f>
        <v>0</v>
      </c>
      <c r="H15" s="28" t="s">
        <v>22</v>
      </c>
      <c r="I15"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5" s="30" t="s">
        <v>23</v>
      </c>
      <c r="K15" s="31">
        <f>IFERROR((テーブル141541[[#This Row],[列5]]+テーブル141541[[#This Row],[列7]]/60)*$C$5,"")</f>
        <v>0</v>
      </c>
      <c r="L15" s="32" t="s">
        <v>4</v>
      </c>
      <c r="M15" s="149"/>
      <c r="N15" s="33"/>
      <c r="O15" s="50"/>
      <c r="P15" s="25"/>
    </row>
    <row r="16" spans="1:16" ht="22.5" customHeight="1" x14ac:dyDescent="0.15">
      <c r="A16" s="137"/>
      <c r="B16" s="160" t="str">
        <f>IF(テーブル141541[[#This Row],[列1]]="",
    "",
    TEXT(テーブル141541[[#This Row],[列1]],"(aaa)"))</f>
        <v/>
      </c>
      <c r="C16" s="138" t="s">
        <v>20</v>
      </c>
      <c r="D16" s="59" t="s">
        <v>21</v>
      </c>
      <c r="E16" s="143" t="s">
        <v>20</v>
      </c>
      <c r="F16" s="144" t="s">
        <v>32</v>
      </c>
      <c r="G16" s="27">
        <f>IF(OR(テーブル141541[[#This Row],[列2]]="",
          テーブル141541[[#This Row],[列4]]=""),
     0,
     IFERROR(HOUR(テーブル141541[[#This Row],[列4]]-テーブル141541[[#This Row],[列15]]-テーブル141541[[#This Row],[列2]]),
                  IFERROR(HOUR(テーブル141541[[#This Row],[列4]]-テーブル141541[[#This Row],[列2]]),
                               0)))</f>
        <v>0</v>
      </c>
      <c r="H16" s="28" t="s">
        <v>22</v>
      </c>
      <c r="I16"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6" s="30" t="s">
        <v>23</v>
      </c>
      <c r="K16" s="31">
        <f>IFERROR((テーブル141541[[#This Row],[列5]]+テーブル141541[[#This Row],[列7]]/60)*$C$5,"")</f>
        <v>0</v>
      </c>
      <c r="L16" s="32" t="s">
        <v>4</v>
      </c>
      <c r="M16" s="149"/>
      <c r="N16" s="33"/>
      <c r="O16" s="50"/>
      <c r="P16" s="25"/>
    </row>
    <row r="17" spans="1:16" ht="22.5" customHeight="1" x14ac:dyDescent="0.15">
      <c r="A17" s="137"/>
      <c r="B17" s="160" t="str">
        <f>IF(テーブル141541[[#This Row],[列1]]="",
    "",
    TEXT(テーブル141541[[#This Row],[列1]],"(aaa)"))</f>
        <v/>
      </c>
      <c r="C17" s="138" t="s">
        <v>20</v>
      </c>
      <c r="D17" s="59" t="s">
        <v>21</v>
      </c>
      <c r="E17" s="143" t="s">
        <v>20</v>
      </c>
      <c r="F17" s="144" t="s">
        <v>32</v>
      </c>
      <c r="G17" s="27">
        <f>IF(OR(テーブル141541[[#This Row],[列2]]="",
          テーブル141541[[#This Row],[列4]]=""),
     0,
     IFERROR(HOUR(テーブル141541[[#This Row],[列4]]-テーブル141541[[#This Row],[列15]]-テーブル141541[[#This Row],[列2]]),
                  IFERROR(HOUR(テーブル141541[[#This Row],[列4]]-テーブル141541[[#This Row],[列2]]),
                               0)))</f>
        <v>0</v>
      </c>
      <c r="H17" s="28" t="s">
        <v>22</v>
      </c>
      <c r="I17"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7" s="30" t="s">
        <v>23</v>
      </c>
      <c r="K17" s="31">
        <f>IFERROR((テーブル141541[[#This Row],[列5]]+テーブル141541[[#This Row],[列7]]/60)*$C$5,"")</f>
        <v>0</v>
      </c>
      <c r="L17" s="32" t="s">
        <v>4</v>
      </c>
      <c r="M17" s="149"/>
      <c r="N17" s="33"/>
      <c r="O17" s="50"/>
      <c r="P17" s="25"/>
    </row>
    <row r="18" spans="1:16" ht="22.5" customHeight="1" x14ac:dyDescent="0.15">
      <c r="A18" s="137"/>
      <c r="B18" s="160" t="str">
        <f>IF(テーブル141541[[#This Row],[列1]]="",
    "",
    TEXT(テーブル141541[[#This Row],[列1]],"(aaa)"))</f>
        <v/>
      </c>
      <c r="C18" s="138" t="s">
        <v>20</v>
      </c>
      <c r="D18" s="59" t="s">
        <v>21</v>
      </c>
      <c r="E18" s="143" t="s">
        <v>20</v>
      </c>
      <c r="F18" s="144" t="s">
        <v>32</v>
      </c>
      <c r="G18" s="27">
        <f>IF(OR(テーブル141541[[#This Row],[列2]]="",
          テーブル141541[[#This Row],[列4]]=""),
     0,
     IFERROR(HOUR(テーブル141541[[#This Row],[列4]]-テーブル141541[[#This Row],[列15]]-テーブル141541[[#This Row],[列2]]),
                  IFERROR(HOUR(テーブル141541[[#This Row],[列4]]-テーブル141541[[#This Row],[列2]]),
                               0)))</f>
        <v>0</v>
      </c>
      <c r="H18" s="28" t="s">
        <v>22</v>
      </c>
      <c r="I18"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8" s="30" t="s">
        <v>23</v>
      </c>
      <c r="K18" s="31">
        <f>IFERROR((テーブル141541[[#This Row],[列5]]+テーブル141541[[#This Row],[列7]]/60)*$C$5,"")</f>
        <v>0</v>
      </c>
      <c r="L18" s="32" t="s">
        <v>4</v>
      </c>
      <c r="M18" s="149"/>
      <c r="N18" s="33"/>
      <c r="O18" s="50"/>
      <c r="P18" s="25"/>
    </row>
    <row r="19" spans="1:16" ht="22.5" customHeight="1" x14ac:dyDescent="0.15">
      <c r="A19" s="137"/>
      <c r="B19" s="160" t="str">
        <f>IF(テーブル141541[[#This Row],[列1]]="",
    "",
    TEXT(テーブル141541[[#This Row],[列1]],"(aaa)"))</f>
        <v/>
      </c>
      <c r="C19" s="138" t="s">
        <v>20</v>
      </c>
      <c r="D19" s="59" t="s">
        <v>21</v>
      </c>
      <c r="E19" s="143" t="s">
        <v>20</v>
      </c>
      <c r="F19" s="144" t="s">
        <v>32</v>
      </c>
      <c r="G19" s="27">
        <f>IF(OR(テーブル141541[[#This Row],[列2]]="",
          テーブル141541[[#This Row],[列4]]=""),
     0,
     IFERROR(HOUR(テーブル141541[[#This Row],[列4]]-テーブル141541[[#This Row],[列15]]-テーブル141541[[#This Row],[列2]]),
                  IFERROR(HOUR(テーブル141541[[#This Row],[列4]]-テーブル141541[[#This Row],[列2]]),
                               0)))</f>
        <v>0</v>
      </c>
      <c r="H19" s="28" t="s">
        <v>22</v>
      </c>
      <c r="I19"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19" s="30" t="s">
        <v>23</v>
      </c>
      <c r="K19" s="31">
        <f>IFERROR((テーブル141541[[#This Row],[列5]]+テーブル141541[[#This Row],[列7]]/60)*$C$5,"")</f>
        <v>0</v>
      </c>
      <c r="L19" s="32" t="s">
        <v>4</v>
      </c>
      <c r="M19" s="149"/>
      <c r="N19" s="33"/>
      <c r="O19" s="50"/>
      <c r="P19" s="25"/>
    </row>
    <row r="20" spans="1:16" ht="22.5" customHeight="1" x14ac:dyDescent="0.15">
      <c r="A20" s="137"/>
      <c r="B20" s="160" t="str">
        <f>IF(テーブル141541[[#This Row],[列1]]="",
    "",
    TEXT(テーブル141541[[#This Row],[列1]],"(aaa)"))</f>
        <v/>
      </c>
      <c r="C20" s="138" t="s">
        <v>20</v>
      </c>
      <c r="D20" s="59" t="s">
        <v>21</v>
      </c>
      <c r="E20" s="143" t="s">
        <v>20</v>
      </c>
      <c r="F20" s="144" t="s">
        <v>32</v>
      </c>
      <c r="G20" s="27">
        <f>IF(OR(テーブル141541[[#This Row],[列2]]="",
          テーブル141541[[#This Row],[列4]]=""),
     0,
     IFERROR(HOUR(テーブル141541[[#This Row],[列4]]-テーブル141541[[#This Row],[列15]]-テーブル141541[[#This Row],[列2]]),
                  IFERROR(HOUR(テーブル141541[[#This Row],[列4]]-テーブル141541[[#This Row],[列2]]),
                               0)))</f>
        <v>0</v>
      </c>
      <c r="H20" s="28" t="s">
        <v>22</v>
      </c>
      <c r="I20"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0" s="30" t="s">
        <v>23</v>
      </c>
      <c r="K20" s="31">
        <f>IFERROR((テーブル141541[[#This Row],[列5]]+テーブル141541[[#This Row],[列7]]/60)*$C$5,"")</f>
        <v>0</v>
      </c>
      <c r="L20" s="32" t="s">
        <v>4</v>
      </c>
      <c r="M20" s="149"/>
      <c r="N20" s="33"/>
      <c r="O20" s="50"/>
      <c r="P20" s="25"/>
    </row>
    <row r="21" spans="1:16" ht="22.5" customHeight="1" x14ac:dyDescent="0.15">
      <c r="A21" s="137"/>
      <c r="B21" s="160" t="str">
        <f>IF(テーブル141541[[#This Row],[列1]]="",
    "",
    TEXT(テーブル141541[[#This Row],[列1]],"(aaa)"))</f>
        <v/>
      </c>
      <c r="C21" s="138" t="s">
        <v>20</v>
      </c>
      <c r="D21" s="59" t="s">
        <v>21</v>
      </c>
      <c r="E21" s="143" t="s">
        <v>20</v>
      </c>
      <c r="F21" s="144" t="s">
        <v>32</v>
      </c>
      <c r="G21" s="27">
        <f>IF(OR(テーブル141541[[#This Row],[列2]]="",
          テーブル141541[[#This Row],[列4]]=""),
     0,
     IFERROR(HOUR(テーブル141541[[#This Row],[列4]]-テーブル141541[[#This Row],[列15]]-テーブル141541[[#This Row],[列2]]),
                  IFERROR(HOUR(テーブル141541[[#This Row],[列4]]-テーブル141541[[#This Row],[列2]]),
                               0)))</f>
        <v>0</v>
      </c>
      <c r="H21" s="28" t="s">
        <v>22</v>
      </c>
      <c r="I21"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1" s="30" t="s">
        <v>23</v>
      </c>
      <c r="K21" s="31">
        <f>IFERROR((テーブル141541[[#This Row],[列5]]+テーブル141541[[#This Row],[列7]]/60)*$C$5,"")</f>
        <v>0</v>
      </c>
      <c r="L21" s="32" t="s">
        <v>4</v>
      </c>
      <c r="M21" s="149"/>
      <c r="N21" s="33"/>
      <c r="O21" s="50"/>
      <c r="P21" s="25"/>
    </row>
    <row r="22" spans="1:16" ht="22.5" customHeight="1" x14ac:dyDescent="0.15">
      <c r="A22" s="137"/>
      <c r="B22" s="160" t="str">
        <f>IF(テーブル141541[[#This Row],[列1]]="",
    "",
    TEXT(テーブル141541[[#This Row],[列1]],"(aaa)"))</f>
        <v/>
      </c>
      <c r="C22" s="138" t="s">
        <v>20</v>
      </c>
      <c r="D22" s="59" t="s">
        <v>21</v>
      </c>
      <c r="E22" s="143" t="s">
        <v>20</v>
      </c>
      <c r="F22" s="144" t="s">
        <v>32</v>
      </c>
      <c r="G22" s="27">
        <f>IF(OR(テーブル141541[[#This Row],[列2]]="",
          テーブル141541[[#This Row],[列4]]=""),
     0,
     IFERROR(HOUR(テーブル141541[[#This Row],[列4]]-テーブル141541[[#This Row],[列15]]-テーブル141541[[#This Row],[列2]]),
                  IFERROR(HOUR(テーブル141541[[#This Row],[列4]]-テーブル141541[[#This Row],[列2]]),
                               0)))</f>
        <v>0</v>
      </c>
      <c r="H22" s="28" t="s">
        <v>22</v>
      </c>
      <c r="I22"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2" s="30" t="s">
        <v>23</v>
      </c>
      <c r="K22" s="31">
        <f>IFERROR((テーブル141541[[#This Row],[列5]]+テーブル141541[[#This Row],[列7]]/60)*$C$5,"")</f>
        <v>0</v>
      </c>
      <c r="L22" s="32" t="s">
        <v>4</v>
      </c>
      <c r="M22" s="149"/>
      <c r="N22" s="33"/>
      <c r="O22" s="50"/>
      <c r="P22" s="25"/>
    </row>
    <row r="23" spans="1:16" ht="22.5" customHeight="1" x14ac:dyDescent="0.15">
      <c r="A23" s="137"/>
      <c r="B23" s="160" t="str">
        <f>IF(テーブル141541[[#This Row],[列1]]="",
    "",
    TEXT(テーブル141541[[#This Row],[列1]],"(aaa)"))</f>
        <v/>
      </c>
      <c r="C23" s="138" t="s">
        <v>20</v>
      </c>
      <c r="D23" s="59" t="s">
        <v>21</v>
      </c>
      <c r="E23" s="143" t="s">
        <v>20</v>
      </c>
      <c r="F23" s="144" t="s">
        <v>32</v>
      </c>
      <c r="G23" s="27">
        <f>IF(OR(テーブル141541[[#This Row],[列2]]="",
          テーブル141541[[#This Row],[列4]]=""),
     0,
     IFERROR(HOUR(テーブル141541[[#This Row],[列4]]-テーブル141541[[#This Row],[列15]]-テーブル141541[[#This Row],[列2]]),
                  IFERROR(HOUR(テーブル141541[[#This Row],[列4]]-テーブル141541[[#This Row],[列2]]),
                               0)))</f>
        <v>0</v>
      </c>
      <c r="H23" s="28" t="s">
        <v>22</v>
      </c>
      <c r="I23"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3" s="30" t="s">
        <v>23</v>
      </c>
      <c r="K23" s="31">
        <f>IFERROR((テーブル141541[[#This Row],[列5]]+テーブル141541[[#This Row],[列7]]/60)*$C$5,"")</f>
        <v>0</v>
      </c>
      <c r="L23" s="32" t="s">
        <v>4</v>
      </c>
      <c r="M23" s="149"/>
      <c r="N23" s="33"/>
      <c r="O23" s="50"/>
      <c r="P23" s="25"/>
    </row>
    <row r="24" spans="1:16" ht="22.5" customHeight="1" x14ac:dyDescent="0.15">
      <c r="A24" s="137"/>
      <c r="B24" s="160" t="str">
        <f>IF(テーブル141541[[#This Row],[列1]]="",
    "",
    TEXT(テーブル141541[[#This Row],[列1]],"(aaa)"))</f>
        <v/>
      </c>
      <c r="C24" s="138" t="s">
        <v>20</v>
      </c>
      <c r="D24" s="59" t="s">
        <v>21</v>
      </c>
      <c r="E24" s="143" t="s">
        <v>20</v>
      </c>
      <c r="F24" s="144" t="s">
        <v>32</v>
      </c>
      <c r="G24" s="27">
        <f>IF(OR(テーブル141541[[#This Row],[列2]]="",
          テーブル141541[[#This Row],[列4]]=""),
     0,
     IFERROR(HOUR(テーブル141541[[#This Row],[列4]]-テーブル141541[[#This Row],[列15]]-テーブル141541[[#This Row],[列2]]),
                  IFERROR(HOUR(テーブル141541[[#This Row],[列4]]-テーブル141541[[#This Row],[列2]]),
                               0)))</f>
        <v>0</v>
      </c>
      <c r="H24" s="28" t="s">
        <v>22</v>
      </c>
      <c r="I24"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4" s="30" t="s">
        <v>23</v>
      </c>
      <c r="K24" s="31">
        <f>IFERROR((テーブル141541[[#This Row],[列5]]+テーブル141541[[#This Row],[列7]]/60)*$C$5,"")</f>
        <v>0</v>
      </c>
      <c r="L24" s="32" t="s">
        <v>4</v>
      </c>
      <c r="M24" s="148"/>
      <c r="N24" s="33"/>
      <c r="O24" s="50"/>
      <c r="P24" s="25"/>
    </row>
    <row r="25" spans="1:16" ht="22.5" customHeight="1" x14ac:dyDescent="0.15">
      <c r="A25" s="137"/>
      <c r="B25" s="160" t="str">
        <f>IF(テーブル141541[[#This Row],[列1]]="",
    "",
    TEXT(テーブル141541[[#This Row],[列1]],"(aaa)"))</f>
        <v/>
      </c>
      <c r="C25" s="138" t="s">
        <v>20</v>
      </c>
      <c r="D25" s="59" t="s">
        <v>21</v>
      </c>
      <c r="E25" s="143" t="s">
        <v>20</v>
      </c>
      <c r="F25" s="144" t="s">
        <v>32</v>
      </c>
      <c r="G25" s="27">
        <f>IF(OR(テーブル141541[[#This Row],[列2]]="",
          テーブル141541[[#This Row],[列4]]=""),
     0,
     IFERROR(HOUR(テーブル141541[[#This Row],[列4]]-テーブル141541[[#This Row],[列15]]-テーブル141541[[#This Row],[列2]]),
                  IFERROR(HOUR(テーブル141541[[#This Row],[列4]]-テーブル141541[[#This Row],[列2]]),
                               0)))</f>
        <v>0</v>
      </c>
      <c r="H25" s="28" t="s">
        <v>22</v>
      </c>
      <c r="I25"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5" s="30" t="s">
        <v>23</v>
      </c>
      <c r="K25" s="31">
        <f>IFERROR((テーブル141541[[#This Row],[列5]]+テーブル141541[[#This Row],[列7]]/60)*$C$5,"")</f>
        <v>0</v>
      </c>
      <c r="L25" s="32" t="s">
        <v>4</v>
      </c>
      <c r="M25" s="149"/>
      <c r="N25" s="33"/>
      <c r="O25" s="50"/>
      <c r="P25" s="25"/>
    </row>
    <row r="26" spans="1:16" ht="22.5" customHeight="1" x14ac:dyDescent="0.15">
      <c r="A26" s="137"/>
      <c r="B26" s="160" t="str">
        <f>IF(テーブル141541[[#This Row],[列1]]="",
    "",
    TEXT(テーブル141541[[#This Row],[列1]],"(aaa)"))</f>
        <v/>
      </c>
      <c r="C26" s="138" t="s">
        <v>20</v>
      </c>
      <c r="D26" s="59" t="s">
        <v>21</v>
      </c>
      <c r="E26" s="143" t="s">
        <v>20</v>
      </c>
      <c r="F26" s="144" t="s">
        <v>32</v>
      </c>
      <c r="G26" s="27">
        <f>IF(OR(テーブル141541[[#This Row],[列2]]="",
          テーブル141541[[#This Row],[列4]]=""),
     0,
     IFERROR(HOUR(テーブル141541[[#This Row],[列4]]-テーブル141541[[#This Row],[列15]]-テーブル141541[[#This Row],[列2]]),
                  IFERROR(HOUR(テーブル141541[[#This Row],[列4]]-テーブル141541[[#This Row],[列2]]),
                               0)))</f>
        <v>0</v>
      </c>
      <c r="H26" s="28" t="s">
        <v>22</v>
      </c>
      <c r="I26"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6" s="30" t="s">
        <v>23</v>
      </c>
      <c r="K26" s="31">
        <f>IFERROR((テーブル141541[[#This Row],[列5]]+テーブル141541[[#This Row],[列7]]/60)*$C$5,"")</f>
        <v>0</v>
      </c>
      <c r="L26" s="32" t="s">
        <v>4</v>
      </c>
      <c r="M26" s="149"/>
      <c r="N26" s="33"/>
      <c r="O26" s="50"/>
      <c r="P26" s="25"/>
    </row>
    <row r="27" spans="1:16" ht="22.5" customHeight="1" x14ac:dyDescent="0.15">
      <c r="A27" s="137"/>
      <c r="B27" s="160" t="str">
        <f>IF(テーブル141541[[#This Row],[列1]]="",
    "",
    TEXT(テーブル141541[[#This Row],[列1]],"(aaa)"))</f>
        <v/>
      </c>
      <c r="C27" s="138" t="s">
        <v>20</v>
      </c>
      <c r="D27" s="59" t="s">
        <v>21</v>
      </c>
      <c r="E27" s="143" t="s">
        <v>20</v>
      </c>
      <c r="F27" s="144" t="s">
        <v>32</v>
      </c>
      <c r="G27" s="27">
        <f>IF(OR(テーブル141541[[#This Row],[列2]]="",
          テーブル141541[[#This Row],[列4]]=""),
     0,
     IFERROR(HOUR(テーブル141541[[#This Row],[列4]]-テーブル141541[[#This Row],[列15]]-テーブル141541[[#This Row],[列2]]),
                  IFERROR(HOUR(テーブル141541[[#This Row],[列4]]-テーブル141541[[#This Row],[列2]]),
                               0)))</f>
        <v>0</v>
      </c>
      <c r="H27" s="28" t="s">
        <v>22</v>
      </c>
      <c r="I27"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7" s="30" t="s">
        <v>23</v>
      </c>
      <c r="K27" s="31">
        <f>IFERROR((テーブル141541[[#This Row],[列5]]+テーブル141541[[#This Row],[列7]]/60)*$C$5,"")</f>
        <v>0</v>
      </c>
      <c r="L27" s="32" t="s">
        <v>4</v>
      </c>
      <c r="M27" s="149"/>
      <c r="N27" s="33"/>
      <c r="O27" s="50"/>
      <c r="P27" s="25"/>
    </row>
    <row r="28" spans="1:16" ht="22.5" customHeight="1" x14ac:dyDescent="0.15">
      <c r="A28" s="137"/>
      <c r="B28" s="160" t="str">
        <f>IF(テーブル141541[[#This Row],[列1]]="",
    "",
    TEXT(テーブル141541[[#This Row],[列1]],"(aaa)"))</f>
        <v/>
      </c>
      <c r="C28" s="138" t="s">
        <v>20</v>
      </c>
      <c r="D28" s="59" t="s">
        <v>21</v>
      </c>
      <c r="E28" s="143" t="s">
        <v>20</v>
      </c>
      <c r="F28" s="144" t="s">
        <v>32</v>
      </c>
      <c r="G28" s="27">
        <f>IF(OR(テーブル141541[[#This Row],[列2]]="",
          テーブル141541[[#This Row],[列4]]=""),
     0,
     IFERROR(HOUR(テーブル141541[[#This Row],[列4]]-テーブル141541[[#This Row],[列15]]-テーブル141541[[#This Row],[列2]]),
                  IFERROR(HOUR(テーブル141541[[#This Row],[列4]]-テーブル141541[[#This Row],[列2]]),
                               0)))</f>
        <v>0</v>
      </c>
      <c r="H28" s="28" t="s">
        <v>22</v>
      </c>
      <c r="I28"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8" s="30" t="s">
        <v>23</v>
      </c>
      <c r="K28" s="31">
        <f>IFERROR((テーブル141541[[#This Row],[列5]]+テーブル141541[[#This Row],[列7]]/60)*$C$5,"")</f>
        <v>0</v>
      </c>
      <c r="L28" s="32" t="s">
        <v>4</v>
      </c>
      <c r="M28" s="149"/>
      <c r="N28" s="33"/>
      <c r="O28" s="50"/>
      <c r="P28" s="25"/>
    </row>
    <row r="29" spans="1:16" ht="22.5" customHeight="1" x14ac:dyDescent="0.15">
      <c r="A29" s="137"/>
      <c r="B29" s="160" t="str">
        <f>IF(テーブル141541[[#This Row],[列1]]="",
    "",
    TEXT(テーブル141541[[#This Row],[列1]],"(aaa)"))</f>
        <v/>
      </c>
      <c r="C29" s="138" t="s">
        <v>20</v>
      </c>
      <c r="D29" s="59" t="s">
        <v>21</v>
      </c>
      <c r="E29" s="143" t="s">
        <v>20</v>
      </c>
      <c r="F29" s="144" t="s">
        <v>32</v>
      </c>
      <c r="G29" s="27">
        <f>IF(OR(テーブル141541[[#This Row],[列2]]="",
          テーブル141541[[#This Row],[列4]]=""),
     0,
     IFERROR(HOUR(テーブル141541[[#This Row],[列4]]-テーブル141541[[#This Row],[列15]]-テーブル141541[[#This Row],[列2]]),
                  IFERROR(HOUR(テーブル141541[[#This Row],[列4]]-テーブル141541[[#This Row],[列2]]),
                               0)))</f>
        <v>0</v>
      </c>
      <c r="H29" s="28" t="s">
        <v>22</v>
      </c>
      <c r="I29" s="34"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29" s="30" t="s">
        <v>23</v>
      </c>
      <c r="K29" s="31">
        <f>IFERROR((テーブル141541[[#This Row],[列5]]+テーブル141541[[#This Row],[列7]]/60)*$C$5,"")</f>
        <v>0</v>
      </c>
      <c r="L29" s="32" t="s">
        <v>4</v>
      </c>
      <c r="M29" s="149"/>
      <c r="N29" s="33"/>
      <c r="O29" s="50"/>
      <c r="P29" s="25"/>
    </row>
    <row r="30" spans="1:16" ht="22.5" customHeight="1" thickBot="1" x14ac:dyDescent="0.2">
      <c r="A30" s="139"/>
      <c r="B30" s="161" t="str">
        <f>IF(テーブル141541[[#This Row],[列1]]="",
    "",
    TEXT(テーブル141541[[#This Row],[列1]],"(aaa)"))</f>
        <v/>
      </c>
      <c r="C30" s="140" t="s">
        <v>20</v>
      </c>
      <c r="D30" s="35" t="s">
        <v>21</v>
      </c>
      <c r="E30" s="145" t="s">
        <v>20</v>
      </c>
      <c r="F30" s="146" t="s">
        <v>32</v>
      </c>
      <c r="G30" s="36">
        <f>IF(OR(テーブル141541[[#This Row],[列2]]="",
          テーブル141541[[#This Row],[列4]]=""),
     0,
     IFERROR(HOUR(テーブル141541[[#This Row],[列4]]-テーブル141541[[#This Row],[列15]]-テーブル141541[[#This Row],[列2]]),
                  IFERROR(HOUR(テーブル141541[[#This Row],[列4]]-テーブル141541[[#This Row],[列2]]),
                               0)))</f>
        <v>0</v>
      </c>
      <c r="H30" s="37" t="s">
        <v>22</v>
      </c>
      <c r="I30" s="38" t="str">
        <f>IF(OR(テーブル141541[[#This Row],[列2]]="",
          テーブル141541[[#This Row],[列4]]=""),
     "00",
     IF(ISERROR(MINUTE(テーブル141541[[#This Row],[列4]]-テーブル141541[[#This Row],[列15]]-テーブル141541[[#This Row],[列2]])),
        IF(ISERROR(MINUTE(テーブル141541[[#This Row],[列4]]-テーブル141541[[#This Row],[列2]])),
           "00",
           IF(MINUTE(テーブル141541[[#This Row],[列4]]-テーブル141541[[#This Row],[列2]])&lt;30,
              "00",
              30)),
        IF(MINUTE(テーブル141541[[#This Row],[列4]]-テーブル141541[[#This Row],[列15]]-テーブル141541[[#This Row],[列2]])&lt;30,
           "00",
           30)))</f>
        <v>00</v>
      </c>
      <c r="J30" s="39" t="s">
        <v>23</v>
      </c>
      <c r="K30" s="40">
        <f>IFERROR((テーブル141541[[#This Row],[列5]]+テーブル141541[[#This Row],[列7]]/60)*$C$5,"")</f>
        <v>0</v>
      </c>
      <c r="L30" s="41" t="s">
        <v>4</v>
      </c>
      <c r="M30" s="150"/>
      <c r="N30" s="42"/>
      <c r="O30" s="50"/>
      <c r="P30" s="25"/>
    </row>
    <row r="31" spans="1:16" ht="22.5" customHeight="1" thickBot="1" x14ac:dyDescent="0.2">
      <c r="A31" s="198" t="s">
        <v>27</v>
      </c>
      <c r="B31" s="199"/>
      <c r="C31" s="200"/>
      <c r="D31" s="201"/>
      <c r="E31" s="202"/>
      <c r="F31" s="57"/>
      <c r="G31" s="203">
        <f>SUM(テーブル141541[[#All],[列5]])+SUM(テーブル141541[[#All],[列7]])/60</f>
        <v>0</v>
      </c>
      <c r="H31" s="204"/>
      <c r="I31" s="205" t="s">
        <v>24</v>
      </c>
      <c r="J31" s="206"/>
      <c r="K31" s="43">
        <f>SUM(テーブル141541[[#All],[列9]])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③年月支払分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IF(テーブル141540[[#This Row],[列1]]="",
    "",
    TEXT(テーブル141540[[#This Row],[列1]],"(aaa)"))</f>
        <v/>
      </c>
      <c r="C8" s="151" t="s">
        <v>32</v>
      </c>
      <c r="D8" s="17" t="s">
        <v>13</v>
      </c>
      <c r="E8" s="152" t="s">
        <v>32</v>
      </c>
      <c r="F8" s="153" t="s">
        <v>32</v>
      </c>
      <c r="G8" s="18">
        <f>IF(OR(テーブル141540[[#This Row],[列2]]="",
          テーブル141540[[#This Row],[列4]]=""),
     0,
     IFERROR(HOUR(テーブル141540[[#This Row],[列4]]-テーブル141540[[#This Row],[列15]]-テーブル141540[[#This Row],[列2]]),
                  IFERROR(HOUR(テーブル141540[[#This Row],[列4]]-テーブル141540[[#This Row],[列2]]),
                               0)))</f>
        <v>0</v>
      </c>
      <c r="H8" s="19" t="s">
        <v>22</v>
      </c>
      <c r="I8" s="20"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8" s="21" t="s">
        <v>23</v>
      </c>
      <c r="K8" s="22">
        <f>IFERROR((テーブル141540[[#This Row],[列5]]+テーブル141540[[#This Row],[列7]]/60)*$C$5,"")</f>
        <v>0</v>
      </c>
      <c r="L8" s="23" t="s">
        <v>4</v>
      </c>
      <c r="M8" s="147"/>
      <c r="N8" s="24"/>
      <c r="O8" s="50"/>
      <c r="P8" s="25"/>
    </row>
    <row r="9" spans="1:16" ht="22.5" customHeight="1" x14ac:dyDescent="0.15">
      <c r="A9" s="137"/>
      <c r="B9" s="159" t="str">
        <f>IF(テーブル141540[[#This Row],[列1]]="",
    "",
    TEXT(テーブル141540[[#This Row],[列1]],"(aaa)"))</f>
        <v/>
      </c>
      <c r="C9" s="138" t="s">
        <v>32</v>
      </c>
      <c r="D9" s="59" t="s">
        <v>13</v>
      </c>
      <c r="E9" s="143" t="s">
        <v>32</v>
      </c>
      <c r="F9" s="144" t="s">
        <v>32</v>
      </c>
      <c r="G9" s="27">
        <f>IF(OR(テーブル141540[[#This Row],[列2]]="",
          テーブル141540[[#This Row],[列4]]=""),
     0,
     IFERROR(HOUR(テーブル141540[[#This Row],[列4]]-テーブル141540[[#This Row],[列15]]-テーブル141540[[#This Row],[列2]]),
                  IFERROR(HOUR(テーブル141540[[#This Row],[列4]]-テーブル141540[[#This Row],[列2]]),
                               0)))</f>
        <v>0</v>
      </c>
      <c r="H9" s="28" t="s">
        <v>22</v>
      </c>
      <c r="I9" s="29"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9" s="30" t="s">
        <v>23</v>
      </c>
      <c r="K9" s="31">
        <f>IFERROR((テーブル141540[[#This Row],[列5]]+テーブル141540[[#This Row],[列7]]/60)*$C$5,"")</f>
        <v>0</v>
      </c>
      <c r="L9" s="32" t="s">
        <v>4</v>
      </c>
      <c r="M9" s="148"/>
      <c r="N9" s="33"/>
      <c r="O9" s="50"/>
      <c r="P9" s="25"/>
    </row>
    <row r="10" spans="1:16" ht="22.5" customHeight="1" x14ac:dyDescent="0.15">
      <c r="A10" s="137"/>
      <c r="B10" s="160" t="str">
        <f>IF(テーブル141540[[#This Row],[列1]]="",
    "",
    TEXT(テーブル141540[[#This Row],[列1]],"(aaa)"))</f>
        <v/>
      </c>
      <c r="C10" s="138" t="s">
        <v>32</v>
      </c>
      <c r="D10" s="59" t="s">
        <v>13</v>
      </c>
      <c r="E10" s="143" t="s">
        <v>32</v>
      </c>
      <c r="F10" s="144" t="s">
        <v>32</v>
      </c>
      <c r="G10" s="27">
        <f>IF(OR(テーブル141540[[#This Row],[列2]]="",
          テーブル141540[[#This Row],[列4]]=""),
     0,
     IFERROR(HOUR(テーブル141540[[#This Row],[列4]]-テーブル141540[[#This Row],[列15]]-テーブル141540[[#This Row],[列2]]),
                  IFERROR(HOUR(テーブル141540[[#This Row],[列4]]-テーブル141540[[#This Row],[列2]]),
                               0)))</f>
        <v>0</v>
      </c>
      <c r="H10" s="28" t="s">
        <v>22</v>
      </c>
      <c r="I10"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0" s="30" t="s">
        <v>23</v>
      </c>
      <c r="K10" s="31">
        <f>IFERROR((テーブル141540[[#This Row],[列5]]+テーブル141540[[#This Row],[列7]]/60)*$C$5,"")</f>
        <v>0</v>
      </c>
      <c r="L10" s="32" t="s">
        <v>4</v>
      </c>
      <c r="M10" s="149"/>
      <c r="N10" s="33"/>
      <c r="O10" s="50"/>
      <c r="P10" s="25"/>
    </row>
    <row r="11" spans="1:16" ht="22.5" customHeight="1" x14ac:dyDescent="0.15">
      <c r="A11" s="137"/>
      <c r="B11" s="160" t="str">
        <f>IF(テーブル141540[[#This Row],[列1]]="",
    "",
    TEXT(テーブル141540[[#This Row],[列1]],"(aaa)"))</f>
        <v/>
      </c>
      <c r="C11" s="138" t="s">
        <v>20</v>
      </c>
      <c r="D11" s="59" t="s">
        <v>21</v>
      </c>
      <c r="E11" s="143" t="s">
        <v>20</v>
      </c>
      <c r="F11" s="144" t="s">
        <v>32</v>
      </c>
      <c r="G11" s="27">
        <f>IF(OR(テーブル141540[[#This Row],[列2]]="",
          テーブル141540[[#This Row],[列4]]=""),
     0,
     IFERROR(HOUR(テーブル141540[[#This Row],[列4]]-テーブル141540[[#This Row],[列15]]-テーブル141540[[#This Row],[列2]]),
                  IFERROR(HOUR(テーブル141540[[#This Row],[列4]]-テーブル141540[[#This Row],[列2]]),
                               0)))</f>
        <v>0</v>
      </c>
      <c r="H11" s="28" t="s">
        <v>22</v>
      </c>
      <c r="I11"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1" s="30" t="s">
        <v>23</v>
      </c>
      <c r="K11" s="31">
        <f>IFERROR((テーブル141540[[#This Row],[列5]]+テーブル141540[[#This Row],[列7]]/60)*$C$5,"")</f>
        <v>0</v>
      </c>
      <c r="L11" s="32" t="s">
        <v>4</v>
      </c>
      <c r="M11" s="149"/>
      <c r="N11" s="33"/>
      <c r="O11" s="50"/>
      <c r="P11" s="25"/>
    </row>
    <row r="12" spans="1:16" ht="22.5" customHeight="1" x14ac:dyDescent="0.15">
      <c r="A12" s="137"/>
      <c r="B12" s="160" t="str">
        <f>IF(テーブル141540[[#This Row],[列1]]="",
    "",
    TEXT(テーブル141540[[#This Row],[列1]],"(aaa)"))</f>
        <v/>
      </c>
      <c r="C12" s="138" t="s">
        <v>20</v>
      </c>
      <c r="D12" s="59" t="s">
        <v>21</v>
      </c>
      <c r="E12" s="143" t="s">
        <v>20</v>
      </c>
      <c r="F12" s="144" t="s">
        <v>32</v>
      </c>
      <c r="G12" s="27">
        <f>IF(OR(テーブル141540[[#This Row],[列2]]="",
          テーブル141540[[#This Row],[列4]]=""),
     0,
     IFERROR(HOUR(テーブル141540[[#This Row],[列4]]-テーブル141540[[#This Row],[列15]]-テーブル141540[[#This Row],[列2]]),
                  IFERROR(HOUR(テーブル141540[[#This Row],[列4]]-テーブル141540[[#This Row],[列2]]),
                               0)))</f>
        <v>0</v>
      </c>
      <c r="H12" s="28" t="s">
        <v>22</v>
      </c>
      <c r="I12"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2" s="30" t="s">
        <v>23</v>
      </c>
      <c r="K12" s="31">
        <f>IFERROR((テーブル141540[[#This Row],[列5]]+テーブル141540[[#This Row],[列7]]/60)*$C$5,"")</f>
        <v>0</v>
      </c>
      <c r="L12" s="32" t="s">
        <v>4</v>
      </c>
      <c r="M12" s="149"/>
      <c r="N12" s="33"/>
      <c r="O12" s="50"/>
      <c r="P12" s="25"/>
    </row>
    <row r="13" spans="1:16" ht="22.5" customHeight="1" x14ac:dyDescent="0.15">
      <c r="A13" s="137"/>
      <c r="B13" s="160" t="str">
        <f>IF(テーブル141540[[#This Row],[列1]]="",
    "",
    TEXT(テーブル141540[[#This Row],[列1]],"(aaa)"))</f>
        <v/>
      </c>
      <c r="C13" s="138" t="s">
        <v>20</v>
      </c>
      <c r="D13" s="59" t="s">
        <v>21</v>
      </c>
      <c r="E13" s="143" t="s">
        <v>20</v>
      </c>
      <c r="F13" s="144" t="s">
        <v>32</v>
      </c>
      <c r="G13" s="27">
        <f>IF(OR(テーブル141540[[#This Row],[列2]]="",
          テーブル141540[[#This Row],[列4]]=""),
     0,
     IFERROR(HOUR(テーブル141540[[#This Row],[列4]]-テーブル141540[[#This Row],[列15]]-テーブル141540[[#This Row],[列2]]),
                  IFERROR(HOUR(テーブル141540[[#This Row],[列4]]-テーブル141540[[#This Row],[列2]]),
                               0)))</f>
        <v>0</v>
      </c>
      <c r="H13" s="28" t="s">
        <v>22</v>
      </c>
      <c r="I13"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3" s="30" t="s">
        <v>23</v>
      </c>
      <c r="K13" s="31">
        <f>IFERROR((テーブル141540[[#This Row],[列5]]+テーブル141540[[#This Row],[列7]]/60)*$C$5,"")</f>
        <v>0</v>
      </c>
      <c r="L13" s="32" t="s">
        <v>4</v>
      </c>
      <c r="M13" s="149"/>
      <c r="N13" s="33"/>
      <c r="O13" s="50"/>
      <c r="P13" s="25"/>
    </row>
    <row r="14" spans="1:16" ht="22.5" customHeight="1" x14ac:dyDescent="0.15">
      <c r="A14" s="137"/>
      <c r="B14" s="160" t="str">
        <f>IF(テーブル141540[[#This Row],[列1]]="",
    "",
    TEXT(テーブル141540[[#This Row],[列1]],"(aaa)"))</f>
        <v/>
      </c>
      <c r="C14" s="138" t="s">
        <v>20</v>
      </c>
      <c r="D14" s="59" t="s">
        <v>21</v>
      </c>
      <c r="E14" s="143" t="s">
        <v>20</v>
      </c>
      <c r="F14" s="144" t="s">
        <v>32</v>
      </c>
      <c r="G14" s="27">
        <f>IF(OR(テーブル141540[[#This Row],[列2]]="",
          テーブル141540[[#This Row],[列4]]=""),
     0,
     IFERROR(HOUR(テーブル141540[[#This Row],[列4]]-テーブル141540[[#This Row],[列15]]-テーブル141540[[#This Row],[列2]]),
                  IFERROR(HOUR(テーブル141540[[#This Row],[列4]]-テーブル141540[[#This Row],[列2]]),
                               0)))</f>
        <v>0</v>
      </c>
      <c r="H14" s="28" t="s">
        <v>22</v>
      </c>
      <c r="I14"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4" s="30" t="s">
        <v>23</v>
      </c>
      <c r="K14" s="31">
        <f>IFERROR((テーブル141540[[#This Row],[列5]]+テーブル141540[[#This Row],[列7]]/60)*$C$5,"")</f>
        <v>0</v>
      </c>
      <c r="L14" s="32" t="s">
        <v>4</v>
      </c>
      <c r="M14" s="149"/>
      <c r="N14" s="33"/>
      <c r="O14" s="50"/>
      <c r="P14" s="25"/>
    </row>
    <row r="15" spans="1:16" ht="22.5" customHeight="1" x14ac:dyDescent="0.15">
      <c r="A15" s="137"/>
      <c r="B15" s="160" t="str">
        <f>IF(テーブル141540[[#This Row],[列1]]="",
    "",
    TEXT(テーブル141540[[#This Row],[列1]],"(aaa)"))</f>
        <v/>
      </c>
      <c r="C15" s="138" t="s">
        <v>20</v>
      </c>
      <c r="D15" s="59" t="s">
        <v>21</v>
      </c>
      <c r="E15" s="143" t="s">
        <v>20</v>
      </c>
      <c r="F15" s="144" t="s">
        <v>32</v>
      </c>
      <c r="G15" s="27">
        <f>IF(OR(テーブル141540[[#This Row],[列2]]="",
          テーブル141540[[#This Row],[列4]]=""),
     0,
     IFERROR(HOUR(テーブル141540[[#This Row],[列4]]-テーブル141540[[#This Row],[列15]]-テーブル141540[[#This Row],[列2]]),
                  IFERROR(HOUR(テーブル141540[[#This Row],[列4]]-テーブル141540[[#This Row],[列2]]),
                               0)))</f>
        <v>0</v>
      </c>
      <c r="H15" s="28" t="s">
        <v>22</v>
      </c>
      <c r="I15"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5" s="30" t="s">
        <v>23</v>
      </c>
      <c r="K15" s="31">
        <f>IFERROR((テーブル141540[[#This Row],[列5]]+テーブル141540[[#This Row],[列7]]/60)*$C$5,"")</f>
        <v>0</v>
      </c>
      <c r="L15" s="32" t="s">
        <v>4</v>
      </c>
      <c r="M15" s="149"/>
      <c r="N15" s="33"/>
      <c r="O15" s="50"/>
      <c r="P15" s="25"/>
    </row>
    <row r="16" spans="1:16" ht="22.5" customHeight="1" x14ac:dyDescent="0.15">
      <c r="A16" s="137"/>
      <c r="B16" s="160" t="str">
        <f>IF(テーブル141540[[#This Row],[列1]]="",
    "",
    TEXT(テーブル141540[[#This Row],[列1]],"(aaa)"))</f>
        <v/>
      </c>
      <c r="C16" s="138" t="s">
        <v>20</v>
      </c>
      <c r="D16" s="59" t="s">
        <v>21</v>
      </c>
      <c r="E16" s="143" t="s">
        <v>20</v>
      </c>
      <c r="F16" s="144" t="s">
        <v>32</v>
      </c>
      <c r="G16" s="27">
        <f>IF(OR(テーブル141540[[#This Row],[列2]]="",
          テーブル141540[[#This Row],[列4]]=""),
     0,
     IFERROR(HOUR(テーブル141540[[#This Row],[列4]]-テーブル141540[[#This Row],[列15]]-テーブル141540[[#This Row],[列2]]),
                  IFERROR(HOUR(テーブル141540[[#This Row],[列4]]-テーブル141540[[#This Row],[列2]]),
                               0)))</f>
        <v>0</v>
      </c>
      <c r="H16" s="28" t="s">
        <v>22</v>
      </c>
      <c r="I16"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6" s="30" t="s">
        <v>23</v>
      </c>
      <c r="K16" s="31">
        <f>IFERROR((テーブル141540[[#This Row],[列5]]+テーブル141540[[#This Row],[列7]]/60)*$C$5,"")</f>
        <v>0</v>
      </c>
      <c r="L16" s="32" t="s">
        <v>4</v>
      </c>
      <c r="M16" s="149"/>
      <c r="N16" s="33"/>
      <c r="O16" s="50"/>
      <c r="P16" s="25"/>
    </row>
    <row r="17" spans="1:16" ht="22.5" customHeight="1" x14ac:dyDescent="0.15">
      <c r="A17" s="137"/>
      <c r="B17" s="160" t="str">
        <f>IF(テーブル141540[[#This Row],[列1]]="",
    "",
    TEXT(テーブル141540[[#This Row],[列1]],"(aaa)"))</f>
        <v/>
      </c>
      <c r="C17" s="138" t="s">
        <v>20</v>
      </c>
      <c r="D17" s="59" t="s">
        <v>21</v>
      </c>
      <c r="E17" s="143" t="s">
        <v>20</v>
      </c>
      <c r="F17" s="144" t="s">
        <v>32</v>
      </c>
      <c r="G17" s="27">
        <f>IF(OR(テーブル141540[[#This Row],[列2]]="",
          テーブル141540[[#This Row],[列4]]=""),
     0,
     IFERROR(HOUR(テーブル141540[[#This Row],[列4]]-テーブル141540[[#This Row],[列15]]-テーブル141540[[#This Row],[列2]]),
                  IFERROR(HOUR(テーブル141540[[#This Row],[列4]]-テーブル141540[[#This Row],[列2]]),
                               0)))</f>
        <v>0</v>
      </c>
      <c r="H17" s="28" t="s">
        <v>22</v>
      </c>
      <c r="I17"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7" s="30" t="s">
        <v>23</v>
      </c>
      <c r="K17" s="31">
        <f>IFERROR((テーブル141540[[#This Row],[列5]]+テーブル141540[[#This Row],[列7]]/60)*$C$5,"")</f>
        <v>0</v>
      </c>
      <c r="L17" s="32" t="s">
        <v>4</v>
      </c>
      <c r="M17" s="149"/>
      <c r="N17" s="33"/>
      <c r="O17" s="50"/>
      <c r="P17" s="25"/>
    </row>
    <row r="18" spans="1:16" ht="22.5" customHeight="1" x14ac:dyDescent="0.15">
      <c r="A18" s="137"/>
      <c r="B18" s="160" t="str">
        <f>IF(テーブル141540[[#This Row],[列1]]="",
    "",
    TEXT(テーブル141540[[#This Row],[列1]],"(aaa)"))</f>
        <v/>
      </c>
      <c r="C18" s="138" t="s">
        <v>20</v>
      </c>
      <c r="D18" s="59" t="s">
        <v>21</v>
      </c>
      <c r="E18" s="143" t="s">
        <v>20</v>
      </c>
      <c r="F18" s="144" t="s">
        <v>32</v>
      </c>
      <c r="G18" s="27">
        <f>IF(OR(テーブル141540[[#This Row],[列2]]="",
          テーブル141540[[#This Row],[列4]]=""),
     0,
     IFERROR(HOUR(テーブル141540[[#This Row],[列4]]-テーブル141540[[#This Row],[列15]]-テーブル141540[[#This Row],[列2]]),
                  IFERROR(HOUR(テーブル141540[[#This Row],[列4]]-テーブル141540[[#This Row],[列2]]),
                               0)))</f>
        <v>0</v>
      </c>
      <c r="H18" s="28" t="s">
        <v>22</v>
      </c>
      <c r="I18"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8" s="30" t="s">
        <v>23</v>
      </c>
      <c r="K18" s="31">
        <f>IFERROR((テーブル141540[[#This Row],[列5]]+テーブル141540[[#This Row],[列7]]/60)*$C$5,"")</f>
        <v>0</v>
      </c>
      <c r="L18" s="32" t="s">
        <v>4</v>
      </c>
      <c r="M18" s="149"/>
      <c r="N18" s="33"/>
      <c r="O18" s="50"/>
      <c r="P18" s="25"/>
    </row>
    <row r="19" spans="1:16" ht="22.5" customHeight="1" x14ac:dyDescent="0.15">
      <c r="A19" s="137"/>
      <c r="B19" s="160" t="str">
        <f>IF(テーブル141540[[#This Row],[列1]]="",
    "",
    TEXT(テーブル141540[[#This Row],[列1]],"(aaa)"))</f>
        <v/>
      </c>
      <c r="C19" s="138" t="s">
        <v>20</v>
      </c>
      <c r="D19" s="59" t="s">
        <v>21</v>
      </c>
      <c r="E19" s="143" t="s">
        <v>20</v>
      </c>
      <c r="F19" s="144" t="s">
        <v>32</v>
      </c>
      <c r="G19" s="27">
        <f>IF(OR(テーブル141540[[#This Row],[列2]]="",
          テーブル141540[[#This Row],[列4]]=""),
     0,
     IFERROR(HOUR(テーブル141540[[#This Row],[列4]]-テーブル141540[[#This Row],[列15]]-テーブル141540[[#This Row],[列2]]),
                  IFERROR(HOUR(テーブル141540[[#This Row],[列4]]-テーブル141540[[#This Row],[列2]]),
                               0)))</f>
        <v>0</v>
      </c>
      <c r="H19" s="28" t="s">
        <v>22</v>
      </c>
      <c r="I19"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19" s="30" t="s">
        <v>23</v>
      </c>
      <c r="K19" s="31">
        <f>IFERROR((テーブル141540[[#This Row],[列5]]+テーブル141540[[#This Row],[列7]]/60)*$C$5,"")</f>
        <v>0</v>
      </c>
      <c r="L19" s="32" t="s">
        <v>4</v>
      </c>
      <c r="M19" s="149"/>
      <c r="N19" s="33"/>
      <c r="O19" s="50"/>
      <c r="P19" s="25"/>
    </row>
    <row r="20" spans="1:16" ht="22.5" customHeight="1" x14ac:dyDescent="0.15">
      <c r="A20" s="137"/>
      <c r="B20" s="160" t="str">
        <f>IF(テーブル141540[[#This Row],[列1]]="",
    "",
    TEXT(テーブル141540[[#This Row],[列1]],"(aaa)"))</f>
        <v/>
      </c>
      <c r="C20" s="138" t="s">
        <v>20</v>
      </c>
      <c r="D20" s="59" t="s">
        <v>21</v>
      </c>
      <c r="E20" s="143" t="s">
        <v>20</v>
      </c>
      <c r="F20" s="144" t="s">
        <v>32</v>
      </c>
      <c r="G20" s="27">
        <f>IF(OR(テーブル141540[[#This Row],[列2]]="",
          テーブル141540[[#This Row],[列4]]=""),
     0,
     IFERROR(HOUR(テーブル141540[[#This Row],[列4]]-テーブル141540[[#This Row],[列15]]-テーブル141540[[#This Row],[列2]]),
                  IFERROR(HOUR(テーブル141540[[#This Row],[列4]]-テーブル141540[[#This Row],[列2]]),
                               0)))</f>
        <v>0</v>
      </c>
      <c r="H20" s="28" t="s">
        <v>22</v>
      </c>
      <c r="I20"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0" s="30" t="s">
        <v>23</v>
      </c>
      <c r="K20" s="31">
        <f>IFERROR((テーブル141540[[#This Row],[列5]]+テーブル141540[[#This Row],[列7]]/60)*$C$5,"")</f>
        <v>0</v>
      </c>
      <c r="L20" s="32" t="s">
        <v>4</v>
      </c>
      <c r="M20" s="149"/>
      <c r="N20" s="33"/>
      <c r="O20" s="50"/>
      <c r="P20" s="25"/>
    </row>
    <row r="21" spans="1:16" ht="22.5" customHeight="1" x14ac:dyDescent="0.15">
      <c r="A21" s="137"/>
      <c r="B21" s="160" t="str">
        <f>IF(テーブル141540[[#This Row],[列1]]="",
    "",
    TEXT(テーブル141540[[#This Row],[列1]],"(aaa)"))</f>
        <v/>
      </c>
      <c r="C21" s="138" t="s">
        <v>20</v>
      </c>
      <c r="D21" s="59" t="s">
        <v>21</v>
      </c>
      <c r="E21" s="143" t="s">
        <v>20</v>
      </c>
      <c r="F21" s="144" t="s">
        <v>32</v>
      </c>
      <c r="G21" s="27">
        <f>IF(OR(テーブル141540[[#This Row],[列2]]="",
          テーブル141540[[#This Row],[列4]]=""),
     0,
     IFERROR(HOUR(テーブル141540[[#This Row],[列4]]-テーブル141540[[#This Row],[列15]]-テーブル141540[[#This Row],[列2]]),
                  IFERROR(HOUR(テーブル141540[[#This Row],[列4]]-テーブル141540[[#This Row],[列2]]),
                               0)))</f>
        <v>0</v>
      </c>
      <c r="H21" s="28" t="s">
        <v>22</v>
      </c>
      <c r="I21"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1" s="30" t="s">
        <v>23</v>
      </c>
      <c r="K21" s="31">
        <f>IFERROR((テーブル141540[[#This Row],[列5]]+テーブル141540[[#This Row],[列7]]/60)*$C$5,"")</f>
        <v>0</v>
      </c>
      <c r="L21" s="32" t="s">
        <v>4</v>
      </c>
      <c r="M21" s="149"/>
      <c r="N21" s="33"/>
      <c r="O21" s="50"/>
      <c r="P21" s="25"/>
    </row>
    <row r="22" spans="1:16" ht="22.5" customHeight="1" x14ac:dyDescent="0.15">
      <c r="A22" s="137"/>
      <c r="B22" s="160" t="str">
        <f>IF(テーブル141540[[#This Row],[列1]]="",
    "",
    TEXT(テーブル141540[[#This Row],[列1]],"(aaa)"))</f>
        <v/>
      </c>
      <c r="C22" s="138" t="s">
        <v>20</v>
      </c>
      <c r="D22" s="59" t="s">
        <v>21</v>
      </c>
      <c r="E22" s="143" t="s">
        <v>20</v>
      </c>
      <c r="F22" s="144" t="s">
        <v>32</v>
      </c>
      <c r="G22" s="27">
        <f>IF(OR(テーブル141540[[#This Row],[列2]]="",
          テーブル141540[[#This Row],[列4]]=""),
     0,
     IFERROR(HOUR(テーブル141540[[#This Row],[列4]]-テーブル141540[[#This Row],[列15]]-テーブル141540[[#This Row],[列2]]),
                  IFERROR(HOUR(テーブル141540[[#This Row],[列4]]-テーブル141540[[#This Row],[列2]]),
                               0)))</f>
        <v>0</v>
      </c>
      <c r="H22" s="28" t="s">
        <v>22</v>
      </c>
      <c r="I22"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2" s="30" t="s">
        <v>23</v>
      </c>
      <c r="K22" s="31">
        <f>IFERROR((テーブル141540[[#This Row],[列5]]+テーブル141540[[#This Row],[列7]]/60)*$C$5,"")</f>
        <v>0</v>
      </c>
      <c r="L22" s="32" t="s">
        <v>4</v>
      </c>
      <c r="M22" s="149"/>
      <c r="N22" s="33"/>
      <c r="O22" s="50"/>
      <c r="P22" s="25"/>
    </row>
    <row r="23" spans="1:16" ht="22.5" customHeight="1" x14ac:dyDescent="0.15">
      <c r="A23" s="137"/>
      <c r="B23" s="160" t="str">
        <f>IF(テーブル141540[[#This Row],[列1]]="",
    "",
    TEXT(テーブル141540[[#This Row],[列1]],"(aaa)"))</f>
        <v/>
      </c>
      <c r="C23" s="138" t="s">
        <v>20</v>
      </c>
      <c r="D23" s="59" t="s">
        <v>21</v>
      </c>
      <c r="E23" s="143" t="s">
        <v>20</v>
      </c>
      <c r="F23" s="144" t="s">
        <v>32</v>
      </c>
      <c r="G23" s="27">
        <f>IF(OR(テーブル141540[[#This Row],[列2]]="",
          テーブル141540[[#This Row],[列4]]=""),
     0,
     IFERROR(HOUR(テーブル141540[[#This Row],[列4]]-テーブル141540[[#This Row],[列15]]-テーブル141540[[#This Row],[列2]]),
                  IFERROR(HOUR(テーブル141540[[#This Row],[列4]]-テーブル141540[[#This Row],[列2]]),
                               0)))</f>
        <v>0</v>
      </c>
      <c r="H23" s="28" t="s">
        <v>22</v>
      </c>
      <c r="I23"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3" s="30" t="s">
        <v>23</v>
      </c>
      <c r="K23" s="31">
        <f>IFERROR((テーブル141540[[#This Row],[列5]]+テーブル141540[[#This Row],[列7]]/60)*$C$5,"")</f>
        <v>0</v>
      </c>
      <c r="L23" s="32" t="s">
        <v>4</v>
      </c>
      <c r="M23" s="149"/>
      <c r="N23" s="33"/>
      <c r="O23" s="50"/>
      <c r="P23" s="25"/>
    </row>
    <row r="24" spans="1:16" ht="22.5" customHeight="1" x14ac:dyDescent="0.15">
      <c r="A24" s="137"/>
      <c r="B24" s="160" t="str">
        <f>IF(テーブル141540[[#This Row],[列1]]="",
    "",
    TEXT(テーブル141540[[#This Row],[列1]],"(aaa)"))</f>
        <v/>
      </c>
      <c r="C24" s="138" t="s">
        <v>20</v>
      </c>
      <c r="D24" s="59" t="s">
        <v>21</v>
      </c>
      <c r="E24" s="143" t="s">
        <v>20</v>
      </c>
      <c r="F24" s="144" t="s">
        <v>32</v>
      </c>
      <c r="G24" s="27">
        <f>IF(OR(テーブル141540[[#This Row],[列2]]="",
          テーブル141540[[#This Row],[列4]]=""),
     0,
     IFERROR(HOUR(テーブル141540[[#This Row],[列4]]-テーブル141540[[#This Row],[列15]]-テーブル141540[[#This Row],[列2]]),
                  IFERROR(HOUR(テーブル141540[[#This Row],[列4]]-テーブル141540[[#This Row],[列2]]),
                               0)))</f>
        <v>0</v>
      </c>
      <c r="H24" s="28" t="s">
        <v>22</v>
      </c>
      <c r="I24"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4" s="30" t="s">
        <v>23</v>
      </c>
      <c r="K24" s="31">
        <f>IFERROR((テーブル141540[[#This Row],[列5]]+テーブル141540[[#This Row],[列7]]/60)*$C$5,"")</f>
        <v>0</v>
      </c>
      <c r="L24" s="32" t="s">
        <v>4</v>
      </c>
      <c r="M24" s="148"/>
      <c r="N24" s="33"/>
      <c r="O24" s="50"/>
      <c r="P24" s="25"/>
    </row>
    <row r="25" spans="1:16" ht="22.5" customHeight="1" x14ac:dyDescent="0.15">
      <c r="A25" s="137"/>
      <c r="B25" s="160" t="str">
        <f>IF(テーブル141540[[#This Row],[列1]]="",
    "",
    TEXT(テーブル141540[[#This Row],[列1]],"(aaa)"))</f>
        <v/>
      </c>
      <c r="C25" s="138" t="s">
        <v>20</v>
      </c>
      <c r="D25" s="59" t="s">
        <v>21</v>
      </c>
      <c r="E25" s="143" t="s">
        <v>20</v>
      </c>
      <c r="F25" s="144" t="s">
        <v>32</v>
      </c>
      <c r="G25" s="27">
        <f>IF(OR(テーブル141540[[#This Row],[列2]]="",
          テーブル141540[[#This Row],[列4]]=""),
     0,
     IFERROR(HOUR(テーブル141540[[#This Row],[列4]]-テーブル141540[[#This Row],[列15]]-テーブル141540[[#This Row],[列2]]),
                  IFERROR(HOUR(テーブル141540[[#This Row],[列4]]-テーブル141540[[#This Row],[列2]]),
                               0)))</f>
        <v>0</v>
      </c>
      <c r="H25" s="28" t="s">
        <v>22</v>
      </c>
      <c r="I25"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5" s="30" t="s">
        <v>23</v>
      </c>
      <c r="K25" s="31">
        <f>IFERROR((テーブル141540[[#This Row],[列5]]+テーブル141540[[#This Row],[列7]]/60)*$C$5,"")</f>
        <v>0</v>
      </c>
      <c r="L25" s="32" t="s">
        <v>4</v>
      </c>
      <c r="M25" s="149"/>
      <c r="N25" s="33"/>
      <c r="O25" s="50"/>
      <c r="P25" s="25"/>
    </row>
    <row r="26" spans="1:16" ht="22.5" customHeight="1" x14ac:dyDescent="0.15">
      <c r="A26" s="137"/>
      <c r="B26" s="160" t="str">
        <f>IF(テーブル141540[[#This Row],[列1]]="",
    "",
    TEXT(テーブル141540[[#This Row],[列1]],"(aaa)"))</f>
        <v/>
      </c>
      <c r="C26" s="138" t="s">
        <v>20</v>
      </c>
      <c r="D26" s="59" t="s">
        <v>21</v>
      </c>
      <c r="E26" s="143" t="s">
        <v>20</v>
      </c>
      <c r="F26" s="144" t="s">
        <v>32</v>
      </c>
      <c r="G26" s="27">
        <f>IF(OR(テーブル141540[[#This Row],[列2]]="",
          テーブル141540[[#This Row],[列4]]=""),
     0,
     IFERROR(HOUR(テーブル141540[[#This Row],[列4]]-テーブル141540[[#This Row],[列15]]-テーブル141540[[#This Row],[列2]]),
                  IFERROR(HOUR(テーブル141540[[#This Row],[列4]]-テーブル141540[[#This Row],[列2]]),
                               0)))</f>
        <v>0</v>
      </c>
      <c r="H26" s="28" t="s">
        <v>22</v>
      </c>
      <c r="I26"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6" s="30" t="s">
        <v>23</v>
      </c>
      <c r="K26" s="31">
        <f>IFERROR((テーブル141540[[#This Row],[列5]]+テーブル141540[[#This Row],[列7]]/60)*$C$5,"")</f>
        <v>0</v>
      </c>
      <c r="L26" s="32" t="s">
        <v>4</v>
      </c>
      <c r="M26" s="149"/>
      <c r="N26" s="33"/>
      <c r="O26" s="50"/>
      <c r="P26" s="25"/>
    </row>
    <row r="27" spans="1:16" ht="22.5" customHeight="1" x14ac:dyDescent="0.15">
      <c r="A27" s="137"/>
      <c r="B27" s="160" t="str">
        <f>IF(テーブル141540[[#This Row],[列1]]="",
    "",
    TEXT(テーブル141540[[#This Row],[列1]],"(aaa)"))</f>
        <v/>
      </c>
      <c r="C27" s="138" t="s">
        <v>20</v>
      </c>
      <c r="D27" s="59" t="s">
        <v>21</v>
      </c>
      <c r="E27" s="143" t="s">
        <v>20</v>
      </c>
      <c r="F27" s="144" t="s">
        <v>32</v>
      </c>
      <c r="G27" s="27">
        <f>IF(OR(テーブル141540[[#This Row],[列2]]="",
          テーブル141540[[#This Row],[列4]]=""),
     0,
     IFERROR(HOUR(テーブル141540[[#This Row],[列4]]-テーブル141540[[#This Row],[列15]]-テーブル141540[[#This Row],[列2]]),
                  IFERROR(HOUR(テーブル141540[[#This Row],[列4]]-テーブル141540[[#This Row],[列2]]),
                               0)))</f>
        <v>0</v>
      </c>
      <c r="H27" s="28" t="s">
        <v>22</v>
      </c>
      <c r="I27"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7" s="30" t="s">
        <v>23</v>
      </c>
      <c r="K27" s="31">
        <f>IFERROR((テーブル141540[[#This Row],[列5]]+テーブル141540[[#This Row],[列7]]/60)*$C$5,"")</f>
        <v>0</v>
      </c>
      <c r="L27" s="32" t="s">
        <v>4</v>
      </c>
      <c r="M27" s="149"/>
      <c r="N27" s="33"/>
      <c r="O27" s="50"/>
      <c r="P27" s="25"/>
    </row>
    <row r="28" spans="1:16" ht="22.5" customHeight="1" x14ac:dyDescent="0.15">
      <c r="A28" s="137"/>
      <c r="B28" s="160" t="str">
        <f>IF(テーブル141540[[#This Row],[列1]]="",
    "",
    TEXT(テーブル141540[[#This Row],[列1]],"(aaa)"))</f>
        <v/>
      </c>
      <c r="C28" s="138" t="s">
        <v>20</v>
      </c>
      <c r="D28" s="59" t="s">
        <v>21</v>
      </c>
      <c r="E28" s="143" t="s">
        <v>20</v>
      </c>
      <c r="F28" s="144" t="s">
        <v>32</v>
      </c>
      <c r="G28" s="27">
        <f>IF(OR(テーブル141540[[#This Row],[列2]]="",
          テーブル141540[[#This Row],[列4]]=""),
     0,
     IFERROR(HOUR(テーブル141540[[#This Row],[列4]]-テーブル141540[[#This Row],[列15]]-テーブル141540[[#This Row],[列2]]),
                  IFERROR(HOUR(テーブル141540[[#This Row],[列4]]-テーブル141540[[#This Row],[列2]]),
                               0)))</f>
        <v>0</v>
      </c>
      <c r="H28" s="28" t="s">
        <v>22</v>
      </c>
      <c r="I28"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8" s="30" t="s">
        <v>23</v>
      </c>
      <c r="K28" s="31">
        <f>IFERROR((テーブル141540[[#This Row],[列5]]+テーブル141540[[#This Row],[列7]]/60)*$C$5,"")</f>
        <v>0</v>
      </c>
      <c r="L28" s="32" t="s">
        <v>4</v>
      </c>
      <c r="M28" s="149"/>
      <c r="N28" s="33"/>
      <c r="O28" s="50"/>
      <c r="P28" s="25"/>
    </row>
    <row r="29" spans="1:16" ht="22.5" customHeight="1" x14ac:dyDescent="0.15">
      <c r="A29" s="137"/>
      <c r="B29" s="160" t="str">
        <f>IF(テーブル141540[[#This Row],[列1]]="",
    "",
    TEXT(テーブル141540[[#This Row],[列1]],"(aaa)"))</f>
        <v/>
      </c>
      <c r="C29" s="138" t="s">
        <v>20</v>
      </c>
      <c r="D29" s="59" t="s">
        <v>21</v>
      </c>
      <c r="E29" s="143" t="s">
        <v>20</v>
      </c>
      <c r="F29" s="144" t="s">
        <v>32</v>
      </c>
      <c r="G29" s="27">
        <f>IF(OR(テーブル141540[[#This Row],[列2]]="",
          テーブル141540[[#This Row],[列4]]=""),
     0,
     IFERROR(HOUR(テーブル141540[[#This Row],[列4]]-テーブル141540[[#This Row],[列15]]-テーブル141540[[#This Row],[列2]]),
                  IFERROR(HOUR(テーブル141540[[#This Row],[列4]]-テーブル141540[[#This Row],[列2]]),
                               0)))</f>
        <v>0</v>
      </c>
      <c r="H29" s="28" t="s">
        <v>22</v>
      </c>
      <c r="I29" s="34"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29" s="30" t="s">
        <v>23</v>
      </c>
      <c r="K29" s="31">
        <f>IFERROR((テーブル141540[[#This Row],[列5]]+テーブル141540[[#This Row],[列7]]/60)*$C$5,"")</f>
        <v>0</v>
      </c>
      <c r="L29" s="32" t="s">
        <v>4</v>
      </c>
      <c r="M29" s="149"/>
      <c r="N29" s="33"/>
      <c r="O29" s="50"/>
      <c r="P29" s="25"/>
    </row>
    <row r="30" spans="1:16" ht="22.5" customHeight="1" thickBot="1" x14ac:dyDescent="0.2">
      <c r="A30" s="139"/>
      <c r="B30" s="161" t="str">
        <f>IF(テーブル141540[[#This Row],[列1]]="",
    "",
    TEXT(テーブル141540[[#This Row],[列1]],"(aaa)"))</f>
        <v/>
      </c>
      <c r="C30" s="140" t="s">
        <v>20</v>
      </c>
      <c r="D30" s="35" t="s">
        <v>21</v>
      </c>
      <c r="E30" s="145" t="s">
        <v>20</v>
      </c>
      <c r="F30" s="146" t="s">
        <v>32</v>
      </c>
      <c r="G30" s="36">
        <f>IF(OR(テーブル141540[[#This Row],[列2]]="",
          テーブル141540[[#This Row],[列4]]=""),
     0,
     IFERROR(HOUR(テーブル141540[[#This Row],[列4]]-テーブル141540[[#This Row],[列15]]-テーブル141540[[#This Row],[列2]]),
                  IFERROR(HOUR(テーブル141540[[#This Row],[列4]]-テーブル141540[[#This Row],[列2]]),
                               0)))</f>
        <v>0</v>
      </c>
      <c r="H30" s="37" t="s">
        <v>22</v>
      </c>
      <c r="I30" s="38" t="str">
        <f>IF(OR(テーブル141540[[#This Row],[列2]]="",
          テーブル141540[[#This Row],[列4]]=""),
     "00",
     IF(ISERROR(MINUTE(テーブル141540[[#This Row],[列4]]-テーブル141540[[#This Row],[列15]]-テーブル141540[[#This Row],[列2]])),
        IF(ISERROR(MINUTE(テーブル141540[[#This Row],[列4]]-テーブル141540[[#This Row],[列2]])),
           "00",
           IF(MINUTE(テーブル141540[[#This Row],[列4]]-テーブル141540[[#This Row],[列2]])&lt;30,
              "00",
              30)),
        IF(MINUTE(テーブル141540[[#This Row],[列4]]-テーブル141540[[#This Row],[列15]]-テーブル141540[[#This Row],[列2]])&lt;30,
           "00",
           30)))</f>
        <v>00</v>
      </c>
      <c r="J30" s="39" t="s">
        <v>23</v>
      </c>
      <c r="K30" s="40">
        <f>IFERROR((テーブル141540[[#This Row],[列5]]+テーブル141540[[#This Row],[列7]]/60)*$C$5,"")</f>
        <v>0</v>
      </c>
      <c r="L30" s="41" t="s">
        <v>4</v>
      </c>
      <c r="M30" s="150"/>
      <c r="N30" s="42"/>
      <c r="O30" s="50"/>
      <c r="P30" s="25"/>
    </row>
    <row r="31" spans="1:16" ht="22.5" customHeight="1" thickBot="1" x14ac:dyDescent="0.2">
      <c r="A31" s="198" t="s">
        <v>27</v>
      </c>
      <c r="B31" s="199"/>
      <c r="C31" s="200"/>
      <c r="D31" s="201"/>
      <c r="E31" s="202"/>
      <c r="F31" s="57"/>
      <c r="G31" s="203">
        <f>SUM(テーブル141540[[#All],[列5]])+SUM(テーブル141540[[#All],[列7]])/60</f>
        <v>0</v>
      </c>
      <c r="H31" s="204"/>
      <c r="I31" s="205" t="s">
        <v>24</v>
      </c>
      <c r="J31" s="206"/>
      <c r="K31" s="43">
        <f>SUM(テーブル141540[[#All],[列9]])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zoomScale="110" zoomScaleNormal="110" workbookViewId="0">
      <selection activeCell="B8" sqref="B8:B30"/>
    </sheetView>
  </sheetViews>
  <sheetFormatPr defaultColWidth="11.375" defaultRowHeight="10.5" x14ac:dyDescent="0.15"/>
  <cols>
    <col min="1" max="1" width="6.25" style="8" customWidth="1"/>
    <col min="2" max="2" width="3.125" style="8" customWidth="1"/>
    <col min="3" max="3" width="6.25" style="8" customWidth="1"/>
    <col min="4" max="4" width="3.125" style="13" customWidth="1"/>
    <col min="5" max="6" width="6.25" style="8" customWidth="1"/>
    <col min="7" max="10" width="3.125" style="8" customWidth="1"/>
    <col min="11" max="11" width="6.25" style="8" customWidth="1"/>
    <col min="12" max="12" width="3.125" style="8" customWidth="1"/>
    <col min="13" max="13" width="37.5" style="11" customWidth="1"/>
    <col min="14" max="15" width="6.25" style="8" customWidth="1"/>
    <col min="16" max="256" width="11.375" style="8"/>
    <col min="257" max="257" width="16.75" style="8" customWidth="1"/>
    <col min="258" max="258" width="11.125" style="8" customWidth="1"/>
    <col min="259" max="259" width="3.75" style="8" bestFit="1" customWidth="1"/>
    <col min="260" max="260" width="11.125" style="8" customWidth="1"/>
    <col min="261" max="261" width="6" style="8" customWidth="1"/>
    <col min="262" max="262" width="5.125" style="8" customWidth="1"/>
    <col min="263" max="263" width="5.75" style="8" customWidth="1"/>
    <col min="264" max="264" width="3.125" style="8" customWidth="1"/>
    <col min="265" max="265" width="12.875" style="8" customWidth="1"/>
    <col min="266" max="266" width="2.875" style="8" customWidth="1"/>
    <col min="267" max="267" width="83.875" style="8" customWidth="1"/>
    <col min="268" max="512" width="11.375" style="8"/>
    <col min="513" max="513" width="16.75" style="8" customWidth="1"/>
    <col min="514" max="514" width="11.125" style="8" customWidth="1"/>
    <col min="515" max="515" width="3.75" style="8" bestFit="1" customWidth="1"/>
    <col min="516" max="516" width="11.125" style="8" customWidth="1"/>
    <col min="517" max="517" width="6" style="8" customWidth="1"/>
    <col min="518" max="518" width="5.125" style="8" customWidth="1"/>
    <col min="519" max="519" width="5.75" style="8" customWidth="1"/>
    <col min="520" max="520" width="3.125" style="8" customWidth="1"/>
    <col min="521" max="521" width="12.875" style="8" customWidth="1"/>
    <col min="522" max="522" width="2.875" style="8" customWidth="1"/>
    <col min="523" max="523" width="83.875" style="8" customWidth="1"/>
    <col min="524" max="768" width="11.375" style="8"/>
    <col min="769" max="769" width="16.75" style="8" customWidth="1"/>
    <col min="770" max="770" width="11.125" style="8" customWidth="1"/>
    <col min="771" max="771" width="3.75" style="8" bestFit="1" customWidth="1"/>
    <col min="772" max="772" width="11.125" style="8" customWidth="1"/>
    <col min="773" max="773" width="6" style="8" customWidth="1"/>
    <col min="774" max="774" width="5.125" style="8" customWidth="1"/>
    <col min="775" max="775" width="5.75" style="8" customWidth="1"/>
    <col min="776" max="776" width="3.125" style="8" customWidth="1"/>
    <col min="777" max="777" width="12.875" style="8" customWidth="1"/>
    <col min="778" max="778" width="2.875" style="8" customWidth="1"/>
    <col min="779" max="779" width="83.875" style="8" customWidth="1"/>
    <col min="780" max="1024" width="11.375" style="8"/>
    <col min="1025" max="1025" width="16.75" style="8" customWidth="1"/>
    <col min="1026" max="1026" width="11.125" style="8" customWidth="1"/>
    <col min="1027" max="1027" width="3.75" style="8" bestFit="1" customWidth="1"/>
    <col min="1028" max="1028" width="11.125" style="8" customWidth="1"/>
    <col min="1029" max="1029" width="6" style="8" customWidth="1"/>
    <col min="1030" max="1030" width="5.125" style="8" customWidth="1"/>
    <col min="1031" max="1031" width="5.75" style="8" customWidth="1"/>
    <col min="1032" max="1032" width="3.125" style="8" customWidth="1"/>
    <col min="1033" max="1033" width="12.875" style="8" customWidth="1"/>
    <col min="1034" max="1034" width="2.875" style="8" customWidth="1"/>
    <col min="1035" max="1035" width="83.875" style="8" customWidth="1"/>
    <col min="1036" max="1280" width="11.375" style="8"/>
    <col min="1281" max="1281" width="16.75" style="8" customWidth="1"/>
    <col min="1282" max="1282" width="11.125" style="8" customWidth="1"/>
    <col min="1283" max="1283" width="3.75" style="8" bestFit="1" customWidth="1"/>
    <col min="1284" max="1284" width="11.125" style="8" customWidth="1"/>
    <col min="1285" max="1285" width="6" style="8" customWidth="1"/>
    <col min="1286" max="1286" width="5.125" style="8" customWidth="1"/>
    <col min="1287" max="1287" width="5.75" style="8" customWidth="1"/>
    <col min="1288" max="1288" width="3.125" style="8" customWidth="1"/>
    <col min="1289" max="1289" width="12.875" style="8" customWidth="1"/>
    <col min="1290" max="1290" width="2.875" style="8" customWidth="1"/>
    <col min="1291" max="1291" width="83.875" style="8" customWidth="1"/>
    <col min="1292" max="1536" width="11.375" style="8"/>
    <col min="1537" max="1537" width="16.75" style="8" customWidth="1"/>
    <col min="1538" max="1538" width="11.125" style="8" customWidth="1"/>
    <col min="1539" max="1539" width="3.75" style="8" bestFit="1" customWidth="1"/>
    <col min="1540" max="1540" width="11.125" style="8" customWidth="1"/>
    <col min="1541" max="1541" width="6" style="8" customWidth="1"/>
    <col min="1542" max="1542" width="5.125" style="8" customWidth="1"/>
    <col min="1543" max="1543" width="5.75" style="8" customWidth="1"/>
    <col min="1544" max="1544" width="3.125" style="8" customWidth="1"/>
    <col min="1545" max="1545" width="12.875" style="8" customWidth="1"/>
    <col min="1546" max="1546" width="2.875" style="8" customWidth="1"/>
    <col min="1547" max="1547" width="83.875" style="8" customWidth="1"/>
    <col min="1548" max="1792" width="11.375" style="8"/>
    <col min="1793" max="1793" width="16.75" style="8" customWidth="1"/>
    <col min="1794" max="1794" width="11.125" style="8" customWidth="1"/>
    <col min="1795" max="1795" width="3.75" style="8" bestFit="1" customWidth="1"/>
    <col min="1796" max="1796" width="11.125" style="8" customWidth="1"/>
    <col min="1797" max="1797" width="6" style="8" customWidth="1"/>
    <col min="1798" max="1798" width="5.125" style="8" customWidth="1"/>
    <col min="1799" max="1799" width="5.75" style="8" customWidth="1"/>
    <col min="1800" max="1800" width="3.125" style="8" customWidth="1"/>
    <col min="1801" max="1801" width="12.875" style="8" customWidth="1"/>
    <col min="1802" max="1802" width="2.875" style="8" customWidth="1"/>
    <col min="1803" max="1803" width="83.875" style="8" customWidth="1"/>
    <col min="1804" max="2048" width="11.375" style="8"/>
    <col min="2049" max="2049" width="16.75" style="8" customWidth="1"/>
    <col min="2050" max="2050" width="11.125" style="8" customWidth="1"/>
    <col min="2051" max="2051" width="3.75" style="8" bestFit="1" customWidth="1"/>
    <col min="2052" max="2052" width="11.125" style="8" customWidth="1"/>
    <col min="2053" max="2053" width="6" style="8" customWidth="1"/>
    <col min="2054" max="2054" width="5.125" style="8" customWidth="1"/>
    <col min="2055" max="2055" width="5.75" style="8" customWidth="1"/>
    <col min="2056" max="2056" width="3.125" style="8" customWidth="1"/>
    <col min="2057" max="2057" width="12.875" style="8" customWidth="1"/>
    <col min="2058" max="2058" width="2.875" style="8" customWidth="1"/>
    <col min="2059" max="2059" width="83.875" style="8" customWidth="1"/>
    <col min="2060" max="2304" width="11.375" style="8"/>
    <col min="2305" max="2305" width="16.75" style="8" customWidth="1"/>
    <col min="2306" max="2306" width="11.125" style="8" customWidth="1"/>
    <col min="2307" max="2307" width="3.75" style="8" bestFit="1" customWidth="1"/>
    <col min="2308" max="2308" width="11.125" style="8" customWidth="1"/>
    <col min="2309" max="2309" width="6" style="8" customWidth="1"/>
    <col min="2310" max="2310" width="5.125" style="8" customWidth="1"/>
    <col min="2311" max="2311" width="5.75" style="8" customWidth="1"/>
    <col min="2312" max="2312" width="3.125" style="8" customWidth="1"/>
    <col min="2313" max="2313" width="12.875" style="8" customWidth="1"/>
    <col min="2314" max="2314" width="2.875" style="8" customWidth="1"/>
    <col min="2315" max="2315" width="83.875" style="8" customWidth="1"/>
    <col min="2316" max="2560" width="11.375" style="8"/>
    <col min="2561" max="2561" width="16.75" style="8" customWidth="1"/>
    <col min="2562" max="2562" width="11.125" style="8" customWidth="1"/>
    <col min="2563" max="2563" width="3.75" style="8" bestFit="1" customWidth="1"/>
    <col min="2564" max="2564" width="11.125" style="8" customWidth="1"/>
    <col min="2565" max="2565" width="6" style="8" customWidth="1"/>
    <col min="2566" max="2566" width="5.125" style="8" customWidth="1"/>
    <col min="2567" max="2567" width="5.75" style="8" customWidth="1"/>
    <col min="2568" max="2568" width="3.125" style="8" customWidth="1"/>
    <col min="2569" max="2569" width="12.875" style="8" customWidth="1"/>
    <col min="2570" max="2570" width="2.875" style="8" customWidth="1"/>
    <col min="2571" max="2571" width="83.875" style="8" customWidth="1"/>
    <col min="2572" max="2816" width="11.375" style="8"/>
    <col min="2817" max="2817" width="16.75" style="8" customWidth="1"/>
    <col min="2818" max="2818" width="11.125" style="8" customWidth="1"/>
    <col min="2819" max="2819" width="3.75" style="8" bestFit="1" customWidth="1"/>
    <col min="2820" max="2820" width="11.125" style="8" customWidth="1"/>
    <col min="2821" max="2821" width="6" style="8" customWidth="1"/>
    <col min="2822" max="2822" width="5.125" style="8" customWidth="1"/>
    <col min="2823" max="2823" width="5.75" style="8" customWidth="1"/>
    <col min="2824" max="2824" width="3.125" style="8" customWidth="1"/>
    <col min="2825" max="2825" width="12.875" style="8" customWidth="1"/>
    <col min="2826" max="2826" width="2.875" style="8" customWidth="1"/>
    <col min="2827" max="2827" width="83.875" style="8" customWidth="1"/>
    <col min="2828" max="3072" width="11.375" style="8"/>
    <col min="3073" max="3073" width="16.75" style="8" customWidth="1"/>
    <col min="3074" max="3074" width="11.125" style="8" customWidth="1"/>
    <col min="3075" max="3075" width="3.75" style="8" bestFit="1" customWidth="1"/>
    <col min="3076" max="3076" width="11.125" style="8" customWidth="1"/>
    <col min="3077" max="3077" width="6" style="8" customWidth="1"/>
    <col min="3078" max="3078" width="5.125" style="8" customWidth="1"/>
    <col min="3079" max="3079" width="5.75" style="8" customWidth="1"/>
    <col min="3080" max="3080" width="3.125" style="8" customWidth="1"/>
    <col min="3081" max="3081" width="12.875" style="8" customWidth="1"/>
    <col min="3082" max="3082" width="2.875" style="8" customWidth="1"/>
    <col min="3083" max="3083" width="83.875" style="8" customWidth="1"/>
    <col min="3084" max="3328" width="11.375" style="8"/>
    <col min="3329" max="3329" width="16.75" style="8" customWidth="1"/>
    <col min="3330" max="3330" width="11.125" style="8" customWidth="1"/>
    <col min="3331" max="3331" width="3.75" style="8" bestFit="1" customWidth="1"/>
    <col min="3332" max="3332" width="11.125" style="8" customWidth="1"/>
    <col min="3333" max="3333" width="6" style="8" customWidth="1"/>
    <col min="3334" max="3334" width="5.125" style="8" customWidth="1"/>
    <col min="3335" max="3335" width="5.75" style="8" customWidth="1"/>
    <col min="3336" max="3336" width="3.125" style="8" customWidth="1"/>
    <col min="3337" max="3337" width="12.875" style="8" customWidth="1"/>
    <col min="3338" max="3338" width="2.875" style="8" customWidth="1"/>
    <col min="3339" max="3339" width="83.875" style="8" customWidth="1"/>
    <col min="3340" max="3584" width="11.375" style="8"/>
    <col min="3585" max="3585" width="16.75" style="8" customWidth="1"/>
    <col min="3586" max="3586" width="11.125" style="8" customWidth="1"/>
    <col min="3587" max="3587" width="3.75" style="8" bestFit="1" customWidth="1"/>
    <col min="3588" max="3588" width="11.125" style="8" customWidth="1"/>
    <col min="3589" max="3589" width="6" style="8" customWidth="1"/>
    <col min="3590" max="3590" width="5.125" style="8" customWidth="1"/>
    <col min="3591" max="3591" width="5.75" style="8" customWidth="1"/>
    <col min="3592" max="3592" width="3.125" style="8" customWidth="1"/>
    <col min="3593" max="3593" width="12.875" style="8" customWidth="1"/>
    <col min="3594" max="3594" width="2.875" style="8" customWidth="1"/>
    <col min="3595" max="3595" width="83.875" style="8" customWidth="1"/>
    <col min="3596" max="3840" width="11.375" style="8"/>
    <col min="3841" max="3841" width="16.75" style="8" customWidth="1"/>
    <col min="3842" max="3842" width="11.125" style="8" customWidth="1"/>
    <col min="3843" max="3843" width="3.75" style="8" bestFit="1" customWidth="1"/>
    <col min="3844" max="3844" width="11.125" style="8" customWidth="1"/>
    <col min="3845" max="3845" width="6" style="8" customWidth="1"/>
    <col min="3846" max="3846" width="5.125" style="8" customWidth="1"/>
    <col min="3847" max="3847" width="5.75" style="8" customWidth="1"/>
    <col min="3848" max="3848" width="3.125" style="8" customWidth="1"/>
    <col min="3849" max="3849" width="12.875" style="8" customWidth="1"/>
    <col min="3850" max="3850" width="2.875" style="8" customWidth="1"/>
    <col min="3851" max="3851" width="83.875" style="8" customWidth="1"/>
    <col min="3852" max="4096" width="11.375" style="8"/>
    <col min="4097" max="4097" width="16.75" style="8" customWidth="1"/>
    <col min="4098" max="4098" width="11.125" style="8" customWidth="1"/>
    <col min="4099" max="4099" width="3.75" style="8" bestFit="1" customWidth="1"/>
    <col min="4100" max="4100" width="11.125" style="8" customWidth="1"/>
    <col min="4101" max="4101" width="6" style="8" customWidth="1"/>
    <col min="4102" max="4102" width="5.125" style="8" customWidth="1"/>
    <col min="4103" max="4103" width="5.75" style="8" customWidth="1"/>
    <col min="4104" max="4104" width="3.125" style="8" customWidth="1"/>
    <col min="4105" max="4105" width="12.875" style="8" customWidth="1"/>
    <col min="4106" max="4106" width="2.875" style="8" customWidth="1"/>
    <col min="4107" max="4107" width="83.875" style="8" customWidth="1"/>
    <col min="4108" max="4352" width="11.375" style="8"/>
    <col min="4353" max="4353" width="16.75" style="8" customWidth="1"/>
    <col min="4354" max="4354" width="11.125" style="8" customWidth="1"/>
    <col min="4355" max="4355" width="3.75" style="8" bestFit="1" customWidth="1"/>
    <col min="4356" max="4356" width="11.125" style="8" customWidth="1"/>
    <col min="4357" max="4357" width="6" style="8" customWidth="1"/>
    <col min="4358" max="4358" width="5.125" style="8" customWidth="1"/>
    <col min="4359" max="4359" width="5.75" style="8" customWidth="1"/>
    <col min="4360" max="4360" width="3.125" style="8" customWidth="1"/>
    <col min="4361" max="4361" width="12.875" style="8" customWidth="1"/>
    <col min="4362" max="4362" width="2.875" style="8" customWidth="1"/>
    <col min="4363" max="4363" width="83.875" style="8" customWidth="1"/>
    <col min="4364" max="4608" width="11.375" style="8"/>
    <col min="4609" max="4609" width="16.75" style="8" customWidth="1"/>
    <col min="4610" max="4610" width="11.125" style="8" customWidth="1"/>
    <col min="4611" max="4611" width="3.75" style="8" bestFit="1" customWidth="1"/>
    <col min="4612" max="4612" width="11.125" style="8" customWidth="1"/>
    <col min="4613" max="4613" width="6" style="8" customWidth="1"/>
    <col min="4614" max="4614" width="5.125" style="8" customWidth="1"/>
    <col min="4615" max="4615" width="5.75" style="8" customWidth="1"/>
    <col min="4616" max="4616" width="3.125" style="8" customWidth="1"/>
    <col min="4617" max="4617" width="12.875" style="8" customWidth="1"/>
    <col min="4618" max="4618" width="2.875" style="8" customWidth="1"/>
    <col min="4619" max="4619" width="83.875" style="8" customWidth="1"/>
    <col min="4620" max="4864" width="11.375" style="8"/>
    <col min="4865" max="4865" width="16.75" style="8" customWidth="1"/>
    <col min="4866" max="4866" width="11.125" style="8" customWidth="1"/>
    <col min="4867" max="4867" width="3.75" style="8" bestFit="1" customWidth="1"/>
    <col min="4868" max="4868" width="11.125" style="8" customWidth="1"/>
    <col min="4869" max="4869" width="6" style="8" customWidth="1"/>
    <col min="4870" max="4870" width="5.125" style="8" customWidth="1"/>
    <col min="4871" max="4871" width="5.75" style="8" customWidth="1"/>
    <col min="4872" max="4872" width="3.125" style="8" customWidth="1"/>
    <col min="4873" max="4873" width="12.875" style="8" customWidth="1"/>
    <col min="4874" max="4874" width="2.875" style="8" customWidth="1"/>
    <col min="4875" max="4875" width="83.875" style="8" customWidth="1"/>
    <col min="4876" max="5120" width="11.375" style="8"/>
    <col min="5121" max="5121" width="16.75" style="8" customWidth="1"/>
    <col min="5122" max="5122" width="11.125" style="8" customWidth="1"/>
    <col min="5123" max="5123" width="3.75" style="8" bestFit="1" customWidth="1"/>
    <col min="5124" max="5124" width="11.125" style="8" customWidth="1"/>
    <col min="5125" max="5125" width="6" style="8" customWidth="1"/>
    <col min="5126" max="5126" width="5.125" style="8" customWidth="1"/>
    <col min="5127" max="5127" width="5.75" style="8" customWidth="1"/>
    <col min="5128" max="5128" width="3.125" style="8" customWidth="1"/>
    <col min="5129" max="5129" width="12.875" style="8" customWidth="1"/>
    <col min="5130" max="5130" width="2.875" style="8" customWidth="1"/>
    <col min="5131" max="5131" width="83.875" style="8" customWidth="1"/>
    <col min="5132" max="5376" width="11.375" style="8"/>
    <col min="5377" max="5377" width="16.75" style="8" customWidth="1"/>
    <col min="5378" max="5378" width="11.125" style="8" customWidth="1"/>
    <col min="5379" max="5379" width="3.75" style="8" bestFit="1" customWidth="1"/>
    <col min="5380" max="5380" width="11.125" style="8" customWidth="1"/>
    <col min="5381" max="5381" width="6" style="8" customWidth="1"/>
    <col min="5382" max="5382" width="5.125" style="8" customWidth="1"/>
    <col min="5383" max="5383" width="5.75" style="8" customWidth="1"/>
    <col min="5384" max="5384" width="3.125" style="8" customWidth="1"/>
    <col min="5385" max="5385" width="12.875" style="8" customWidth="1"/>
    <col min="5386" max="5386" width="2.875" style="8" customWidth="1"/>
    <col min="5387" max="5387" width="83.875" style="8" customWidth="1"/>
    <col min="5388" max="5632" width="11.375" style="8"/>
    <col min="5633" max="5633" width="16.75" style="8" customWidth="1"/>
    <col min="5634" max="5634" width="11.125" style="8" customWidth="1"/>
    <col min="5635" max="5635" width="3.75" style="8" bestFit="1" customWidth="1"/>
    <col min="5636" max="5636" width="11.125" style="8" customWidth="1"/>
    <col min="5637" max="5637" width="6" style="8" customWidth="1"/>
    <col min="5638" max="5638" width="5.125" style="8" customWidth="1"/>
    <col min="5639" max="5639" width="5.75" style="8" customWidth="1"/>
    <col min="5640" max="5640" width="3.125" style="8" customWidth="1"/>
    <col min="5641" max="5641" width="12.875" style="8" customWidth="1"/>
    <col min="5642" max="5642" width="2.875" style="8" customWidth="1"/>
    <col min="5643" max="5643" width="83.875" style="8" customWidth="1"/>
    <col min="5644" max="5888" width="11.375" style="8"/>
    <col min="5889" max="5889" width="16.75" style="8" customWidth="1"/>
    <col min="5890" max="5890" width="11.125" style="8" customWidth="1"/>
    <col min="5891" max="5891" width="3.75" style="8" bestFit="1" customWidth="1"/>
    <col min="5892" max="5892" width="11.125" style="8" customWidth="1"/>
    <col min="5893" max="5893" width="6" style="8" customWidth="1"/>
    <col min="5894" max="5894" width="5.125" style="8" customWidth="1"/>
    <col min="5895" max="5895" width="5.75" style="8" customWidth="1"/>
    <col min="5896" max="5896" width="3.125" style="8" customWidth="1"/>
    <col min="5897" max="5897" width="12.875" style="8" customWidth="1"/>
    <col min="5898" max="5898" width="2.875" style="8" customWidth="1"/>
    <col min="5899" max="5899" width="83.875" style="8" customWidth="1"/>
    <col min="5900" max="6144" width="11.375" style="8"/>
    <col min="6145" max="6145" width="16.75" style="8" customWidth="1"/>
    <col min="6146" max="6146" width="11.125" style="8" customWidth="1"/>
    <col min="6147" max="6147" width="3.75" style="8" bestFit="1" customWidth="1"/>
    <col min="6148" max="6148" width="11.125" style="8" customWidth="1"/>
    <col min="6149" max="6149" width="6" style="8" customWidth="1"/>
    <col min="6150" max="6150" width="5.125" style="8" customWidth="1"/>
    <col min="6151" max="6151" width="5.75" style="8" customWidth="1"/>
    <col min="6152" max="6152" width="3.125" style="8" customWidth="1"/>
    <col min="6153" max="6153" width="12.875" style="8" customWidth="1"/>
    <col min="6154" max="6154" width="2.875" style="8" customWidth="1"/>
    <col min="6155" max="6155" width="83.875" style="8" customWidth="1"/>
    <col min="6156" max="6400" width="11.375" style="8"/>
    <col min="6401" max="6401" width="16.75" style="8" customWidth="1"/>
    <col min="6402" max="6402" width="11.125" style="8" customWidth="1"/>
    <col min="6403" max="6403" width="3.75" style="8" bestFit="1" customWidth="1"/>
    <col min="6404" max="6404" width="11.125" style="8" customWidth="1"/>
    <col min="6405" max="6405" width="6" style="8" customWidth="1"/>
    <col min="6406" max="6406" width="5.125" style="8" customWidth="1"/>
    <col min="6407" max="6407" width="5.75" style="8" customWidth="1"/>
    <col min="6408" max="6408" width="3.125" style="8" customWidth="1"/>
    <col min="6409" max="6409" width="12.875" style="8" customWidth="1"/>
    <col min="6410" max="6410" width="2.875" style="8" customWidth="1"/>
    <col min="6411" max="6411" width="83.875" style="8" customWidth="1"/>
    <col min="6412" max="6656" width="11.375" style="8"/>
    <col min="6657" max="6657" width="16.75" style="8" customWidth="1"/>
    <col min="6658" max="6658" width="11.125" style="8" customWidth="1"/>
    <col min="6659" max="6659" width="3.75" style="8" bestFit="1" customWidth="1"/>
    <col min="6660" max="6660" width="11.125" style="8" customWidth="1"/>
    <col min="6661" max="6661" width="6" style="8" customWidth="1"/>
    <col min="6662" max="6662" width="5.125" style="8" customWidth="1"/>
    <col min="6663" max="6663" width="5.75" style="8" customWidth="1"/>
    <col min="6664" max="6664" width="3.125" style="8" customWidth="1"/>
    <col min="6665" max="6665" width="12.875" style="8" customWidth="1"/>
    <col min="6666" max="6666" width="2.875" style="8" customWidth="1"/>
    <col min="6667" max="6667" width="83.875" style="8" customWidth="1"/>
    <col min="6668" max="6912" width="11.375" style="8"/>
    <col min="6913" max="6913" width="16.75" style="8" customWidth="1"/>
    <col min="6914" max="6914" width="11.125" style="8" customWidth="1"/>
    <col min="6915" max="6915" width="3.75" style="8" bestFit="1" customWidth="1"/>
    <col min="6916" max="6916" width="11.125" style="8" customWidth="1"/>
    <col min="6917" max="6917" width="6" style="8" customWidth="1"/>
    <col min="6918" max="6918" width="5.125" style="8" customWidth="1"/>
    <col min="6919" max="6919" width="5.75" style="8" customWidth="1"/>
    <col min="6920" max="6920" width="3.125" style="8" customWidth="1"/>
    <col min="6921" max="6921" width="12.875" style="8" customWidth="1"/>
    <col min="6922" max="6922" width="2.875" style="8" customWidth="1"/>
    <col min="6923" max="6923" width="83.875" style="8" customWidth="1"/>
    <col min="6924" max="7168" width="11.375" style="8"/>
    <col min="7169" max="7169" width="16.75" style="8" customWidth="1"/>
    <col min="7170" max="7170" width="11.125" style="8" customWidth="1"/>
    <col min="7171" max="7171" width="3.75" style="8" bestFit="1" customWidth="1"/>
    <col min="7172" max="7172" width="11.125" style="8" customWidth="1"/>
    <col min="7173" max="7173" width="6" style="8" customWidth="1"/>
    <col min="7174" max="7174" width="5.125" style="8" customWidth="1"/>
    <col min="7175" max="7175" width="5.75" style="8" customWidth="1"/>
    <col min="7176" max="7176" width="3.125" style="8" customWidth="1"/>
    <col min="7177" max="7177" width="12.875" style="8" customWidth="1"/>
    <col min="7178" max="7178" width="2.875" style="8" customWidth="1"/>
    <col min="7179" max="7179" width="83.875" style="8" customWidth="1"/>
    <col min="7180" max="7424" width="11.375" style="8"/>
    <col min="7425" max="7425" width="16.75" style="8" customWidth="1"/>
    <col min="7426" max="7426" width="11.125" style="8" customWidth="1"/>
    <col min="7427" max="7427" width="3.75" style="8" bestFit="1" customWidth="1"/>
    <col min="7428" max="7428" width="11.125" style="8" customWidth="1"/>
    <col min="7429" max="7429" width="6" style="8" customWidth="1"/>
    <col min="7430" max="7430" width="5.125" style="8" customWidth="1"/>
    <col min="7431" max="7431" width="5.75" style="8" customWidth="1"/>
    <col min="7432" max="7432" width="3.125" style="8" customWidth="1"/>
    <col min="7433" max="7433" width="12.875" style="8" customWidth="1"/>
    <col min="7434" max="7434" width="2.875" style="8" customWidth="1"/>
    <col min="7435" max="7435" width="83.875" style="8" customWidth="1"/>
    <col min="7436" max="7680" width="11.375" style="8"/>
    <col min="7681" max="7681" width="16.75" style="8" customWidth="1"/>
    <col min="7682" max="7682" width="11.125" style="8" customWidth="1"/>
    <col min="7683" max="7683" width="3.75" style="8" bestFit="1" customWidth="1"/>
    <col min="7684" max="7684" width="11.125" style="8" customWidth="1"/>
    <col min="7685" max="7685" width="6" style="8" customWidth="1"/>
    <col min="7686" max="7686" width="5.125" style="8" customWidth="1"/>
    <col min="7687" max="7687" width="5.75" style="8" customWidth="1"/>
    <col min="7688" max="7688" width="3.125" style="8" customWidth="1"/>
    <col min="7689" max="7689" width="12.875" style="8" customWidth="1"/>
    <col min="7690" max="7690" width="2.875" style="8" customWidth="1"/>
    <col min="7691" max="7691" width="83.875" style="8" customWidth="1"/>
    <col min="7692" max="7936" width="11.375" style="8"/>
    <col min="7937" max="7937" width="16.75" style="8" customWidth="1"/>
    <col min="7938" max="7938" width="11.125" style="8" customWidth="1"/>
    <col min="7939" max="7939" width="3.75" style="8" bestFit="1" customWidth="1"/>
    <col min="7940" max="7940" width="11.125" style="8" customWidth="1"/>
    <col min="7941" max="7941" width="6" style="8" customWidth="1"/>
    <col min="7942" max="7942" width="5.125" style="8" customWidth="1"/>
    <col min="7943" max="7943" width="5.75" style="8" customWidth="1"/>
    <col min="7944" max="7944" width="3.125" style="8" customWidth="1"/>
    <col min="7945" max="7945" width="12.875" style="8" customWidth="1"/>
    <col min="7946" max="7946" width="2.875" style="8" customWidth="1"/>
    <col min="7947" max="7947" width="83.875" style="8" customWidth="1"/>
    <col min="7948" max="8192" width="11.375" style="8"/>
    <col min="8193" max="8193" width="16.75" style="8" customWidth="1"/>
    <col min="8194" max="8194" width="11.125" style="8" customWidth="1"/>
    <col min="8195" max="8195" width="3.75" style="8" bestFit="1" customWidth="1"/>
    <col min="8196" max="8196" width="11.125" style="8" customWidth="1"/>
    <col min="8197" max="8197" width="6" style="8" customWidth="1"/>
    <col min="8198" max="8198" width="5.125" style="8" customWidth="1"/>
    <col min="8199" max="8199" width="5.75" style="8" customWidth="1"/>
    <col min="8200" max="8200" width="3.125" style="8" customWidth="1"/>
    <col min="8201" max="8201" width="12.875" style="8" customWidth="1"/>
    <col min="8202" max="8202" width="2.875" style="8" customWidth="1"/>
    <col min="8203" max="8203" width="83.875" style="8" customWidth="1"/>
    <col min="8204" max="8448" width="11.375" style="8"/>
    <col min="8449" max="8449" width="16.75" style="8" customWidth="1"/>
    <col min="8450" max="8450" width="11.125" style="8" customWidth="1"/>
    <col min="8451" max="8451" width="3.75" style="8" bestFit="1" customWidth="1"/>
    <col min="8452" max="8452" width="11.125" style="8" customWidth="1"/>
    <col min="8453" max="8453" width="6" style="8" customWidth="1"/>
    <col min="8454" max="8454" width="5.125" style="8" customWidth="1"/>
    <col min="8455" max="8455" width="5.75" style="8" customWidth="1"/>
    <col min="8456" max="8456" width="3.125" style="8" customWidth="1"/>
    <col min="8457" max="8457" width="12.875" style="8" customWidth="1"/>
    <col min="8458" max="8458" width="2.875" style="8" customWidth="1"/>
    <col min="8459" max="8459" width="83.875" style="8" customWidth="1"/>
    <col min="8460" max="8704" width="11.375" style="8"/>
    <col min="8705" max="8705" width="16.75" style="8" customWidth="1"/>
    <col min="8706" max="8706" width="11.125" style="8" customWidth="1"/>
    <col min="8707" max="8707" width="3.75" style="8" bestFit="1" customWidth="1"/>
    <col min="8708" max="8708" width="11.125" style="8" customWidth="1"/>
    <col min="8709" max="8709" width="6" style="8" customWidth="1"/>
    <col min="8710" max="8710" width="5.125" style="8" customWidth="1"/>
    <col min="8711" max="8711" width="5.75" style="8" customWidth="1"/>
    <col min="8712" max="8712" width="3.125" style="8" customWidth="1"/>
    <col min="8713" max="8713" width="12.875" style="8" customWidth="1"/>
    <col min="8714" max="8714" width="2.875" style="8" customWidth="1"/>
    <col min="8715" max="8715" width="83.875" style="8" customWidth="1"/>
    <col min="8716" max="8960" width="11.375" style="8"/>
    <col min="8961" max="8961" width="16.75" style="8" customWidth="1"/>
    <col min="8962" max="8962" width="11.125" style="8" customWidth="1"/>
    <col min="8963" max="8963" width="3.75" style="8" bestFit="1" customWidth="1"/>
    <col min="8964" max="8964" width="11.125" style="8" customWidth="1"/>
    <col min="8965" max="8965" width="6" style="8" customWidth="1"/>
    <col min="8966" max="8966" width="5.125" style="8" customWidth="1"/>
    <col min="8967" max="8967" width="5.75" style="8" customWidth="1"/>
    <col min="8968" max="8968" width="3.125" style="8" customWidth="1"/>
    <col min="8969" max="8969" width="12.875" style="8" customWidth="1"/>
    <col min="8970" max="8970" width="2.875" style="8" customWidth="1"/>
    <col min="8971" max="8971" width="83.875" style="8" customWidth="1"/>
    <col min="8972" max="9216" width="11.375" style="8"/>
    <col min="9217" max="9217" width="16.75" style="8" customWidth="1"/>
    <col min="9218" max="9218" width="11.125" style="8" customWidth="1"/>
    <col min="9219" max="9219" width="3.75" style="8" bestFit="1" customWidth="1"/>
    <col min="9220" max="9220" width="11.125" style="8" customWidth="1"/>
    <col min="9221" max="9221" width="6" style="8" customWidth="1"/>
    <col min="9222" max="9222" width="5.125" style="8" customWidth="1"/>
    <col min="9223" max="9223" width="5.75" style="8" customWidth="1"/>
    <col min="9224" max="9224" width="3.125" style="8" customWidth="1"/>
    <col min="9225" max="9225" width="12.875" style="8" customWidth="1"/>
    <col min="9226" max="9226" width="2.875" style="8" customWidth="1"/>
    <col min="9227" max="9227" width="83.875" style="8" customWidth="1"/>
    <col min="9228" max="9472" width="11.375" style="8"/>
    <col min="9473" max="9473" width="16.75" style="8" customWidth="1"/>
    <col min="9474" max="9474" width="11.125" style="8" customWidth="1"/>
    <col min="9475" max="9475" width="3.75" style="8" bestFit="1" customWidth="1"/>
    <col min="9476" max="9476" width="11.125" style="8" customWidth="1"/>
    <col min="9477" max="9477" width="6" style="8" customWidth="1"/>
    <col min="9478" max="9478" width="5.125" style="8" customWidth="1"/>
    <col min="9479" max="9479" width="5.75" style="8" customWidth="1"/>
    <col min="9480" max="9480" width="3.125" style="8" customWidth="1"/>
    <col min="9481" max="9481" width="12.875" style="8" customWidth="1"/>
    <col min="9482" max="9482" width="2.875" style="8" customWidth="1"/>
    <col min="9483" max="9483" width="83.875" style="8" customWidth="1"/>
    <col min="9484" max="9728" width="11.375" style="8"/>
    <col min="9729" max="9729" width="16.75" style="8" customWidth="1"/>
    <col min="9730" max="9730" width="11.125" style="8" customWidth="1"/>
    <col min="9731" max="9731" width="3.75" style="8" bestFit="1" customWidth="1"/>
    <col min="9732" max="9732" width="11.125" style="8" customWidth="1"/>
    <col min="9733" max="9733" width="6" style="8" customWidth="1"/>
    <col min="9734" max="9734" width="5.125" style="8" customWidth="1"/>
    <col min="9735" max="9735" width="5.75" style="8" customWidth="1"/>
    <col min="9736" max="9736" width="3.125" style="8" customWidth="1"/>
    <col min="9737" max="9737" width="12.875" style="8" customWidth="1"/>
    <col min="9738" max="9738" width="2.875" style="8" customWidth="1"/>
    <col min="9739" max="9739" width="83.875" style="8" customWidth="1"/>
    <col min="9740" max="9984" width="11.375" style="8"/>
    <col min="9985" max="9985" width="16.75" style="8" customWidth="1"/>
    <col min="9986" max="9986" width="11.125" style="8" customWidth="1"/>
    <col min="9987" max="9987" width="3.75" style="8" bestFit="1" customWidth="1"/>
    <col min="9988" max="9988" width="11.125" style="8" customWidth="1"/>
    <col min="9989" max="9989" width="6" style="8" customWidth="1"/>
    <col min="9990" max="9990" width="5.125" style="8" customWidth="1"/>
    <col min="9991" max="9991" width="5.75" style="8" customWidth="1"/>
    <col min="9992" max="9992" width="3.125" style="8" customWidth="1"/>
    <col min="9993" max="9993" width="12.875" style="8" customWidth="1"/>
    <col min="9994" max="9994" width="2.875" style="8" customWidth="1"/>
    <col min="9995" max="9995" width="83.875" style="8" customWidth="1"/>
    <col min="9996" max="10240" width="11.375" style="8"/>
    <col min="10241" max="10241" width="16.75" style="8" customWidth="1"/>
    <col min="10242" max="10242" width="11.125" style="8" customWidth="1"/>
    <col min="10243" max="10243" width="3.75" style="8" bestFit="1" customWidth="1"/>
    <col min="10244" max="10244" width="11.125" style="8" customWidth="1"/>
    <col min="10245" max="10245" width="6" style="8" customWidth="1"/>
    <col min="10246" max="10246" width="5.125" style="8" customWidth="1"/>
    <col min="10247" max="10247" width="5.75" style="8" customWidth="1"/>
    <col min="10248" max="10248" width="3.125" style="8" customWidth="1"/>
    <col min="10249" max="10249" width="12.875" style="8" customWidth="1"/>
    <col min="10250" max="10250" width="2.875" style="8" customWidth="1"/>
    <col min="10251" max="10251" width="83.875" style="8" customWidth="1"/>
    <col min="10252" max="10496" width="11.375" style="8"/>
    <col min="10497" max="10497" width="16.75" style="8" customWidth="1"/>
    <col min="10498" max="10498" width="11.125" style="8" customWidth="1"/>
    <col min="10499" max="10499" width="3.75" style="8" bestFit="1" customWidth="1"/>
    <col min="10500" max="10500" width="11.125" style="8" customWidth="1"/>
    <col min="10501" max="10501" width="6" style="8" customWidth="1"/>
    <col min="10502" max="10502" width="5.125" style="8" customWidth="1"/>
    <col min="10503" max="10503" width="5.75" style="8" customWidth="1"/>
    <col min="10504" max="10504" width="3.125" style="8" customWidth="1"/>
    <col min="10505" max="10505" width="12.875" style="8" customWidth="1"/>
    <col min="10506" max="10506" width="2.875" style="8" customWidth="1"/>
    <col min="10507" max="10507" width="83.875" style="8" customWidth="1"/>
    <col min="10508" max="10752" width="11.375" style="8"/>
    <col min="10753" max="10753" width="16.75" style="8" customWidth="1"/>
    <col min="10754" max="10754" width="11.125" style="8" customWidth="1"/>
    <col min="10755" max="10755" width="3.75" style="8" bestFit="1" customWidth="1"/>
    <col min="10756" max="10756" width="11.125" style="8" customWidth="1"/>
    <col min="10757" max="10757" width="6" style="8" customWidth="1"/>
    <col min="10758" max="10758" width="5.125" style="8" customWidth="1"/>
    <col min="10759" max="10759" width="5.75" style="8" customWidth="1"/>
    <col min="10760" max="10760" width="3.125" style="8" customWidth="1"/>
    <col min="10761" max="10761" width="12.875" style="8" customWidth="1"/>
    <col min="10762" max="10762" width="2.875" style="8" customWidth="1"/>
    <col min="10763" max="10763" width="83.875" style="8" customWidth="1"/>
    <col min="10764" max="11008" width="11.375" style="8"/>
    <col min="11009" max="11009" width="16.75" style="8" customWidth="1"/>
    <col min="11010" max="11010" width="11.125" style="8" customWidth="1"/>
    <col min="11011" max="11011" width="3.75" style="8" bestFit="1" customWidth="1"/>
    <col min="11012" max="11012" width="11.125" style="8" customWidth="1"/>
    <col min="11013" max="11013" width="6" style="8" customWidth="1"/>
    <col min="11014" max="11014" width="5.125" style="8" customWidth="1"/>
    <col min="11015" max="11015" width="5.75" style="8" customWidth="1"/>
    <col min="11016" max="11016" width="3.125" style="8" customWidth="1"/>
    <col min="11017" max="11017" width="12.875" style="8" customWidth="1"/>
    <col min="11018" max="11018" width="2.875" style="8" customWidth="1"/>
    <col min="11019" max="11019" width="83.875" style="8" customWidth="1"/>
    <col min="11020" max="11264" width="11.375" style="8"/>
    <col min="11265" max="11265" width="16.75" style="8" customWidth="1"/>
    <col min="11266" max="11266" width="11.125" style="8" customWidth="1"/>
    <col min="11267" max="11267" width="3.75" style="8" bestFit="1" customWidth="1"/>
    <col min="11268" max="11268" width="11.125" style="8" customWidth="1"/>
    <col min="11269" max="11269" width="6" style="8" customWidth="1"/>
    <col min="11270" max="11270" width="5.125" style="8" customWidth="1"/>
    <col min="11271" max="11271" width="5.75" style="8" customWidth="1"/>
    <col min="11272" max="11272" width="3.125" style="8" customWidth="1"/>
    <col min="11273" max="11273" width="12.875" style="8" customWidth="1"/>
    <col min="11274" max="11274" width="2.875" style="8" customWidth="1"/>
    <col min="11275" max="11275" width="83.875" style="8" customWidth="1"/>
    <col min="11276" max="11520" width="11.375" style="8"/>
    <col min="11521" max="11521" width="16.75" style="8" customWidth="1"/>
    <col min="11522" max="11522" width="11.125" style="8" customWidth="1"/>
    <col min="11523" max="11523" width="3.75" style="8" bestFit="1" customWidth="1"/>
    <col min="11524" max="11524" width="11.125" style="8" customWidth="1"/>
    <col min="11525" max="11525" width="6" style="8" customWidth="1"/>
    <col min="11526" max="11526" width="5.125" style="8" customWidth="1"/>
    <col min="11527" max="11527" width="5.75" style="8" customWidth="1"/>
    <col min="11528" max="11528" width="3.125" style="8" customWidth="1"/>
    <col min="11529" max="11529" width="12.875" style="8" customWidth="1"/>
    <col min="11530" max="11530" width="2.875" style="8" customWidth="1"/>
    <col min="11531" max="11531" width="83.875" style="8" customWidth="1"/>
    <col min="11532" max="11776" width="11.375" style="8"/>
    <col min="11777" max="11777" width="16.75" style="8" customWidth="1"/>
    <col min="11778" max="11778" width="11.125" style="8" customWidth="1"/>
    <col min="11779" max="11779" width="3.75" style="8" bestFit="1" customWidth="1"/>
    <col min="11780" max="11780" width="11.125" style="8" customWidth="1"/>
    <col min="11781" max="11781" width="6" style="8" customWidth="1"/>
    <col min="11782" max="11782" width="5.125" style="8" customWidth="1"/>
    <col min="11783" max="11783" width="5.75" style="8" customWidth="1"/>
    <col min="11784" max="11784" width="3.125" style="8" customWidth="1"/>
    <col min="11785" max="11785" width="12.875" style="8" customWidth="1"/>
    <col min="11786" max="11786" width="2.875" style="8" customWidth="1"/>
    <col min="11787" max="11787" width="83.875" style="8" customWidth="1"/>
    <col min="11788" max="12032" width="11.375" style="8"/>
    <col min="12033" max="12033" width="16.75" style="8" customWidth="1"/>
    <col min="12034" max="12034" width="11.125" style="8" customWidth="1"/>
    <col min="12035" max="12035" width="3.75" style="8" bestFit="1" customWidth="1"/>
    <col min="12036" max="12036" width="11.125" style="8" customWidth="1"/>
    <col min="12037" max="12037" width="6" style="8" customWidth="1"/>
    <col min="12038" max="12038" width="5.125" style="8" customWidth="1"/>
    <col min="12039" max="12039" width="5.75" style="8" customWidth="1"/>
    <col min="12040" max="12040" width="3.125" style="8" customWidth="1"/>
    <col min="12041" max="12041" width="12.875" style="8" customWidth="1"/>
    <col min="12042" max="12042" width="2.875" style="8" customWidth="1"/>
    <col min="12043" max="12043" width="83.875" style="8" customWidth="1"/>
    <col min="12044" max="12288" width="11.375" style="8"/>
    <col min="12289" max="12289" width="16.75" style="8" customWidth="1"/>
    <col min="12290" max="12290" width="11.125" style="8" customWidth="1"/>
    <col min="12291" max="12291" width="3.75" style="8" bestFit="1" customWidth="1"/>
    <col min="12292" max="12292" width="11.125" style="8" customWidth="1"/>
    <col min="12293" max="12293" width="6" style="8" customWidth="1"/>
    <col min="12294" max="12294" width="5.125" style="8" customWidth="1"/>
    <col min="12295" max="12295" width="5.75" style="8" customWidth="1"/>
    <col min="12296" max="12296" width="3.125" style="8" customWidth="1"/>
    <col min="12297" max="12297" width="12.875" style="8" customWidth="1"/>
    <col min="12298" max="12298" width="2.875" style="8" customWidth="1"/>
    <col min="12299" max="12299" width="83.875" style="8" customWidth="1"/>
    <col min="12300" max="12544" width="11.375" style="8"/>
    <col min="12545" max="12545" width="16.75" style="8" customWidth="1"/>
    <col min="12546" max="12546" width="11.125" style="8" customWidth="1"/>
    <col min="12547" max="12547" width="3.75" style="8" bestFit="1" customWidth="1"/>
    <col min="12548" max="12548" width="11.125" style="8" customWidth="1"/>
    <col min="12549" max="12549" width="6" style="8" customWidth="1"/>
    <col min="12550" max="12550" width="5.125" style="8" customWidth="1"/>
    <col min="12551" max="12551" width="5.75" style="8" customWidth="1"/>
    <col min="12552" max="12552" width="3.125" style="8" customWidth="1"/>
    <col min="12553" max="12553" width="12.875" style="8" customWidth="1"/>
    <col min="12554" max="12554" width="2.875" style="8" customWidth="1"/>
    <col min="12555" max="12555" width="83.875" style="8" customWidth="1"/>
    <col min="12556" max="12800" width="11.375" style="8"/>
    <col min="12801" max="12801" width="16.75" style="8" customWidth="1"/>
    <col min="12802" max="12802" width="11.125" style="8" customWidth="1"/>
    <col min="12803" max="12803" width="3.75" style="8" bestFit="1" customWidth="1"/>
    <col min="12804" max="12804" width="11.125" style="8" customWidth="1"/>
    <col min="12805" max="12805" width="6" style="8" customWidth="1"/>
    <col min="12806" max="12806" width="5.125" style="8" customWidth="1"/>
    <col min="12807" max="12807" width="5.75" style="8" customWidth="1"/>
    <col min="12808" max="12808" width="3.125" style="8" customWidth="1"/>
    <col min="12809" max="12809" width="12.875" style="8" customWidth="1"/>
    <col min="12810" max="12810" width="2.875" style="8" customWidth="1"/>
    <col min="12811" max="12811" width="83.875" style="8" customWidth="1"/>
    <col min="12812" max="13056" width="11.375" style="8"/>
    <col min="13057" max="13057" width="16.75" style="8" customWidth="1"/>
    <col min="13058" max="13058" width="11.125" style="8" customWidth="1"/>
    <col min="13059" max="13059" width="3.75" style="8" bestFit="1" customWidth="1"/>
    <col min="13060" max="13060" width="11.125" style="8" customWidth="1"/>
    <col min="13061" max="13061" width="6" style="8" customWidth="1"/>
    <col min="13062" max="13062" width="5.125" style="8" customWidth="1"/>
    <col min="13063" max="13063" width="5.75" style="8" customWidth="1"/>
    <col min="13064" max="13064" width="3.125" style="8" customWidth="1"/>
    <col min="13065" max="13065" width="12.875" style="8" customWidth="1"/>
    <col min="13066" max="13066" width="2.875" style="8" customWidth="1"/>
    <col min="13067" max="13067" width="83.875" style="8" customWidth="1"/>
    <col min="13068" max="13312" width="11.375" style="8"/>
    <col min="13313" max="13313" width="16.75" style="8" customWidth="1"/>
    <col min="13314" max="13314" width="11.125" style="8" customWidth="1"/>
    <col min="13315" max="13315" width="3.75" style="8" bestFit="1" customWidth="1"/>
    <col min="13316" max="13316" width="11.125" style="8" customWidth="1"/>
    <col min="13317" max="13317" width="6" style="8" customWidth="1"/>
    <col min="13318" max="13318" width="5.125" style="8" customWidth="1"/>
    <col min="13319" max="13319" width="5.75" style="8" customWidth="1"/>
    <col min="13320" max="13320" width="3.125" style="8" customWidth="1"/>
    <col min="13321" max="13321" width="12.875" style="8" customWidth="1"/>
    <col min="13322" max="13322" width="2.875" style="8" customWidth="1"/>
    <col min="13323" max="13323" width="83.875" style="8" customWidth="1"/>
    <col min="13324" max="13568" width="11.375" style="8"/>
    <col min="13569" max="13569" width="16.75" style="8" customWidth="1"/>
    <col min="13570" max="13570" width="11.125" style="8" customWidth="1"/>
    <col min="13571" max="13571" width="3.75" style="8" bestFit="1" customWidth="1"/>
    <col min="13572" max="13572" width="11.125" style="8" customWidth="1"/>
    <col min="13573" max="13573" width="6" style="8" customWidth="1"/>
    <col min="13574" max="13574" width="5.125" style="8" customWidth="1"/>
    <col min="13575" max="13575" width="5.75" style="8" customWidth="1"/>
    <col min="13576" max="13576" width="3.125" style="8" customWidth="1"/>
    <col min="13577" max="13577" width="12.875" style="8" customWidth="1"/>
    <col min="13578" max="13578" width="2.875" style="8" customWidth="1"/>
    <col min="13579" max="13579" width="83.875" style="8" customWidth="1"/>
    <col min="13580" max="13824" width="11.375" style="8"/>
    <col min="13825" max="13825" width="16.75" style="8" customWidth="1"/>
    <col min="13826" max="13826" width="11.125" style="8" customWidth="1"/>
    <col min="13827" max="13827" width="3.75" style="8" bestFit="1" customWidth="1"/>
    <col min="13828" max="13828" width="11.125" style="8" customWidth="1"/>
    <col min="13829" max="13829" width="6" style="8" customWidth="1"/>
    <col min="13830" max="13830" width="5.125" style="8" customWidth="1"/>
    <col min="13831" max="13831" width="5.75" style="8" customWidth="1"/>
    <col min="13832" max="13832" width="3.125" style="8" customWidth="1"/>
    <col min="13833" max="13833" width="12.875" style="8" customWidth="1"/>
    <col min="13834" max="13834" width="2.875" style="8" customWidth="1"/>
    <col min="13835" max="13835" width="83.875" style="8" customWidth="1"/>
    <col min="13836" max="14080" width="11.375" style="8"/>
    <col min="14081" max="14081" width="16.75" style="8" customWidth="1"/>
    <col min="14082" max="14082" width="11.125" style="8" customWidth="1"/>
    <col min="14083" max="14083" width="3.75" style="8" bestFit="1" customWidth="1"/>
    <col min="14084" max="14084" width="11.125" style="8" customWidth="1"/>
    <col min="14085" max="14085" width="6" style="8" customWidth="1"/>
    <col min="14086" max="14086" width="5.125" style="8" customWidth="1"/>
    <col min="14087" max="14087" width="5.75" style="8" customWidth="1"/>
    <col min="14088" max="14088" width="3.125" style="8" customWidth="1"/>
    <col min="14089" max="14089" width="12.875" style="8" customWidth="1"/>
    <col min="14090" max="14090" width="2.875" style="8" customWidth="1"/>
    <col min="14091" max="14091" width="83.875" style="8" customWidth="1"/>
    <col min="14092" max="14336" width="11.375" style="8"/>
    <col min="14337" max="14337" width="16.75" style="8" customWidth="1"/>
    <col min="14338" max="14338" width="11.125" style="8" customWidth="1"/>
    <col min="14339" max="14339" width="3.75" style="8" bestFit="1" customWidth="1"/>
    <col min="14340" max="14340" width="11.125" style="8" customWidth="1"/>
    <col min="14341" max="14341" width="6" style="8" customWidth="1"/>
    <col min="14342" max="14342" width="5.125" style="8" customWidth="1"/>
    <col min="14343" max="14343" width="5.75" style="8" customWidth="1"/>
    <col min="14344" max="14344" width="3.125" style="8" customWidth="1"/>
    <col min="14345" max="14345" width="12.875" style="8" customWidth="1"/>
    <col min="14346" max="14346" width="2.875" style="8" customWidth="1"/>
    <col min="14347" max="14347" width="83.875" style="8" customWidth="1"/>
    <col min="14348" max="14592" width="11.375" style="8"/>
    <col min="14593" max="14593" width="16.75" style="8" customWidth="1"/>
    <col min="14594" max="14594" width="11.125" style="8" customWidth="1"/>
    <col min="14595" max="14595" width="3.75" style="8" bestFit="1" customWidth="1"/>
    <col min="14596" max="14596" width="11.125" style="8" customWidth="1"/>
    <col min="14597" max="14597" width="6" style="8" customWidth="1"/>
    <col min="14598" max="14598" width="5.125" style="8" customWidth="1"/>
    <col min="14599" max="14599" width="5.75" style="8" customWidth="1"/>
    <col min="14600" max="14600" width="3.125" style="8" customWidth="1"/>
    <col min="14601" max="14601" width="12.875" style="8" customWidth="1"/>
    <col min="14602" max="14602" width="2.875" style="8" customWidth="1"/>
    <col min="14603" max="14603" width="83.875" style="8" customWidth="1"/>
    <col min="14604" max="14848" width="11.375" style="8"/>
    <col min="14849" max="14849" width="16.75" style="8" customWidth="1"/>
    <col min="14850" max="14850" width="11.125" style="8" customWidth="1"/>
    <col min="14851" max="14851" width="3.75" style="8" bestFit="1" customWidth="1"/>
    <col min="14852" max="14852" width="11.125" style="8" customWidth="1"/>
    <col min="14853" max="14853" width="6" style="8" customWidth="1"/>
    <col min="14854" max="14854" width="5.125" style="8" customWidth="1"/>
    <col min="14855" max="14855" width="5.75" style="8" customWidth="1"/>
    <col min="14856" max="14856" width="3.125" style="8" customWidth="1"/>
    <col min="14857" max="14857" width="12.875" style="8" customWidth="1"/>
    <col min="14858" max="14858" width="2.875" style="8" customWidth="1"/>
    <col min="14859" max="14859" width="83.875" style="8" customWidth="1"/>
    <col min="14860" max="15104" width="11.375" style="8"/>
    <col min="15105" max="15105" width="16.75" style="8" customWidth="1"/>
    <col min="15106" max="15106" width="11.125" style="8" customWidth="1"/>
    <col min="15107" max="15107" width="3.75" style="8" bestFit="1" customWidth="1"/>
    <col min="15108" max="15108" width="11.125" style="8" customWidth="1"/>
    <col min="15109" max="15109" width="6" style="8" customWidth="1"/>
    <col min="15110" max="15110" width="5.125" style="8" customWidth="1"/>
    <col min="15111" max="15111" width="5.75" style="8" customWidth="1"/>
    <col min="15112" max="15112" width="3.125" style="8" customWidth="1"/>
    <col min="15113" max="15113" width="12.875" style="8" customWidth="1"/>
    <col min="15114" max="15114" width="2.875" style="8" customWidth="1"/>
    <col min="15115" max="15115" width="83.875" style="8" customWidth="1"/>
    <col min="15116" max="15360" width="11.375" style="8"/>
    <col min="15361" max="15361" width="16.75" style="8" customWidth="1"/>
    <col min="15362" max="15362" width="11.125" style="8" customWidth="1"/>
    <col min="15363" max="15363" width="3.75" style="8" bestFit="1" customWidth="1"/>
    <col min="15364" max="15364" width="11.125" style="8" customWidth="1"/>
    <col min="15365" max="15365" width="6" style="8" customWidth="1"/>
    <col min="15366" max="15366" width="5.125" style="8" customWidth="1"/>
    <col min="15367" max="15367" width="5.75" style="8" customWidth="1"/>
    <col min="15368" max="15368" width="3.125" style="8" customWidth="1"/>
    <col min="15369" max="15369" width="12.875" style="8" customWidth="1"/>
    <col min="15370" max="15370" width="2.875" style="8" customWidth="1"/>
    <col min="15371" max="15371" width="83.875" style="8" customWidth="1"/>
    <col min="15372" max="15616" width="11.375" style="8"/>
    <col min="15617" max="15617" width="16.75" style="8" customWidth="1"/>
    <col min="15618" max="15618" width="11.125" style="8" customWidth="1"/>
    <col min="15619" max="15619" width="3.75" style="8" bestFit="1" customWidth="1"/>
    <col min="15620" max="15620" width="11.125" style="8" customWidth="1"/>
    <col min="15621" max="15621" width="6" style="8" customWidth="1"/>
    <col min="15622" max="15622" width="5.125" style="8" customWidth="1"/>
    <col min="15623" max="15623" width="5.75" style="8" customWidth="1"/>
    <col min="15624" max="15624" width="3.125" style="8" customWidth="1"/>
    <col min="15625" max="15625" width="12.875" style="8" customWidth="1"/>
    <col min="15626" max="15626" width="2.875" style="8" customWidth="1"/>
    <col min="15627" max="15627" width="83.875" style="8" customWidth="1"/>
    <col min="15628" max="15872" width="11.375" style="8"/>
    <col min="15873" max="15873" width="16.75" style="8" customWidth="1"/>
    <col min="15874" max="15874" width="11.125" style="8" customWidth="1"/>
    <col min="15875" max="15875" width="3.75" style="8" bestFit="1" customWidth="1"/>
    <col min="15876" max="15876" width="11.125" style="8" customWidth="1"/>
    <col min="15877" max="15877" width="6" style="8" customWidth="1"/>
    <col min="15878" max="15878" width="5.125" style="8" customWidth="1"/>
    <col min="15879" max="15879" width="5.75" style="8" customWidth="1"/>
    <col min="15880" max="15880" width="3.125" style="8" customWidth="1"/>
    <col min="15881" max="15881" width="12.875" style="8" customWidth="1"/>
    <col min="15882" max="15882" width="2.875" style="8" customWidth="1"/>
    <col min="15883" max="15883" width="83.875" style="8" customWidth="1"/>
    <col min="15884" max="16128" width="11.375" style="8"/>
    <col min="16129" max="16129" width="16.75" style="8" customWidth="1"/>
    <col min="16130" max="16130" width="11.125" style="8" customWidth="1"/>
    <col min="16131" max="16131" width="3.75" style="8" bestFit="1" customWidth="1"/>
    <col min="16132" max="16132" width="11.125" style="8" customWidth="1"/>
    <col min="16133" max="16133" width="6" style="8" customWidth="1"/>
    <col min="16134" max="16134" width="5.125" style="8" customWidth="1"/>
    <col min="16135" max="16135" width="5.75" style="8" customWidth="1"/>
    <col min="16136" max="16136" width="3.125" style="8" customWidth="1"/>
    <col min="16137" max="16137" width="12.875" style="8" customWidth="1"/>
    <col min="16138" max="16138" width="2.875" style="8" customWidth="1"/>
    <col min="16139" max="16139" width="83.875" style="8" customWidth="1"/>
    <col min="16140" max="16384" width="11.375" style="8"/>
  </cols>
  <sheetData>
    <row r="1" spans="1:16" ht="30" customHeight="1" x14ac:dyDescent="0.15">
      <c r="A1" s="7" t="s">
        <v>55</v>
      </c>
      <c r="B1" s="7"/>
      <c r="D1" s="185" t="s">
        <v>25</v>
      </c>
      <c r="E1" s="185"/>
      <c r="F1" s="185"/>
      <c r="G1" s="185"/>
      <c r="H1" s="185"/>
      <c r="I1" s="185"/>
      <c r="J1" s="185"/>
      <c r="K1" s="185"/>
      <c r="L1" s="185"/>
      <c r="M1" s="185"/>
    </row>
    <row r="2" spans="1:16" ht="30" customHeight="1" x14ac:dyDescent="0.15">
      <c r="A2" s="207" t="str">
        <f ca="1">RIGHT(CELL("filename",A2),
 LEN(CELL("filename",A2))
       -FIND("]",CELL("filename",A2)))</f>
        <v>④年月支払分</v>
      </c>
      <c r="B2" s="207"/>
      <c r="C2" s="207"/>
      <c r="D2" s="207"/>
      <c r="E2" s="207"/>
      <c r="F2" s="207"/>
      <c r="G2" s="207"/>
      <c r="H2" s="207"/>
      <c r="I2" s="207"/>
      <c r="J2" s="207"/>
      <c r="K2" s="207"/>
      <c r="L2" s="207"/>
      <c r="M2" s="207"/>
    </row>
    <row r="3" spans="1:16" ht="30" customHeight="1" x14ac:dyDescent="0.15">
      <c r="A3" s="186" t="s">
        <v>30</v>
      </c>
      <c r="B3" s="186"/>
      <c r="C3" s="186" t="str">
        <f>IF('人件費総括表・遂行状況（様式8号別紙2-1）'!$B$3="",
     "",
     '人件費総括表・遂行状況（様式8号別紙2-1）'!$B$3)</f>
        <v/>
      </c>
      <c r="D3" s="186"/>
      <c r="E3" s="186"/>
      <c r="F3" s="105"/>
      <c r="G3" s="9"/>
      <c r="H3" s="9"/>
      <c r="I3" s="9"/>
      <c r="J3" s="9"/>
      <c r="K3" s="9"/>
      <c r="L3" s="9"/>
      <c r="M3" s="9"/>
    </row>
    <row r="4" spans="1:16" ht="30" customHeight="1" x14ac:dyDescent="0.15">
      <c r="A4" s="187" t="s">
        <v>14</v>
      </c>
      <c r="B4" s="187"/>
      <c r="C4" s="186" t="str">
        <f>IF(従業員別人件費総括表!$B$5="",
     "",
     従業員別人件費総括表!$B$5)</f>
        <v/>
      </c>
      <c r="D4" s="186"/>
      <c r="E4" s="186"/>
      <c r="F4" s="105"/>
      <c r="G4" s="10"/>
      <c r="H4" s="10"/>
      <c r="I4" s="10"/>
    </row>
    <row r="5" spans="1:16" ht="30" customHeight="1" x14ac:dyDescent="0.15">
      <c r="A5" s="187" t="s">
        <v>15</v>
      </c>
      <c r="B5" s="187"/>
      <c r="C5" s="189">
        <f>従業員別人件費総括表!C7</f>
        <v>0</v>
      </c>
      <c r="D5" s="189"/>
      <c r="E5" s="189"/>
      <c r="F5" s="10" t="s">
        <v>4</v>
      </c>
      <c r="H5" s="10"/>
      <c r="I5" s="10"/>
    </row>
    <row r="6" spans="1:16" ht="30" customHeight="1" thickBot="1" x14ac:dyDescent="0.2">
      <c r="A6" s="12" t="s">
        <v>29</v>
      </c>
      <c r="B6" s="12"/>
    </row>
    <row r="7" spans="1:16" s="13" customFormat="1" ht="22.5" customHeight="1" thickBot="1" x14ac:dyDescent="0.2">
      <c r="A7" s="208" t="s">
        <v>31</v>
      </c>
      <c r="B7" s="191"/>
      <c r="C7" s="192" t="s">
        <v>16</v>
      </c>
      <c r="D7" s="192"/>
      <c r="E7" s="192"/>
      <c r="F7" s="111" t="s">
        <v>49</v>
      </c>
      <c r="G7" s="193" t="s">
        <v>17</v>
      </c>
      <c r="H7" s="194"/>
      <c r="I7" s="194"/>
      <c r="J7" s="195"/>
      <c r="K7" s="193" t="s">
        <v>18</v>
      </c>
      <c r="L7" s="195"/>
      <c r="M7" s="14" t="s">
        <v>28</v>
      </c>
      <c r="N7" s="15" t="s">
        <v>19</v>
      </c>
      <c r="O7" s="16"/>
    </row>
    <row r="8" spans="1:16" ht="22.5" customHeight="1" x14ac:dyDescent="0.15">
      <c r="A8" s="135"/>
      <c r="B8" s="162" t="str">
        <f>IF(テーブル141539[[#This Row],[列1]]="",
    "",
    TEXT(テーブル141539[[#This Row],[列1]],"(aaa)"))</f>
        <v/>
      </c>
      <c r="C8" s="151" t="s">
        <v>32</v>
      </c>
      <c r="D8" s="17" t="s">
        <v>13</v>
      </c>
      <c r="E8" s="152" t="s">
        <v>32</v>
      </c>
      <c r="F8" s="153" t="s">
        <v>32</v>
      </c>
      <c r="G8" s="18">
        <f>IF(OR(テーブル141539[[#This Row],[列2]]="",
          テーブル141539[[#This Row],[列4]]=""),
     0,
     IFERROR(HOUR(テーブル141539[[#This Row],[列4]]-テーブル141539[[#This Row],[列15]]-テーブル141539[[#This Row],[列2]]),
                  IFERROR(HOUR(テーブル141539[[#This Row],[列4]]-テーブル141539[[#This Row],[列2]]),
                               0)))</f>
        <v>0</v>
      </c>
      <c r="H8" s="19" t="s">
        <v>22</v>
      </c>
      <c r="I8" s="20"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8" s="21" t="s">
        <v>23</v>
      </c>
      <c r="K8" s="22">
        <f>IFERROR((テーブル141539[[#This Row],[列5]]+テーブル141539[[#This Row],[列7]]/60)*$C$5,"")</f>
        <v>0</v>
      </c>
      <c r="L8" s="23" t="s">
        <v>4</v>
      </c>
      <c r="M8" s="147"/>
      <c r="N8" s="24"/>
      <c r="O8" s="50"/>
      <c r="P8" s="25"/>
    </row>
    <row r="9" spans="1:16" ht="22.5" customHeight="1" x14ac:dyDescent="0.15">
      <c r="A9" s="137"/>
      <c r="B9" s="159" t="str">
        <f>IF(テーブル141539[[#This Row],[列1]]="",
    "",
    TEXT(テーブル141539[[#This Row],[列1]],"(aaa)"))</f>
        <v/>
      </c>
      <c r="C9" s="138" t="s">
        <v>32</v>
      </c>
      <c r="D9" s="59" t="s">
        <v>13</v>
      </c>
      <c r="E9" s="143" t="s">
        <v>32</v>
      </c>
      <c r="F9" s="144" t="s">
        <v>32</v>
      </c>
      <c r="G9" s="27">
        <f>IF(OR(テーブル141539[[#This Row],[列2]]="",
          テーブル141539[[#This Row],[列4]]=""),
     0,
     IFERROR(HOUR(テーブル141539[[#This Row],[列4]]-テーブル141539[[#This Row],[列15]]-テーブル141539[[#This Row],[列2]]),
                  IFERROR(HOUR(テーブル141539[[#This Row],[列4]]-テーブル141539[[#This Row],[列2]]),
                               0)))</f>
        <v>0</v>
      </c>
      <c r="H9" s="28" t="s">
        <v>22</v>
      </c>
      <c r="I9" s="29"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9" s="30" t="s">
        <v>23</v>
      </c>
      <c r="K9" s="31">
        <f>IFERROR((テーブル141539[[#This Row],[列5]]+テーブル141539[[#This Row],[列7]]/60)*$C$5,"")</f>
        <v>0</v>
      </c>
      <c r="L9" s="32" t="s">
        <v>4</v>
      </c>
      <c r="M9" s="148"/>
      <c r="N9" s="33"/>
      <c r="O9" s="50"/>
      <c r="P9" s="25"/>
    </row>
    <row r="10" spans="1:16" ht="22.5" customHeight="1" x14ac:dyDescent="0.15">
      <c r="A10" s="137"/>
      <c r="B10" s="160" t="str">
        <f>IF(テーブル141539[[#This Row],[列1]]="",
    "",
    TEXT(テーブル141539[[#This Row],[列1]],"(aaa)"))</f>
        <v/>
      </c>
      <c r="C10" s="138" t="s">
        <v>32</v>
      </c>
      <c r="D10" s="59" t="s">
        <v>13</v>
      </c>
      <c r="E10" s="143" t="s">
        <v>32</v>
      </c>
      <c r="F10" s="144" t="s">
        <v>32</v>
      </c>
      <c r="G10" s="27">
        <f>IF(OR(テーブル141539[[#This Row],[列2]]="",
          テーブル141539[[#This Row],[列4]]=""),
     0,
     IFERROR(HOUR(テーブル141539[[#This Row],[列4]]-テーブル141539[[#This Row],[列15]]-テーブル141539[[#This Row],[列2]]),
                  IFERROR(HOUR(テーブル141539[[#This Row],[列4]]-テーブル141539[[#This Row],[列2]]),
                               0)))</f>
        <v>0</v>
      </c>
      <c r="H10" s="28" t="s">
        <v>22</v>
      </c>
      <c r="I10"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0" s="30" t="s">
        <v>23</v>
      </c>
      <c r="K10" s="31">
        <f>IFERROR((テーブル141539[[#This Row],[列5]]+テーブル141539[[#This Row],[列7]]/60)*$C$5,"")</f>
        <v>0</v>
      </c>
      <c r="L10" s="32" t="s">
        <v>4</v>
      </c>
      <c r="M10" s="149"/>
      <c r="N10" s="33"/>
      <c r="O10" s="50"/>
      <c r="P10" s="25"/>
    </row>
    <row r="11" spans="1:16" ht="22.5" customHeight="1" x14ac:dyDescent="0.15">
      <c r="A11" s="137"/>
      <c r="B11" s="160" t="str">
        <f>IF(テーブル141539[[#This Row],[列1]]="",
    "",
    TEXT(テーブル141539[[#This Row],[列1]],"(aaa)"))</f>
        <v/>
      </c>
      <c r="C11" s="138" t="s">
        <v>20</v>
      </c>
      <c r="D11" s="59" t="s">
        <v>21</v>
      </c>
      <c r="E11" s="143" t="s">
        <v>20</v>
      </c>
      <c r="F11" s="144" t="s">
        <v>32</v>
      </c>
      <c r="G11" s="27">
        <f>IF(OR(テーブル141539[[#This Row],[列2]]="",
          テーブル141539[[#This Row],[列4]]=""),
     0,
     IFERROR(HOUR(テーブル141539[[#This Row],[列4]]-テーブル141539[[#This Row],[列15]]-テーブル141539[[#This Row],[列2]]),
                  IFERROR(HOUR(テーブル141539[[#This Row],[列4]]-テーブル141539[[#This Row],[列2]]),
                               0)))</f>
        <v>0</v>
      </c>
      <c r="H11" s="28" t="s">
        <v>22</v>
      </c>
      <c r="I11"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1" s="30" t="s">
        <v>23</v>
      </c>
      <c r="K11" s="31">
        <f>IFERROR((テーブル141539[[#This Row],[列5]]+テーブル141539[[#This Row],[列7]]/60)*$C$5,"")</f>
        <v>0</v>
      </c>
      <c r="L11" s="32" t="s">
        <v>4</v>
      </c>
      <c r="M11" s="149"/>
      <c r="N11" s="33"/>
      <c r="O11" s="50"/>
      <c r="P11" s="25"/>
    </row>
    <row r="12" spans="1:16" ht="22.5" customHeight="1" x14ac:dyDescent="0.15">
      <c r="A12" s="137"/>
      <c r="B12" s="160" t="str">
        <f>IF(テーブル141539[[#This Row],[列1]]="",
    "",
    TEXT(テーブル141539[[#This Row],[列1]],"(aaa)"))</f>
        <v/>
      </c>
      <c r="C12" s="138" t="s">
        <v>20</v>
      </c>
      <c r="D12" s="59" t="s">
        <v>21</v>
      </c>
      <c r="E12" s="143" t="s">
        <v>20</v>
      </c>
      <c r="F12" s="144" t="s">
        <v>32</v>
      </c>
      <c r="G12" s="27">
        <f>IF(OR(テーブル141539[[#This Row],[列2]]="",
          テーブル141539[[#This Row],[列4]]=""),
     0,
     IFERROR(HOUR(テーブル141539[[#This Row],[列4]]-テーブル141539[[#This Row],[列15]]-テーブル141539[[#This Row],[列2]]),
                  IFERROR(HOUR(テーブル141539[[#This Row],[列4]]-テーブル141539[[#This Row],[列2]]),
                               0)))</f>
        <v>0</v>
      </c>
      <c r="H12" s="28" t="s">
        <v>22</v>
      </c>
      <c r="I12"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2" s="30" t="s">
        <v>23</v>
      </c>
      <c r="K12" s="31">
        <f>IFERROR((テーブル141539[[#This Row],[列5]]+テーブル141539[[#This Row],[列7]]/60)*$C$5,"")</f>
        <v>0</v>
      </c>
      <c r="L12" s="32" t="s">
        <v>4</v>
      </c>
      <c r="M12" s="149"/>
      <c r="N12" s="33"/>
      <c r="O12" s="50"/>
      <c r="P12" s="25"/>
    </row>
    <row r="13" spans="1:16" ht="22.5" customHeight="1" x14ac:dyDescent="0.15">
      <c r="A13" s="137"/>
      <c r="B13" s="160" t="str">
        <f>IF(テーブル141539[[#This Row],[列1]]="",
    "",
    TEXT(テーブル141539[[#This Row],[列1]],"(aaa)"))</f>
        <v/>
      </c>
      <c r="C13" s="138" t="s">
        <v>20</v>
      </c>
      <c r="D13" s="59" t="s">
        <v>21</v>
      </c>
      <c r="E13" s="143" t="s">
        <v>20</v>
      </c>
      <c r="F13" s="144" t="s">
        <v>32</v>
      </c>
      <c r="G13" s="27">
        <f>IF(OR(テーブル141539[[#This Row],[列2]]="",
          テーブル141539[[#This Row],[列4]]=""),
     0,
     IFERROR(HOUR(テーブル141539[[#This Row],[列4]]-テーブル141539[[#This Row],[列15]]-テーブル141539[[#This Row],[列2]]),
                  IFERROR(HOUR(テーブル141539[[#This Row],[列4]]-テーブル141539[[#This Row],[列2]]),
                               0)))</f>
        <v>0</v>
      </c>
      <c r="H13" s="28" t="s">
        <v>22</v>
      </c>
      <c r="I13"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3" s="30" t="s">
        <v>23</v>
      </c>
      <c r="K13" s="31">
        <f>IFERROR((テーブル141539[[#This Row],[列5]]+テーブル141539[[#This Row],[列7]]/60)*$C$5,"")</f>
        <v>0</v>
      </c>
      <c r="L13" s="32" t="s">
        <v>4</v>
      </c>
      <c r="M13" s="149"/>
      <c r="N13" s="33"/>
      <c r="O13" s="50"/>
      <c r="P13" s="25"/>
    </row>
    <row r="14" spans="1:16" ht="22.5" customHeight="1" x14ac:dyDescent="0.15">
      <c r="A14" s="137"/>
      <c r="B14" s="160" t="str">
        <f>IF(テーブル141539[[#This Row],[列1]]="",
    "",
    TEXT(テーブル141539[[#This Row],[列1]],"(aaa)"))</f>
        <v/>
      </c>
      <c r="C14" s="138" t="s">
        <v>20</v>
      </c>
      <c r="D14" s="59" t="s">
        <v>21</v>
      </c>
      <c r="E14" s="143" t="s">
        <v>20</v>
      </c>
      <c r="F14" s="144" t="s">
        <v>32</v>
      </c>
      <c r="G14" s="27">
        <f>IF(OR(テーブル141539[[#This Row],[列2]]="",
          テーブル141539[[#This Row],[列4]]=""),
     0,
     IFERROR(HOUR(テーブル141539[[#This Row],[列4]]-テーブル141539[[#This Row],[列15]]-テーブル141539[[#This Row],[列2]]),
                  IFERROR(HOUR(テーブル141539[[#This Row],[列4]]-テーブル141539[[#This Row],[列2]]),
                               0)))</f>
        <v>0</v>
      </c>
      <c r="H14" s="28" t="s">
        <v>22</v>
      </c>
      <c r="I14"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4" s="30" t="s">
        <v>23</v>
      </c>
      <c r="K14" s="31">
        <f>IFERROR((テーブル141539[[#This Row],[列5]]+テーブル141539[[#This Row],[列7]]/60)*$C$5,"")</f>
        <v>0</v>
      </c>
      <c r="L14" s="32" t="s">
        <v>4</v>
      </c>
      <c r="M14" s="149"/>
      <c r="N14" s="33"/>
      <c r="O14" s="50"/>
      <c r="P14" s="25"/>
    </row>
    <row r="15" spans="1:16" ht="22.5" customHeight="1" x14ac:dyDescent="0.15">
      <c r="A15" s="137"/>
      <c r="B15" s="160" t="str">
        <f>IF(テーブル141539[[#This Row],[列1]]="",
    "",
    TEXT(テーブル141539[[#This Row],[列1]],"(aaa)"))</f>
        <v/>
      </c>
      <c r="C15" s="138" t="s">
        <v>20</v>
      </c>
      <c r="D15" s="59" t="s">
        <v>21</v>
      </c>
      <c r="E15" s="143" t="s">
        <v>20</v>
      </c>
      <c r="F15" s="144" t="s">
        <v>32</v>
      </c>
      <c r="G15" s="27">
        <f>IF(OR(テーブル141539[[#This Row],[列2]]="",
          テーブル141539[[#This Row],[列4]]=""),
     0,
     IFERROR(HOUR(テーブル141539[[#This Row],[列4]]-テーブル141539[[#This Row],[列15]]-テーブル141539[[#This Row],[列2]]),
                  IFERROR(HOUR(テーブル141539[[#This Row],[列4]]-テーブル141539[[#This Row],[列2]]),
                               0)))</f>
        <v>0</v>
      </c>
      <c r="H15" s="28" t="s">
        <v>22</v>
      </c>
      <c r="I15"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5" s="30" t="s">
        <v>23</v>
      </c>
      <c r="K15" s="31">
        <f>IFERROR((テーブル141539[[#This Row],[列5]]+テーブル141539[[#This Row],[列7]]/60)*$C$5,"")</f>
        <v>0</v>
      </c>
      <c r="L15" s="32" t="s">
        <v>4</v>
      </c>
      <c r="M15" s="149"/>
      <c r="N15" s="33"/>
      <c r="O15" s="50"/>
      <c r="P15" s="25"/>
    </row>
    <row r="16" spans="1:16" ht="22.5" customHeight="1" x14ac:dyDescent="0.15">
      <c r="A16" s="137"/>
      <c r="B16" s="160" t="str">
        <f>IF(テーブル141539[[#This Row],[列1]]="",
    "",
    TEXT(テーブル141539[[#This Row],[列1]],"(aaa)"))</f>
        <v/>
      </c>
      <c r="C16" s="138" t="s">
        <v>20</v>
      </c>
      <c r="D16" s="59" t="s">
        <v>21</v>
      </c>
      <c r="E16" s="143" t="s">
        <v>20</v>
      </c>
      <c r="F16" s="144" t="s">
        <v>32</v>
      </c>
      <c r="G16" s="27">
        <f>IF(OR(テーブル141539[[#This Row],[列2]]="",
          テーブル141539[[#This Row],[列4]]=""),
     0,
     IFERROR(HOUR(テーブル141539[[#This Row],[列4]]-テーブル141539[[#This Row],[列15]]-テーブル141539[[#This Row],[列2]]),
                  IFERROR(HOUR(テーブル141539[[#This Row],[列4]]-テーブル141539[[#This Row],[列2]]),
                               0)))</f>
        <v>0</v>
      </c>
      <c r="H16" s="28" t="s">
        <v>22</v>
      </c>
      <c r="I16"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6" s="30" t="s">
        <v>23</v>
      </c>
      <c r="K16" s="31">
        <f>IFERROR((テーブル141539[[#This Row],[列5]]+テーブル141539[[#This Row],[列7]]/60)*$C$5,"")</f>
        <v>0</v>
      </c>
      <c r="L16" s="32" t="s">
        <v>4</v>
      </c>
      <c r="M16" s="149"/>
      <c r="N16" s="33"/>
      <c r="O16" s="50"/>
      <c r="P16" s="25"/>
    </row>
    <row r="17" spans="1:16" ht="22.5" customHeight="1" x14ac:dyDescent="0.15">
      <c r="A17" s="137"/>
      <c r="B17" s="160" t="str">
        <f>IF(テーブル141539[[#This Row],[列1]]="",
    "",
    TEXT(テーブル141539[[#This Row],[列1]],"(aaa)"))</f>
        <v/>
      </c>
      <c r="C17" s="138" t="s">
        <v>20</v>
      </c>
      <c r="D17" s="59" t="s">
        <v>21</v>
      </c>
      <c r="E17" s="143" t="s">
        <v>20</v>
      </c>
      <c r="F17" s="144" t="s">
        <v>32</v>
      </c>
      <c r="G17" s="27">
        <f>IF(OR(テーブル141539[[#This Row],[列2]]="",
          テーブル141539[[#This Row],[列4]]=""),
     0,
     IFERROR(HOUR(テーブル141539[[#This Row],[列4]]-テーブル141539[[#This Row],[列15]]-テーブル141539[[#This Row],[列2]]),
                  IFERROR(HOUR(テーブル141539[[#This Row],[列4]]-テーブル141539[[#This Row],[列2]]),
                               0)))</f>
        <v>0</v>
      </c>
      <c r="H17" s="28" t="s">
        <v>22</v>
      </c>
      <c r="I17"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7" s="30" t="s">
        <v>23</v>
      </c>
      <c r="K17" s="31">
        <f>IFERROR((テーブル141539[[#This Row],[列5]]+テーブル141539[[#This Row],[列7]]/60)*$C$5,"")</f>
        <v>0</v>
      </c>
      <c r="L17" s="32" t="s">
        <v>4</v>
      </c>
      <c r="M17" s="149"/>
      <c r="N17" s="33"/>
      <c r="O17" s="50"/>
      <c r="P17" s="25"/>
    </row>
    <row r="18" spans="1:16" ht="22.5" customHeight="1" x14ac:dyDescent="0.15">
      <c r="A18" s="137"/>
      <c r="B18" s="160" t="str">
        <f>IF(テーブル141539[[#This Row],[列1]]="",
    "",
    TEXT(テーブル141539[[#This Row],[列1]],"(aaa)"))</f>
        <v/>
      </c>
      <c r="C18" s="138" t="s">
        <v>20</v>
      </c>
      <c r="D18" s="59" t="s">
        <v>21</v>
      </c>
      <c r="E18" s="143" t="s">
        <v>20</v>
      </c>
      <c r="F18" s="144" t="s">
        <v>32</v>
      </c>
      <c r="G18" s="27">
        <f>IF(OR(テーブル141539[[#This Row],[列2]]="",
          テーブル141539[[#This Row],[列4]]=""),
     0,
     IFERROR(HOUR(テーブル141539[[#This Row],[列4]]-テーブル141539[[#This Row],[列15]]-テーブル141539[[#This Row],[列2]]),
                  IFERROR(HOUR(テーブル141539[[#This Row],[列4]]-テーブル141539[[#This Row],[列2]]),
                               0)))</f>
        <v>0</v>
      </c>
      <c r="H18" s="28" t="s">
        <v>22</v>
      </c>
      <c r="I18"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8" s="30" t="s">
        <v>23</v>
      </c>
      <c r="K18" s="31">
        <f>IFERROR((テーブル141539[[#This Row],[列5]]+テーブル141539[[#This Row],[列7]]/60)*$C$5,"")</f>
        <v>0</v>
      </c>
      <c r="L18" s="32" t="s">
        <v>4</v>
      </c>
      <c r="M18" s="149"/>
      <c r="N18" s="33"/>
      <c r="O18" s="50"/>
      <c r="P18" s="25"/>
    </row>
    <row r="19" spans="1:16" ht="22.5" customHeight="1" x14ac:dyDescent="0.15">
      <c r="A19" s="137"/>
      <c r="B19" s="160" t="str">
        <f>IF(テーブル141539[[#This Row],[列1]]="",
    "",
    TEXT(テーブル141539[[#This Row],[列1]],"(aaa)"))</f>
        <v/>
      </c>
      <c r="C19" s="138" t="s">
        <v>20</v>
      </c>
      <c r="D19" s="59" t="s">
        <v>21</v>
      </c>
      <c r="E19" s="143" t="s">
        <v>20</v>
      </c>
      <c r="F19" s="144" t="s">
        <v>32</v>
      </c>
      <c r="G19" s="27">
        <f>IF(OR(テーブル141539[[#This Row],[列2]]="",
          テーブル141539[[#This Row],[列4]]=""),
     0,
     IFERROR(HOUR(テーブル141539[[#This Row],[列4]]-テーブル141539[[#This Row],[列15]]-テーブル141539[[#This Row],[列2]]),
                  IFERROR(HOUR(テーブル141539[[#This Row],[列4]]-テーブル141539[[#This Row],[列2]]),
                               0)))</f>
        <v>0</v>
      </c>
      <c r="H19" s="28" t="s">
        <v>22</v>
      </c>
      <c r="I19"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19" s="30" t="s">
        <v>23</v>
      </c>
      <c r="K19" s="31">
        <f>IFERROR((テーブル141539[[#This Row],[列5]]+テーブル141539[[#This Row],[列7]]/60)*$C$5,"")</f>
        <v>0</v>
      </c>
      <c r="L19" s="32" t="s">
        <v>4</v>
      </c>
      <c r="M19" s="149"/>
      <c r="N19" s="33"/>
      <c r="O19" s="50"/>
      <c r="P19" s="25"/>
    </row>
    <row r="20" spans="1:16" ht="22.5" customHeight="1" x14ac:dyDescent="0.15">
      <c r="A20" s="137"/>
      <c r="B20" s="160" t="str">
        <f>IF(テーブル141539[[#This Row],[列1]]="",
    "",
    TEXT(テーブル141539[[#This Row],[列1]],"(aaa)"))</f>
        <v/>
      </c>
      <c r="C20" s="138" t="s">
        <v>20</v>
      </c>
      <c r="D20" s="59" t="s">
        <v>21</v>
      </c>
      <c r="E20" s="143" t="s">
        <v>20</v>
      </c>
      <c r="F20" s="144" t="s">
        <v>32</v>
      </c>
      <c r="G20" s="27">
        <f>IF(OR(テーブル141539[[#This Row],[列2]]="",
          テーブル141539[[#This Row],[列4]]=""),
     0,
     IFERROR(HOUR(テーブル141539[[#This Row],[列4]]-テーブル141539[[#This Row],[列15]]-テーブル141539[[#This Row],[列2]]),
                  IFERROR(HOUR(テーブル141539[[#This Row],[列4]]-テーブル141539[[#This Row],[列2]]),
                               0)))</f>
        <v>0</v>
      </c>
      <c r="H20" s="28" t="s">
        <v>22</v>
      </c>
      <c r="I20"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0" s="30" t="s">
        <v>23</v>
      </c>
      <c r="K20" s="31">
        <f>IFERROR((テーブル141539[[#This Row],[列5]]+テーブル141539[[#This Row],[列7]]/60)*$C$5,"")</f>
        <v>0</v>
      </c>
      <c r="L20" s="32" t="s">
        <v>4</v>
      </c>
      <c r="M20" s="149"/>
      <c r="N20" s="33"/>
      <c r="O20" s="50"/>
      <c r="P20" s="25"/>
    </row>
    <row r="21" spans="1:16" ht="22.5" customHeight="1" x14ac:dyDescent="0.15">
      <c r="A21" s="137"/>
      <c r="B21" s="160" t="str">
        <f>IF(テーブル141539[[#This Row],[列1]]="",
    "",
    TEXT(テーブル141539[[#This Row],[列1]],"(aaa)"))</f>
        <v/>
      </c>
      <c r="C21" s="138" t="s">
        <v>20</v>
      </c>
      <c r="D21" s="59" t="s">
        <v>21</v>
      </c>
      <c r="E21" s="143" t="s">
        <v>20</v>
      </c>
      <c r="F21" s="144" t="s">
        <v>32</v>
      </c>
      <c r="G21" s="27">
        <f>IF(OR(テーブル141539[[#This Row],[列2]]="",
          テーブル141539[[#This Row],[列4]]=""),
     0,
     IFERROR(HOUR(テーブル141539[[#This Row],[列4]]-テーブル141539[[#This Row],[列15]]-テーブル141539[[#This Row],[列2]]),
                  IFERROR(HOUR(テーブル141539[[#This Row],[列4]]-テーブル141539[[#This Row],[列2]]),
                               0)))</f>
        <v>0</v>
      </c>
      <c r="H21" s="28" t="s">
        <v>22</v>
      </c>
      <c r="I21"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1" s="30" t="s">
        <v>23</v>
      </c>
      <c r="K21" s="31">
        <f>IFERROR((テーブル141539[[#This Row],[列5]]+テーブル141539[[#This Row],[列7]]/60)*$C$5,"")</f>
        <v>0</v>
      </c>
      <c r="L21" s="32" t="s">
        <v>4</v>
      </c>
      <c r="M21" s="149"/>
      <c r="N21" s="33"/>
      <c r="O21" s="50"/>
      <c r="P21" s="25"/>
    </row>
    <row r="22" spans="1:16" ht="22.5" customHeight="1" x14ac:dyDescent="0.15">
      <c r="A22" s="137"/>
      <c r="B22" s="160" t="str">
        <f>IF(テーブル141539[[#This Row],[列1]]="",
    "",
    TEXT(テーブル141539[[#This Row],[列1]],"(aaa)"))</f>
        <v/>
      </c>
      <c r="C22" s="138" t="s">
        <v>20</v>
      </c>
      <c r="D22" s="59" t="s">
        <v>21</v>
      </c>
      <c r="E22" s="143" t="s">
        <v>20</v>
      </c>
      <c r="F22" s="144" t="s">
        <v>32</v>
      </c>
      <c r="G22" s="27">
        <f>IF(OR(テーブル141539[[#This Row],[列2]]="",
          テーブル141539[[#This Row],[列4]]=""),
     0,
     IFERROR(HOUR(テーブル141539[[#This Row],[列4]]-テーブル141539[[#This Row],[列15]]-テーブル141539[[#This Row],[列2]]),
                  IFERROR(HOUR(テーブル141539[[#This Row],[列4]]-テーブル141539[[#This Row],[列2]]),
                               0)))</f>
        <v>0</v>
      </c>
      <c r="H22" s="28" t="s">
        <v>22</v>
      </c>
      <c r="I22"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2" s="30" t="s">
        <v>23</v>
      </c>
      <c r="K22" s="31">
        <f>IFERROR((テーブル141539[[#This Row],[列5]]+テーブル141539[[#This Row],[列7]]/60)*$C$5,"")</f>
        <v>0</v>
      </c>
      <c r="L22" s="32" t="s">
        <v>4</v>
      </c>
      <c r="M22" s="149"/>
      <c r="N22" s="33"/>
      <c r="O22" s="50"/>
      <c r="P22" s="25"/>
    </row>
    <row r="23" spans="1:16" ht="22.5" customHeight="1" x14ac:dyDescent="0.15">
      <c r="A23" s="137"/>
      <c r="B23" s="160" t="str">
        <f>IF(テーブル141539[[#This Row],[列1]]="",
    "",
    TEXT(テーブル141539[[#This Row],[列1]],"(aaa)"))</f>
        <v/>
      </c>
      <c r="C23" s="138" t="s">
        <v>20</v>
      </c>
      <c r="D23" s="59" t="s">
        <v>21</v>
      </c>
      <c r="E23" s="143" t="s">
        <v>20</v>
      </c>
      <c r="F23" s="144" t="s">
        <v>32</v>
      </c>
      <c r="G23" s="27">
        <f>IF(OR(テーブル141539[[#This Row],[列2]]="",
          テーブル141539[[#This Row],[列4]]=""),
     0,
     IFERROR(HOUR(テーブル141539[[#This Row],[列4]]-テーブル141539[[#This Row],[列15]]-テーブル141539[[#This Row],[列2]]),
                  IFERROR(HOUR(テーブル141539[[#This Row],[列4]]-テーブル141539[[#This Row],[列2]]),
                               0)))</f>
        <v>0</v>
      </c>
      <c r="H23" s="28" t="s">
        <v>22</v>
      </c>
      <c r="I23"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3" s="30" t="s">
        <v>23</v>
      </c>
      <c r="K23" s="31">
        <f>IFERROR((テーブル141539[[#This Row],[列5]]+テーブル141539[[#This Row],[列7]]/60)*$C$5,"")</f>
        <v>0</v>
      </c>
      <c r="L23" s="32" t="s">
        <v>4</v>
      </c>
      <c r="M23" s="149"/>
      <c r="N23" s="33"/>
      <c r="O23" s="50"/>
      <c r="P23" s="25"/>
    </row>
    <row r="24" spans="1:16" ht="22.5" customHeight="1" x14ac:dyDescent="0.15">
      <c r="A24" s="137"/>
      <c r="B24" s="160" t="str">
        <f>IF(テーブル141539[[#This Row],[列1]]="",
    "",
    TEXT(テーブル141539[[#This Row],[列1]],"(aaa)"))</f>
        <v/>
      </c>
      <c r="C24" s="138" t="s">
        <v>20</v>
      </c>
      <c r="D24" s="59" t="s">
        <v>21</v>
      </c>
      <c r="E24" s="143" t="s">
        <v>20</v>
      </c>
      <c r="F24" s="144" t="s">
        <v>32</v>
      </c>
      <c r="G24" s="27">
        <f>IF(OR(テーブル141539[[#This Row],[列2]]="",
          テーブル141539[[#This Row],[列4]]=""),
     0,
     IFERROR(HOUR(テーブル141539[[#This Row],[列4]]-テーブル141539[[#This Row],[列15]]-テーブル141539[[#This Row],[列2]]),
                  IFERROR(HOUR(テーブル141539[[#This Row],[列4]]-テーブル141539[[#This Row],[列2]]),
                               0)))</f>
        <v>0</v>
      </c>
      <c r="H24" s="28" t="s">
        <v>22</v>
      </c>
      <c r="I24"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4" s="30" t="s">
        <v>23</v>
      </c>
      <c r="K24" s="31">
        <f>IFERROR((テーブル141539[[#This Row],[列5]]+テーブル141539[[#This Row],[列7]]/60)*$C$5,"")</f>
        <v>0</v>
      </c>
      <c r="L24" s="32" t="s">
        <v>4</v>
      </c>
      <c r="M24" s="148"/>
      <c r="N24" s="33"/>
      <c r="O24" s="50"/>
      <c r="P24" s="25"/>
    </row>
    <row r="25" spans="1:16" ht="22.5" customHeight="1" x14ac:dyDescent="0.15">
      <c r="A25" s="137"/>
      <c r="B25" s="160" t="str">
        <f>IF(テーブル141539[[#This Row],[列1]]="",
    "",
    TEXT(テーブル141539[[#This Row],[列1]],"(aaa)"))</f>
        <v/>
      </c>
      <c r="C25" s="138" t="s">
        <v>20</v>
      </c>
      <c r="D25" s="59" t="s">
        <v>21</v>
      </c>
      <c r="E25" s="143" t="s">
        <v>20</v>
      </c>
      <c r="F25" s="144" t="s">
        <v>32</v>
      </c>
      <c r="G25" s="27">
        <f>IF(OR(テーブル141539[[#This Row],[列2]]="",
          テーブル141539[[#This Row],[列4]]=""),
     0,
     IFERROR(HOUR(テーブル141539[[#This Row],[列4]]-テーブル141539[[#This Row],[列15]]-テーブル141539[[#This Row],[列2]]),
                  IFERROR(HOUR(テーブル141539[[#This Row],[列4]]-テーブル141539[[#This Row],[列2]]),
                               0)))</f>
        <v>0</v>
      </c>
      <c r="H25" s="28" t="s">
        <v>22</v>
      </c>
      <c r="I25"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5" s="30" t="s">
        <v>23</v>
      </c>
      <c r="K25" s="31">
        <f>IFERROR((テーブル141539[[#This Row],[列5]]+テーブル141539[[#This Row],[列7]]/60)*$C$5,"")</f>
        <v>0</v>
      </c>
      <c r="L25" s="32" t="s">
        <v>4</v>
      </c>
      <c r="M25" s="149"/>
      <c r="N25" s="33"/>
      <c r="O25" s="50"/>
      <c r="P25" s="25"/>
    </row>
    <row r="26" spans="1:16" ht="22.5" customHeight="1" x14ac:dyDescent="0.15">
      <c r="A26" s="137"/>
      <c r="B26" s="160" t="str">
        <f>IF(テーブル141539[[#This Row],[列1]]="",
    "",
    TEXT(テーブル141539[[#This Row],[列1]],"(aaa)"))</f>
        <v/>
      </c>
      <c r="C26" s="138" t="s">
        <v>20</v>
      </c>
      <c r="D26" s="59" t="s">
        <v>21</v>
      </c>
      <c r="E26" s="143" t="s">
        <v>20</v>
      </c>
      <c r="F26" s="144" t="s">
        <v>32</v>
      </c>
      <c r="G26" s="27">
        <f>IF(OR(テーブル141539[[#This Row],[列2]]="",
          テーブル141539[[#This Row],[列4]]=""),
     0,
     IFERROR(HOUR(テーブル141539[[#This Row],[列4]]-テーブル141539[[#This Row],[列15]]-テーブル141539[[#This Row],[列2]]),
                  IFERROR(HOUR(テーブル141539[[#This Row],[列4]]-テーブル141539[[#This Row],[列2]]),
                               0)))</f>
        <v>0</v>
      </c>
      <c r="H26" s="28" t="s">
        <v>22</v>
      </c>
      <c r="I26"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6" s="30" t="s">
        <v>23</v>
      </c>
      <c r="K26" s="31">
        <f>IFERROR((テーブル141539[[#This Row],[列5]]+テーブル141539[[#This Row],[列7]]/60)*$C$5,"")</f>
        <v>0</v>
      </c>
      <c r="L26" s="32" t="s">
        <v>4</v>
      </c>
      <c r="M26" s="149"/>
      <c r="N26" s="33"/>
      <c r="O26" s="50"/>
      <c r="P26" s="25"/>
    </row>
    <row r="27" spans="1:16" ht="22.5" customHeight="1" x14ac:dyDescent="0.15">
      <c r="A27" s="137"/>
      <c r="B27" s="160" t="str">
        <f>IF(テーブル141539[[#This Row],[列1]]="",
    "",
    TEXT(テーブル141539[[#This Row],[列1]],"(aaa)"))</f>
        <v/>
      </c>
      <c r="C27" s="138" t="s">
        <v>20</v>
      </c>
      <c r="D27" s="59" t="s">
        <v>21</v>
      </c>
      <c r="E27" s="143" t="s">
        <v>20</v>
      </c>
      <c r="F27" s="144" t="s">
        <v>32</v>
      </c>
      <c r="G27" s="27">
        <f>IF(OR(テーブル141539[[#This Row],[列2]]="",
          テーブル141539[[#This Row],[列4]]=""),
     0,
     IFERROR(HOUR(テーブル141539[[#This Row],[列4]]-テーブル141539[[#This Row],[列15]]-テーブル141539[[#This Row],[列2]]),
                  IFERROR(HOUR(テーブル141539[[#This Row],[列4]]-テーブル141539[[#This Row],[列2]]),
                               0)))</f>
        <v>0</v>
      </c>
      <c r="H27" s="28" t="s">
        <v>22</v>
      </c>
      <c r="I27"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7" s="30" t="s">
        <v>23</v>
      </c>
      <c r="K27" s="31">
        <f>IFERROR((テーブル141539[[#This Row],[列5]]+テーブル141539[[#This Row],[列7]]/60)*$C$5,"")</f>
        <v>0</v>
      </c>
      <c r="L27" s="32" t="s">
        <v>4</v>
      </c>
      <c r="M27" s="149"/>
      <c r="N27" s="33"/>
      <c r="O27" s="50"/>
      <c r="P27" s="25"/>
    </row>
    <row r="28" spans="1:16" ht="22.5" customHeight="1" x14ac:dyDescent="0.15">
      <c r="A28" s="137"/>
      <c r="B28" s="160" t="str">
        <f>IF(テーブル141539[[#This Row],[列1]]="",
    "",
    TEXT(テーブル141539[[#This Row],[列1]],"(aaa)"))</f>
        <v/>
      </c>
      <c r="C28" s="138" t="s">
        <v>20</v>
      </c>
      <c r="D28" s="59" t="s">
        <v>21</v>
      </c>
      <c r="E28" s="143" t="s">
        <v>20</v>
      </c>
      <c r="F28" s="144" t="s">
        <v>32</v>
      </c>
      <c r="G28" s="27">
        <f>IF(OR(テーブル141539[[#This Row],[列2]]="",
          テーブル141539[[#This Row],[列4]]=""),
     0,
     IFERROR(HOUR(テーブル141539[[#This Row],[列4]]-テーブル141539[[#This Row],[列15]]-テーブル141539[[#This Row],[列2]]),
                  IFERROR(HOUR(テーブル141539[[#This Row],[列4]]-テーブル141539[[#This Row],[列2]]),
                               0)))</f>
        <v>0</v>
      </c>
      <c r="H28" s="28" t="s">
        <v>22</v>
      </c>
      <c r="I28"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8" s="30" t="s">
        <v>23</v>
      </c>
      <c r="K28" s="31">
        <f>IFERROR((テーブル141539[[#This Row],[列5]]+テーブル141539[[#This Row],[列7]]/60)*$C$5,"")</f>
        <v>0</v>
      </c>
      <c r="L28" s="32" t="s">
        <v>4</v>
      </c>
      <c r="M28" s="149"/>
      <c r="N28" s="33"/>
      <c r="O28" s="50"/>
      <c r="P28" s="25"/>
    </row>
    <row r="29" spans="1:16" ht="22.5" customHeight="1" x14ac:dyDescent="0.15">
      <c r="A29" s="137"/>
      <c r="B29" s="160" t="str">
        <f>IF(テーブル141539[[#This Row],[列1]]="",
    "",
    TEXT(テーブル141539[[#This Row],[列1]],"(aaa)"))</f>
        <v/>
      </c>
      <c r="C29" s="138" t="s">
        <v>20</v>
      </c>
      <c r="D29" s="59" t="s">
        <v>21</v>
      </c>
      <c r="E29" s="143" t="s">
        <v>20</v>
      </c>
      <c r="F29" s="144" t="s">
        <v>32</v>
      </c>
      <c r="G29" s="27">
        <f>IF(OR(テーブル141539[[#This Row],[列2]]="",
          テーブル141539[[#This Row],[列4]]=""),
     0,
     IFERROR(HOUR(テーブル141539[[#This Row],[列4]]-テーブル141539[[#This Row],[列15]]-テーブル141539[[#This Row],[列2]]),
                  IFERROR(HOUR(テーブル141539[[#This Row],[列4]]-テーブル141539[[#This Row],[列2]]),
                               0)))</f>
        <v>0</v>
      </c>
      <c r="H29" s="28" t="s">
        <v>22</v>
      </c>
      <c r="I29" s="34"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29" s="30" t="s">
        <v>23</v>
      </c>
      <c r="K29" s="31">
        <f>IFERROR((テーブル141539[[#This Row],[列5]]+テーブル141539[[#This Row],[列7]]/60)*$C$5,"")</f>
        <v>0</v>
      </c>
      <c r="L29" s="32" t="s">
        <v>4</v>
      </c>
      <c r="M29" s="149"/>
      <c r="N29" s="33"/>
      <c r="O29" s="50"/>
      <c r="P29" s="25"/>
    </row>
    <row r="30" spans="1:16" ht="22.5" customHeight="1" thickBot="1" x14ac:dyDescent="0.2">
      <c r="A30" s="139"/>
      <c r="B30" s="161" t="str">
        <f>IF(テーブル141539[[#This Row],[列1]]="",
    "",
    TEXT(テーブル141539[[#This Row],[列1]],"(aaa)"))</f>
        <v/>
      </c>
      <c r="C30" s="140" t="s">
        <v>20</v>
      </c>
      <c r="D30" s="35" t="s">
        <v>21</v>
      </c>
      <c r="E30" s="145" t="s">
        <v>20</v>
      </c>
      <c r="F30" s="146" t="s">
        <v>32</v>
      </c>
      <c r="G30" s="36">
        <f>IF(OR(テーブル141539[[#This Row],[列2]]="",
          テーブル141539[[#This Row],[列4]]=""),
     0,
     IFERROR(HOUR(テーブル141539[[#This Row],[列4]]-テーブル141539[[#This Row],[列15]]-テーブル141539[[#This Row],[列2]]),
                  IFERROR(HOUR(テーブル141539[[#This Row],[列4]]-テーブル141539[[#This Row],[列2]]),
                               0)))</f>
        <v>0</v>
      </c>
      <c r="H30" s="37" t="s">
        <v>22</v>
      </c>
      <c r="I30" s="38" t="str">
        <f>IF(OR(テーブル141539[[#This Row],[列2]]="",
          テーブル141539[[#This Row],[列4]]=""),
     "00",
     IF(ISERROR(MINUTE(テーブル141539[[#This Row],[列4]]-テーブル141539[[#This Row],[列15]]-テーブル141539[[#This Row],[列2]])),
        IF(ISERROR(MINUTE(テーブル141539[[#This Row],[列4]]-テーブル141539[[#This Row],[列2]])),
           "00",
           IF(MINUTE(テーブル141539[[#This Row],[列4]]-テーブル141539[[#This Row],[列2]])&lt;30,
              "00",
              30)),
        IF(MINUTE(テーブル141539[[#This Row],[列4]]-テーブル141539[[#This Row],[列15]]-テーブル141539[[#This Row],[列2]])&lt;30,
           "00",
           30)))</f>
        <v>00</v>
      </c>
      <c r="J30" s="39" t="s">
        <v>23</v>
      </c>
      <c r="K30" s="40">
        <f>IFERROR((テーブル141539[[#This Row],[列5]]+テーブル141539[[#This Row],[列7]]/60)*$C$5,"")</f>
        <v>0</v>
      </c>
      <c r="L30" s="41" t="s">
        <v>4</v>
      </c>
      <c r="M30" s="150"/>
      <c r="N30" s="42"/>
      <c r="O30" s="50"/>
      <c r="P30" s="25"/>
    </row>
    <row r="31" spans="1:16" ht="22.5" customHeight="1" thickBot="1" x14ac:dyDescent="0.2">
      <c r="A31" s="198" t="s">
        <v>27</v>
      </c>
      <c r="B31" s="199"/>
      <c r="C31" s="200"/>
      <c r="D31" s="201"/>
      <c r="E31" s="202"/>
      <c r="F31" s="57"/>
      <c r="G31" s="203">
        <f>SUM(テーブル141539[[#All],[列5]])+SUM(テーブル141539[[#All],[列7]])/60</f>
        <v>0</v>
      </c>
      <c r="H31" s="204"/>
      <c r="I31" s="205" t="s">
        <v>24</v>
      </c>
      <c r="J31" s="206"/>
      <c r="K31" s="43">
        <f>SUM(テーブル141539[[#All],[列9]])</f>
        <v>0</v>
      </c>
      <c r="L31" s="44" t="s">
        <v>4</v>
      </c>
      <c r="M31" s="196"/>
      <c r="N31" s="197"/>
    </row>
    <row r="32" spans="1:16" x14ac:dyDescent="0.15">
      <c r="A32" s="45"/>
      <c r="B32" s="45"/>
      <c r="C32" s="46"/>
      <c r="D32" s="46"/>
      <c r="E32" s="46"/>
      <c r="F32" s="46"/>
      <c r="G32" s="47"/>
      <c r="H32" s="47"/>
      <c r="I32" s="46"/>
      <c r="J32" s="46"/>
      <c r="K32" s="48"/>
      <c r="L32" s="10"/>
      <c r="M32" s="49"/>
    </row>
  </sheetData>
  <sheetProtection selectLockedCells="1"/>
  <mergeCells count="17">
    <mergeCell ref="A31:B31"/>
    <mergeCell ref="C31:E31"/>
    <mergeCell ref="G31:H31"/>
    <mergeCell ref="I31:J31"/>
    <mergeCell ref="M31:N31"/>
    <mergeCell ref="K7:L7"/>
    <mergeCell ref="D1:M1"/>
    <mergeCell ref="A2:M2"/>
    <mergeCell ref="A3:B3"/>
    <mergeCell ref="C3:E3"/>
    <mergeCell ref="A4:B4"/>
    <mergeCell ref="C4:E4"/>
    <mergeCell ref="A5:B5"/>
    <mergeCell ref="C5:E5"/>
    <mergeCell ref="A7:B7"/>
    <mergeCell ref="C7:E7"/>
    <mergeCell ref="G7:J7"/>
  </mergeCells>
  <phoneticPr fontId="2"/>
  <printOptions horizontalCentered="1"/>
  <pageMargins left="0.39370078740157483" right="0.39370078740157483" top="0.78740157480314965" bottom="0.78740157480314965" header="0.23622047244094491" footer="0.31496062992125984"/>
  <pageSetup paperSize="9" orientation="portrait"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25</vt:i4>
      </vt:variant>
    </vt:vector>
  </HeadingPairs>
  <TitlesOfParts>
    <vt:vector size="50" baseType="lpstr">
      <vt:lpstr>本様式の使用方法</vt:lpstr>
      <vt:lpstr>人件費総括表・遂行状況（様式8号別紙2-1）</vt:lpstr>
      <vt:lpstr>【記入例】従業員別人件費総括表</vt:lpstr>
      <vt:lpstr>従業員別人件費総括表</vt:lpstr>
      <vt:lpstr>【記入例】作業日報兼直接人件費個別明細表</vt:lpstr>
      <vt:lpstr>①年月支払分</vt:lpstr>
      <vt:lpstr>②年月支払分</vt:lpstr>
      <vt:lpstr>③年月支払分</vt:lpstr>
      <vt:lpstr>④年月支払分</vt:lpstr>
      <vt:lpstr>⑤年月支払分</vt:lpstr>
      <vt:lpstr>⑥年月支払分</vt:lpstr>
      <vt:lpstr>⑦年月支払分</vt:lpstr>
      <vt:lpstr>⑧年月支払分</vt:lpstr>
      <vt:lpstr>⑨年月支払分</vt:lpstr>
      <vt:lpstr>⑩年月支払分</vt:lpstr>
      <vt:lpstr>⑪年月支払分</vt:lpstr>
      <vt:lpstr>⑫年月支払分</vt:lpstr>
      <vt:lpstr>⑬年月支払分</vt:lpstr>
      <vt:lpstr>⑭年月支払分</vt:lpstr>
      <vt:lpstr>⑮年月支払分</vt:lpstr>
      <vt:lpstr>⑯年月支払分</vt:lpstr>
      <vt:lpstr>⑰年月支払分</vt:lpstr>
      <vt:lpstr>⑱年月支払分</vt:lpstr>
      <vt:lpstr>⑲年月支払分</vt:lpstr>
      <vt:lpstr>⑳年月支払分</vt:lpstr>
      <vt:lpstr>【記入例】作業日報兼直接人件費個別明細表!Print_Area</vt:lpstr>
      <vt:lpstr>【記入例】従業員別人件費総括表!Print_Area</vt:lpstr>
      <vt:lpstr>①年月支払分!Print_Area</vt:lpstr>
      <vt:lpstr>②年月支払分!Print_Area</vt:lpstr>
      <vt:lpstr>③年月支払分!Print_Area</vt:lpstr>
      <vt:lpstr>④年月支払分!Print_Area</vt:lpstr>
      <vt:lpstr>⑤年月支払分!Print_Area</vt:lpstr>
      <vt:lpstr>⑥年月支払分!Print_Area</vt:lpstr>
      <vt:lpstr>⑦年月支払分!Print_Area</vt:lpstr>
      <vt:lpstr>⑧年月支払分!Print_Area</vt:lpstr>
      <vt:lpstr>⑨年月支払分!Print_Area</vt:lpstr>
      <vt:lpstr>⑩年月支払分!Print_Area</vt:lpstr>
      <vt:lpstr>⑪年月支払分!Print_Area</vt:lpstr>
      <vt:lpstr>⑫年月支払分!Print_Area</vt:lpstr>
      <vt:lpstr>⑬年月支払分!Print_Area</vt:lpstr>
      <vt:lpstr>⑭年月支払分!Print_Area</vt:lpstr>
      <vt:lpstr>⑮年月支払分!Print_Area</vt:lpstr>
      <vt:lpstr>⑯年月支払分!Print_Area</vt:lpstr>
      <vt:lpstr>⑰年月支払分!Print_Area</vt:lpstr>
      <vt:lpstr>⑱年月支払分!Print_Area</vt:lpstr>
      <vt:lpstr>⑲年月支払分!Print_Area</vt:lpstr>
      <vt:lpstr>⑳年月支払分!Print_Area</vt:lpstr>
      <vt:lpstr>従業員別人件費総括表!Print_Area</vt:lpstr>
      <vt:lpstr>【記入例】従業員別人件費総括表!Print_Titles</vt:lpstr>
      <vt:lpstr>従業員別人件費総括表!Print_Titles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2018-02-22T11:49:09Z</dcterms:created>
  <dcterms:modified xsi:type="dcterms:W3CDTF">2021-03-23T08:30:55Z</dcterms:modified>
</cp:coreProperties>
</file>