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drawings/drawing8.xml" ContentType="application/vnd.openxmlformats-officedocument.drawing+xml"/>
  <Override PartName="/xl/tables/table13.xml" ContentType="application/vnd.openxmlformats-officedocument.spreadsheetml.table+xml"/>
  <Override PartName="/xl/drawings/drawing9.xml" ContentType="application/vnd.openxmlformats-officedocument.drawing+xml"/>
  <Override PartName="/xl/tables/table14.xml" ContentType="application/vnd.openxmlformats-officedocument.spreadsheetml.table+xml"/>
  <Override PartName="/xl/drawings/drawing10.xml" ContentType="application/vnd.openxmlformats-officedocument.drawing+xml"/>
  <Override PartName="/xl/tables/table15.xml" ContentType="application/vnd.openxmlformats-officedocument.spreadsheetml.table+xml"/>
  <Override PartName="/xl/drawings/drawing11.xml" ContentType="application/vnd.openxmlformats-officedocument.drawing+xml"/>
  <Override PartName="/xl/tables/table16.xml" ContentType="application/vnd.openxmlformats-officedocument.spreadsheetml.table+xml"/>
  <Override PartName="/xl/drawings/drawing12.xml" ContentType="application/vnd.openxmlformats-officedocument.drawing+xml"/>
  <Override PartName="/xl/tables/table17.xml" ContentType="application/vnd.openxmlformats-officedocument.spreadsheetml.table+xml"/>
  <Override PartName="/xl/drawings/drawing13.xml" ContentType="application/vnd.openxmlformats-officedocument.drawing+xml"/>
  <Override PartName="/xl/tables/table18.xml" ContentType="application/vnd.openxmlformats-officedocument.spreadsheetml.table+xml"/>
  <Override PartName="/xl/drawings/drawing14.xml" ContentType="application/vnd.openxmlformats-officedocument.drawing+xml"/>
  <Override PartName="/xl/tables/table19.xml" ContentType="application/vnd.openxmlformats-officedocument.spreadsheetml.table+xml"/>
  <Override PartName="/xl/drawings/drawing15.xml" ContentType="application/vnd.openxmlformats-officedocument.drawing+xml"/>
  <Override PartName="/xl/tables/table20.xml" ContentType="application/vnd.openxmlformats-officedocument.spreadsheetml.table+xml"/>
  <Override PartName="/xl/drawings/drawing16.xml" ContentType="application/vnd.openxmlformats-officedocument.drawing+xml"/>
  <Override PartName="/xl/tables/table21.xml" ContentType="application/vnd.openxmlformats-officedocument.spreadsheetml.table+xml"/>
  <Override PartName="/xl/drawings/drawing17.xml" ContentType="application/vnd.openxmlformats-officedocument.drawing+xml"/>
  <Override PartName="/xl/tables/table22.xml" ContentType="application/vnd.openxmlformats-officedocument.spreadsheetml.table+xml"/>
  <Override PartName="/xl/drawings/drawing18.xml" ContentType="application/vnd.openxmlformats-officedocument.drawing+xml"/>
  <Override PartName="/xl/tables/table23.xml" ContentType="application/vnd.openxmlformats-officedocument.spreadsheetml.table+xml"/>
  <Override PartName="/xl/drawings/drawing19.xml" ContentType="application/vnd.openxmlformats-officedocument.drawing+xml"/>
  <Override PartName="/xl/tables/table24.xml" ContentType="application/vnd.openxmlformats-officedocument.spreadsheetml.table+xml"/>
  <Override PartName="/xl/drawings/drawing20.xml" ContentType="application/vnd.openxmlformats-officedocument.drawing+xml"/>
  <Override PartName="/xl/tables/table25.xml" ContentType="application/vnd.openxmlformats-officedocument.spreadsheetml.table+xml"/>
  <Override PartName="/xl/drawings/drawing21.xml" ContentType="application/vnd.openxmlformats-officedocument.drawing+xml"/>
  <Override PartName="/xl/tables/table26.xml" ContentType="application/vnd.openxmlformats-officedocument.spreadsheetml.table+xml"/>
  <Override PartName="/xl/drawings/drawing22.xml" ContentType="application/vnd.openxmlformats-officedocument.drawing+xml"/>
  <Override PartName="/xl/tables/table2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868"/>
  </bookViews>
  <sheets>
    <sheet name="本様式の使用方法" sheetId="60" r:id="rId1"/>
    <sheet name="人件費総括表・実績（様式９号別紙2-1-1）" sheetId="1" r:id="rId2"/>
    <sheet name="人件費総括表・合計（様式7号別紙2-1-2）" sheetId="62" r:id="rId3"/>
    <sheet name="【記入例】従業員別人件費総括表" sheetId="59" r:id="rId4"/>
    <sheet name="従業員別人件費総括表" sheetId="20" r:id="rId5"/>
    <sheet name="【記入例】作業日報兼直接人件費個別明細表" sheetId="58" r:id="rId6"/>
    <sheet name="①年月支払分" sheetId="32" r:id="rId7"/>
    <sheet name="②年月支払分" sheetId="57" r:id="rId8"/>
    <sheet name="③年月支払分" sheetId="56" r:id="rId9"/>
    <sheet name="④年月支払分" sheetId="55" r:id="rId10"/>
    <sheet name="⑤年月支払分" sheetId="54" r:id="rId11"/>
    <sheet name="⑥年月支払分" sheetId="39" r:id="rId12"/>
    <sheet name="⑦年月支払分" sheetId="40" r:id="rId13"/>
    <sheet name="⑧年月支払分" sheetId="41" r:id="rId14"/>
    <sheet name="⑨年月支払分" sheetId="53" r:id="rId15"/>
    <sheet name="⑩年月支払分" sheetId="52" r:id="rId16"/>
    <sheet name="⑪年月支払分" sheetId="51" r:id="rId17"/>
    <sheet name="⑫年月支払分" sheetId="50" r:id="rId18"/>
    <sheet name="⑬年月支払分" sheetId="49" r:id="rId19"/>
    <sheet name="⑭年月支払分" sheetId="48" r:id="rId20"/>
    <sheet name="⑮年月支払分" sheetId="47" r:id="rId21"/>
    <sheet name="⑯年月支払分" sheetId="46" r:id="rId22"/>
    <sheet name="⑰年月支払分" sheetId="45" r:id="rId23"/>
    <sheet name="⑱年月支払分" sheetId="44" r:id="rId24"/>
    <sheet name="⑲年月支払分" sheetId="43" r:id="rId25"/>
    <sheet name="⑳年月支払分" sheetId="42" r:id="rId26"/>
  </sheets>
  <definedNames>
    <definedName name="_xlnm.Print_Area" localSheetId="5">【記入例】作業日報兼直接人件費個別明細表!$A$1:$N$31</definedName>
    <definedName name="_xlnm.Print_Area" localSheetId="3">【記入例】従業員別人件費総括表!$A$1:$F$27</definedName>
    <definedName name="_xlnm.Print_Area" localSheetId="6">①年月支払分!$A$1:$N$31</definedName>
    <definedName name="_xlnm.Print_Area" localSheetId="7">②年月支払分!$A$1:$N$31</definedName>
    <definedName name="_xlnm.Print_Area" localSheetId="8">③年月支払分!$A$1:$N$31</definedName>
    <definedName name="_xlnm.Print_Area" localSheetId="9">④年月支払分!$A$1:$N$31</definedName>
    <definedName name="_xlnm.Print_Area" localSheetId="10">⑤年月支払分!$A$1:$N$31</definedName>
    <definedName name="_xlnm.Print_Area" localSheetId="11">⑥年月支払分!$A$1:$N$31</definedName>
    <definedName name="_xlnm.Print_Area" localSheetId="12">⑦年月支払分!$A$1:$N$31</definedName>
    <definedName name="_xlnm.Print_Area" localSheetId="13">⑧年月支払分!$A$1:$N$31</definedName>
    <definedName name="_xlnm.Print_Area" localSheetId="14">⑨年月支払分!$A$1:$N$31</definedName>
    <definedName name="_xlnm.Print_Area" localSheetId="15">⑩年月支払分!$A$1:$N$31</definedName>
    <definedName name="_xlnm.Print_Area" localSheetId="16">⑪年月支払分!$A$1:$N$31</definedName>
    <definedName name="_xlnm.Print_Area" localSheetId="17">⑫年月支払分!$A$1:$N$31</definedName>
    <definedName name="_xlnm.Print_Area" localSheetId="18">⑬年月支払分!$A$1:$N$31</definedName>
    <definedName name="_xlnm.Print_Area" localSheetId="19">⑭年月支払分!$A$1:$N$31</definedName>
    <definedName name="_xlnm.Print_Area" localSheetId="20">⑮年月支払分!$A$1:$N$31</definedName>
    <definedName name="_xlnm.Print_Area" localSheetId="21">⑯年月支払分!$A$1:$N$31</definedName>
    <definedName name="_xlnm.Print_Area" localSheetId="22">⑰年月支払分!$A$1:$N$31</definedName>
    <definedName name="_xlnm.Print_Area" localSheetId="23">⑱年月支払分!$A$1:$N$31</definedName>
    <definedName name="_xlnm.Print_Area" localSheetId="24">⑲年月支払分!$A$1:$N$31</definedName>
    <definedName name="_xlnm.Print_Area" localSheetId="25">⑳年月支払分!$A$1:$N$31</definedName>
    <definedName name="_xlnm.Print_Area" localSheetId="4">従業員別人件費総括表!$A$1:$F$27</definedName>
    <definedName name="_xlnm.Print_Titles" localSheetId="3">【記入例】従業員別人件費総括表!$4:$6</definedName>
    <definedName name="_xlnm.Print_Titles" localSheetId="4">従業員別人件費総括表!$4:$6</definedName>
  </definedNames>
  <calcPr calcId="162913"/>
</workbook>
</file>

<file path=xl/calcChain.xml><?xml version="1.0" encoding="utf-8"?>
<calcChain xmlns="http://schemas.openxmlformats.org/spreadsheetml/2006/main">
  <c r="G13" i="62" l="1"/>
  <c r="I13" i="62"/>
  <c r="I13" i="1"/>
  <c r="B3" i="62" l="1"/>
  <c r="D13" i="62"/>
  <c r="B13" i="62"/>
  <c r="A1" i="60"/>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C5" i="43"/>
  <c r="K30" i="43" s="1"/>
  <c r="C5" i="44"/>
  <c r="C5" i="45"/>
  <c r="K30" i="45" s="1"/>
  <c r="C5" i="46"/>
  <c r="C5" i="47"/>
  <c r="K30" i="47" s="1"/>
  <c r="C5" i="48"/>
  <c r="C5" i="49"/>
  <c r="K30" i="49" s="1"/>
  <c r="C5" i="50"/>
  <c r="C5" i="51"/>
  <c r="K30" i="51" s="1"/>
  <c r="C5" i="52"/>
  <c r="C5" i="53"/>
  <c r="K30" i="53" s="1"/>
  <c r="C5" i="54"/>
  <c r="C5" i="55"/>
  <c r="K30" i="55" s="1"/>
  <c r="C5" i="56"/>
  <c r="C5" i="57"/>
  <c r="K30" i="57" s="1"/>
  <c r="A8" i="59"/>
  <c r="A9" i="59"/>
  <c r="A10" i="59"/>
  <c r="A11" i="59"/>
  <c r="A12" i="59"/>
  <c r="A13" i="59"/>
  <c r="A14" i="59"/>
  <c r="A15" i="59"/>
  <c r="A16" i="59"/>
  <c r="A17" i="59"/>
  <c r="A18" i="59"/>
  <c r="A19" i="59"/>
  <c r="A20" i="59"/>
  <c r="A21" i="59"/>
  <c r="A22" i="59"/>
  <c r="A23" i="59"/>
  <c r="A24" i="59"/>
  <c r="A25" i="59"/>
  <c r="A26" i="59"/>
  <c r="G31" i="58"/>
  <c r="K8" i="58"/>
  <c r="K9" i="58"/>
  <c r="K10" i="58"/>
  <c r="K11" i="58"/>
  <c r="K12" i="58"/>
  <c r="K13" i="58"/>
  <c r="K14" i="58"/>
  <c r="K15" i="58"/>
  <c r="K16" i="58"/>
  <c r="K17" i="58"/>
  <c r="K18" i="58"/>
  <c r="K19" i="58"/>
  <c r="K20" i="58"/>
  <c r="K21" i="58"/>
  <c r="K22" i="58"/>
  <c r="K23" i="58"/>
  <c r="K24" i="58"/>
  <c r="K25" i="58"/>
  <c r="K26" i="58"/>
  <c r="K27" i="58"/>
  <c r="K28" i="58"/>
  <c r="K29" i="58"/>
  <c r="G31" i="57"/>
  <c r="K8" i="57"/>
  <c r="K15" i="57"/>
  <c r="K19" i="57"/>
  <c r="K23" i="57"/>
  <c r="K27" i="57"/>
  <c r="G31" i="56"/>
  <c r="K8" i="56"/>
  <c r="K10" i="56"/>
  <c r="K12" i="56"/>
  <c r="K14" i="56"/>
  <c r="K16" i="56"/>
  <c r="K18" i="56"/>
  <c r="K20" i="56"/>
  <c r="K22" i="56"/>
  <c r="K24" i="56"/>
  <c r="K26" i="56"/>
  <c r="K28" i="56"/>
  <c r="G31" i="55"/>
  <c r="K8" i="55"/>
  <c r="K9" i="55"/>
  <c r="K10" i="55"/>
  <c r="K11" i="55"/>
  <c r="K12" i="55"/>
  <c r="K13" i="55"/>
  <c r="K14" i="55"/>
  <c r="K15" i="55"/>
  <c r="K16" i="55"/>
  <c r="K17" i="55"/>
  <c r="K18" i="55"/>
  <c r="K19" i="55"/>
  <c r="K20" i="55"/>
  <c r="K21" i="55"/>
  <c r="K22" i="55"/>
  <c r="K23" i="55"/>
  <c r="K24" i="55"/>
  <c r="K25" i="55"/>
  <c r="K26" i="55"/>
  <c r="K27" i="55"/>
  <c r="K28" i="55"/>
  <c r="K29" i="55"/>
  <c r="G31" i="54"/>
  <c r="K8" i="54"/>
  <c r="K10" i="54"/>
  <c r="K12" i="54"/>
  <c r="K14" i="54"/>
  <c r="K16" i="54"/>
  <c r="K18" i="54"/>
  <c r="K20" i="54"/>
  <c r="K22" i="54"/>
  <c r="K24" i="54"/>
  <c r="K26" i="54"/>
  <c r="K28" i="54"/>
  <c r="G31" i="53"/>
  <c r="K8" i="53"/>
  <c r="K9" i="53"/>
  <c r="K10" i="53"/>
  <c r="K11" i="53"/>
  <c r="K12" i="53"/>
  <c r="K13" i="53"/>
  <c r="K14" i="53"/>
  <c r="K15" i="53"/>
  <c r="K16" i="53"/>
  <c r="K17" i="53"/>
  <c r="K18" i="53"/>
  <c r="K19" i="53"/>
  <c r="K20" i="53"/>
  <c r="K21" i="53"/>
  <c r="K22" i="53"/>
  <c r="K23" i="53"/>
  <c r="K24" i="53"/>
  <c r="K25" i="53"/>
  <c r="K26" i="53"/>
  <c r="K27" i="53"/>
  <c r="K28" i="53"/>
  <c r="K29" i="53"/>
  <c r="G31" i="52"/>
  <c r="K8" i="52"/>
  <c r="K10" i="52"/>
  <c r="K12" i="52"/>
  <c r="K14" i="52"/>
  <c r="K16" i="52"/>
  <c r="K18" i="52"/>
  <c r="K20" i="52"/>
  <c r="K22" i="52"/>
  <c r="K24" i="52"/>
  <c r="K26" i="52"/>
  <c r="K28" i="52"/>
  <c r="G31" i="51"/>
  <c r="K8" i="51"/>
  <c r="K9" i="51"/>
  <c r="K10" i="51"/>
  <c r="K11" i="51"/>
  <c r="K12" i="51"/>
  <c r="K13" i="51"/>
  <c r="K14" i="51"/>
  <c r="K15" i="51"/>
  <c r="K16" i="51"/>
  <c r="K17" i="51"/>
  <c r="K18" i="51"/>
  <c r="K19" i="51"/>
  <c r="K20" i="51"/>
  <c r="K21" i="51"/>
  <c r="K22" i="51"/>
  <c r="K23" i="51"/>
  <c r="K24" i="51"/>
  <c r="K25" i="51"/>
  <c r="K26" i="51"/>
  <c r="K27" i="51"/>
  <c r="K28" i="51"/>
  <c r="K29" i="51"/>
  <c r="G31" i="50"/>
  <c r="K8" i="50"/>
  <c r="K10" i="50"/>
  <c r="K12" i="50"/>
  <c r="K14" i="50"/>
  <c r="K16" i="50"/>
  <c r="K18" i="50"/>
  <c r="K20" i="50"/>
  <c r="K22" i="50"/>
  <c r="K24" i="50"/>
  <c r="K26" i="50"/>
  <c r="K28" i="50"/>
  <c r="G31" i="49"/>
  <c r="K8" i="49"/>
  <c r="K9" i="49"/>
  <c r="K10" i="49"/>
  <c r="K11" i="49"/>
  <c r="K12" i="49"/>
  <c r="K13" i="49"/>
  <c r="K14" i="49"/>
  <c r="K15" i="49"/>
  <c r="K16" i="49"/>
  <c r="K17" i="49"/>
  <c r="K18" i="49"/>
  <c r="K19" i="49"/>
  <c r="K20" i="49"/>
  <c r="K21" i="49"/>
  <c r="K22" i="49"/>
  <c r="K23" i="49"/>
  <c r="K24" i="49"/>
  <c r="K25" i="49"/>
  <c r="K26" i="49"/>
  <c r="K27" i="49"/>
  <c r="K28" i="49"/>
  <c r="K29" i="49"/>
  <c r="G31" i="48"/>
  <c r="K8" i="48"/>
  <c r="K10" i="48"/>
  <c r="K12" i="48"/>
  <c r="K14" i="48"/>
  <c r="K16" i="48"/>
  <c r="K18" i="48"/>
  <c r="K20" i="48"/>
  <c r="K22" i="48"/>
  <c r="K24" i="48"/>
  <c r="K26" i="48"/>
  <c r="K28" i="48"/>
  <c r="G31" i="47"/>
  <c r="K8" i="47"/>
  <c r="K9" i="47"/>
  <c r="K10" i="47"/>
  <c r="K11" i="47"/>
  <c r="K12" i="47"/>
  <c r="K13" i="47"/>
  <c r="K14" i="47"/>
  <c r="K15" i="47"/>
  <c r="K16" i="47"/>
  <c r="K17" i="47"/>
  <c r="K18" i="47"/>
  <c r="K19" i="47"/>
  <c r="K20" i="47"/>
  <c r="K21" i="47"/>
  <c r="K22" i="47"/>
  <c r="K23" i="47"/>
  <c r="K24" i="47"/>
  <c r="K25" i="47"/>
  <c r="K26" i="47"/>
  <c r="K27" i="47"/>
  <c r="K28" i="47"/>
  <c r="K29" i="47"/>
  <c r="G31" i="46"/>
  <c r="K8" i="46"/>
  <c r="K10" i="46"/>
  <c r="K12" i="46"/>
  <c r="K14" i="46"/>
  <c r="K16" i="46"/>
  <c r="K18" i="46"/>
  <c r="K20" i="46"/>
  <c r="K22" i="46"/>
  <c r="K24" i="46"/>
  <c r="K26" i="46"/>
  <c r="K28" i="46"/>
  <c r="G31" i="45"/>
  <c r="K8" i="45"/>
  <c r="K9" i="45"/>
  <c r="K10" i="45"/>
  <c r="K11" i="45"/>
  <c r="K12" i="45"/>
  <c r="K13" i="45"/>
  <c r="K14" i="45"/>
  <c r="K15" i="45"/>
  <c r="K16" i="45"/>
  <c r="K17" i="45"/>
  <c r="K18" i="45"/>
  <c r="K19" i="45"/>
  <c r="K20" i="45"/>
  <c r="K21" i="45"/>
  <c r="K22" i="45"/>
  <c r="K23" i="45"/>
  <c r="K24" i="45"/>
  <c r="K25" i="45"/>
  <c r="K26" i="45"/>
  <c r="K27" i="45"/>
  <c r="K28" i="45"/>
  <c r="K29" i="45"/>
  <c r="G31" i="44"/>
  <c r="K8" i="44"/>
  <c r="K10" i="44"/>
  <c r="K12" i="44"/>
  <c r="K14" i="44"/>
  <c r="K16" i="44"/>
  <c r="K18" i="44"/>
  <c r="K20" i="44"/>
  <c r="K22" i="44"/>
  <c r="K24" i="44"/>
  <c r="K26" i="44"/>
  <c r="K28" i="44"/>
  <c r="G31" i="43"/>
  <c r="K8" i="43"/>
  <c r="K9" i="43"/>
  <c r="K10" i="43"/>
  <c r="K11" i="43"/>
  <c r="K12" i="43"/>
  <c r="K13" i="43"/>
  <c r="K14" i="43"/>
  <c r="K15" i="43"/>
  <c r="K16" i="43"/>
  <c r="K17" i="43"/>
  <c r="K18" i="43"/>
  <c r="K19" i="43"/>
  <c r="K20" i="43"/>
  <c r="K21" i="43"/>
  <c r="K22" i="43"/>
  <c r="K23" i="43"/>
  <c r="K24" i="43"/>
  <c r="K25" i="43"/>
  <c r="K26" i="43"/>
  <c r="K27" i="43"/>
  <c r="K28" i="43"/>
  <c r="K29" i="43"/>
  <c r="G31" i="42"/>
  <c r="K8" i="42"/>
  <c r="K10" i="42"/>
  <c r="K12" i="42"/>
  <c r="K14" i="42"/>
  <c r="K16" i="42"/>
  <c r="K18" i="42"/>
  <c r="K20" i="42"/>
  <c r="K22" i="42"/>
  <c r="K24" i="42"/>
  <c r="K25" i="42"/>
  <c r="K26" i="42"/>
  <c r="K27" i="42"/>
  <c r="K28" i="42"/>
  <c r="K29" i="42"/>
  <c r="G31" i="41"/>
  <c r="K8" i="41"/>
  <c r="K9" i="41"/>
  <c r="K10" i="41"/>
  <c r="K11" i="41"/>
  <c r="K12" i="41"/>
  <c r="K13" i="41"/>
  <c r="K14" i="41"/>
  <c r="K15" i="41"/>
  <c r="K16" i="41"/>
  <c r="K17" i="41"/>
  <c r="K18" i="41"/>
  <c r="K19" i="41"/>
  <c r="K20" i="41"/>
  <c r="K21" i="41"/>
  <c r="K22" i="41"/>
  <c r="K23" i="41"/>
  <c r="K24" i="41"/>
  <c r="K25" i="41"/>
  <c r="K26" i="41"/>
  <c r="K27" i="41"/>
  <c r="K28" i="41"/>
  <c r="K29"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9" i="39"/>
  <c r="K10" i="39"/>
  <c r="K11" i="39"/>
  <c r="K12" i="39"/>
  <c r="K13" i="39"/>
  <c r="K14" i="39"/>
  <c r="K15" i="39"/>
  <c r="K16" i="39"/>
  <c r="K17" i="39"/>
  <c r="K18" i="39"/>
  <c r="K19" i="39"/>
  <c r="K20" i="39"/>
  <c r="K21" i="39"/>
  <c r="K22" i="39"/>
  <c r="K23" i="39"/>
  <c r="K24" i="39"/>
  <c r="K25" i="39"/>
  <c r="K26" i="39"/>
  <c r="K27" i="39"/>
  <c r="K28" i="39"/>
  <c r="K29" i="39"/>
  <c r="K29" i="57" l="1"/>
  <c r="K25" i="57"/>
  <c r="K21" i="57"/>
  <c r="K17" i="57"/>
  <c r="K12" i="57"/>
  <c r="K28" i="57"/>
  <c r="K26" i="57"/>
  <c r="K24" i="57"/>
  <c r="K22" i="57"/>
  <c r="K20" i="57"/>
  <c r="K18" i="57"/>
  <c r="K16" i="57"/>
  <c r="K14" i="57"/>
  <c r="K10" i="57"/>
  <c r="K13" i="57"/>
  <c r="K11" i="57"/>
  <c r="K9" i="57"/>
  <c r="K30" i="56"/>
  <c r="K9" i="56"/>
  <c r="K11" i="56"/>
  <c r="K13" i="56"/>
  <c r="K15" i="56"/>
  <c r="K17" i="56"/>
  <c r="K19" i="56"/>
  <c r="K21" i="56"/>
  <c r="K23" i="56"/>
  <c r="K25" i="56"/>
  <c r="K27" i="56"/>
  <c r="K29" i="56"/>
  <c r="K30" i="54"/>
  <c r="K9" i="54"/>
  <c r="K11" i="54"/>
  <c r="K13" i="54"/>
  <c r="K15" i="54"/>
  <c r="K17" i="54"/>
  <c r="K19" i="54"/>
  <c r="K21" i="54"/>
  <c r="K23" i="54"/>
  <c r="K25" i="54"/>
  <c r="K27" i="54"/>
  <c r="K29" i="54"/>
  <c r="K30" i="52"/>
  <c r="K9" i="52"/>
  <c r="K11" i="52"/>
  <c r="K13" i="52"/>
  <c r="K15" i="52"/>
  <c r="K17" i="52"/>
  <c r="K19" i="52"/>
  <c r="K21" i="52"/>
  <c r="K23" i="52"/>
  <c r="K25" i="52"/>
  <c r="K27" i="52"/>
  <c r="K29" i="52"/>
  <c r="K30" i="50"/>
  <c r="K9" i="50"/>
  <c r="K11" i="50"/>
  <c r="K13" i="50"/>
  <c r="K15" i="50"/>
  <c r="K17" i="50"/>
  <c r="K19" i="50"/>
  <c r="K21" i="50"/>
  <c r="K23" i="50"/>
  <c r="K25" i="50"/>
  <c r="K27" i="50"/>
  <c r="K29" i="50"/>
  <c r="K30" i="48"/>
  <c r="K9" i="48"/>
  <c r="K11" i="48"/>
  <c r="K13" i="48"/>
  <c r="K15" i="48"/>
  <c r="K17" i="48"/>
  <c r="K19" i="48"/>
  <c r="K21" i="48"/>
  <c r="K23" i="48"/>
  <c r="K25" i="48"/>
  <c r="K27" i="48"/>
  <c r="K29" i="48"/>
  <c r="K30" i="46"/>
  <c r="K9" i="46"/>
  <c r="K11" i="46"/>
  <c r="K13" i="46"/>
  <c r="K15" i="46"/>
  <c r="K17" i="46"/>
  <c r="K19" i="46"/>
  <c r="K21" i="46"/>
  <c r="K23" i="46"/>
  <c r="K25" i="46"/>
  <c r="K27" i="46"/>
  <c r="K29" i="46"/>
  <c r="K30" i="44"/>
  <c r="K9" i="44"/>
  <c r="K11" i="44"/>
  <c r="K13" i="44"/>
  <c r="K15" i="44"/>
  <c r="K17" i="44"/>
  <c r="K19" i="44"/>
  <c r="K21" i="44"/>
  <c r="K23" i="44"/>
  <c r="K25" i="44"/>
  <c r="K27" i="44"/>
  <c r="K29" i="44"/>
  <c r="K30" i="42"/>
  <c r="K9" i="42"/>
  <c r="K11" i="42"/>
  <c r="K13" i="42"/>
  <c r="K15" i="42"/>
  <c r="K17" i="42"/>
  <c r="K19" i="42"/>
  <c r="K21" i="42"/>
  <c r="K23" i="42"/>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3"/>
  <c r="K31" i="52"/>
  <c r="K31" i="51"/>
  <c r="K31" i="50"/>
  <c r="K31" i="49"/>
  <c r="K31" i="48"/>
  <c r="K31" i="47"/>
  <c r="K31" i="46"/>
  <c r="K31" i="45"/>
  <c r="K31" i="44"/>
  <c r="K31" i="43"/>
  <c r="K31" i="42"/>
  <c r="K31" i="41"/>
  <c r="K31" i="40"/>
  <c r="K31" i="39"/>
  <c r="C3" i="32" l="1"/>
  <c r="C4" i="32"/>
  <c r="A2" i="32" l="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20"/>
  <c r="A7" i="59"/>
  <c r="D27" i="20"/>
  <c r="E7" i="20"/>
  <c r="F7" i="20" s="1"/>
  <c r="D27" i="59" l="1"/>
  <c r="E7" i="59"/>
  <c r="E27" i="20"/>
  <c r="G13" i="1"/>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<sst xmlns="http://schemas.openxmlformats.org/spreadsheetml/2006/main" count="3931" uniqueCount="65">
  <si>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</si>
  <si>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</si>
  <si>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</si>
  <si>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</si>
  <si>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</si>
  <si>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</si>
  <si>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</si>
  <si>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</si>
  <si>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</si>
  <si>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</si>
  <si>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</si>
  <si>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</si>
  <si>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</si>
  <si>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</si>
  <si>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</si>
  <si>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</si>
  <si>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</si>
  <si>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</si>
  <si>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</si>
  <si>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</si>
  <si>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</si>
  <si>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</si>
  <si>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</si>
  <si>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</si>
  <si>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</si>
  <si>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</si>
  <si>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</si>
  <si>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</si>
  <si>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</si>
  <si>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</si>
  <si>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</si>
  <si>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</si>
  <si>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</si>
  <si>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</si>
  <si>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</si>
  <si>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</si>
  <si>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</si>
  <si>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</si>
  <si>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</si>
  <si>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</si>
  <si>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</si>
  <si>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</si>
  <si>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</si>
  <si>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</si>
  <si>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</si>
  <si>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</si>
  <si>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</si>
  <si>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t>休憩時間</t>
    <rPh sb="0" eb="2">
      <t>キュウケイ</t>
    </rPh>
    <rPh sb="2" eb="4">
      <t>ジカン</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</si>
  <si>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rgb="FFFFC000"/>
        <rFont val="ＭＳ Ｐゴシック"/>
        <family val="3"/>
        <charset val="128"/>
      </rPr>
      <t>人件費総括表・実績</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 xml:space="preserve">は、会社の給与計算の期間に対応させてください。
</t>
    </r>
    <r>
      <rPr>
        <b/>
        <sz val="10"/>
        <color rgb="FF000000"/>
        <rFont val="ＭＳ Ｐゴシック"/>
        <family val="3"/>
        <charset val="128"/>
      </rPr>
      <t>⑤</t>
    </r>
    <r>
      <rPr>
        <b/>
        <sz val="10"/>
        <color rgb="FFFFC000"/>
        <rFont val="ＭＳ Ｐゴシック"/>
        <family val="3"/>
        <charset val="128"/>
      </rPr>
      <t>人件費総括表・実績</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
</t>
    </r>
    <r>
      <rPr>
        <b/>
        <sz val="10"/>
        <color rgb="FF000000"/>
        <rFont val="ＭＳ Ｐゴシック"/>
        <family val="3"/>
        <charset val="128"/>
      </rPr>
      <t>⑥</t>
    </r>
    <r>
      <rPr>
        <b/>
        <sz val="10"/>
        <color theme="9"/>
        <rFont val="ＭＳ Ｐゴシック"/>
        <family val="3"/>
        <charset val="128"/>
      </rPr>
      <t>人件費総括表・合計</t>
    </r>
    <r>
      <rPr>
        <sz val="10"/>
        <rFont val="ＭＳ Ｐゴシック"/>
        <family val="3"/>
        <charset val="128"/>
      </rPr>
      <t>（濃いオレンジ色のシート）</t>
    </r>
    <r>
      <rPr>
        <sz val="10"/>
        <color rgb="FF000000"/>
        <rFont val="ＭＳ Ｐゴシック"/>
        <family val="3"/>
        <charset val="128"/>
      </rPr>
      <t>に⑤と遂行状況報告時の合計額を入力してください。
　</t>
    </r>
    <r>
      <rPr>
        <b/>
        <sz val="10"/>
        <color rgb="FF000000"/>
        <rFont val="ＭＳ Ｐゴシック"/>
        <family val="3"/>
        <charset val="128"/>
      </rPr>
      <t>※</t>
    </r>
    <r>
      <rPr>
        <sz val="10"/>
        <color rgb="FF000000"/>
        <rFont val="ＭＳ Ｐゴシック"/>
        <family val="3"/>
        <charset val="128"/>
      </rPr>
      <t xml:space="preserve"> 中間検査がないため遂行状況報告を作成していない場合は、⑥の⑤の内容をそのまま記入してください。複製をした場合には、いずれか1つのファイルに全従事者の情報を入力してください。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42" eb="44">
      <t>ジッセキ</t>
    </rPh>
    <rPh sb="56" eb="58">
      <t>キギョウ</t>
    </rPh>
    <rPh sb="58" eb="59">
      <t>メイ</t>
    </rPh>
    <rPh sb="59" eb="60">
      <t>ラン</t>
    </rPh>
    <rPh sb="61" eb="63">
      <t>キギョウ</t>
    </rPh>
    <rPh sb="63" eb="64">
      <t>メイ</t>
    </rPh>
    <rPh sb="88" eb="90">
      <t>アオイロ</t>
    </rPh>
    <rPh sb="96" eb="98">
      <t>シメイ</t>
    </rPh>
    <rPh sb="98" eb="99">
      <t>ラン</t>
    </rPh>
    <rPh sb="100" eb="103">
      <t>ジュウジシャ</t>
    </rPh>
    <rPh sb="104" eb="106">
      <t>シメイ</t>
    </rPh>
    <rPh sb="107" eb="109">
      <t>ニュウリョク</t>
    </rPh>
    <rPh sb="146" eb="147">
      <t>メイ</t>
    </rPh>
    <rPh sb="148" eb="150">
      <t>ガイトウ</t>
    </rPh>
    <rPh sb="152" eb="154">
      <t>ネンゲツ</t>
    </rPh>
    <rPh sb="155" eb="157">
      <t>シュウセイ</t>
    </rPh>
    <rPh sb="183" eb="185">
      <t>コベツ</t>
    </rPh>
    <rPh sb="185" eb="188">
      <t>メイサイヒョウ</t>
    </rPh>
    <rPh sb="190" eb="192">
      <t>カイシャ</t>
    </rPh>
    <rPh sb="193" eb="195">
      <t>キュウヨ</t>
    </rPh>
    <rPh sb="195" eb="197">
      <t>ケイサン</t>
    </rPh>
    <rPh sb="198" eb="200">
      <t>キカン</t>
    </rPh>
    <rPh sb="201" eb="203">
      <t>タイオウ</t>
    </rPh>
    <rPh sb="224" eb="226">
      <t>トウガイ</t>
    </rPh>
    <rPh sb="226" eb="228">
      <t>キカン</t>
    </rPh>
    <rPh sb="228" eb="230">
      <t>ゼンタイ</t>
    </rPh>
    <rPh sb="234" eb="236">
      <t>ニュウリョク</t>
    </rPh>
    <rPh sb="296" eb="298">
      <t>ゴウケイ</t>
    </rPh>
    <rPh sb="299" eb="300">
      <t>コ</t>
    </rPh>
    <rPh sb="314" eb="316">
      <t>スイコウ</t>
    </rPh>
    <rPh sb="316" eb="318">
      <t>ジョウキョウ</t>
    </rPh>
    <rPh sb="318" eb="320">
      <t>ホウコク</t>
    </rPh>
    <rPh sb="320" eb="321">
      <t>ジ</t>
    </rPh>
    <rPh sb="322" eb="324">
      <t>ゴウケイ</t>
    </rPh>
    <rPh sb="324" eb="325">
      <t>ガク</t>
    </rPh>
    <rPh sb="326" eb="328">
      <t>ニュウリョク</t>
    </rPh>
    <rPh sb="339" eb="341">
      <t>チュウカン</t>
    </rPh>
    <rPh sb="341" eb="343">
      <t>ケンサ</t>
    </rPh>
    <rPh sb="348" eb="350">
      <t>スイコウ</t>
    </rPh>
    <rPh sb="350" eb="352">
      <t>ジョウキョウ</t>
    </rPh>
    <rPh sb="352" eb="354">
      <t>ホウコク</t>
    </rPh>
    <rPh sb="355" eb="357">
      <t>サクセイ</t>
    </rPh>
    <rPh sb="362" eb="364">
      <t>バアイ</t>
    </rPh>
    <rPh sb="370" eb="372">
      <t>ナイヨウ</t>
    </rPh>
    <rPh sb="377" eb="379">
      <t>キニュウ</t>
    </rPh>
    <rPh sb="386" eb="388">
      <t>フクセイ</t>
    </rPh>
    <rPh sb="391" eb="393">
      <t>バアイ</t>
    </rPh>
    <rPh sb="408" eb="409">
      <t>ゼン</t>
    </rPh>
    <rPh sb="409" eb="412">
      <t>ジュウジシャ</t>
    </rPh>
    <rPh sb="413" eb="415">
      <t>ジョウホウ</t>
    </rPh>
    <rPh sb="416" eb="418">
      <t>ニュウリョク</t>
    </rPh>
    <phoneticPr fontId="2"/>
  </si>
  <si>
    <t>直　接　人　件　費　総　括　表　（　第　　期　実績報告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ジッセキ</t>
    </rPh>
    <rPh sb="25" eb="27">
      <t>ホウコク</t>
    </rPh>
    <phoneticPr fontId="2"/>
  </si>
  <si>
    <t>直　接　人　件　費　総　括　表　（　第　　期　遂行状況報告以降の合計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rPh sb="29" eb="31">
      <t>イコウ</t>
    </rPh>
    <rPh sb="32" eb="34">
      <t>ゴウケイ</t>
    </rPh>
    <phoneticPr fontId="2"/>
  </si>
  <si>
    <t>様式第7号（別紙2-3）</t>
    <rPh sb="0" eb="2">
      <t>ヨウシキ</t>
    </rPh>
    <rPh sb="2" eb="3">
      <t>ダイ</t>
    </rPh>
    <rPh sb="4" eb="5">
      <t>ゴウ</t>
    </rPh>
    <rPh sb="6" eb="8">
      <t>ベッシ</t>
    </rPh>
    <phoneticPr fontId="2"/>
  </si>
  <si>
    <t>2020年1月支払分</t>
    <rPh sb="4" eb="5">
      <t>ネン</t>
    </rPh>
    <rPh sb="6" eb="7">
      <t>ガツ</t>
    </rPh>
    <rPh sb="7" eb="9">
      <t>シハラ</t>
    </rPh>
    <rPh sb="9" eb="10">
      <t>ブン</t>
    </rPh>
    <phoneticPr fontId="2"/>
  </si>
  <si>
    <t>システム全体の構成：要求項目の再設計</t>
    <rPh sb="4" eb="6">
      <t>ゼンタイ</t>
    </rPh>
    <rPh sb="7" eb="9">
      <t>コウセイ</t>
    </rPh>
    <rPh sb="10" eb="14">
      <t>ヨウキュウコウモク</t>
    </rPh>
    <rPh sb="15" eb="18">
      <t>サイセッケイ</t>
    </rPh>
    <phoneticPr fontId="2"/>
  </si>
  <si>
    <t>円</t>
    <rPh sb="0" eb="1">
      <t>エン</t>
    </rPh>
    <phoneticPr fontId="2"/>
  </si>
  <si>
    <t>助成対象経費</t>
    <rPh sb="0" eb="2">
      <t>ジョセイ</t>
    </rPh>
    <rPh sb="2" eb="4">
      <t>タイショウ</t>
    </rPh>
    <rPh sb="4" eb="6">
      <t>ケイヒ</t>
    </rPh>
    <phoneticPr fontId="2"/>
  </si>
  <si>
    <t>様式第９号（別紙2-1-1）</t>
    <rPh sb="0" eb="2">
      <t>ヨウシキ</t>
    </rPh>
    <rPh sb="2" eb="3">
      <t>ダイ</t>
    </rPh>
    <rPh sb="4" eb="5">
      <t>ゴウ</t>
    </rPh>
    <rPh sb="6" eb="8">
      <t>ベッシ</t>
    </rPh>
    <phoneticPr fontId="2"/>
  </si>
  <si>
    <t>（注）従業員別人件費総括表から氏名別ごとに記入してください。</t>
    <rPh sb="3" eb="6">
      <t>ジュウギョウイン</t>
    </rPh>
    <rPh sb="6" eb="7">
      <t>ベツ</t>
    </rPh>
    <rPh sb="7" eb="10">
      <t>ジンケンヒ</t>
    </rPh>
    <rPh sb="10" eb="12">
      <t>ソウカツ</t>
    </rPh>
    <phoneticPr fontId="2"/>
  </si>
  <si>
    <t>（注）遂行状況報告時と遂行状況報告以降の合計を氏名別ごとに記入してください。</t>
    <rPh sb="9" eb="10">
      <t>ジ</t>
    </rPh>
    <rPh sb="11" eb="13">
      <t>スイコウ</t>
    </rPh>
    <rPh sb="13" eb="15">
      <t>ジョウキョウ</t>
    </rPh>
    <rPh sb="15" eb="17">
      <t>ホウコク</t>
    </rPh>
    <rPh sb="17" eb="19">
      <t>イコウ</t>
    </rPh>
    <phoneticPr fontId="2"/>
  </si>
  <si>
    <t>様式第９号（別紙2-2）</t>
    <phoneticPr fontId="2"/>
  </si>
  <si>
    <t>様式第９号（別紙2-3）</t>
    <rPh sb="0" eb="2">
      <t>ヨウシキ</t>
    </rPh>
    <rPh sb="2" eb="3">
      <t>ダイ</t>
    </rPh>
    <rPh sb="4" eb="5">
      <t>ゴウ</t>
    </rPh>
    <rPh sb="6" eb="8">
      <t>ベッシ</t>
    </rPh>
    <phoneticPr fontId="2"/>
  </si>
  <si>
    <t>様式第９号（別紙2-1-2）</t>
    <rPh sb="0" eb="2">
      <t>ヨウシキ</t>
    </rPh>
    <rPh sb="2" eb="3">
      <t>ダイ</t>
    </rPh>
    <rPh sb="4" eb="5">
      <t>ゴウ</t>
    </rPh>
    <rPh sb="6" eb="8">
      <t>ベッシ</t>
    </rPh>
    <phoneticPr fontId="2"/>
  </si>
  <si>
    <t>延時間数（Ｃ）</t>
    <rPh sb="0" eb="1">
      <t>ノ</t>
    </rPh>
    <rPh sb="1" eb="3">
      <t>ジカン</t>
    </rPh>
    <rPh sb="3" eb="4">
      <t>スウ</t>
    </rPh>
    <phoneticPr fontId="2"/>
  </si>
  <si>
    <t>時間単価（Ｂ）</t>
    <rPh sb="0" eb="2">
      <t>ジカン</t>
    </rPh>
    <rPh sb="2" eb="4">
      <t>タンカ</t>
    </rPh>
    <phoneticPr fontId="2"/>
  </si>
  <si>
    <t>時間給の合計
（Ｄ）=（Ｂ）×（Ｃ）</t>
    <rPh sb="0" eb="2">
      <t>ジカン</t>
    </rPh>
    <rPh sb="2" eb="3">
      <t>キュウ</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</si>
</sst>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b/>
      <sz val="10"/>
      <color rgb="FFFFC000"/>
      <name val="ＭＳ Ｐゴシック"/>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indexed="64"/>
      </right>
      <top style="medium">
        <color indexed="64"/>
      </top>
      <bottom style="medium">
        <color indexed="64"/>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31">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20" fontId="10" fillId="0" borderId="35" xfId="0" applyNumberFormat="1" applyFont="1" applyBorder="1" applyAlignment="1" applyProtection="1">
      <alignment horizontal="center" vertical="center"/>
      <protection locked="0"/>
    </xf>
    <xf numFmtId="0" fontId="10" fillId="0" borderId="0" xfId="0" applyFont="1" applyFill="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center" vertical="center"/>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0" fontId="10" fillId="0" borderId="39" xfId="0" applyFont="1" applyBorder="1" applyAlignment="1" applyProtection="1">
      <alignment horizontal="center" vertical="center"/>
    </xf>
    <xf numFmtId="0" fontId="10" fillId="0" borderId="38" xfId="0" applyNumberFormat="1" applyFont="1" applyFill="1" applyBorder="1" applyAlignment="1" applyProtection="1">
      <alignment horizontal="center" vertical="center"/>
    </xf>
    <xf numFmtId="20" fontId="10" fillId="0" borderId="39" xfId="0" applyNumberFormat="1" applyFont="1" applyBorder="1" applyAlignment="1" applyProtection="1">
      <alignment horizontal="left" vertical="center"/>
    </xf>
    <xf numFmtId="0" fontId="10" fillId="0" borderId="39" xfId="0" applyNumberFormat="1" applyFont="1" applyFill="1" applyBorder="1" applyAlignment="1" applyProtection="1">
      <alignment horizontal="center" vertical="center"/>
    </xf>
    <xf numFmtId="179" fontId="10" fillId="0" borderId="40" xfId="0" applyNumberFormat="1" applyFont="1" applyBorder="1" applyAlignment="1" applyProtection="1">
      <alignment horizontal="left" vertical="center" wrapText="1"/>
    </xf>
    <xf numFmtId="38" fontId="10" fillId="0" borderId="38" xfId="1" applyFont="1" applyBorder="1" applyAlignment="1" applyProtection="1">
      <alignment horizontal="right" vertical="center"/>
    </xf>
    <xf numFmtId="0" fontId="10" fillId="0" borderId="40" xfId="0" applyFont="1" applyBorder="1" applyAlignment="1" applyProtection="1">
      <alignment horizontal="left" vertical="center"/>
    </xf>
    <xf numFmtId="0" fontId="10" fillId="0" borderId="42" xfId="0" applyFont="1" applyBorder="1" applyAlignment="1" applyProtection="1">
      <alignment vertical="center"/>
    </xf>
    <xf numFmtId="20" fontId="10" fillId="0" borderId="0" xfId="0" applyNumberFormat="1" applyFont="1" applyAlignment="1" applyProtection="1">
      <alignment vertical="center"/>
    </xf>
    <xf numFmtId="0" fontId="10" fillId="0" borderId="7" xfId="0" applyNumberFormat="1" applyFont="1" applyBorder="1" applyAlignment="1" applyProtection="1">
      <alignment horizontal="left" vertical="center" wrapText="1"/>
    </xf>
    <xf numFmtId="0" fontId="10" fillId="0" borderId="6" xfId="0" applyFont="1" applyBorder="1" applyAlignment="1" applyProtection="1">
      <alignment horizontal="center" vertical="center"/>
    </xf>
    <xf numFmtId="0" fontId="10" fillId="0" borderId="5" xfId="0" applyNumberFormat="1" applyFont="1" applyFill="1" applyBorder="1" applyAlignment="1" applyProtection="1">
      <alignment horizontal="center" vertical="center"/>
    </xf>
    <xf numFmtId="20" fontId="10" fillId="0" borderId="6"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wrapText="1"/>
    </xf>
    <xf numFmtId="179" fontId="10" fillId="0" borderId="7" xfId="0" applyNumberFormat="1" applyFont="1" applyBorder="1" applyAlignment="1" applyProtection="1">
      <alignment horizontal="left" vertical="center" wrapText="1"/>
    </xf>
    <xf numFmtId="38" fontId="10" fillId="0" borderId="5" xfId="1" applyFont="1" applyBorder="1" applyAlignment="1" applyProtection="1">
      <alignment horizontal="right" vertical="center"/>
    </xf>
    <xf numFmtId="0" fontId="10" fillId="0" borderId="7" xfId="0" applyFont="1" applyBorder="1" applyAlignment="1" applyProtection="1">
      <alignment horizontal="left" vertical="center"/>
    </xf>
    <xf numFmtId="0" fontId="10" fillId="0" borderId="24" xfId="0" applyFont="1" applyBorder="1" applyAlignment="1" applyProtection="1">
      <alignment vertical="center"/>
    </xf>
    <xf numFmtId="0" fontId="10" fillId="0" borderId="7"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xf>
    <xf numFmtId="0" fontId="10" fillId="0" borderId="32" xfId="0" applyNumberFormat="1" applyFont="1" applyBorder="1" applyAlignment="1" applyProtection="1">
      <alignment horizontal="left" vertical="center"/>
    </xf>
    <xf numFmtId="0" fontId="10" fillId="0" borderId="35" xfId="0" applyFont="1" applyBorder="1" applyAlignment="1" applyProtection="1">
      <alignment horizontal="center" vertical="center"/>
    </xf>
    <xf numFmtId="0" fontId="10" fillId="0" borderId="34" xfId="0" applyNumberFormat="1" applyFont="1" applyFill="1" applyBorder="1" applyAlignment="1" applyProtection="1">
      <alignment horizontal="center" vertical="center"/>
    </xf>
    <xf numFmtId="20" fontId="10" fillId="0" borderId="35" xfId="0" applyNumberFormat="1" applyFont="1" applyBorder="1" applyAlignment="1" applyProtection="1">
      <alignment horizontal="left" vertical="center"/>
    </xf>
    <xf numFmtId="0" fontId="10" fillId="0" borderId="35" xfId="0" applyNumberFormat="1" applyFont="1" applyFill="1" applyBorder="1" applyAlignment="1" applyProtection="1">
      <alignment horizontal="center" vertical="center"/>
    </xf>
    <xf numFmtId="179" fontId="10" fillId="0" borderId="36" xfId="0" applyNumberFormat="1" applyFont="1" applyBorder="1" applyAlignment="1" applyProtection="1">
      <alignment horizontal="left" vertical="center" wrapText="1"/>
    </xf>
    <xf numFmtId="38" fontId="10" fillId="0" borderId="34" xfId="1" applyFont="1" applyBorder="1" applyAlignment="1" applyProtection="1">
      <alignment horizontal="right" vertical="center"/>
    </xf>
    <xf numFmtId="0" fontId="10" fillId="0" borderId="36" xfId="0" applyFont="1" applyBorder="1" applyAlignment="1" applyProtection="1">
      <alignment horizontal="left" vertical="center"/>
    </xf>
    <xf numFmtId="0" fontId="10" fillId="0" borderId="25" xfId="0" applyFont="1" applyBorder="1" applyAlignment="1" applyProtection="1">
      <alignment vertical="center"/>
    </xf>
    <xf numFmtId="38" fontId="11" fillId="0" borderId="31" xfId="1" applyFont="1" applyBorder="1" applyAlignment="1" applyProtection="1">
      <alignment horizontal="right" vertical="center"/>
    </xf>
    <xf numFmtId="0" fontId="10" fillId="0" borderId="32" xfId="0" applyFont="1" applyBorder="1" applyAlignment="1" applyProtection="1">
      <alignment horizontal="left" vertical="center"/>
    </xf>
    <xf numFmtId="56" fontId="10" fillId="0" borderId="0" xfId="0" applyNumberFormat="1" applyFont="1" applyBorder="1" applyAlignment="1" applyProtection="1">
      <alignment horizontal="center" vertical="center"/>
    </xf>
    <xf numFmtId="0" fontId="10" fillId="0" borderId="0" xfId="0" applyNumberFormat="1" applyFont="1" applyBorder="1" applyAlignment="1" applyProtection="1">
      <alignment horizontal="center" vertical="center"/>
    </xf>
    <xf numFmtId="180" fontId="11" fillId="0" borderId="0" xfId="0" applyNumberFormat="1" applyFont="1" applyBorder="1" applyAlignment="1" applyProtection="1">
      <alignment horizontal="center" vertical="center"/>
    </xf>
    <xf numFmtId="38" fontId="11" fillId="0" borderId="0" xfId="1" applyFont="1" applyBorder="1" applyAlignment="1" applyProtection="1">
      <alignment horizontal="right" vertical="center"/>
    </xf>
    <xf numFmtId="0" fontId="10" fillId="0" borderId="0" xfId="0" applyFont="1" applyBorder="1" applyAlignment="1" applyProtection="1">
      <alignment vertical="center" wrapText="1"/>
    </xf>
    <xf numFmtId="20" fontId="10" fillId="0" borderId="0" xfId="0" applyNumberFormat="1" applyFont="1" applyBorder="1" applyAlignment="1" applyProtection="1">
      <alignment vertical="center"/>
      <protection locked="0"/>
    </xf>
    <xf numFmtId="0" fontId="0" fillId="0" borderId="5" xfId="0" applyBorder="1" applyAlignment="1">
      <alignment horizontal="center" vertical="center"/>
    </xf>
    <xf numFmtId="38" fontId="0" fillId="0" borderId="8" xfId="0" applyNumberFormat="1" applyFont="1" applyBorder="1" applyAlignment="1">
      <alignment horizontal="right" vertical="center"/>
    </xf>
    <xf numFmtId="0" fontId="10" fillId="0" borderId="15" xfId="0" applyNumberFormat="1" applyFont="1" applyBorder="1" applyAlignment="1" applyProtection="1">
      <alignment horizontal="left" vertical="center"/>
    </xf>
    <xf numFmtId="0" fontId="10" fillId="0" borderId="39" xfId="0" applyFont="1" applyBorder="1" applyAlignment="1" applyProtection="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6" fillId="3" borderId="0" xfId="0" applyFont="1" applyFill="1" applyAlignment="1">
      <alignment horizontal="center" vertical="center"/>
    </xf>
    <xf numFmtId="0" fontId="10" fillId="0" borderId="1" xfId="0" applyNumberFormat="1"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0" fillId="0" borderId="5" xfId="2" applyFont="1" applyBorder="1" applyAlignment="1" applyProtection="1">
      <alignment horizontal="center" vertical="center"/>
    </xf>
    <xf numFmtId="0" fontId="20" fillId="0" borderId="43" xfId="2" applyFont="1" applyBorder="1" applyAlignment="1" applyProtection="1">
      <alignment horizontal="left" vertical="center"/>
    </xf>
    <xf numFmtId="0" fontId="20" fillId="0" borderId="7" xfId="2" applyFont="1" applyBorder="1" applyAlignment="1" applyProtection="1">
      <alignment horizontal="center" vertical="center"/>
    </xf>
    <xf numFmtId="0" fontId="20" fillId="0" borderId="43" xfId="2" applyFont="1" applyBorder="1" applyAlignment="1" applyProtection="1">
      <alignment horizontal="center" vertical="center"/>
    </xf>
    <xf numFmtId="3" fontId="20" fillId="0" borderId="7" xfId="2" applyNumberFormat="1" applyFont="1" applyBorder="1" applyAlignment="1" applyProtection="1">
      <alignment horizontal="center" vertical="center"/>
    </xf>
    <xf numFmtId="3" fontId="20" fillId="0" borderId="7" xfId="2" applyNumberFormat="1" applyFont="1" applyFill="1" applyBorder="1" applyAlignment="1" applyProtection="1">
      <alignment horizontal="center" vertical="center"/>
    </xf>
    <xf numFmtId="0" fontId="20" fillId="0" borderId="6" xfId="2" applyFont="1" applyBorder="1" applyAlignment="1" applyProtection="1">
      <alignment horizontal="center" vertical="center"/>
    </xf>
    <xf numFmtId="3" fontId="20" fillId="0" borderId="6" xfId="2" applyNumberFormat="1" applyFont="1" applyBorder="1" applyAlignment="1" applyProtection="1">
      <alignment horizontal="center" vertical="center"/>
    </xf>
    <xf numFmtId="3" fontId="20" fillId="0" borderId="6" xfId="2" applyNumberFormat="1" applyFont="1" applyFill="1" applyBorder="1" applyAlignment="1" applyProtection="1">
      <alignment horizontal="center" vertical="center"/>
    </xf>
    <xf numFmtId="178" fontId="20" fillId="0" borderId="5" xfId="2" applyNumberFormat="1" applyFont="1" applyBorder="1" applyAlignment="1" applyProtection="1">
      <alignment horizontal="center" vertical="center"/>
    </xf>
    <xf numFmtId="178" fontId="20" fillId="0" borderId="5" xfId="2" applyNumberFormat="1" applyFont="1" applyFill="1" applyBorder="1" applyAlignment="1" applyProtection="1">
      <alignment horizontal="center" vertical="center"/>
    </xf>
    <xf numFmtId="0" fontId="20" fillId="2" borderId="11" xfId="2" applyFont="1" applyFill="1" applyBorder="1" applyAlignment="1" applyProtection="1">
      <alignment horizontal="center" vertical="center"/>
    </xf>
    <xf numFmtId="0" fontId="20" fillId="2" borderId="13" xfId="2" applyFont="1" applyFill="1" applyBorder="1" applyAlignment="1" applyProtection="1">
      <alignment horizontal="center" vertical="center"/>
    </xf>
    <xf numFmtId="0" fontId="20" fillId="2" borderId="12" xfId="2" applyFont="1" applyFill="1" applyBorder="1" applyAlignment="1" applyProtection="1">
      <alignment horizontal="center" vertical="center"/>
    </xf>
    <xf numFmtId="3" fontId="20" fillId="0" borderId="9" xfId="2" applyNumberFormat="1" applyFont="1" applyFill="1" applyBorder="1" applyAlignment="1" applyProtection="1">
      <alignment horizontal="center" vertical="center"/>
    </xf>
    <xf numFmtId="0" fontId="20" fillId="0" borderId="49" xfId="2" applyFont="1" applyBorder="1" applyAlignment="1" applyProtection="1">
      <alignment horizontal="center" vertical="center"/>
    </xf>
    <xf numFmtId="3" fontId="20" fillId="0" borderId="4" xfId="2" applyNumberFormat="1" applyFont="1" applyFill="1" applyBorder="1" applyAlignment="1" applyProtection="1">
      <alignment horizontal="center" vertical="center"/>
    </xf>
    <xf numFmtId="178" fontId="20" fillId="0" borderId="3" xfId="2" applyNumberFormat="1" applyFont="1" applyFill="1" applyBorder="1" applyAlignment="1" applyProtection="1">
      <alignment horizontal="center" vertical="center"/>
    </xf>
    <xf numFmtId="0" fontId="20"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0" fillId="0" borderId="0" xfId="0" applyFont="1" applyBorder="1" applyAlignment="1" applyProtection="1">
      <alignment horizontal="center" vertical="center"/>
    </xf>
    <xf numFmtId="20" fontId="10" fillId="0" borderId="6" xfId="0" applyNumberFormat="1" applyFont="1" applyBorder="1" applyAlignment="1" applyProtection="1">
      <alignment horizontal="center" vertical="center"/>
      <protection locked="0"/>
    </xf>
    <xf numFmtId="0" fontId="10" fillId="0" borderId="41" xfId="0" applyFont="1" applyBorder="1" applyAlignment="1" applyProtection="1">
      <alignment vertical="center"/>
    </xf>
    <xf numFmtId="20" fontId="10" fillId="0" borderId="11" xfId="0" applyNumberFormat="1" applyFont="1" applyBorder="1" applyAlignment="1" applyProtection="1">
      <alignment horizontal="center" vertical="center"/>
      <protection locked="0"/>
    </xf>
    <xf numFmtId="20" fontId="10" fillId="0" borderId="46" xfId="0" applyNumberFormat="1" applyFont="1" applyBorder="1" applyAlignment="1" applyProtection="1">
      <alignment horizontal="center" vertical="center"/>
      <protection locked="0"/>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0" fillId="0" borderId="5" xfId="0" applyBorder="1" applyAlignment="1">
      <alignment horizontal="center" vertical="center"/>
    </xf>
    <xf numFmtId="0" fontId="0" fillId="0" borderId="4" xfId="0" applyBorder="1" applyAlignment="1">
      <alignment horizontal="center" vertical="center"/>
    </xf>
    <xf numFmtId="0" fontId="15" fillId="4" borderId="0" xfId="0" applyFont="1" applyFill="1" applyAlignment="1">
      <alignment horizontal="left" vertical="center" wrapText="1"/>
    </xf>
    <xf numFmtId="0" fontId="10" fillId="0" borderId="16" xfId="0" applyNumberFormat="1" applyFont="1" applyFill="1" applyBorder="1" applyAlignment="1" applyProtection="1">
      <alignment horizontal="center" vertical="center" shrinkToFit="1"/>
    </xf>
    <xf numFmtId="0" fontId="10" fillId="0" borderId="50" xfId="0" applyNumberFormat="1" applyFont="1" applyFill="1" applyBorder="1" applyAlignment="1" applyProtection="1">
      <alignment horizontal="center" vertical="center" shrinkToFit="1"/>
    </xf>
    <xf numFmtId="0" fontId="0" fillId="0" borderId="6" xfId="0" applyBorder="1" applyAlignment="1">
      <alignment horizontal="center" vertical="center"/>
    </xf>
    <xf numFmtId="178" fontId="23" fillId="0" borderId="5" xfId="2" applyNumberFormat="1" applyFont="1" applyBorder="1" applyAlignment="1" applyProtection="1">
      <alignment horizontal="center" vertical="center"/>
    </xf>
    <xf numFmtId="178" fontId="23" fillId="0" borderId="5" xfId="2" applyNumberFormat="1" applyFont="1" applyFill="1" applyBorder="1" applyAlignment="1" applyProtection="1">
      <alignment horizontal="center" vertical="center"/>
    </xf>
    <xf numFmtId="0" fontId="0" fillId="0" borderId="1" xfId="0" applyFont="1" applyBorder="1" applyAlignment="1">
      <alignment horizontal="left" vertical="center"/>
    </xf>
    <xf numFmtId="0" fontId="0" fillId="0" borderId="6" xfId="0" applyBorder="1" applyAlignment="1">
      <alignment horizontal="center" vertical="center"/>
    </xf>
    <xf numFmtId="38" fontId="0" fillId="0" borderId="6" xfId="0" applyNumberFormat="1" applyFont="1" applyBorder="1" applyAlignment="1">
      <alignment horizontal="right" vertical="center"/>
    </xf>
    <xf numFmtId="176" fontId="0" fillId="0" borderId="10" xfId="0" applyNumberFormat="1" applyFont="1" applyBorder="1" applyAlignment="1">
      <alignmen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vertical="center"/>
    </xf>
    <xf numFmtId="0" fontId="1" fillId="0" borderId="9" xfId="0" applyFont="1" applyBorder="1" applyAlignment="1">
      <alignment vertical="center"/>
    </xf>
    <xf numFmtId="38" fontId="1" fillId="0" borderId="8" xfId="0" applyNumberFormat="1" applyFont="1" applyBorder="1" applyAlignment="1">
      <alignment horizontal="right" vertical="center"/>
    </xf>
    <xf numFmtId="38" fontId="1" fillId="0" borderId="6" xfId="0" applyNumberFormat="1" applyFont="1" applyBorder="1" applyAlignment="1">
      <alignment horizontal="right" vertical="center"/>
    </xf>
    <xf numFmtId="0" fontId="1" fillId="0" borderId="44" xfId="0" applyFont="1" applyBorder="1" applyAlignment="1">
      <alignment vertical="center"/>
    </xf>
    <xf numFmtId="176" fontId="1" fillId="0" borderId="10" xfId="0" applyNumberFormat="1" applyFont="1" applyBorder="1" applyAlignment="1">
      <alignment vertical="center"/>
    </xf>
    <xf numFmtId="0" fontId="1" fillId="0" borderId="55" xfId="0" applyFont="1" applyBorder="1" applyAlignment="1">
      <alignment vertical="center"/>
    </xf>
    <xf numFmtId="0" fontId="1" fillId="0" borderId="45" xfId="0" applyFont="1" applyBorder="1" applyAlignment="1">
      <alignment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0" fillId="0" borderId="44" xfId="0" applyFont="1" applyBorder="1" applyAlignment="1">
      <alignment vertical="center"/>
    </xf>
    <xf numFmtId="0" fontId="0" fillId="0" borderId="55" xfId="0" applyFont="1" applyBorder="1" applyAlignment="1">
      <alignment vertical="center"/>
    </xf>
    <xf numFmtId="0" fontId="0" fillId="0" borderId="45" xfId="0" applyFont="1" applyBorder="1" applyAlignment="1">
      <alignment vertical="center"/>
    </xf>
    <xf numFmtId="0" fontId="1" fillId="0" borderId="7" xfId="0" applyFont="1" applyBorder="1" applyAlignment="1">
      <alignment vertical="center"/>
    </xf>
    <xf numFmtId="0" fontId="1" fillId="0" borderId="4" xfId="0" applyFont="1" applyBorder="1" applyAlignment="1">
      <alignment vertical="center"/>
    </xf>
    <xf numFmtId="38" fontId="1" fillId="0" borderId="10" xfId="1" applyFont="1" applyBorder="1" applyAlignment="1">
      <alignment vertical="center"/>
    </xf>
    <xf numFmtId="38" fontId="1" fillId="0" borderId="10" xfId="0" applyNumberFormat="1" applyFont="1" applyBorder="1" applyAlignment="1">
      <alignment vertical="center"/>
    </xf>
    <xf numFmtId="0" fontId="3" fillId="5" borderId="6" xfId="0" applyFont="1" applyFill="1" applyBorder="1" applyAlignment="1">
      <alignment horizontal="center" vertical="center"/>
    </xf>
    <xf numFmtId="38" fontId="1" fillId="5" borderId="5" xfId="1" applyFont="1" applyFill="1" applyBorder="1" applyAlignment="1">
      <alignment horizontal="right" vertical="center"/>
    </xf>
    <xf numFmtId="38" fontId="1" fillId="5" borderId="6" xfId="1" applyFont="1" applyFill="1" applyBorder="1" applyAlignment="1">
      <alignment horizontal="right" vertical="center"/>
    </xf>
    <xf numFmtId="176" fontId="1" fillId="5" borderId="2" xfId="0" applyNumberFormat="1" applyFont="1" applyFill="1" applyBorder="1" applyAlignment="1">
      <alignment vertical="center"/>
    </xf>
    <xf numFmtId="176" fontId="1" fillId="5" borderId="5" xfId="0" applyNumberFormat="1" applyFont="1" applyFill="1" applyBorder="1" applyAlignment="1">
      <alignment vertical="center"/>
    </xf>
    <xf numFmtId="176" fontId="1" fillId="5" borderId="8" xfId="0" applyNumberFormat="1" applyFont="1" applyFill="1" applyBorder="1" applyAlignment="1">
      <alignment vertical="center"/>
    </xf>
    <xf numFmtId="176" fontId="1" fillId="5" borderId="3" xfId="0" applyNumberFormat="1" applyFont="1" applyFill="1" applyBorder="1" applyAlignment="1">
      <alignment vertical="center"/>
    </xf>
    <xf numFmtId="38" fontId="1" fillId="5" borderId="5" xfId="1" applyFont="1" applyFill="1" applyBorder="1" applyAlignment="1">
      <alignment vertical="center"/>
    </xf>
    <xf numFmtId="0" fontId="1" fillId="5" borderId="2" xfId="0" applyFont="1" applyFill="1" applyBorder="1" applyAlignment="1">
      <alignment horizontal="right" vertical="center"/>
    </xf>
    <xf numFmtId="38" fontId="1" fillId="5" borderId="8" xfId="1" applyFont="1" applyFill="1" applyBorder="1" applyAlignment="1">
      <alignment vertical="center"/>
    </xf>
    <xf numFmtId="38" fontId="1" fillId="5" borderId="3" xfId="1" applyFont="1" applyFill="1" applyBorder="1" applyAlignment="1">
      <alignment vertical="center"/>
    </xf>
    <xf numFmtId="56" fontId="10" fillId="5" borderId="46" xfId="0" applyNumberFormat="1" applyFont="1" applyFill="1" applyBorder="1" applyAlignment="1" applyProtection="1">
      <alignment horizontal="right" vertical="center"/>
      <protection locked="0"/>
    </xf>
    <xf numFmtId="56" fontId="10" fillId="5" borderId="47" xfId="0" applyNumberFormat="1" applyFont="1" applyFill="1" applyBorder="1" applyAlignment="1" applyProtection="1">
      <alignment horizontal="right" vertical="center"/>
      <protection locked="0"/>
    </xf>
    <xf numFmtId="56" fontId="10" fillId="5" borderId="27" xfId="0" applyNumberFormat="1" applyFont="1" applyFill="1" applyBorder="1" applyAlignment="1" applyProtection="1">
      <alignment horizontal="right" vertical="center"/>
      <protection locked="0"/>
    </xf>
    <xf numFmtId="56" fontId="10" fillId="5" borderId="17" xfId="0" applyNumberFormat="1" applyFont="1" applyFill="1" applyBorder="1" applyAlignment="1" applyProtection="1">
      <alignment horizontal="right" vertical="center"/>
      <protection locked="0"/>
    </xf>
    <xf numFmtId="20" fontId="10" fillId="5" borderId="46" xfId="0" applyNumberFormat="1" applyFont="1" applyFill="1" applyBorder="1" applyAlignment="1" applyProtection="1">
      <alignment horizontal="center" vertical="center"/>
      <protection locked="0"/>
    </xf>
    <xf numFmtId="20" fontId="10" fillId="5" borderId="12" xfId="0" applyNumberFormat="1" applyFont="1" applyFill="1" applyBorder="1" applyAlignment="1" applyProtection="1">
      <alignment horizontal="center" vertical="center"/>
      <protection locked="0"/>
    </xf>
    <xf numFmtId="20" fontId="10" fillId="5" borderId="5" xfId="0" applyNumberFormat="1" applyFont="1" applyFill="1" applyBorder="1" applyAlignment="1" applyProtection="1">
      <alignment horizontal="center" vertical="center"/>
      <protection locked="0"/>
    </xf>
    <xf numFmtId="20" fontId="10" fillId="5" borderId="34" xfId="0" applyNumberFormat="1" applyFont="1" applyFill="1" applyBorder="1" applyAlignment="1" applyProtection="1">
      <alignment horizontal="center" vertical="center"/>
      <protection locked="0"/>
    </xf>
    <xf numFmtId="20" fontId="10" fillId="5" borderId="13" xfId="0" applyNumberFormat="1" applyFont="1" applyFill="1" applyBorder="1" applyAlignment="1" applyProtection="1">
      <alignment horizontal="center" vertical="center"/>
      <protection locked="0"/>
    </xf>
    <xf numFmtId="20" fontId="10" fillId="5" borderId="7" xfId="0" applyNumberFormat="1" applyFont="1" applyFill="1" applyBorder="1" applyAlignment="1" applyProtection="1">
      <alignment horizontal="center" vertical="center"/>
      <protection locked="0"/>
    </xf>
    <xf numFmtId="20" fontId="10" fillId="5" borderId="36" xfId="0" applyNumberFormat="1" applyFont="1" applyFill="1" applyBorder="1" applyAlignment="1" applyProtection="1">
      <alignment horizontal="center" vertical="center"/>
      <protection locked="0"/>
    </xf>
    <xf numFmtId="181" fontId="10" fillId="5" borderId="46" xfId="0" applyNumberFormat="1"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37" xfId="0" applyFont="1" applyFill="1" applyBorder="1" applyAlignment="1" applyProtection="1">
      <alignment vertical="center" wrapText="1"/>
    </xf>
    <xf numFmtId="56" fontId="10" fillId="5" borderId="14" xfId="0" applyNumberFormat="1" applyFont="1" applyFill="1" applyBorder="1" applyAlignment="1" applyProtection="1">
      <alignment horizontal="right" vertical="center"/>
      <protection locked="0"/>
    </xf>
    <xf numFmtId="20" fontId="10" fillId="5" borderId="6" xfId="0" applyNumberFormat="1" applyFont="1" applyFill="1" applyBorder="1" applyAlignment="1" applyProtection="1">
      <alignment horizontal="center" vertical="center"/>
      <protection locked="0"/>
    </xf>
    <xf numFmtId="20" fontId="10" fillId="5" borderId="35" xfId="0" applyNumberFormat="1" applyFont="1" applyFill="1" applyBorder="1" applyAlignment="1" applyProtection="1">
      <alignment horizontal="center" vertical="center"/>
      <protection locked="0"/>
    </xf>
    <xf numFmtId="181" fontId="10" fillId="5" borderId="41" xfId="0" applyNumberFormat="1" applyFont="1" applyFill="1" applyBorder="1" applyAlignment="1" applyProtection="1">
      <alignment vertical="center" wrapText="1"/>
    </xf>
    <xf numFmtId="20" fontId="10" fillId="5" borderId="38" xfId="0" applyNumberFormat="1" applyFont="1" applyFill="1" applyBorder="1" applyAlignment="1" applyProtection="1">
      <alignment horizontal="center" vertical="center"/>
      <protection locked="0"/>
    </xf>
    <xf numFmtId="20" fontId="10" fillId="5" borderId="40" xfId="0" applyNumberFormat="1" applyFont="1" applyFill="1" applyBorder="1" applyAlignment="1" applyProtection="1">
      <alignment horizontal="center" vertical="center"/>
      <protection locked="0"/>
    </xf>
    <xf numFmtId="20" fontId="10" fillId="5" borderId="39" xfId="0"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176" fontId="21"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0" fillId="0" borderId="28" xfId="0" applyFont="1" applyBorder="1" applyAlignment="1" applyProtection="1">
      <alignment horizontal="center" vertical="center" wrapText="1"/>
    </xf>
    <xf numFmtId="0" fontId="10" fillId="0" borderId="33" xfId="0" applyFont="1" applyBorder="1" applyAlignment="1" applyProtection="1">
      <alignment horizontal="center" vertical="center" wrapText="1"/>
    </xf>
    <xf numFmtId="0" fontId="10" fillId="0" borderId="18" xfId="0" applyFont="1" applyBorder="1" applyAlignment="1" applyProtection="1">
      <alignment horizontal="center" vertical="center"/>
    </xf>
    <xf numFmtId="0" fontId="10" fillId="0" borderId="19" xfId="0" applyFont="1" applyBorder="1" applyAlignment="1" applyProtection="1">
      <alignment horizontal="center" vertical="center"/>
    </xf>
    <xf numFmtId="56" fontId="10" fillId="0" borderId="10" xfId="0" applyNumberFormat="1" applyFont="1" applyBorder="1" applyAlignment="1" applyProtection="1">
      <alignment horizontal="center" vertical="center"/>
    </xf>
    <xf numFmtId="56" fontId="10" fillId="0" borderId="26" xfId="0" applyNumberFormat="1" applyFont="1" applyBorder="1" applyAlignment="1" applyProtection="1">
      <alignment horizontal="center" vertical="center"/>
    </xf>
    <xf numFmtId="0" fontId="10" fillId="0" borderId="28" xfId="0" applyNumberFormat="1" applyFont="1" applyBorder="1" applyAlignment="1" applyProtection="1">
      <alignment horizontal="center" vertical="center"/>
    </xf>
    <xf numFmtId="0" fontId="10" fillId="0" borderId="29" xfId="0" applyNumberFormat="1" applyFont="1" applyBorder="1" applyAlignment="1" applyProtection="1">
      <alignment horizontal="center" vertical="center"/>
    </xf>
    <xf numFmtId="0" fontId="10" fillId="0" borderId="30" xfId="0" applyNumberFormat="1" applyFont="1" applyBorder="1" applyAlignment="1" applyProtection="1">
      <alignment horizontal="center" vertical="center"/>
    </xf>
    <xf numFmtId="180" fontId="11" fillId="0" borderId="31" xfId="0" applyNumberFormat="1" applyFont="1" applyBorder="1" applyAlignment="1" applyProtection="1">
      <alignment horizontal="center" vertical="center"/>
    </xf>
    <xf numFmtId="180" fontId="11" fillId="0" borderId="1" xfId="0" applyNumberFormat="1" applyFont="1" applyBorder="1" applyAlignment="1" applyProtection="1">
      <alignment horizontal="center" vertical="center"/>
    </xf>
    <xf numFmtId="0" fontId="10" fillId="0" borderId="1" xfId="0" applyNumberFormat="1" applyFont="1" applyBorder="1" applyAlignment="1" applyProtection="1">
      <alignment horizontal="center" vertical="center"/>
    </xf>
    <xf numFmtId="0" fontId="10" fillId="0" borderId="32" xfId="0" applyNumberFormat="1" applyFont="1" applyBorder="1" applyAlignment="1" applyProtection="1">
      <alignment horizontal="center" vertical="center"/>
    </xf>
    <xf numFmtId="0" fontId="10" fillId="0" borderId="6" xfId="0" applyFont="1" applyBorder="1" applyAlignment="1" applyProtection="1">
      <alignment horizontal="center" vertical="center"/>
    </xf>
    <xf numFmtId="38" fontId="10" fillId="0" borderId="6" xfId="1"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15" xfId="0" applyFont="1" applyBorder="1" applyAlignment="1" applyProtection="1">
      <alignment horizontal="center" vertical="center"/>
    </xf>
    <xf numFmtId="0" fontId="11" fillId="0" borderId="0" xfId="0" applyFont="1" applyAlignment="1" applyProtection="1">
      <alignment vertical="center"/>
    </xf>
    <xf numFmtId="0" fontId="10" fillId="0" borderId="11" xfId="0" applyFont="1" applyBorder="1" applyAlignment="1" applyProtection="1">
      <alignment horizontal="center" vertical="center"/>
    </xf>
    <xf numFmtId="55" fontId="11" fillId="0" borderId="0" xfId="0" applyNumberFormat="1" applyFont="1" applyAlignment="1" applyProtection="1">
      <alignment horizontal="center" vertical="center"/>
    </xf>
    <xf numFmtId="0" fontId="11" fillId="0" borderId="0" xfId="0" applyFont="1" applyAlignment="1" applyProtection="1">
      <alignment horizontal="center" vertical="center"/>
    </xf>
    <xf numFmtId="0" fontId="10" fillId="0" borderId="10"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19" xfId="0" applyNumberFormat="1" applyFont="1" applyFill="1" applyBorder="1" applyAlignment="1" applyProtection="1">
      <alignment horizontal="left" vertical="center"/>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left" vertical="center"/>
    </xf>
    <xf numFmtId="0" fontId="10" fillId="0" borderId="32" xfId="0" applyNumberFormat="1" applyFont="1" applyFill="1" applyBorder="1" applyAlignment="1" applyProtection="1">
      <alignment horizontal="left" vertical="center"/>
    </xf>
  </cellXfs>
  <cellStyles count="3">
    <cellStyle name="桁区切り" xfId="1" builtinId="6"/>
    <cellStyle name="標準" xfId="0" builtinId="0"/>
    <cellStyle name="標準 2" xfId="2"/>
  </cellStyles>
  <dxfs count="789">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alignment horizontal="left" vertical="center" textRotation="0" wrapText="0" indent="0" justifyLastLine="0" shrinkToFit="0" readingOrder="0"/>
      <border diagonalUp="0" diagonalDown="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88"/>
    </tableStyle>
    <tableStyle name="テーブル スタイル 1 2" pivot="0" count="6">
      <tableStyleElement type="wholeTable" dxfId="787"/>
      <tableStyleElement type="headerRow" dxfId="786"/>
      <tableStyleElement type="totalRow" dxfId="785"/>
      <tableStyleElement type="firstColumn" dxfId="784"/>
      <tableStyleElement type="lastColumn" dxfId="783"/>
      <tableStyleElement type="firstRowStripe" dxfId="78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500063</xdr:colOff>
      <xdr:row>0</xdr:row>
      <xdr:rowOff>90488</xdr:rowOff>
    </xdr:from>
    <xdr:to>
      <xdr:col>5</xdr:col>
      <xdr:colOff>1061774</xdr:colOff>
      <xdr:row>1</xdr:row>
      <xdr:rowOff>267230</xdr:rowOff>
    </xdr:to>
    <xdr:sp macro="" textlink="">
      <xdr:nvSpPr>
        <xdr:cNvPr id="4" name="角丸四角形 3"/>
        <xdr:cNvSpPr/>
      </xdr:nvSpPr>
      <xdr:spPr>
        <a:xfrm>
          <a:off x="4536282" y="90488"/>
          <a:ext cx="1752336"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1628775</xdr:colOff>
      <xdr:row>0</xdr:row>
      <xdr:rowOff>85725</xdr:rowOff>
    </xdr:from>
    <xdr:to>
      <xdr:col>13</xdr:col>
      <xdr:colOff>211275</xdr:colOff>
      <xdr:row>1</xdr:row>
      <xdr:rowOff>244725</xdr:rowOff>
    </xdr:to>
    <xdr:sp macro="" textlink="">
      <xdr:nvSpPr>
        <xdr:cNvPr id="37" name="角丸四角形 36"/>
        <xdr:cNvSpPr/>
      </xdr:nvSpPr>
      <xdr:spPr>
        <a:xfrm>
          <a:off x="5676900" y="857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76199</xdr:colOff>
      <xdr:row>1</xdr:row>
      <xdr:rowOff>14288</xdr:rowOff>
    </xdr:from>
    <xdr:to>
      <xdr:col>12</xdr:col>
      <xdr:colOff>200024</xdr:colOff>
      <xdr:row>1</xdr:row>
      <xdr:rowOff>328613</xdr:rowOff>
    </xdr:to>
    <xdr:sp macro="" textlink="">
      <xdr:nvSpPr>
        <xdr:cNvPr id="38" name="角丸四角形 37"/>
        <xdr:cNvSpPr/>
      </xdr:nvSpPr>
      <xdr:spPr>
        <a:xfrm>
          <a:off x="3171824" y="395288"/>
          <a:ext cx="1076325"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10</xdr:col>
      <xdr:colOff>73025</xdr:colOff>
      <xdr:row>2</xdr:row>
      <xdr:rowOff>171450</xdr:rowOff>
    </xdr:from>
    <xdr:to>
      <xdr:col>13</xdr:col>
      <xdr:colOff>60325</xdr:colOff>
      <xdr:row>6</xdr:row>
      <xdr:rowOff>155575</xdr:rowOff>
    </xdr:to>
    <xdr:sp macro="" textlink="">
      <xdr:nvSpPr>
        <xdr:cNvPr id="42" name="角丸四角形吹き出し 41"/>
        <xdr:cNvSpPr/>
      </xdr:nvSpPr>
      <xdr:spPr>
        <a:xfrm>
          <a:off x="3406775" y="933450"/>
          <a:ext cx="3559175" cy="1508125"/>
        </a:xfrm>
        <a:prstGeom prst="wedgeRoundRectCallout">
          <a:avLst>
            <a:gd name="adj1" fmla="val -28938"/>
            <a:gd name="adj2" fmla="val -60917"/>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3"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L13" headerRowCount="0" totalsRowCount="1" headerRowBorderDxfId="780" tableBorderDxfId="779">
  <tableColumns count="12">
    <tableColumn id="1" name="列1" totalsRowLabel="合　　　計" headerRowDxfId="778" dataDxfId="777"/>
    <tableColumn id="3" name="列3" totalsRowFunction="custom" headerRowDxfId="776" dataDxfId="775" headerRowCellStyle="桁区切り" dataCellStyle="桁区切り">
      <totalsRowFormula>SUBTOTAL(109,直接人件費総括表[列3])
  +ROUNDDOWN(SUBTOTAL(109,直接人件費総括表[列5])/60,0)</totalsRowFormula>
    </tableColumn>
    <tableColumn id="4" name="列4" totalsRowLabel="時間" headerRowDxfId="774" dataDxfId="773" totalsRowDxfId="772"/>
    <tableColumn id="5" name="列5" totalsRowFunction="custom" headerRowDxfId="771" dataDxfId="770"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69" dataDxfId="768" totalsRowDxfId="767"/>
    <tableColumn id="7" name="列7" headerRowDxfId="766" dataDxfId="765"/>
    <tableColumn id="8" name="列8" totalsRowFunction="sum" headerRowDxfId="764" dataDxfId="763"/>
    <tableColumn id="9" name="列9" totalsRowLabel="円" headerRowDxfId="762" dataDxfId="761" totalsRowDxfId="760"/>
    <tableColumn id="12" name="列12" totalsRowFunction="sum" headerRowDxfId="759" dataDxfId="758" dataCellStyle="桁区切り"/>
    <tableColumn id="2" name="列2" totalsRowLabel="円" headerRowDxfId="757" dataDxfId="756" totalsRowDxfId="755"/>
    <tableColumn id="10" name="列10" headerRowDxfId="754" dataDxfId="753"/>
    <tableColumn id="11" name="列11" headerRowDxfId="752" dataDxfId="751" totalsRowDxfId="750"/>
  </tableColumns>
  <tableStyleInfo name="テーブル スタイル 1" showFirstColumn="0" showLastColumn="0" showRowStripes="1" showColumnStripes="0"/>
</table>
</file>

<file path=xl/tables/table10.xml><?xml version="1.0" encoding="utf-8"?>
<table xmlns="http://schemas.openxmlformats.org/spreadsheetml/2006/main" id="39" name="テーブル141540" displayName="テーブル141540" ref="A8:N30" headerRowCount="0" totalsRowShown="0" headerRowDxfId="581" dataDxfId="579" headerRowBorderDxfId="580" tableBorderDxfId="578">
  <tableColumns count="14">
    <tableColumn id="1" name="列1" headerRowDxfId="577" dataDxfId="5"/>
    <tableColumn id="14" name="列14" headerRowDxfId="576" dataDxfId="3">
      <calculatedColumnFormula>IF(テーブル141540[[#This Row],[列1]]="",
    "",
    TEXT(テーブル141540[[#This Row],[列1]],"(aaa)"))</calculatedColumnFormula>
    </tableColumn>
    <tableColumn id="2" name="列2" headerRowDxfId="575" dataDxfId="4"/>
    <tableColumn id="3" name="列3" headerRowDxfId="574" dataDxfId="573"/>
    <tableColumn id="4" name="列4" headerRowDxfId="572" dataDxfId="571"/>
    <tableColumn id="15" name="列15" headerRowDxfId="570" dataDxfId="569"/>
    <tableColumn id="5" name="列5" headerRowDxfId="568" dataDxfId="567">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66" dataDxfId="565"/>
    <tableColumn id="7" name="列7" headerRowDxfId="564" dataDxfId="563">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62" dataDxfId="561"/>
    <tableColumn id="9" name="列9" headerRowDxfId="560" dataDxfId="559" headerRowCellStyle="桁区切り" dataCellStyle="桁区切り">
      <calculatedColumnFormula>IFERROR((テーブル141540[[#This Row],[列5]]+テーブル141540[[#This Row],[列7]]/60)*$C$5,"")</calculatedColumnFormula>
    </tableColumn>
    <tableColumn id="10" name="列10" headerRowDxfId="558" dataDxfId="557"/>
    <tableColumn id="11" name="列11" headerRowDxfId="556" dataDxfId="555"/>
    <tableColumn id="12" name="列12" headerRowDxfId="554" dataDxfId="553"/>
  </tableColumns>
  <tableStyleInfo showFirstColumn="0" showLastColumn="0" showRowStripes="1" showColumnStripes="0"/>
</table>
</file>

<file path=xl/tables/table11.xml><?xml version="1.0" encoding="utf-8"?>
<table xmlns="http://schemas.openxmlformats.org/spreadsheetml/2006/main" id="38" name="テーブル141539" displayName="テーブル141539" ref="A8:N30" headerRowCount="0" totalsRowShown="0" headerRowDxfId="552" dataDxfId="550" headerRowBorderDxfId="551" tableBorderDxfId="549">
  <tableColumns count="14">
    <tableColumn id="1" name="列1" headerRowDxfId="548" dataDxfId="8"/>
    <tableColumn id="14" name="列14" headerRowDxfId="547" dataDxfId="6">
      <calculatedColumnFormula>IF(テーブル141539[[#This Row],[列1]]="",
    "",
    TEXT(テーブル141539[[#This Row],[列1]],"(aaa)"))</calculatedColumnFormula>
    </tableColumn>
    <tableColumn id="2" name="列2" headerRowDxfId="546" dataDxfId="7"/>
    <tableColumn id="3" name="列3" headerRowDxfId="545" dataDxfId="544"/>
    <tableColumn id="4" name="列4" headerRowDxfId="543" dataDxfId="542"/>
    <tableColumn id="15" name="列15" headerRowDxfId="541" dataDxfId="540"/>
    <tableColumn id="5" name="列5" headerRowDxfId="539" dataDxfId="538">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37" dataDxfId="536"/>
    <tableColumn id="7" name="列7" headerRowDxfId="535" dataDxfId="534">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33" dataDxfId="532"/>
    <tableColumn id="9" name="列9" headerRowDxfId="531" dataDxfId="530" headerRowCellStyle="桁区切り" dataCellStyle="桁区切り">
      <calculatedColumnFormula>IFERROR((テーブル141539[[#This Row],[列5]]+テーブル141539[[#This Row],[列7]]/60)*$C$5,"")</calculatedColumnFormula>
    </tableColumn>
    <tableColumn id="10" name="列10" headerRowDxfId="529" dataDxfId="528"/>
    <tableColumn id="11" name="列11" headerRowDxfId="527" dataDxfId="526"/>
    <tableColumn id="12" name="列12" headerRowDxfId="525" dataDxfId="524"/>
  </tableColumns>
  <tableStyleInfo showFirstColumn="0" showLastColumn="0" showRowStripes="1" showColumnStripes="0"/>
</table>
</file>

<file path=xl/tables/table12.xml><?xml version="1.0" encoding="utf-8"?>
<table xmlns="http://schemas.openxmlformats.org/spreadsheetml/2006/main" id="37" name="テーブル141538" displayName="テーブル141538" ref="A8:N30" headerRowCount="0" totalsRowShown="0" headerRowDxfId="523" dataDxfId="521" headerRowBorderDxfId="522" tableBorderDxfId="520">
  <tableColumns count="14">
    <tableColumn id="1" name="列1" headerRowDxfId="519" dataDxfId="11"/>
    <tableColumn id="14" name="列14" headerRowDxfId="518" dataDxfId="9">
      <calculatedColumnFormula>IF(テーブル141538[[#This Row],[列1]]="",
    "",
    TEXT(テーブル141538[[#This Row],[列1]],"(aaa)"))</calculatedColumnFormula>
    </tableColumn>
    <tableColumn id="2" name="列2" headerRowDxfId="517" dataDxfId="10"/>
    <tableColumn id="3" name="列3" headerRowDxfId="516" dataDxfId="515"/>
    <tableColumn id="4" name="列4" headerRowDxfId="514" dataDxfId="513"/>
    <tableColumn id="15" name="列15" headerRowDxfId="512" dataDxfId="511"/>
    <tableColumn id="5" name="列5" headerRowDxfId="510" dataDxfId="509">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508" dataDxfId="507"/>
    <tableColumn id="7" name="列7" headerRowDxfId="506" dataDxfId="505">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504" dataDxfId="503"/>
    <tableColumn id="9" name="列9" headerRowDxfId="502" dataDxfId="501" headerRowCellStyle="桁区切り" dataCellStyle="桁区切り">
      <calculatedColumnFormula>IFERROR((テーブル141538[[#This Row],[列5]]+テーブル141538[[#This Row],[列7]]/60)*$C$5,"")</calculatedColumnFormula>
    </tableColumn>
    <tableColumn id="10" name="列10" headerRowDxfId="500" dataDxfId="499"/>
    <tableColumn id="11" name="列11" headerRowDxfId="498" dataDxfId="497"/>
    <tableColumn id="12" name="列12" headerRowDxfId="496" dataDxfId="495"/>
  </tableColumns>
  <tableStyleInfo showFirstColumn="0" showLastColumn="0" showRowStripes="1" showColumnStripes="0"/>
</table>
</file>

<file path=xl/tables/table13.xml><?xml version="1.0" encoding="utf-8"?>
<table xmlns="http://schemas.openxmlformats.org/spreadsheetml/2006/main" id="22" name="テーブル141523" displayName="テーブル141523" ref="A8:N30" headerRowCount="0" totalsRowShown="0" headerRowDxfId="494" dataDxfId="492" headerRowBorderDxfId="493" tableBorderDxfId="491">
  <tableColumns count="14">
    <tableColumn id="1" name="列1" headerRowDxfId="490" dataDxfId="14"/>
    <tableColumn id="14" name="列14" headerRowDxfId="489" dataDxfId="12">
      <calculatedColumnFormula>IF(テーブル141523[[#This Row],[列1]]="",
    "",
    TEXT(テーブル141523[[#This Row],[列1]],"(aaa)"))</calculatedColumnFormula>
    </tableColumn>
    <tableColumn id="2" name="列2" headerRowDxfId="488" dataDxfId="13"/>
    <tableColumn id="3" name="列3" headerRowDxfId="487" dataDxfId="486"/>
    <tableColumn id="4" name="列4" headerRowDxfId="485" dataDxfId="484"/>
    <tableColumn id="15" name="列15" headerRowDxfId="483" dataDxfId="482"/>
    <tableColumn id="5" name="列5" headerRowDxfId="481" dataDxfId="480">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79" dataDxfId="478"/>
    <tableColumn id="7" name="列7" headerRowDxfId="477" dataDxfId="476">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75" dataDxfId="474"/>
    <tableColumn id="9" name="列9" headerRowDxfId="473" dataDxfId="472" headerRowCellStyle="桁区切り" dataCellStyle="桁区切り">
      <calculatedColumnFormula>IFERROR((テーブル141523[[#This Row],[列5]]+テーブル141523[[#This Row],[列7]]/60)*$C$5,"")</calculatedColumnFormula>
    </tableColumn>
    <tableColumn id="10" name="列10" headerRowDxfId="471" dataDxfId="470"/>
    <tableColumn id="11" name="列11" headerRowDxfId="469" dataDxfId="468"/>
    <tableColumn id="12" name="列12" headerRowDxfId="467" dataDxfId="466"/>
  </tableColumns>
  <tableStyleInfo showFirstColumn="0" showLastColumn="0" showRowStripes="1" showColumnStripes="0"/>
</table>
</file>

<file path=xl/tables/table14.xml><?xml version="1.0" encoding="utf-8"?>
<table xmlns="http://schemas.openxmlformats.org/spreadsheetml/2006/main" id="23" name="テーブル14152324" displayName="テーブル14152324" ref="A8:N30" headerRowCount="0" totalsRowShown="0" headerRowDxfId="465" dataDxfId="463" headerRowBorderDxfId="464" tableBorderDxfId="462">
  <tableColumns count="14">
    <tableColumn id="1" name="列1" headerRowDxfId="461" dataDxfId="17"/>
    <tableColumn id="14" name="列14" headerRowDxfId="460" dataDxfId="15">
      <calculatedColumnFormula>IF(テーブル14152324[[#This Row],[列1]]="",
    "",
    TEXT(テーブル14152324[[#This Row],[列1]],"(aaa)"))</calculatedColumnFormula>
    </tableColumn>
    <tableColumn id="2" name="列2" headerRowDxfId="459" dataDxfId="16"/>
    <tableColumn id="3" name="列3" headerRowDxfId="458" dataDxfId="457"/>
    <tableColumn id="4" name="列4" headerRowDxfId="456" dataDxfId="455"/>
    <tableColumn id="15" name="列15" headerRowDxfId="454" dataDxfId="453"/>
    <tableColumn id="5" name="列5" headerRowDxfId="452" dataDxfId="451">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50" dataDxfId="449"/>
    <tableColumn id="7" name="列7" headerRowDxfId="448" dataDxfId="447">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46" dataDxfId="445"/>
    <tableColumn id="9" name="列9" headerRowDxfId="444" dataDxfId="443" headerRowCellStyle="桁区切り" dataCellStyle="桁区切り">
      <calculatedColumnFormula>IFERROR((テーブル14152324[[#This Row],[列5]]+テーブル14152324[[#This Row],[列7]]/60)*$C$5,"")</calculatedColumnFormula>
    </tableColumn>
    <tableColumn id="10" name="列10" headerRowDxfId="442" dataDxfId="441"/>
    <tableColumn id="11" name="列11" headerRowDxfId="440" dataDxfId="439"/>
    <tableColumn id="12" name="列12" headerRowDxfId="438" dataDxfId="437"/>
  </tableColumns>
  <tableStyleInfo showFirstColumn="0" showLastColumn="0" showRowStripes="1" showColumnStripes="0"/>
</table>
</file>

<file path=xl/tables/table15.xml><?xml version="1.0" encoding="utf-8"?>
<table xmlns="http://schemas.openxmlformats.org/spreadsheetml/2006/main" id="24" name="テーブル1415232425" displayName="テーブル1415232425" ref="A8:N30" headerRowCount="0" totalsRowShown="0" headerRowDxfId="436" dataDxfId="434" headerRowBorderDxfId="435" tableBorderDxfId="433">
  <tableColumns count="14">
    <tableColumn id="1" name="列1" headerRowDxfId="432" dataDxfId="20"/>
    <tableColumn id="14" name="列14" headerRowDxfId="431" dataDxfId="18">
      <calculatedColumnFormula>IF(テーブル1415232425[[#This Row],[列1]]="",
    "",
    TEXT(テーブル1415232425[[#This Row],[列1]],"(aaa)"))</calculatedColumnFormula>
    </tableColumn>
    <tableColumn id="2" name="列2" headerRowDxfId="430" dataDxfId="19"/>
    <tableColumn id="3" name="列3" headerRowDxfId="429" dataDxfId="428"/>
    <tableColumn id="4" name="列4" headerRowDxfId="427" dataDxfId="426"/>
    <tableColumn id="15" name="列15" headerRowDxfId="425" dataDxfId="424"/>
    <tableColumn id="5" name="列5" headerRowDxfId="423" dataDxfId="422">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421" dataDxfId="420"/>
    <tableColumn id="7" name="列7" headerRowDxfId="419" dataDxfId="418">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417" dataDxfId="416"/>
    <tableColumn id="9" name="列9" headerRowDxfId="415" dataDxfId="414" headerRowCellStyle="桁区切り" dataCellStyle="桁区切り">
      <calculatedColumnFormula>IFERROR((テーブル1415232425[[#This Row],[列5]]+テーブル1415232425[[#This Row],[列7]]/60)*$C$5,"")</calculatedColumnFormula>
    </tableColumn>
    <tableColumn id="10" name="列10" headerRowDxfId="413" dataDxfId="412"/>
    <tableColumn id="11" name="列11" headerRowDxfId="411" dataDxfId="410"/>
    <tableColumn id="12" name="列12" headerRowDxfId="409" dataDxfId="408"/>
  </tableColumns>
  <tableStyleInfo showFirstColumn="0" showLastColumn="0" showRowStripes="1" showColumnStripes="0"/>
</table>
</file>

<file path=xl/tables/table16.xml><?xml version="1.0" encoding="utf-8"?>
<table xmlns="http://schemas.openxmlformats.org/spreadsheetml/2006/main" id="36" name="テーブル141523242537" displayName="テーブル141523242537" ref="A8:N30" headerRowCount="0" totalsRowShown="0" headerRowDxfId="407" dataDxfId="405" headerRowBorderDxfId="406" tableBorderDxfId="404">
  <tableColumns count="14">
    <tableColumn id="1" name="列1" headerRowDxfId="403" dataDxfId="23"/>
    <tableColumn id="14" name="列14" headerRowDxfId="402" dataDxfId="21">
      <calculatedColumnFormula>IF(テーブル141523242537[[#This Row],[列1]]="",
    "",
    TEXT(テーブル141523242537[[#This Row],[列1]],"(aaa)"))</calculatedColumnFormula>
    </tableColumn>
    <tableColumn id="2" name="列2" headerRowDxfId="401" dataDxfId="22"/>
    <tableColumn id="3" name="列3" headerRowDxfId="400" dataDxfId="399"/>
    <tableColumn id="4" name="列4" headerRowDxfId="398" dataDxfId="397"/>
    <tableColumn id="15" name="列15" headerRowDxfId="396" dataDxfId="395"/>
    <tableColumn id="5" name="列5" headerRowDxfId="394" dataDxfId="393">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92" dataDxfId="391"/>
    <tableColumn id="7" name="列7" headerRowDxfId="390" dataDxfId="389">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88" dataDxfId="387"/>
    <tableColumn id="9" name="列9" headerRowDxfId="386" dataDxfId="385" headerRowCellStyle="桁区切り" dataCellStyle="桁区切り">
      <calculatedColumnFormula>IFERROR((テーブル141523242537[[#This Row],[列5]]+テーブル141523242537[[#This Row],[列7]]/60)*$C$5,"")</calculatedColumnFormula>
    </tableColumn>
    <tableColumn id="10" name="列10" headerRowDxfId="384" dataDxfId="383"/>
    <tableColumn id="11" name="列11" headerRowDxfId="382" dataDxfId="381"/>
    <tableColumn id="12" name="列12" headerRowDxfId="380" dataDxfId="379"/>
  </tableColumns>
  <tableStyleInfo showFirstColumn="0" showLastColumn="0" showRowStripes="1" showColumnStripes="0"/>
</table>
</file>

<file path=xl/tables/table17.xml><?xml version="1.0" encoding="utf-8"?>
<table xmlns="http://schemas.openxmlformats.org/spreadsheetml/2006/main" id="35" name="テーブル141523242536" displayName="テーブル141523242536" ref="A8:N30" headerRowCount="0" totalsRowShown="0" headerRowDxfId="378" dataDxfId="376" headerRowBorderDxfId="377" tableBorderDxfId="375">
  <tableColumns count="14">
    <tableColumn id="1" name="列1" headerRowDxfId="374" dataDxfId="26"/>
    <tableColumn id="14" name="列14" headerRowDxfId="373" dataDxfId="24">
      <calculatedColumnFormula>IF(テーブル141523242536[[#This Row],[列1]]="",
    "",
    TEXT(テーブル141523242536[[#This Row],[列1]],"(aaa)"))</calculatedColumnFormula>
    </tableColumn>
    <tableColumn id="2" name="列2" headerRowDxfId="372" dataDxfId="25"/>
    <tableColumn id="3" name="列3" headerRowDxfId="371" dataDxfId="370"/>
    <tableColumn id="4" name="列4" headerRowDxfId="369" dataDxfId="368"/>
    <tableColumn id="15" name="列15" headerRowDxfId="367" dataDxfId="366"/>
    <tableColumn id="5" name="列5" headerRowDxfId="365" dataDxfId="36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63" dataDxfId="362"/>
    <tableColumn id="7" name="列7" headerRowDxfId="361" dataDxfId="36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59" dataDxfId="358"/>
    <tableColumn id="9" name="列9" headerRowDxfId="357" dataDxfId="356" headerRowCellStyle="桁区切り" dataCellStyle="桁区切り">
      <calculatedColumnFormula>IFERROR((テーブル141523242536[[#This Row],[列5]]+テーブル141523242536[[#This Row],[列7]]/60)*$C$5,"")</calculatedColumnFormula>
    </tableColumn>
    <tableColumn id="10" name="列10" headerRowDxfId="355" dataDxfId="354"/>
    <tableColumn id="11" name="列11" headerRowDxfId="353" dataDxfId="352"/>
    <tableColumn id="12" name="列12" headerRowDxfId="351" dataDxfId="350"/>
  </tableColumns>
  <tableStyleInfo showFirstColumn="0" showLastColumn="0" showRowStripes="1" showColumnStripes="0"/>
</table>
</file>

<file path=xl/tables/table18.xml><?xml version="1.0" encoding="utf-8"?>
<table xmlns="http://schemas.openxmlformats.org/spreadsheetml/2006/main" id="34" name="テーブル141523242535" displayName="テーブル141523242535" ref="A8:N30" headerRowCount="0" totalsRowShown="0" headerRowDxfId="349" dataDxfId="347" headerRowBorderDxfId="348" tableBorderDxfId="346">
  <tableColumns count="14">
    <tableColumn id="1" name="列1" headerRowDxfId="345" dataDxfId="29"/>
    <tableColumn id="14" name="列14" headerRowDxfId="344" dataDxfId="27">
      <calculatedColumnFormula>IF(テーブル141523242535[[#This Row],[列1]]="",
    "",
    TEXT(テーブル141523242535[[#This Row],[列1]],"(aaa)"))</calculatedColumnFormula>
    </tableColumn>
    <tableColumn id="2" name="列2" headerRowDxfId="343" dataDxfId="28"/>
    <tableColumn id="3" name="列3" headerRowDxfId="342" dataDxfId="341"/>
    <tableColumn id="4" name="列4" headerRowDxfId="340" dataDxfId="339"/>
    <tableColumn id="15" name="列15" headerRowDxfId="338" dataDxfId="337"/>
    <tableColumn id="5" name="列5" headerRowDxfId="336" dataDxfId="335">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34" dataDxfId="333"/>
    <tableColumn id="7" name="列7" headerRowDxfId="332" dataDxfId="331">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330" dataDxfId="329"/>
    <tableColumn id="9" name="列9" headerRowDxfId="328" dataDxfId="327" headerRowCellStyle="桁区切り" dataCellStyle="桁区切り">
      <calculatedColumnFormula>IFERROR((テーブル141523242535[[#This Row],[列5]]+テーブル141523242535[[#This Row],[列7]]/60)*$C$5,"")</calculatedColumnFormula>
    </tableColumn>
    <tableColumn id="10" name="列10" headerRowDxfId="326" dataDxfId="325"/>
    <tableColumn id="11" name="列11" headerRowDxfId="324" dataDxfId="323"/>
    <tableColumn id="12" name="列12" headerRowDxfId="322" dataDxfId="321"/>
  </tableColumns>
  <tableStyleInfo showFirstColumn="0" showLastColumn="0" showRowStripes="1" showColumnStripes="0"/>
</table>
</file>

<file path=xl/tables/table19.xml><?xml version="1.0" encoding="utf-8"?>
<table xmlns="http://schemas.openxmlformats.org/spreadsheetml/2006/main" id="33" name="テーブル141523242534" displayName="テーブル141523242534" ref="A8:N30" headerRowCount="0" totalsRowShown="0" headerRowDxfId="320" dataDxfId="318" headerRowBorderDxfId="319" tableBorderDxfId="317">
  <tableColumns count="14">
    <tableColumn id="1" name="列1" headerRowDxfId="316" dataDxfId="32"/>
    <tableColumn id="14" name="列14" headerRowDxfId="315" dataDxfId="30">
      <calculatedColumnFormula>IF(テーブル141523242534[[#This Row],[列1]]="",
    "",
    TEXT(テーブル141523242534[[#This Row],[列1]],"(aaa)"))</calculatedColumnFormula>
    </tableColumn>
    <tableColumn id="2" name="列2" headerRowDxfId="314" dataDxfId="31"/>
    <tableColumn id="3" name="列3" headerRowDxfId="313" dataDxfId="312"/>
    <tableColumn id="4" name="列4" headerRowDxfId="311" dataDxfId="310"/>
    <tableColumn id="15" name="列15" headerRowDxfId="309" dataDxfId="308"/>
    <tableColumn id="5" name="列5" headerRowDxfId="307" dataDxfId="306">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305" dataDxfId="304"/>
    <tableColumn id="7" name="列7" headerRowDxfId="303" dataDxfId="302">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301" dataDxfId="300"/>
    <tableColumn id="9" name="列9" headerRowDxfId="299" dataDxfId="298" headerRowCellStyle="桁区切り" dataCellStyle="桁区切り">
      <calculatedColumnFormula>IFERROR((テーブル141523242534[[#This Row],[列5]]+テーブル141523242534[[#This Row],[列7]]/60)*$C$5,"")</calculatedColumnFormula>
    </tableColumn>
    <tableColumn id="10" name="列10" headerRowDxfId="297" dataDxfId="296"/>
    <tableColumn id="11" name="列11" headerRowDxfId="295" dataDxfId="294"/>
    <tableColumn id="12" name="列12" headerRowDxfId="293" dataDxfId="292"/>
  </tableColumns>
  <tableStyleInfo showFirstColumn="0" showLastColumn="0" showRowStripes="1" showColumnStripes="0"/>
</table>
</file>

<file path=xl/tables/table2.xml><?xml version="1.0" encoding="utf-8"?>
<table xmlns="http://schemas.openxmlformats.org/spreadsheetml/2006/main" id="3" name="直接人件費総括表4" displayName="直接人件費総括表4" ref="A6:L13" headerRowCount="0" totalsRowCount="1" headerRowBorderDxfId="749" tableBorderDxfId="748">
  <tableColumns count="12">
    <tableColumn id="1" name="列1" totalsRowLabel="合　　　計" headerRowDxfId="747" dataDxfId="746"/>
    <tableColumn id="3" name="列3" totalsRowFunction="custom" headerRowDxfId="745" dataDxfId="744" headerRowCellStyle="桁区切り" dataCellStyle="桁区切り">
      <totalsRowFormula>SUBTOTAL(109,直接人件費総括表4[列3])
  +ROUNDDOWN(SUBTOTAL(109,直接人件費総括表4[列5])/60,0)</totalsRowFormula>
    </tableColumn>
    <tableColumn id="4" name="列4" totalsRowLabel="時間" headerRowDxfId="743" dataDxfId="742" totalsRowDxfId="741"/>
    <tableColumn id="5" name="列5" totalsRowFunction="custom" headerRowDxfId="740" dataDxfId="739"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738" dataDxfId="737" totalsRowDxfId="736"/>
    <tableColumn id="7" name="列7" headerRowDxfId="735" dataDxfId="734"/>
    <tableColumn id="8" name="列8" totalsRowFunction="custom" headerRowDxfId="733" dataDxfId="732">
      <totalsRowFormula>SUM(G6:G12)</totalsRowFormula>
    </tableColumn>
    <tableColumn id="9" name="列9" totalsRowLabel="円" headerRowDxfId="731" dataDxfId="730" totalsRowDxfId="729"/>
    <tableColumn id="14" name="列12" totalsRowFunction="custom" headerRowDxfId="728" dataDxfId="727" dataCellStyle="桁区切り">
      <totalsRowFormula>SUM(I6:I12)</totalsRowFormula>
    </tableColumn>
    <tableColumn id="13" name="列2" totalsRowLabel="円" headerRowDxfId="726" dataDxfId="725" totalsRowDxfId="724"/>
    <tableColumn id="10" name="列10" headerRowDxfId="723" dataDxfId="722"/>
    <tableColumn id="11" name="列11" headerRowDxfId="721" dataDxfId="720" totalsRowDxfId="719"/>
  </tableColumns>
  <tableStyleInfo name="テーブル スタイル 1" showFirstColumn="0" showLastColumn="0" showRowStripes="1" showColumnStripes="0"/>
</table>
</file>

<file path=xl/tables/table20.xml><?xml version="1.0" encoding="utf-8"?>
<table xmlns="http://schemas.openxmlformats.org/spreadsheetml/2006/main" id="32" name="テーブル141523242533" displayName="テーブル141523242533" ref="A8:N30" headerRowCount="0" totalsRowShown="0" headerRowDxfId="291" dataDxfId="289" headerRowBorderDxfId="290" tableBorderDxfId="288">
  <tableColumns count="14">
    <tableColumn id="1" name="列1" headerRowDxfId="287" dataDxfId="35"/>
    <tableColumn id="14" name="列14" headerRowDxfId="286" dataDxfId="33">
      <calculatedColumnFormula>IF(テーブル141523242533[[#This Row],[列1]]="",
    "",
    TEXT(テーブル141523242533[[#This Row],[列1]],"(aaa)"))</calculatedColumnFormula>
    </tableColumn>
    <tableColumn id="2" name="列2" headerRowDxfId="285" dataDxfId="34"/>
    <tableColumn id="3" name="列3" headerRowDxfId="284" dataDxfId="283"/>
    <tableColumn id="4" name="列4" headerRowDxfId="282" dataDxfId="281"/>
    <tableColumn id="15" name="列15" headerRowDxfId="280" dataDxfId="279"/>
    <tableColumn id="5" name="列5" headerRowDxfId="278" dataDxfId="277">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76" dataDxfId="275"/>
    <tableColumn id="7" name="列7" headerRowDxfId="274" dataDxfId="273">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72" dataDxfId="271"/>
    <tableColumn id="9" name="列9" headerRowDxfId="270" dataDxfId="269" headerRowCellStyle="桁区切り" dataCellStyle="桁区切り">
      <calculatedColumnFormula>IFERROR((テーブル141523242533[[#This Row],[列5]]+テーブル141523242533[[#This Row],[列7]]/60)*$C$5,"")</calculatedColumnFormula>
    </tableColumn>
    <tableColumn id="10" name="列10" headerRowDxfId="268" dataDxfId="267"/>
    <tableColumn id="11" name="列11" headerRowDxfId="266" dataDxfId="265"/>
    <tableColumn id="12" name="列12" headerRowDxfId="264" dataDxfId="263"/>
  </tableColumns>
  <tableStyleInfo showFirstColumn="0" showLastColumn="0" showRowStripes="1" showColumnStripes="0"/>
</table>
</file>

<file path=xl/tables/table21.xml><?xml version="1.0" encoding="utf-8"?>
<table xmlns="http://schemas.openxmlformats.org/spreadsheetml/2006/main" id="31" name="テーブル141523242532" displayName="テーブル141523242532" ref="A8:N30" headerRowCount="0" totalsRowShown="0" headerRowDxfId="262" dataDxfId="260" headerRowBorderDxfId="261" tableBorderDxfId="259">
  <tableColumns count="14">
    <tableColumn id="1" name="列1" headerRowDxfId="258" dataDxfId="38"/>
    <tableColumn id="14" name="列14" headerRowDxfId="257" dataDxfId="36">
      <calculatedColumnFormula>IF(テーブル141523242532[[#This Row],[列1]]="",
    "",
    TEXT(テーブル141523242532[[#This Row],[列1]],"(aaa)"))</calculatedColumnFormula>
    </tableColumn>
    <tableColumn id="2" name="列2" headerRowDxfId="256" dataDxfId="37"/>
    <tableColumn id="3" name="列3" headerRowDxfId="255" dataDxfId="254"/>
    <tableColumn id="4" name="列4" headerRowDxfId="253" dataDxfId="252"/>
    <tableColumn id="15" name="列15" headerRowDxfId="251" dataDxfId="250"/>
    <tableColumn id="5" name="列5" headerRowDxfId="249" dataDxfId="248">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47" dataDxfId="246"/>
    <tableColumn id="7" name="列7" headerRowDxfId="245" dataDxfId="244">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43" dataDxfId="242"/>
    <tableColumn id="9" name="列9" headerRowDxfId="241" dataDxfId="240" headerRowCellStyle="桁区切り" dataCellStyle="桁区切り">
      <calculatedColumnFormula>IFERROR((テーブル141523242532[[#This Row],[列5]]+テーブル141523242532[[#This Row],[列7]]/60)*$C$5,"")</calculatedColumnFormula>
    </tableColumn>
    <tableColumn id="10" name="列10" headerRowDxfId="239" dataDxfId="238"/>
    <tableColumn id="11" name="列11" headerRowDxfId="237" dataDxfId="236"/>
    <tableColumn id="12" name="列12" headerRowDxfId="235" dataDxfId="234"/>
  </tableColumns>
  <tableStyleInfo showFirstColumn="0" showLastColumn="0" showRowStripes="1" showColumnStripes="0"/>
</table>
</file>

<file path=xl/tables/table22.xml><?xml version="1.0" encoding="utf-8"?>
<table xmlns="http://schemas.openxmlformats.org/spreadsheetml/2006/main" id="30" name="テーブル141523242531" displayName="テーブル141523242531" ref="A8:N30" headerRowCount="0" totalsRowShown="0" headerRowDxfId="233" dataDxfId="231" headerRowBorderDxfId="232" tableBorderDxfId="230">
  <tableColumns count="14">
    <tableColumn id="1" name="列1" headerRowDxfId="229" dataDxfId="41"/>
    <tableColumn id="14" name="列14" headerRowDxfId="228" dataDxfId="39">
      <calculatedColumnFormula>IF(テーブル141523242531[[#This Row],[列1]]="",
    "",
    TEXT(テーブル141523242531[[#This Row],[列1]],"(aaa)"))</calculatedColumnFormula>
    </tableColumn>
    <tableColumn id="2" name="列2" headerRowDxfId="227" dataDxfId="40"/>
    <tableColumn id="3" name="列3" headerRowDxfId="226" dataDxfId="225"/>
    <tableColumn id="4" name="列4" headerRowDxfId="224" dataDxfId="223"/>
    <tableColumn id="15" name="列15" headerRowDxfId="222" dataDxfId="221"/>
    <tableColumn id="5" name="列5" headerRowDxfId="220" dataDxfId="219">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218" dataDxfId="217"/>
    <tableColumn id="7" name="列7" headerRowDxfId="216" dataDxfId="215">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214" dataDxfId="213"/>
    <tableColumn id="9" name="列9" headerRowDxfId="212" dataDxfId="211" headerRowCellStyle="桁区切り" dataCellStyle="桁区切り">
      <calculatedColumnFormula>IFERROR((テーブル141523242531[[#This Row],[列5]]+テーブル141523242531[[#This Row],[列7]]/60)*$C$5,"")</calculatedColumnFormula>
    </tableColumn>
    <tableColumn id="10" name="列10" headerRowDxfId="210" dataDxfId="209"/>
    <tableColumn id="11" name="列11" headerRowDxfId="208" dataDxfId="207"/>
    <tableColumn id="12" name="列12" headerRowDxfId="206" dataDxfId="205"/>
  </tableColumns>
  <tableStyleInfo showFirstColumn="0" showLastColumn="0" showRowStripes="1" showColumnStripes="0"/>
</table>
</file>

<file path=xl/tables/table23.xml><?xml version="1.0" encoding="utf-8"?>
<table xmlns="http://schemas.openxmlformats.org/spreadsheetml/2006/main" id="29" name="テーブル141523242530" displayName="テーブル141523242530" ref="A8:N30" headerRowCount="0" totalsRowShown="0" headerRowDxfId="204" dataDxfId="202" headerRowBorderDxfId="203" tableBorderDxfId="201">
  <tableColumns count="14">
    <tableColumn id="1" name="列1" headerRowDxfId="200" dataDxfId="44"/>
    <tableColumn id="14" name="列14" headerRowDxfId="199" dataDxfId="42">
      <calculatedColumnFormula>IF(テーブル141523242530[[#This Row],[列1]]="",
    "",
    TEXT(テーブル141523242530[[#This Row],[列1]],"(aaa)"))</calculatedColumnFormula>
    </tableColumn>
    <tableColumn id="2" name="列2" headerRowDxfId="198" dataDxfId="43"/>
    <tableColumn id="3" name="列3" headerRowDxfId="197" dataDxfId="196"/>
    <tableColumn id="4" name="列4" headerRowDxfId="195" dataDxfId="194"/>
    <tableColumn id="15" name="列15" headerRowDxfId="193" dataDxfId="192"/>
    <tableColumn id="5" name="列5" headerRowDxfId="191" dataDxfId="190">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89" dataDxfId="188"/>
    <tableColumn id="7" name="列7" headerRowDxfId="187" dataDxfId="186">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85" dataDxfId="184"/>
    <tableColumn id="9" name="列9" headerRowDxfId="183" dataDxfId="182" headerRowCellStyle="桁区切り" dataCellStyle="桁区切り">
      <calculatedColumnFormula>IFERROR((テーブル141523242530[[#This Row],[列5]]+テーブル141523242530[[#This Row],[列7]]/60)*$C$5,"")</calculatedColumnFormula>
    </tableColumn>
    <tableColumn id="10" name="列10" headerRowDxfId="181" dataDxfId="180"/>
    <tableColumn id="11" name="列11" headerRowDxfId="179" dataDxfId="178"/>
    <tableColumn id="12" name="列12" headerRowDxfId="177" dataDxfId="176"/>
  </tableColumns>
  <tableStyleInfo showFirstColumn="0" showLastColumn="0" showRowStripes="1" showColumnStripes="0"/>
</table>
</file>

<file path=xl/tables/table24.xml><?xml version="1.0" encoding="utf-8"?>
<table xmlns="http://schemas.openxmlformats.org/spreadsheetml/2006/main" id="28" name="テーブル141523242529" displayName="テーブル141523242529" ref="A8:N30" headerRowCount="0" totalsRowShown="0" headerRowDxfId="175" dataDxfId="173" headerRowBorderDxfId="174" tableBorderDxfId="172">
  <tableColumns count="14">
    <tableColumn id="1" name="列1" headerRowDxfId="171" dataDxfId="47"/>
    <tableColumn id="14" name="列14" headerRowDxfId="170" dataDxfId="45">
      <calculatedColumnFormula>IF(テーブル141523242529[[#This Row],[列1]]="",
    "",
    TEXT(テーブル141523242529[[#This Row],[列1]],"(aaa)"))</calculatedColumnFormula>
    </tableColumn>
    <tableColumn id="2" name="列2" headerRowDxfId="169" dataDxfId="46"/>
    <tableColumn id="3" name="列3" headerRowDxfId="168" dataDxfId="167"/>
    <tableColumn id="4" name="列4" headerRowDxfId="166" dataDxfId="165"/>
    <tableColumn id="15" name="列15" headerRowDxfId="164" dataDxfId="163"/>
    <tableColumn id="5" name="列5" headerRowDxfId="162" dataDxfId="161">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60" dataDxfId="159"/>
    <tableColumn id="7" name="列7" headerRowDxfId="158" dataDxfId="157">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56" dataDxfId="155"/>
    <tableColumn id="9" name="列9" headerRowDxfId="154" dataDxfId="153" headerRowCellStyle="桁区切り" dataCellStyle="桁区切り">
      <calculatedColumnFormula>IFERROR((テーブル141523242529[[#This Row],[列5]]+テーブル141523242529[[#This Row],[列7]]/60)*$C$5,"")</calculatedColumnFormula>
    </tableColumn>
    <tableColumn id="10" name="列10" headerRowDxfId="152" dataDxfId="151"/>
    <tableColumn id="11" name="列11" headerRowDxfId="150" dataDxfId="149"/>
    <tableColumn id="12" name="列12" headerRowDxfId="148" dataDxfId="147"/>
  </tableColumns>
  <tableStyleInfo showFirstColumn="0" showLastColumn="0" showRowStripes="1" showColumnStripes="0"/>
</table>
</file>

<file path=xl/tables/table25.xml><?xml version="1.0" encoding="utf-8"?>
<table xmlns="http://schemas.openxmlformats.org/spreadsheetml/2006/main" id="27" name="テーブル141523242528" displayName="テーブル141523242528" ref="A8:N30" headerRowCount="0" totalsRowShown="0" headerRowDxfId="146" dataDxfId="144" headerRowBorderDxfId="145" tableBorderDxfId="143">
  <tableColumns count="14">
    <tableColumn id="1" name="列1" headerRowDxfId="142" dataDxfId="50"/>
    <tableColumn id="14" name="列14" headerRowDxfId="141" dataDxfId="48">
      <calculatedColumnFormula>IF(テーブル141523242528[[#This Row],[列1]]="",
    "",
    TEXT(テーブル141523242528[[#This Row],[列1]],"(aaa)"))</calculatedColumnFormula>
    </tableColumn>
    <tableColumn id="2" name="列2" headerRowDxfId="140" dataDxfId="49"/>
    <tableColumn id="3" name="列3" headerRowDxfId="139" dataDxfId="138"/>
    <tableColumn id="4" name="列4" headerRowDxfId="137" dataDxfId="136"/>
    <tableColumn id="15" name="列15" headerRowDxfId="135" dataDxfId="134"/>
    <tableColumn id="5" name="列5" headerRowDxfId="133" dataDxfId="132">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131" dataDxfId="130"/>
    <tableColumn id="7" name="列7" headerRowDxfId="129" dataDxfId="128">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127" dataDxfId="126"/>
    <tableColumn id="9" name="列9" headerRowDxfId="125" dataDxfId="124" headerRowCellStyle="桁区切り" dataCellStyle="桁区切り">
      <calculatedColumnFormula>IFERROR((テーブル141523242528[[#This Row],[列5]]+テーブル141523242528[[#This Row],[列7]]/60)*$C$5,"")</calculatedColumnFormula>
    </tableColumn>
    <tableColumn id="10" name="列10" headerRowDxfId="123" dataDxfId="122"/>
    <tableColumn id="11" name="列11" headerRowDxfId="121" dataDxfId="120"/>
    <tableColumn id="12" name="列12" headerRowDxfId="119" dataDxfId="118"/>
  </tableColumns>
  <tableStyleInfo showFirstColumn="0" showLastColumn="0" showRowStripes="1" showColumnStripes="0"/>
</table>
</file>

<file path=xl/tables/table26.xml><?xml version="1.0" encoding="utf-8"?>
<table xmlns="http://schemas.openxmlformats.org/spreadsheetml/2006/main" id="26" name="テーブル141523242527" displayName="テーブル141523242527" ref="A8:N30" headerRowCount="0" totalsRowShown="0" headerRowDxfId="117" dataDxfId="115" headerRowBorderDxfId="116" tableBorderDxfId="114">
  <tableColumns count="14">
    <tableColumn id="1" name="列1" headerRowDxfId="113" dataDxfId="53"/>
    <tableColumn id="14" name="列14" headerRowDxfId="112" dataDxfId="51">
      <calculatedColumnFormula>IF(テーブル141523242527[[#This Row],[列1]]="",
    "",
    TEXT(テーブル141523242527[[#This Row],[列1]],"(aaa)"))</calculatedColumnFormula>
    </tableColumn>
    <tableColumn id="2" name="列2" headerRowDxfId="111" dataDxfId="52"/>
    <tableColumn id="3" name="列3" headerRowDxfId="110" dataDxfId="109"/>
    <tableColumn id="4" name="列4" headerRowDxfId="108" dataDxfId="107"/>
    <tableColumn id="15" name="列15" headerRowDxfId="106" dataDxfId="105"/>
    <tableColumn id="5" name="列5" headerRowDxfId="104" dataDxfId="103">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102" dataDxfId="101"/>
    <tableColumn id="7" name="列7" headerRowDxfId="100" dataDxfId="99">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98" dataDxfId="97"/>
    <tableColumn id="9" name="列9" headerRowDxfId="96" dataDxfId="95" headerRowCellStyle="桁区切り" dataCellStyle="桁区切り">
      <calculatedColumnFormula>IFERROR((テーブル141523242527[[#This Row],[列5]]+テーブル141523242527[[#This Row],[列7]]/60)*$C$5,"")</calculatedColumnFormula>
    </tableColumn>
    <tableColumn id="10" name="列10" headerRowDxfId="94" dataDxfId="93"/>
    <tableColumn id="11" name="列11" headerRowDxfId="92" dataDxfId="91"/>
    <tableColumn id="12" name="列12" headerRowDxfId="90" dataDxfId="89"/>
  </tableColumns>
  <tableStyleInfo showFirstColumn="0" showLastColumn="0" showRowStripes="1" showColumnStripes="0"/>
</table>
</file>

<file path=xl/tables/table27.xml><?xml version="1.0" encoding="utf-8"?>
<table xmlns="http://schemas.openxmlformats.org/spreadsheetml/2006/main" id="25" name="テーブル141523242526" displayName="テーブル141523242526" ref="A8:N30" headerRowCount="0" totalsRowShown="0" headerRowDxfId="88" dataDxfId="86" headerRowBorderDxfId="87" tableBorderDxfId="85">
  <tableColumns count="14">
    <tableColumn id="1" name="列1" headerRowDxfId="84" dataDxfId="56"/>
    <tableColumn id="14" name="列14" headerRowDxfId="83" dataDxfId="54">
      <calculatedColumnFormula>IF(テーブル141523242526[[#This Row],[列1]]="",
    "",
    TEXT(テーブル141523242526[[#This Row],[列1]],"(aaa)"))</calculatedColumnFormula>
    </tableColumn>
    <tableColumn id="2" name="列2" headerRowDxfId="82" dataDxfId="55"/>
    <tableColumn id="3" name="列3" headerRowDxfId="81" dataDxfId="80"/>
    <tableColumn id="4" name="列4" headerRowDxfId="79" dataDxfId="78"/>
    <tableColumn id="15" name="列15" headerRowDxfId="77" dataDxfId="76"/>
    <tableColumn id="5" name="列5" headerRowDxfId="75" dataDxfId="7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73" dataDxfId="72"/>
    <tableColumn id="7" name="列7" headerRowDxfId="71" dataDxfId="7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69" dataDxfId="68"/>
    <tableColumn id="9" name="列9" headerRowDxfId="67" dataDxfId="66" headerRowCellStyle="桁区切り" dataCellStyle="桁区切り">
      <calculatedColumnFormula>IFERROR((テーブル141523242526[[#This Row],[列5]]+テーブル141523242526[[#This Row],[列7]]/60)*$C$5,"")</calculatedColumnFormula>
    </tableColumn>
    <tableColumn id="10" name="列10" headerRowDxfId="65" dataDxfId="64"/>
    <tableColumn id="11" name="列11" headerRowDxfId="63" dataDxfId="62"/>
    <tableColumn id="12" name="列12" headerRowDxfId="61" dataDxfId="60"/>
  </tableColumns>
  <tableStyleInfo showFirstColumn="0" showLastColumn="0" showRowStripes="1" showColumnStripes="0"/>
</table>
</file>

<file path=xl/tables/table3.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4.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5.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6.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7.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8.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59"/>
    <tableColumn id="14" name="列14" headerRowDxfId="634" dataDxfId="57">
      <calculatedColumnFormula>IF(テーブル1415[[#This Row],[列1]]="",
    "",
    TEXT(テーブル1415[[#This Row],[列1]],"(aaa)"))</calculatedColumnFormula>
    </tableColumn>
    <tableColumn id="2" name="列2" headerRowDxfId="633" dataDxfId="58"/>
    <tableColumn id="3" name="列3" headerRowDxfId="632" dataDxfId="631"/>
    <tableColumn id="4" name="列4" headerRowDxfId="630" dataDxfId="629"/>
    <tableColumn id="15" name="列15" headerRowDxfId="628" dataDxfId="627"/>
    <tableColumn id="5" name="列5" headerRowDxfId="626" dataDxfId="625">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4" dataDxfId="623"/>
    <tableColumn id="7" name="列7" headerRowDxfId="622" dataDxfId="621">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20" dataDxfId="619"/>
    <tableColumn id="9" name="列9" headerRowDxfId="618" dataDxfId="617" headerRowCellStyle="桁区切り" dataCellStyle="桁区切り">
      <calculatedColumnFormula>IFERROR((テーブル1415[[#This Row],[列5]]+テーブル1415[[#This Row],[列7]]/60)*$C$5,"")</calculatedColumnFormula>
    </tableColumn>
    <tableColumn id="10" name="列10" headerRowDxfId="616" dataDxfId="615"/>
    <tableColumn id="11" name="列11" headerRowDxfId="614" dataDxfId="613"/>
    <tableColumn id="12" name="列12" headerRowDxfId="612" dataDxfId="611"/>
  </tableColumns>
  <tableStyleInfo showFirstColumn="0" showLastColumn="0" showRowStripes="1" showColumnStripes="0"/>
</table>
</file>

<file path=xl/tables/table9.xml><?xml version="1.0" encoding="utf-8"?>
<table xmlns="http://schemas.openxmlformats.org/spreadsheetml/2006/main" id="40" name="テーブル141541" displayName="テーブル141541" ref="A8:N30" headerRowCount="0" totalsRowShown="0" headerRowDxfId="610" dataDxfId="608" headerRowBorderDxfId="609" tableBorderDxfId="607">
  <tableColumns count="14">
    <tableColumn id="1" name="列1" headerRowDxfId="606" dataDxfId="2"/>
    <tableColumn id="14" name="列14" headerRowDxfId="605" dataDxfId="0">
      <calculatedColumnFormula>IF(テーブル141541[[#This Row],[列1]]="",
    "",
    TEXT(テーブル141541[[#This Row],[列1]],"(aaa)"))</calculatedColumnFormula>
    </tableColumn>
    <tableColumn id="2" name="列2" headerRowDxfId="604" dataDxfId="1"/>
    <tableColumn id="3" name="列3" headerRowDxfId="603" dataDxfId="602"/>
    <tableColumn id="4" name="列4" headerRowDxfId="601" dataDxfId="600"/>
    <tableColumn id="15" name="列15" headerRowDxfId="599" dataDxfId="598"/>
    <tableColumn id="5" name="列5" headerRowDxfId="597" dataDxfId="596">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95" dataDxfId="594"/>
    <tableColumn id="7" name="列7" headerRowDxfId="593" dataDxfId="592">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91" dataDxfId="590"/>
    <tableColumn id="9" name="列9" headerRowDxfId="589" dataDxfId="588" headerRowCellStyle="桁区切り" dataCellStyle="桁区切り">
      <calculatedColumnFormula>IFERROR((テーブル141541[[#This Row],[列5]]+テーブル141541[[#This Row],[列7]]/60)*$C$5,"")</calculatedColumnFormula>
    </tableColumn>
    <tableColumn id="10" name="列10" headerRowDxfId="587" dataDxfId="586"/>
    <tableColumn id="11" name="列11" headerRowDxfId="585" dataDxfId="584"/>
    <tableColumn id="12" name="列12" headerRowDxfId="583" dataDxfId="582"/>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election activeCell="G5" sqref="G5"/>
    </sheetView>
  </sheetViews>
  <sheetFormatPr defaultRowHeight="12" x14ac:dyDescent="0.15"/>
  <cols>
    <col min="1" max="1" width="68.75" style="58" customWidth="1"/>
    <col min="2" max="16384" width="9" style="58"/>
  </cols>
  <sheetData>
    <row r="1" spans="1:1" ht="22.5" customHeight="1" x14ac:dyDescent="0.15">
      <c r="A1" s="60" t="str">
        <f ca="1">RIGHT(CELL("filename",A1),
 LEN(CELL("filename",A1))
       -FIND("]",CELL("filename",A1)))</f>
        <v>本様式の使用方法</v>
      </c>
    </row>
    <row r="3" spans="1:1" x14ac:dyDescent="0.15">
      <c r="A3" s="58" t="s">
        <v>46</v>
      </c>
    </row>
    <row r="5" spans="1:1" ht="225" customHeight="1" x14ac:dyDescent="0.15">
      <c r="A5" s="118" t="s">
        <v>48</v>
      </c>
    </row>
    <row r="6" spans="1:1" x14ac:dyDescent="0.15">
      <c r="A6" s="59"/>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④年月支払分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IF(テーブル141539[[#This Row],[列1]]="",
    "",
    TEXT(テーブル141539[[#This Row],[列1]],"(aaa)"))</f>
        <v/>
      </c>
      <c r="C8" s="177" t="s">
        <v>32</v>
      </c>
      <c r="D8" s="17" t="s">
        <v>13</v>
      </c>
      <c r="E8" s="178" t="s">
        <v>32</v>
      </c>
      <c r="F8" s="179" t="s">
        <v>32</v>
      </c>
      <c r="G8" s="18">
        <f>IF(OR(テーブル141539[[#This Row],[列2]]="",
          テーブル141539[[#This Row],[列4]]=""),
     0,
     IFERROR(HOUR(テーブル141539[[#This Row],[列4]]-テーブル141539[[#This Row],[列15]]-テーブル141539[[#This Row],[列2]]),
                  IFERROR(HOUR(テーブル141539[[#This Row],[列4]]-テーブル141539[[#This Row],[列2]]),
                               0)))</f>
        <v>0</v>
      </c>
      <c r="H8" s="19" t="s">
        <v>22</v>
      </c>
      <c r="I8" s="2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21" t="s">
        <v>23</v>
      </c>
      <c r="K8" s="22">
        <f>IFERROR((テーブル141539[[#This Row],[列5]]+テーブル141539[[#This Row],[列7]]/60)*$C$5,"")</f>
        <v>0</v>
      </c>
      <c r="L8" s="23" t="s">
        <v>4</v>
      </c>
      <c r="M8" s="176"/>
      <c r="N8" s="24"/>
      <c r="O8" s="53"/>
      <c r="P8" s="25"/>
    </row>
    <row r="9" spans="1:16" ht="22.5" customHeight="1" x14ac:dyDescent="0.15">
      <c r="A9" s="160"/>
      <c r="B9" s="228" t="str">
        <f>IF(テーブル141539[[#This Row],[列1]]="",
    "",
    TEXT(テーブル141539[[#This Row],[列1]],"(aaa)"))</f>
        <v/>
      </c>
      <c r="C9" s="164" t="s">
        <v>32</v>
      </c>
      <c r="D9" s="63" t="s">
        <v>13</v>
      </c>
      <c r="E9" s="167" t="s">
        <v>32</v>
      </c>
      <c r="F9" s="174" t="s">
        <v>32</v>
      </c>
      <c r="G9" s="28">
        <f>IF(OR(テーブル141539[[#This Row],[列2]]="",
          テーブル141539[[#This Row],[列4]]=""),
     0,
     IFERROR(HOUR(テーブル141539[[#This Row],[列4]]-テーブル141539[[#This Row],[列15]]-テーブル141539[[#This Row],[列2]]),
                  IFERROR(HOUR(テーブル141539[[#This Row],[列4]]-テーブル141539[[#This Row],[列2]]),
                               0)))</f>
        <v>0</v>
      </c>
      <c r="H9" s="29" t="s">
        <v>22</v>
      </c>
      <c r="I9" s="3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31" t="s">
        <v>23</v>
      </c>
      <c r="K9" s="32">
        <f>IFERROR((テーブル141539[[#This Row],[列5]]+テーブル141539[[#This Row],[列7]]/60)*$C$5,"")</f>
        <v>0</v>
      </c>
      <c r="L9" s="33" t="s">
        <v>4</v>
      </c>
      <c r="M9" s="170"/>
      <c r="N9" s="34"/>
      <c r="O9" s="53"/>
      <c r="P9" s="25"/>
    </row>
    <row r="10" spans="1:16" ht="22.5" customHeight="1" x14ac:dyDescent="0.15">
      <c r="A10" s="160"/>
      <c r="B10" s="229" t="str">
        <f>IF(テーブル141539[[#This Row],[列1]]="",
    "",
    TEXT(テーブル141539[[#This Row],[列1]],"(aaa)"))</f>
        <v/>
      </c>
      <c r="C10" s="164" t="s">
        <v>32</v>
      </c>
      <c r="D10" s="63" t="s">
        <v>13</v>
      </c>
      <c r="E10" s="167" t="s">
        <v>32</v>
      </c>
      <c r="F10" s="174" t="s">
        <v>32</v>
      </c>
      <c r="G10" s="28">
        <f>IF(OR(テーブル141539[[#This Row],[列2]]="",
          テーブル141539[[#This Row],[列4]]=""),
     0,
     IFERROR(HOUR(テーブル141539[[#This Row],[列4]]-テーブル141539[[#This Row],[列15]]-テーブル141539[[#This Row],[列2]]),
                  IFERROR(HOUR(テーブル141539[[#This Row],[列4]]-テーブル141539[[#This Row],[列2]]),
                               0)))</f>
        <v>0</v>
      </c>
      <c r="H10" s="29" t="s">
        <v>22</v>
      </c>
      <c r="I10"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31" t="s">
        <v>23</v>
      </c>
      <c r="K10" s="32">
        <f>IFERROR((テーブル141539[[#This Row],[列5]]+テーブル141539[[#This Row],[列7]]/60)*$C$5,"")</f>
        <v>0</v>
      </c>
      <c r="L10" s="33" t="s">
        <v>4</v>
      </c>
      <c r="M10" s="171"/>
      <c r="N10" s="34"/>
      <c r="O10" s="53"/>
      <c r="P10" s="25"/>
    </row>
    <row r="11" spans="1:16" ht="22.5" customHeight="1" x14ac:dyDescent="0.15">
      <c r="A11" s="160"/>
      <c r="B11" s="229" t="str">
        <f>IF(テーブル141539[[#This Row],[列1]]="",
    "",
    TEXT(テーブル141539[[#This Row],[列1]],"(aaa)"))</f>
        <v/>
      </c>
      <c r="C11" s="164" t="s">
        <v>20</v>
      </c>
      <c r="D11" s="63" t="s">
        <v>21</v>
      </c>
      <c r="E11" s="167" t="s">
        <v>20</v>
      </c>
      <c r="F11" s="174" t="s">
        <v>32</v>
      </c>
      <c r="G11" s="28">
        <f>IF(OR(テーブル141539[[#This Row],[列2]]="",
          テーブル141539[[#This Row],[列4]]=""),
     0,
     IFERROR(HOUR(テーブル141539[[#This Row],[列4]]-テーブル141539[[#This Row],[列15]]-テーブル141539[[#This Row],[列2]]),
                  IFERROR(HOUR(テーブル141539[[#This Row],[列4]]-テーブル141539[[#This Row],[列2]]),
                               0)))</f>
        <v>0</v>
      </c>
      <c r="H11" s="29" t="s">
        <v>22</v>
      </c>
      <c r="I11"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31" t="s">
        <v>23</v>
      </c>
      <c r="K11" s="32">
        <f>IFERROR((テーブル141539[[#This Row],[列5]]+テーブル141539[[#This Row],[列7]]/60)*$C$5,"")</f>
        <v>0</v>
      </c>
      <c r="L11" s="33" t="s">
        <v>4</v>
      </c>
      <c r="M11" s="171"/>
      <c r="N11" s="34"/>
      <c r="O11" s="53"/>
      <c r="P11" s="25"/>
    </row>
    <row r="12" spans="1:16" ht="22.5" customHeight="1" x14ac:dyDescent="0.15">
      <c r="A12" s="160"/>
      <c r="B12" s="229" t="str">
        <f>IF(テーブル141539[[#This Row],[列1]]="",
    "",
    TEXT(テーブル141539[[#This Row],[列1]],"(aaa)"))</f>
        <v/>
      </c>
      <c r="C12" s="164" t="s">
        <v>20</v>
      </c>
      <c r="D12" s="63" t="s">
        <v>21</v>
      </c>
      <c r="E12" s="167" t="s">
        <v>20</v>
      </c>
      <c r="F12" s="174" t="s">
        <v>32</v>
      </c>
      <c r="G12" s="28">
        <f>IF(OR(テーブル141539[[#This Row],[列2]]="",
          テーブル141539[[#This Row],[列4]]=""),
     0,
     IFERROR(HOUR(テーブル141539[[#This Row],[列4]]-テーブル141539[[#This Row],[列15]]-テーブル141539[[#This Row],[列2]]),
                  IFERROR(HOUR(テーブル141539[[#This Row],[列4]]-テーブル141539[[#This Row],[列2]]),
                               0)))</f>
        <v>0</v>
      </c>
      <c r="H12" s="29" t="s">
        <v>22</v>
      </c>
      <c r="I12"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31" t="s">
        <v>23</v>
      </c>
      <c r="K12" s="32">
        <f>IFERROR((テーブル141539[[#This Row],[列5]]+テーブル141539[[#This Row],[列7]]/60)*$C$5,"")</f>
        <v>0</v>
      </c>
      <c r="L12" s="33" t="s">
        <v>4</v>
      </c>
      <c r="M12" s="171"/>
      <c r="N12" s="34"/>
      <c r="O12" s="53"/>
      <c r="P12" s="25"/>
    </row>
    <row r="13" spans="1:16" ht="22.5" customHeight="1" x14ac:dyDescent="0.15">
      <c r="A13" s="160"/>
      <c r="B13" s="229" t="str">
        <f>IF(テーブル141539[[#This Row],[列1]]="",
    "",
    TEXT(テーブル141539[[#This Row],[列1]],"(aaa)"))</f>
        <v/>
      </c>
      <c r="C13" s="164" t="s">
        <v>20</v>
      </c>
      <c r="D13" s="63" t="s">
        <v>21</v>
      </c>
      <c r="E13" s="167" t="s">
        <v>20</v>
      </c>
      <c r="F13" s="174" t="s">
        <v>32</v>
      </c>
      <c r="G13" s="28">
        <f>IF(OR(テーブル141539[[#This Row],[列2]]="",
          テーブル141539[[#This Row],[列4]]=""),
     0,
     IFERROR(HOUR(テーブル141539[[#This Row],[列4]]-テーブル141539[[#This Row],[列15]]-テーブル141539[[#This Row],[列2]]),
                  IFERROR(HOUR(テーブル141539[[#This Row],[列4]]-テーブル141539[[#This Row],[列2]]),
                               0)))</f>
        <v>0</v>
      </c>
      <c r="H13" s="29" t="s">
        <v>22</v>
      </c>
      <c r="I13"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31" t="s">
        <v>23</v>
      </c>
      <c r="K13" s="32">
        <f>IFERROR((テーブル141539[[#This Row],[列5]]+テーブル141539[[#This Row],[列7]]/60)*$C$5,"")</f>
        <v>0</v>
      </c>
      <c r="L13" s="33" t="s">
        <v>4</v>
      </c>
      <c r="M13" s="171"/>
      <c r="N13" s="34"/>
      <c r="O13" s="53"/>
      <c r="P13" s="25"/>
    </row>
    <row r="14" spans="1:16" ht="22.5" customHeight="1" x14ac:dyDescent="0.15">
      <c r="A14" s="160"/>
      <c r="B14" s="229" t="str">
        <f>IF(テーブル141539[[#This Row],[列1]]="",
    "",
    TEXT(テーブル141539[[#This Row],[列1]],"(aaa)"))</f>
        <v/>
      </c>
      <c r="C14" s="164" t="s">
        <v>20</v>
      </c>
      <c r="D14" s="63" t="s">
        <v>21</v>
      </c>
      <c r="E14" s="167" t="s">
        <v>20</v>
      </c>
      <c r="F14" s="174" t="s">
        <v>32</v>
      </c>
      <c r="G14" s="28">
        <f>IF(OR(テーブル141539[[#This Row],[列2]]="",
          テーブル141539[[#This Row],[列4]]=""),
     0,
     IFERROR(HOUR(テーブル141539[[#This Row],[列4]]-テーブル141539[[#This Row],[列15]]-テーブル141539[[#This Row],[列2]]),
                  IFERROR(HOUR(テーブル141539[[#This Row],[列4]]-テーブル141539[[#This Row],[列2]]),
                               0)))</f>
        <v>0</v>
      </c>
      <c r="H14" s="29" t="s">
        <v>22</v>
      </c>
      <c r="I14"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31" t="s">
        <v>23</v>
      </c>
      <c r="K14" s="32">
        <f>IFERROR((テーブル141539[[#This Row],[列5]]+テーブル141539[[#This Row],[列7]]/60)*$C$5,"")</f>
        <v>0</v>
      </c>
      <c r="L14" s="33" t="s">
        <v>4</v>
      </c>
      <c r="M14" s="171"/>
      <c r="N14" s="34"/>
      <c r="O14" s="53"/>
      <c r="P14" s="25"/>
    </row>
    <row r="15" spans="1:16" ht="22.5" customHeight="1" x14ac:dyDescent="0.15">
      <c r="A15" s="160"/>
      <c r="B15" s="229" t="str">
        <f>IF(テーブル141539[[#This Row],[列1]]="",
    "",
    TEXT(テーブル141539[[#This Row],[列1]],"(aaa)"))</f>
        <v/>
      </c>
      <c r="C15" s="164" t="s">
        <v>20</v>
      </c>
      <c r="D15" s="63" t="s">
        <v>21</v>
      </c>
      <c r="E15" s="167" t="s">
        <v>20</v>
      </c>
      <c r="F15" s="174" t="s">
        <v>32</v>
      </c>
      <c r="G15" s="28">
        <f>IF(OR(テーブル141539[[#This Row],[列2]]="",
          テーブル141539[[#This Row],[列4]]=""),
     0,
     IFERROR(HOUR(テーブル141539[[#This Row],[列4]]-テーブル141539[[#This Row],[列15]]-テーブル141539[[#This Row],[列2]]),
                  IFERROR(HOUR(テーブル141539[[#This Row],[列4]]-テーブル141539[[#This Row],[列2]]),
                               0)))</f>
        <v>0</v>
      </c>
      <c r="H15" s="29" t="s">
        <v>22</v>
      </c>
      <c r="I15"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31" t="s">
        <v>23</v>
      </c>
      <c r="K15" s="32">
        <f>IFERROR((テーブル141539[[#This Row],[列5]]+テーブル141539[[#This Row],[列7]]/60)*$C$5,"")</f>
        <v>0</v>
      </c>
      <c r="L15" s="33" t="s">
        <v>4</v>
      </c>
      <c r="M15" s="171"/>
      <c r="N15" s="34"/>
      <c r="O15" s="53"/>
      <c r="P15" s="25"/>
    </row>
    <row r="16" spans="1:16" ht="22.5" customHeight="1" x14ac:dyDescent="0.15">
      <c r="A16" s="160"/>
      <c r="B16" s="229" t="str">
        <f>IF(テーブル141539[[#This Row],[列1]]="",
    "",
    TEXT(テーブル141539[[#This Row],[列1]],"(aaa)"))</f>
        <v/>
      </c>
      <c r="C16" s="164" t="s">
        <v>20</v>
      </c>
      <c r="D16" s="63" t="s">
        <v>21</v>
      </c>
      <c r="E16" s="167" t="s">
        <v>20</v>
      </c>
      <c r="F16" s="174" t="s">
        <v>32</v>
      </c>
      <c r="G16" s="28">
        <f>IF(OR(テーブル141539[[#This Row],[列2]]="",
          テーブル141539[[#This Row],[列4]]=""),
     0,
     IFERROR(HOUR(テーブル141539[[#This Row],[列4]]-テーブル141539[[#This Row],[列15]]-テーブル141539[[#This Row],[列2]]),
                  IFERROR(HOUR(テーブル141539[[#This Row],[列4]]-テーブル141539[[#This Row],[列2]]),
                               0)))</f>
        <v>0</v>
      </c>
      <c r="H16" s="29" t="s">
        <v>22</v>
      </c>
      <c r="I16"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31" t="s">
        <v>23</v>
      </c>
      <c r="K16" s="32">
        <f>IFERROR((テーブル141539[[#This Row],[列5]]+テーブル141539[[#This Row],[列7]]/60)*$C$5,"")</f>
        <v>0</v>
      </c>
      <c r="L16" s="33" t="s">
        <v>4</v>
      </c>
      <c r="M16" s="171"/>
      <c r="N16" s="34"/>
      <c r="O16" s="53"/>
      <c r="P16" s="25"/>
    </row>
    <row r="17" spans="1:16" ht="22.5" customHeight="1" x14ac:dyDescent="0.15">
      <c r="A17" s="160"/>
      <c r="B17" s="229" t="str">
        <f>IF(テーブル141539[[#This Row],[列1]]="",
    "",
    TEXT(テーブル141539[[#This Row],[列1]],"(aaa)"))</f>
        <v/>
      </c>
      <c r="C17" s="164" t="s">
        <v>20</v>
      </c>
      <c r="D17" s="63" t="s">
        <v>21</v>
      </c>
      <c r="E17" s="167" t="s">
        <v>20</v>
      </c>
      <c r="F17" s="174" t="s">
        <v>32</v>
      </c>
      <c r="G17" s="28">
        <f>IF(OR(テーブル141539[[#This Row],[列2]]="",
          テーブル141539[[#This Row],[列4]]=""),
     0,
     IFERROR(HOUR(テーブル141539[[#This Row],[列4]]-テーブル141539[[#This Row],[列15]]-テーブル141539[[#This Row],[列2]]),
                  IFERROR(HOUR(テーブル141539[[#This Row],[列4]]-テーブル141539[[#This Row],[列2]]),
                               0)))</f>
        <v>0</v>
      </c>
      <c r="H17" s="29" t="s">
        <v>22</v>
      </c>
      <c r="I17"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31" t="s">
        <v>23</v>
      </c>
      <c r="K17" s="32">
        <f>IFERROR((テーブル141539[[#This Row],[列5]]+テーブル141539[[#This Row],[列7]]/60)*$C$5,"")</f>
        <v>0</v>
      </c>
      <c r="L17" s="33" t="s">
        <v>4</v>
      </c>
      <c r="M17" s="171"/>
      <c r="N17" s="34"/>
      <c r="O17" s="53"/>
      <c r="P17" s="25"/>
    </row>
    <row r="18" spans="1:16" ht="22.5" customHeight="1" x14ac:dyDescent="0.15">
      <c r="A18" s="160"/>
      <c r="B18" s="229" t="str">
        <f>IF(テーブル141539[[#This Row],[列1]]="",
    "",
    TEXT(テーブル141539[[#This Row],[列1]],"(aaa)"))</f>
        <v/>
      </c>
      <c r="C18" s="164" t="s">
        <v>20</v>
      </c>
      <c r="D18" s="63" t="s">
        <v>21</v>
      </c>
      <c r="E18" s="167" t="s">
        <v>20</v>
      </c>
      <c r="F18" s="174" t="s">
        <v>32</v>
      </c>
      <c r="G18" s="28">
        <f>IF(OR(テーブル141539[[#This Row],[列2]]="",
          テーブル141539[[#This Row],[列4]]=""),
     0,
     IFERROR(HOUR(テーブル141539[[#This Row],[列4]]-テーブル141539[[#This Row],[列15]]-テーブル141539[[#This Row],[列2]]),
                  IFERROR(HOUR(テーブル141539[[#This Row],[列4]]-テーブル141539[[#This Row],[列2]]),
                               0)))</f>
        <v>0</v>
      </c>
      <c r="H18" s="29" t="s">
        <v>22</v>
      </c>
      <c r="I18"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31" t="s">
        <v>23</v>
      </c>
      <c r="K18" s="32">
        <f>IFERROR((テーブル141539[[#This Row],[列5]]+テーブル141539[[#This Row],[列7]]/60)*$C$5,"")</f>
        <v>0</v>
      </c>
      <c r="L18" s="33" t="s">
        <v>4</v>
      </c>
      <c r="M18" s="171"/>
      <c r="N18" s="34"/>
      <c r="O18" s="53"/>
      <c r="P18" s="25"/>
    </row>
    <row r="19" spans="1:16" ht="22.5" customHeight="1" x14ac:dyDescent="0.15">
      <c r="A19" s="160"/>
      <c r="B19" s="229" t="str">
        <f>IF(テーブル141539[[#This Row],[列1]]="",
    "",
    TEXT(テーブル141539[[#This Row],[列1]],"(aaa)"))</f>
        <v/>
      </c>
      <c r="C19" s="164" t="s">
        <v>20</v>
      </c>
      <c r="D19" s="63" t="s">
        <v>21</v>
      </c>
      <c r="E19" s="167" t="s">
        <v>20</v>
      </c>
      <c r="F19" s="174" t="s">
        <v>32</v>
      </c>
      <c r="G19" s="28">
        <f>IF(OR(テーブル141539[[#This Row],[列2]]="",
          テーブル141539[[#This Row],[列4]]=""),
     0,
     IFERROR(HOUR(テーブル141539[[#This Row],[列4]]-テーブル141539[[#This Row],[列15]]-テーブル141539[[#This Row],[列2]]),
                  IFERROR(HOUR(テーブル141539[[#This Row],[列4]]-テーブル141539[[#This Row],[列2]]),
                               0)))</f>
        <v>0</v>
      </c>
      <c r="H19" s="29" t="s">
        <v>22</v>
      </c>
      <c r="I19"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31" t="s">
        <v>23</v>
      </c>
      <c r="K19" s="32">
        <f>IFERROR((テーブル141539[[#This Row],[列5]]+テーブル141539[[#This Row],[列7]]/60)*$C$5,"")</f>
        <v>0</v>
      </c>
      <c r="L19" s="33" t="s">
        <v>4</v>
      </c>
      <c r="M19" s="171"/>
      <c r="N19" s="34"/>
      <c r="O19" s="53"/>
      <c r="P19" s="25"/>
    </row>
    <row r="20" spans="1:16" ht="22.5" customHeight="1" x14ac:dyDescent="0.15">
      <c r="A20" s="160"/>
      <c r="B20" s="229" t="str">
        <f>IF(テーブル141539[[#This Row],[列1]]="",
    "",
    TEXT(テーブル141539[[#This Row],[列1]],"(aaa)"))</f>
        <v/>
      </c>
      <c r="C20" s="164" t="s">
        <v>20</v>
      </c>
      <c r="D20" s="63" t="s">
        <v>21</v>
      </c>
      <c r="E20" s="167" t="s">
        <v>20</v>
      </c>
      <c r="F20" s="174" t="s">
        <v>32</v>
      </c>
      <c r="G20" s="28">
        <f>IF(OR(テーブル141539[[#This Row],[列2]]="",
          テーブル141539[[#This Row],[列4]]=""),
     0,
     IFERROR(HOUR(テーブル141539[[#This Row],[列4]]-テーブル141539[[#This Row],[列15]]-テーブル141539[[#This Row],[列2]]),
                  IFERROR(HOUR(テーブル141539[[#This Row],[列4]]-テーブル141539[[#This Row],[列2]]),
                               0)))</f>
        <v>0</v>
      </c>
      <c r="H20" s="29" t="s">
        <v>22</v>
      </c>
      <c r="I20"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31" t="s">
        <v>23</v>
      </c>
      <c r="K20" s="32">
        <f>IFERROR((テーブル141539[[#This Row],[列5]]+テーブル141539[[#This Row],[列7]]/60)*$C$5,"")</f>
        <v>0</v>
      </c>
      <c r="L20" s="33" t="s">
        <v>4</v>
      </c>
      <c r="M20" s="171"/>
      <c r="N20" s="34"/>
      <c r="O20" s="53"/>
      <c r="P20" s="25"/>
    </row>
    <row r="21" spans="1:16" ht="22.5" customHeight="1" x14ac:dyDescent="0.15">
      <c r="A21" s="160"/>
      <c r="B21" s="229" t="str">
        <f>IF(テーブル141539[[#This Row],[列1]]="",
    "",
    TEXT(テーブル141539[[#This Row],[列1]],"(aaa)"))</f>
        <v/>
      </c>
      <c r="C21" s="164" t="s">
        <v>20</v>
      </c>
      <c r="D21" s="63" t="s">
        <v>21</v>
      </c>
      <c r="E21" s="167" t="s">
        <v>20</v>
      </c>
      <c r="F21" s="174" t="s">
        <v>32</v>
      </c>
      <c r="G21" s="28">
        <f>IF(OR(テーブル141539[[#This Row],[列2]]="",
          テーブル141539[[#This Row],[列4]]=""),
     0,
     IFERROR(HOUR(テーブル141539[[#This Row],[列4]]-テーブル141539[[#This Row],[列15]]-テーブル141539[[#This Row],[列2]]),
                  IFERROR(HOUR(テーブル141539[[#This Row],[列4]]-テーブル141539[[#This Row],[列2]]),
                               0)))</f>
        <v>0</v>
      </c>
      <c r="H21" s="29" t="s">
        <v>22</v>
      </c>
      <c r="I21"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31" t="s">
        <v>23</v>
      </c>
      <c r="K21" s="32">
        <f>IFERROR((テーブル141539[[#This Row],[列5]]+テーブル141539[[#This Row],[列7]]/60)*$C$5,"")</f>
        <v>0</v>
      </c>
      <c r="L21" s="33" t="s">
        <v>4</v>
      </c>
      <c r="M21" s="171"/>
      <c r="N21" s="34"/>
      <c r="O21" s="53"/>
      <c r="P21" s="25"/>
    </row>
    <row r="22" spans="1:16" ht="22.5" customHeight="1" x14ac:dyDescent="0.15">
      <c r="A22" s="160"/>
      <c r="B22" s="229" t="str">
        <f>IF(テーブル141539[[#This Row],[列1]]="",
    "",
    TEXT(テーブル141539[[#This Row],[列1]],"(aaa)"))</f>
        <v/>
      </c>
      <c r="C22" s="164" t="s">
        <v>20</v>
      </c>
      <c r="D22" s="63" t="s">
        <v>21</v>
      </c>
      <c r="E22" s="167" t="s">
        <v>20</v>
      </c>
      <c r="F22" s="174" t="s">
        <v>32</v>
      </c>
      <c r="G22" s="28">
        <f>IF(OR(テーブル141539[[#This Row],[列2]]="",
          テーブル141539[[#This Row],[列4]]=""),
     0,
     IFERROR(HOUR(テーブル141539[[#This Row],[列4]]-テーブル141539[[#This Row],[列15]]-テーブル141539[[#This Row],[列2]]),
                  IFERROR(HOUR(テーブル141539[[#This Row],[列4]]-テーブル141539[[#This Row],[列2]]),
                               0)))</f>
        <v>0</v>
      </c>
      <c r="H22" s="29" t="s">
        <v>22</v>
      </c>
      <c r="I22"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31" t="s">
        <v>23</v>
      </c>
      <c r="K22" s="32">
        <f>IFERROR((テーブル141539[[#This Row],[列5]]+テーブル141539[[#This Row],[列7]]/60)*$C$5,"")</f>
        <v>0</v>
      </c>
      <c r="L22" s="33" t="s">
        <v>4</v>
      </c>
      <c r="M22" s="171"/>
      <c r="N22" s="34"/>
      <c r="O22" s="53"/>
      <c r="P22" s="25"/>
    </row>
    <row r="23" spans="1:16" ht="22.5" customHeight="1" x14ac:dyDescent="0.15">
      <c r="A23" s="160"/>
      <c r="B23" s="229" t="str">
        <f>IF(テーブル141539[[#This Row],[列1]]="",
    "",
    TEXT(テーブル141539[[#This Row],[列1]],"(aaa)"))</f>
        <v/>
      </c>
      <c r="C23" s="164" t="s">
        <v>20</v>
      </c>
      <c r="D23" s="63" t="s">
        <v>21</v>
      </c>
      <c r="E23" s="167" t="s">
        <v>20</v>
      </c>
      <c r="F23" s="174" t="s">
        <v>32</v>
      </c>
      <c r="G23" s="28">
        <f>IF(OR(テーブル141539[[#This Row],[列2]]="",
          テーブル141539[[#This Row],[列4]]=""),
     0,
     IFERROR(HOUR(テーブル141539[[#This Row],[列4]]-テーブル141539[[#This Row],[列15]]-テーブル141539[[#This Row],[列2]]),
                  IFERROR(HOUR(テーブル141539[[#This Row],[列4]]-テーブル141539[[#This Row],[列2]]),
                               0)))</f>
        <v>0</v>
      </c>
      <c r="H23" s="29" t="s">
        <v>22</v>
      </c>
      <c r="I23"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31" t="s">
        <v>23</v>
      </c>
      <c r="K23" s="32">
        <f>IFERROR((テーブル141539[[#This Row],[列5]]+テーブル141539[[#This Row],[列7]]/60)*$C$5,"")</f>
        <v>0</v>
      </c>
      <c r="L23" s="33" t="s">
        <v>4</v>
      </c>
      <c r="M23" s="171"/>
      <c r="N23" s="34"/>
      <c r="O23" s="53"/>
      <c r="P23" s="25"/>
    </row>
    <row r="24" spans="1:16" ht="22.5" customHeight="1" x14ac:dyDescent="0.15">
      <c r="A24" s="160"/>
      <c r="B24" s="229" t="str">
        <f>IF(テーブル141539[[#This Row],[列1]]="",
    "",
    TEXT(テーブル141539[[#This Row],[列1]],"(aaa)"))</f>
        <v/>
      </c>
      <c r="C24" s="164" t="s">
        <v>20</v>
      </c>
      <c r="D24" s="63" t="s">
        <v>21</v>
      </c>
      <c r="E24" s="167" t="s">
        <v>20</v>
      </c>
      <c r="F24" s="174" t="s">
        <v>32</v>
      </c>
      <c r="G24" s="28">
        <f>IF(OR(テーブル141539[[#This Row],[列2]]="",
          テーブル141539[[#This Row],[列4]]=""),
     0,
     IFERROR(HOUR(テーブル141539[[#This Row],[列4]]-テーブル141539[[#This Row],[列15]]-テーブル141539[[#This Row],[列2]]),
                  IFERROR(HOUR(テーブル141539[[#This Row],[列4]]-テーブル141539[[#This Row],[列2]]),
                               0)))</f>
        <v>0</v>
      </c>
      <c r="H24" s="29" t="s">
        <v>22</v>
      </c>
      <c r="I24"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31" t="s">
        <v>23</v>
      </c>
      <c r="K24" s="32">
        <f>IFERROR((テーブル141539[[#This Row],[列5]]+テーブル141539[[#This Row],[列7]]/60)*$C$5,"")</f>
        <v>0</v>
      </c>
      <c r="L24" s="33" t="s">
        <v>4</v>
      </c>
      <c r="M24" s="170"/>
      <c r="N24" s="34"/>
      <c r="O24" s="53"/>
      <c r="P24" s="25"/>
    </row>
    <row r="25" spans="1:16" ht="22.5" customHeight="1" x14ac:dyDescent="0.15">
      <c r="A25" s="160"/>
      <c r="B25" s="229" t="str">
        <f>IF(テーブル141539[[#This Row],[列1]]="",
    "",
    TEXT(テーブル141539[[#This Row],[列1]],"(aaa)"))</f>
        <v/>
      </c>
      <c r="C25" s="164" t="s">
        <v>20</v>
      </c>
      <c r="D25" s="63" t="s">
        <v>21</v>
      </c>
      <c r="E25" s="167" t="s">
        <v>20</v>
      </c>
      <c r="F25" s="174" t="s">
        <v>32</v>
      </c>
      <c r="G25" s="28">
        <f>IF(OR(テーブル141539[[#This Row],[列2]]="",
          テーブル141539[[#This Row],[列4]]=""),
     0,
     IFERROR(HOUR(テーブル141539[[#This Row],[列4]]-テーブル141539[[#This Row],[列15]]-テーブル141539[[#This Row],[列2]]),
                  IFERROR(HOUR(テーブル141539[[#This Row],[列4]]-テーブル141539[[#This Row],[列2]]),
                               0)))</f>
        <v>0</v>
      </c>
      <c r="H25" s="29" t="s">
        <v>22</v>
      </c>
      <c r="I25"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31" t="s">
        <v>23</v>
      </c>
      <c r="K25" s="32">
        <f>IFERROR((テーブル141539[[#This Row],[列5]]+テーブル141539[[#This Row],[列7]]/60)*$C$5,"")</f>
        <v>0</v>
      </c>
      <c r="L25" s="33" t="s">
        <v>4</v>
      </c>
      <c r="M25" s="171"/>
      <c r="N25" s="34"/>
      <c r="O25" s="53"/>
      <c r="P25" s="25"/>
    </row>
    <row r="26" spans="1:16" ht="22.5" customHeight="1" x14ac:dyDescent="0.15">
      <c r="A26" s="160"/>
      <c r="B26" s="229" t="str">
        <f>IF(テーブル141539[[#This Row],[列1]]="",
    "",
    TEXT(テーブル141539[[#This Row],[列1]],"(aaa)"))</f>
        <v/>
      </c>
      <c r="C26" s="164" t="s">
        <v>20</v>
      </c>
      <c r="D26" s="63" t="s">
        <v>21</v>
      </c>
      <c r="E26" s="167" t="s">
        <v>20</v>
      </c>
      <c r="F26" s="174" t="s">
        <v>32</v>
      </c>
      <c r="G26" s="28">
        <f>IF(OR(テーブル141539[[#This Row],[列2]]="",
          テーブル141539[[#This Row],[列4]]=""),
     0,
     IFERROR(HOUR(テーブル141539[[#This Row],[列4]]-テーブル141539[[#This Row],[列15]]-テーブル141539[[#This Row],[列2]]),
                  IFERROR(HOUR(テーブル141539[[#This Row],[列4]]-テーブル141539[[#This Row],[列2]]),
                               0)))</f>
        <v>0</v>
      </c>
      <c r="H26" s="29" t="s">
        <v>22</v>
      </c>
      <c r="I26"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31" t="s">
        <v>23</v>
      </c>
      <c r="K26" s="32">
        <f>IFERROR((テーブル141539[[#This Row],[列5]]+テーブル141539[[#This Row],[列7]]/60)*$C$5,"")</f>
        <v>0</v>
      </c>
      <c r="L26" s="33" t="s">
        <v>4</v>
      </c>
      <c r="M26" s="171"/>
      <c r="N26" s="34"/>
      <c r="O26" s="53"/>
      <c r="P26" s="25"/>
    </row>
    <row r="27" spans="1:16" ht="22.5" customHeight="1" x14ac:dyDescent="0.15">
      <c r="A27" s="160"/>
      <c r="B27" s="229" t="str">
        <f>IF(テーブル141539[[#This Row],[列1]]="",
    "",
    TEXT(テーブル141539[[#This Row],[列1]],"(aaa)"))</f>
        <v/>
      </c>
      <c r="C27" s="164" t="s">
        <v>20</v>
      </c>
      <c r="D27" s="63" t="s">
        <v>21</v>
      </c>
      <c r="E27" s="167" t="s">
        <v>20</v>
      </c>
      <c r="F27" s="174" t="s">
        <v>32</v>
      </c>
      <c r="G27" s="28">
        <f>IF(OR(テーブル141539[[#This Row],[列2]]="",
          テーブル141539[[#This Row],[列4]]=""),
     0,
     IFERROR(HOUR(テーブル141539[[#This Row],[列4]]-テーブル141539[[#This Row],[列15]]-テーブル141539[[#This Row],[列2]]),
                  IFERROR(HOUR(テーブル141539[[#This Row],[列4]]-テーブル141539[[#This Row],[列2]]),
                               0)))</f>
        <v>0</v>
      </c>
      <c r="H27" s="29" t="s">
        <v>22</v>
      </c>
      <c r="I27"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31" t="s">
        <v>23</v>
      </c>
      <c r="K27" s="32">
        <f>IFERROR((テーブル141539[[#This Row],[列5]]+テーブル141539[[#This Row],[列7]]/60)*$C$5,"")</f>
        <v>0</v>
      </c>
      <c r="L27" s="33" t="s">
        <v>4</v>
      </c>
      <c r="M27" s="171"/>
      <c r="N27" s="34"/>
      <c r="O27" s="53"/>
      <c r="P27" s="25"/>
    </row>
    <row r="28" spans="1:16" ht="22.5" customHeight="1" x14ac:dyDescent="0.15">
      <c r="A28" s="160"/>
      <c r="B28" s="229" t="str">
        <f>IF(テーブル141539[[#This Row],[列1]]="",
    "",
    TEXT(テーブル141539[[#This Row],[列1]],"(aaa)"))</f>
        <v/>
      </c>
      <c r="C28" s="164" t="s">
        <v>20</v>
      </c>
      <c r="D28" s="63" t="s">
        <v>21</v>
      </c>
      <c r="E28" s="167" t="s">
        <v>20</v>
      </c>
      <c r="F28" s="174" t="s">
        <v>32</v>
      </c>
      <c r="G28" s="28">
        <f>IF(OR(テーブル141539[[#This Row],[列2]]="",
          テーブル141539[[#This Row],[列4]]=""),
     0,
     IFERROR(HOUR(テーブル141539[[#This Row],[列4]]-テーブル141539[[#This Row],[列15]]-テーブル141539[[#This Row],[列2]]),
                  IFERROR(HOUR(テーブル141539[[#This Row],[列4]]-テーブル141539[[#This Row],[列2]]),
                               0)))</f>
        <v>0</v>
      </c>
      <c r="H28" s="29" t="s">
        <v>22</v>
      </c>
      <c r="I28"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31" t="s">
        <v>23</v>
      </c>
      <c r="K28" s="32">
        <f>IFERROR((テーブル141539[[#This Row],[列5]]+テーブル141539[[#This Row],[列7]]/60)*$C$5,"")</f>
        <v>0</v>
      </c>
      <c r="L28" s="33" t="s">
        <v>4</v>
      </c>
      <c r="M28" s="171"/>
      <c r="N28" s="34"/>
      <c r="O28" s="53"/>
      <c r="P28" s="25"/>
    </row>
    <row r="29" spans="1:16" ht="22.5" customHeight="1" x14ac:dyDescent="0.15">
      <c r="A29" s="160"/>
      <c r="B29" s="229" t="str">
        <f>IF(テーブル141539[[#This Row],[列1]]="",
    "",
    TEXT(テーブル141539[[#This Row],[列1]],"(aaa)"))</f>
        <v/>
      </c>
      <c r="C29" s="164" t="s">
        <v>20</v>
      </c>
      <c r="D29" s="63" t="s">
        <v>21</v>
      </c>
      <c r="E29" s="167" t="s">
        <v>20</v>
      </c>
      <c r="F29" s="174" t="s">
        <v>32</v>
      </c>
      <c r="G29" s="28">
        <f>IF(OR(テーブル141539[[#This Row],[列2]]="",
          テーブル141539[[#This Row],[列4]]=""),
     0,
     IFERROR(HOUR(テーブル141539[[#This Row],[列4]]-テーブル141539[[#This Row],[列15]]-テーブル141539[[#This Row],[列2]]),
                  IFERROR(HOUR(テーブル141539[[#This Row],[列4]]-テーブル141539[[#This Row],[列2]]),
                               0)))</f>
        <v>0</v>
      </c>
      <c r="H29" s="29" t="s">
        <v>22</v>
      </c>
      <c r="I29" s="36"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31" t="s">
        <v>23</v>
      </c>
      <c r="K29" s="32">
        <f>IFERROR((テーブル141539[[#This Row],[列5]]+テーブル141539[[#This Row],[列7]]/60)*$C$5,"")</f>
        <v>0</v>
      </c>
      <c r="L29" s="33" t="s">
        <v>4</v>
      </c>
      <c r="M29" s="171"/>
      <c r="N29" s="34"/>
      <c r="O29" s="53"/>
      <c r="P29" s="25"/>
    </row>
    <row r="30" spans="1:16" ht="22.5" customHeight="1" thickBot="1" x14ac:dyDescent="0.2">
      <c r="A30" s="161"/>
      <c r="B30" s="230" t="str">
        <f>IF(テーブル141539[[#This Row],[列1]]="",
    "",
    TEXT(テーブル141539[[#This Row],[列1]],"(aaa)"))</f>
        <v/>
      </c>
      <c r="C30" s="165" t="s">
        <v>20</v>
      </c>
      <c r="D30" s="38" t="s">
        <v>21</v>
      </c>
      <c r="E30" s="168" t="s">
        <v>20</v>
      </c>
      <c r="F30" s="175" t="s">
        <v>32</v>
      </c>
      <c r="G30" s="39">
        <f>IF(OR(テーブル141539[[#This Row],[列2]]="",
          テーブル141539[[#This Row],[列4]]=""),
     0,
     IFERROR(HOUR(テーブル141539[[#This Row],[列4]]-テーブル141539[[#This Row],[列15]]-テーブル141539[[#This Row],[列2]]),
                  IFERROR(HOUR(テーブル141539[[#This Row],[列4]]-テーブル141539[[#This Row],[列2]]),
                               0)))</f>
        <v>0</v>
      </c>
      <c r="H30" s="40" t="s">
        <v>22</v>
      </c>
      <c r="I30" s="41"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42" t="s">
        <v>23</v>
      </c>
      <c r="K30" s="43">
        <f>IFERROR((テーブル141539[[#This Row],[列5]]+テーブル141539[[#This Row],[列7]]/60)*$C$5,"")</f>
        <v>0</v>
      </c>
      <c r="L30" s="44" t="s">
        <v>4</v>
      </c>
      <c r="M30" s="172"/>
      <c r="N30" s="45"/>
      <c r="O30" s="53"/>
      <c r="P30" s="25"/>
    </row>
    <row r="31" spans="1:16" ht="22.5" customHeight="1" thickBot="1" x14ac:dyDescent="0.2">
      <c r="A31" s="206" t="s">
        <v>27</v>
      </c>
      <c r="B31" s="207"/>
      <c r="C31" s="208"/>
      <c r="D31" s="209"/>
      <c r="E31" s="210"/>
      <c r="F31" s="61"/>
      <c r="G31" s="211">
        <f>SUM(テーブル141539[[#All],[列5]])+SUM(テーブル141539[[#All],[列7]])/60</f>
        <v>0</v>
      </c>
      <c r="H31" s="212"/>
      <c r="I31" s="213" t="s">
        <v>24</v>
      </c>
      <c r="J31" s="214"/>
      <c r="K31" s="46">
        <f>SUM(テーブル141539[[#All],[列9]])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⑤年月支払分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IF(テーブル141538[[#This Row],[列1]]="",
    "",
    TEXT(テーブル141538[[#This Row],[列1]],"(aaa)"))</f>
        <v/>
      </c>
      <c r="C8" s="177" t="s">
        <v>32</v>
      </c>
      <c r="D8" s="17" t="s">
        <v>13</v>
      </c>
      <c r="E8" s="178" t="s">
        <v>32</v>
      </c>
      <c r="F8" s="179" t="s">
        <v>32</v>
      </c>
      <c r="G8" s="18">
        <f>IF(OR(テーブル141538[[#This Row],[列2]]="",
          テーブル141538[[#This Row],[列4]]=""),
     0,
     IFERROR(HOUR(テーブル141538[[#This Row],[列4]]-テーブル141538[[#This Row],[列15]]-テーブル141538[[#This Row],[列2]]),
                  IFERROR(HOUR(テーブル141538[[#This Row],[列4]]-テーブル141538[[#This Row],[列2]]),
                               0)))</f>
        <v>0</v>
      </c>
      <c r="H8" s="19" t="s">
        <v>22</v>
      </c>
      <c r="I8" s="2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21" t="s">
        <v>23</v>
      </c>
      <c r="K8" s="22">
        <f>IFERROR((テーブル141538[[#This Row],[列5]]+テーブル141538[[#This Row],[列7]]/60)*$C$5,"")</f>
        <v>0</v>
      </c>
      <c r="L8" s="23" t="s">
        <v>4</v>
      </c>
      <c r="M8" s="176"/>
      <c r="N8" s="24"/>
      <c r="O8" s="53"/>
      <c r="P8" s="25"/>
    </row>
    <row r="9" spans="1:16" ht="22.5" customHeight="1" x14ac:dyDescent="0.15">
      <c r="A9" s="160"/>
      <c r="B9" s="228" t="str">
        <f>IF(テーブル141538[[#This Row],[列1]]="",
    "",
    TEXT(テーブル141538[[#This Row],[列1]],"(aaa)"))</f>
        <v/>
      </c>
      <c r="C9" s="164" t="s">
        <v>32</v>
      </c>
      <c r="D9" s="63" t="s">
        <v>13</v>
      </c>
      <c r="E9" s="167" t="s">
        <v>32</v>
      </c>
      <c r="F9" s="174" t="s">
        <v>32</v>
      </c>
      <c r="G9" s="28">
        <f>IF(OR(テーブル141538[[#This Row],[列2]]="",
          テーブル141538[[#This Row],[列4]]=""),
     0,
     IFERROR(HOUR(テーブル141538[[#This Row],[列4]]-テーブル141538[[#This Row],[列15]]-テーブル141538[[#This Row],[列2]]),
                  IFERROR(HOUR(テーブル141538[[#This Row],[列4]]-テーブル141538[[#This Row],[列2]]),
                               0)))</f>
        <v>0</v>
      </c>
      <c r="H9" s="29" t="s">
        <v>22</v>
      </c>
      <c r="I9" s="3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31" t="s">
        <v>23</v>
      </c>
      <c r="K9" s="32">
        <f>IFERROR((テーブル141538[[#This Row],[列5]]+テーブル141538[[#This Row],[列7]]/60)*$C$5,"")</f>
        <v>0</v>
      </c>
      <c r="L9" s="33" t="s">
        <v>4</v>
      </c>
      <c r="M9" s="170"/>
      <c r="N9" s="34"/>
      <c r="O9" s="53"/>
      <c r="P9" s="25"/>
    </row>
    <row r="10" spans="1:16" ht="22.5" customHeight="1" x14ac:dyDescent="0.15">
      <c r="A10" s="160"/>
      <c r="B10" s="229" t="str">
        <f>IF(テーブル141538[[#This Row],[列1]]="",
    "",
    TEXT(テーブル141538[[#This Row],[列1]],"(aaa)"))</f>
        <v/>
      </c>
      <c r="C10" s="164" t="s">
        <v>32</v>
      </c>
      <c r="D10" s="63" t="s">
        <v>13</v>
      </c>
      <c r="E10" s="167" t="s">
        <v>32</v>
      </c>
      <c r="F10" s="174" t="s">
        <v>32</v>
      </c>
      <c r="G10" s="28">
        <f>IF(OR(テーブル141538[[#This Row],[列2]]="",
          テーブル141538[[#This Row],[列4]]=""),
     0,
     IFERROR(HOUR(テーブル141538[[#This Row],[列4]]-テーブル141538[[#This Row],[列15]]-テーブル141538[[#This Row],[列2]]),
                  IFERROR(HOUR(テーブル141538[[#This Row],[列4]]-テーブル141538[[#This Row],[列2]]),
                               0)))</f>
        <v>0</v>
      </c>
      <c r="H10" s="29" t="s">
        <v>22</v>
      </c>
      <c r="I10"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31" t="s">
        <v>23</v>
      </c>
      <c r="K10" s="32">
        <f>IFERROR((テーブル141538[[#This Row],[列5]]+テーブル141538[[#This Row],[列7]]/60)*$C$5,"")</f>
        <v>0</v>
      </c>
      <c r="L10" s="33" t="s">
        <v>4</v>
      </c>
      <c r="M10" s="171"/>
      <c r="N10" s="34"/>
      <c r="O10" s="53"/>
      <c r="P10" s="25"/>
    </row>
    <row r="11" spans="1:16" ht="22.5" customHeight="1" x14ac:dyDescent="0.15">
      <c r="A11" s="160"/>
      <c r="B11" s="229" t="str">
        <f>IF(テーブル141538[[#This Row],[列1]]="",
    "",
    TEXT(テーブル141538[[#This Row],[列1]],"(aaa)"))</f>
        <v/>
      </c>
      <c r="C11" s="164" t="s">
        <v>20</v>
      </c>
      <c r="D11" s="63" t="s">
        <v>21</v>
      </c>
      <c r="E11" s="167" t="s">
        <v>20</v>
      </c>
      <c r="F11" s="174" t="s">
        <v>32</v>
      </c>
      <c r="G11" s="28">
        <f>IF(OR(テーブル141538[[#This Row],[列2]]="",
          テーブル141538[[#This Row],[列4]]=""),
     0,
     IFERROR(HOUR(テーブル141538[[#This Row],[列4]]-テーブル141538[[#This Row],[列15]]-テーブル141538[[#This Row],[列2]]),
                  IFERROR(HOUR(テーブル141538[[#This Row],[列4]]-テーブル141538[[#This Row],[列2]]),
                               0)))</f>
        <v>0</v>
      </c>
      <c r="H11" s="29" t="s">
        <v>22</v>
      </c>
      <c r="I11"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31" t="s">
        <v>23</v>
      </c>
      <c r="K11" s="32">
        <f>IFERROR((テーブル141538[[#This Row],[列5]]+テーブル141538[[#This Row],[列7]]/60)*$C$5,"")</f>
        <v>0</v>
      </c>
      <c r="L11" s="33" t="s">
        <v>4</v>
      </c>
      <c r="M11" s="171"/>
      <c r="N11" s="34"/>
      <c r="O11" s="53"/>
      <c r="P11" s="25"/>
    </row>
    <row r="12" spans="1:16" ht="22.5" customHeight="1" x14ac:dyDescent="0.15">
      <c r="A12" s="160"/>
      <c r="B12" s="229" t="str">
        <f>IF(テーブル141538[[#This Row],[列1]]="",
    "",
    TEXT(テーブル141538[[#This Row],[列1]],"(aaa)"))</f>
        <v/>
      </c>
      <c r="C12" s="164" t="s">
        <v>20</v>
      </c>
      <c r="D12" s="63" t="s">
        <v>21</v>
      </c>
      <c r="E12" s="167" t="s">
        <v>20</v>
      </c>
      <c r="F12" s="174" t="s">
        <v>32</v>
      </c>
      <c r="G12" s="28">
        <f>IF(OR(テーブル141538[[#This Row],[列2]]="",
          テーブル141538[[#This Row],[列4]]=""),
     0,
     IFERROR(HOUR(テーブル141538[[#This Row],[列4]]-テーブル141538[[#This Row],[列15]]-テーブル141538[[#This Row],[列2]]),
                  IFERROR(HOUR(テーブル141538[[#This Row],[列4]]-テーブル141538[[#This Row],[列2]]),
                               0)))</f>
        <v>0</v>
      </c>
      <c r="H12" s="29" t="s">
        <v>22</v>
      </c>
      <c r="I12"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31" t="s">
        <v>23</v>
      </c>
      <c r="K12" s="32">
        <f>IFERROR((テーブル141538[[#This Row],[列5]]+テーブル141538[[#This Row],[列7]]/60)*$C$5,"")</f>
        <v>0</v>
      </c>
      <c r="L12" s="33" t="s">
        <v>4</v>
      </c>
      <c r="M12" s="171"/>
      <c r="N12" s="34"/>
      <c r="O12" s="53"/>
      <c r="P12" s="25"/>
    </row>
    <row r="13" spans="1:16" ht="22.5" customHeight="1" x14ac:dyDescent="0.15">
      <c r="A13" s="160"/>
      <c r="B13" s="229" t="str">
        <f>IF(テーブル141538[[#This Row],[列1]]="",
    "",
    TEXT(テーブル141538[[#This Row],[列1]],"(aaa)"))</f>
        <v/>
      </c>
      <c r="C13" s="164" t="s">
        <v>20</v>
      </c>
      <c r="D13" s="63" t="s">
        <v>21</v>
      </c>
      <c r="E13" s="167" t="s">
        <v>20</v>
      </c>
      <c r="F13" s="174" t="s">
        <v>32</v>
      </c>
      <c r="G13" s="28">
        <f>IF(OR(テーブル141538[[#This Row],[列2]]="",
          テーブル141538[[#This Row],[列4]]=""),
     0,
     IFERROR(HOUR(テーブル141538[[#This Row],[列4]]-テーブル141538[[#This Row],[列15]]-テーブル141538[[#This Row],[列2]]),
                  IFERROR(HOUR(テーブル141538[[#This Row],[列4]]-テーブル141538[[#This Row],[列2]]),
                               0)))</f>
        <v>0</v>
      </c>
      <c r="H13" s="29" t="s">
        <v>22</v>
      </c>
      <c r="I13"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31" t="s">
        <v>23</v>
      </c>
      <c r="K13" s="32">
        <f>IFERROR((テーブル141538[[#This Row],[列5]]+テーブル141538[[#This Row],[列7]]/60)*$C$5,"")</f>
        <v>0</v>
      </c>
      <c r="L13" s="33" t="s">
        <v>4</v>
      </c>
      <c r="M13" s="171"/>
      <c r="N13" s="34"/>
      <c r="O13" s="53"/>
      <c r="P13" s="25"/>
    </row>
    <row r="14" spans="1:16" ht="22.5" customHeight="1" x14ac:dyDescent="0.15">
      <c r="A14" s="160"/>
      <c r="B14" s="229" t="str">
        <f>IF(テーブル141538[[#This Row],[列1]]="",
    "",
    TEXT(テーブル141538[[#This Row],[列1]],"(aaa)"))</f>
        <v/>
      </c>
      <c r="C14" s="164" t="s">
        <v>20</v>
      </c>
      <c r="D14" s="63" t="s">
        <v>21</v>
      </c>
      <c r="E14" s="167" t="s">
        <v>20</v>
      </c>
      <c r="F14" s="174" t="s">
        <v>32</v>
      </c>
      <c r="G14" s="28">
        <f>IF(OR(テーブル141538[[#This Row],[列2]]="",
          テーブル141538[[#This Row],[列4]]=""),
     0,
     IFERROR(HOUR(テーブル141538[[#This Row],[列4]]-テーブル141538[[#This Row],[列15]]-テーブル141538[[#This Row],[列2]]),
                  IFERROR(HOUR(テーブル141538[[#This Row],[列4]]-テーブル141538[[#This Row],[列2]]),
                               0)))</f>
        <v>0</v>
      </c>
      <c r="H14" s="29" t="s">
        <v>22</v>
      </c>
      <c r="I14"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31" t="s">
        <v>23</v>
      </c>
      <c r="K14" s="32">
        <f>IFERROR((テーブル141538[[#This Row],[列5]]+テーブル141538[[#This Row],[列7]]/60)*$C$5,"")</f>
        <v>0</v>
      </c>
      <c r="L14" s="33" t="s">
        <v>4</v>
      </c>
      <c r="M14" s="171"/>
      <c r="N14" s="34"/>
      <c r="O14" s="53"/>
      <c r="P14" s="25"/>
    </row>
    <row r="15" spans="1:16" ht="22.5" customHeight="1" x14ac:dyDescent="0.15">
      <c r="A15" s="160"/>
      <c r="B15" s="229" t="str">
        <f>IF(テーブル141538[[#This Row],[列1]]="",
    "",
    TEXT(テーブル141538[[#This Row],[列1]],"(aaa)"))</f>
        <v/>
      </c>
      <c r="C15" s="164" t="s">
        <v>20</v>
      </c>
      <c r="D15" s="63" t="s">
        <v>21</v>
      </c>
      <c r="E15" s="167" t="s">
        <v>20</v>
      </c>
      <c r="F15" s="174" t="s">
        <v>32</v>
      </c>
      <c r="G15" s="28">
        <f>IF(OR(テーブル141538[[#This Row],[列2]]="",
          テーブル141538[[#This Row],[列4]]=""),
     0,
     IFERROR(HOUR(テーブル141538[[#This Row],[列4]]-テーブル141538[[#This Row],[列15]]-テーブル141538[[#This Row],[列2]]),
                  IFERROR(HOUR(テーブル141538[[#This Row],[列4]]-テーブル141538[[#This Row],[列2]]),
                               0)))</f>
        <v>0</v>
      </c>
      <c r="H15" s="29" t="s">
        <v>22</v>
      </c>
      <c r="I15"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31" t="s">
        <v>23</v>
      </c>
      <c r="K15" s="32">
        <f>IFERROR((テーブル141538[[#This Row],[列5]]+テーブル141538[[#This Row],[列7]]/60)*$C$5,"")</f>
        <v>0</v>
      </c>
      <c r="L15" s="33" t="s">
        <v>4</v>
      </c>
      <c r="M15" s="171"/>
      <c r="N15" s="34"/>
      <c r="O15" s="53"/>
      <c r="P15" s="25"/>
    </row>
    <row r="16" spans="1:16" ht="22.5" customHeight="1" x14ac:dyDescent="0.15">
      <c r="A16" s="160"/>
      <c r="B16" s="229" t="str">
        <f>IF(テーブル141538[[#This Row],[列1]]="",
    "",
    TEXT(テーブル141538[[#This Row],[列1]],"(aaa)"))</f>
        <v/>
      </c>
      <c r="C16" s="164" t="s">
        <v>20</v>
      </c>
      <c r="D16" s="63" t="s">
        <v>21</v>
      </c>
      <c r="E16" s="167" t="s">
        <v>20</v>
      </c>
      <c r="F16" s="174" t="s">
        <v>32</v>
      </c>
      <c r="G16" s="28">
        <f>IF(OR(テーブル141538[[#This Row],[列2]]="",
          テーブル141538[[#This Row],[列4]]=""),
     0,
     IFERROR(HOUR(テーブル141538[[#This Row],[列4]]-テーブル141538[[#This Row],[列15]]-テーブル141538[[#This Row],[列2]]),
                  IFERROR(HOUR(テーブル141538[[#This Row],[列4]]-テーブル141538[[#This Row],[列2]]),
                               0)))</f>
        <v>0</v>
      </c>
      <c r="H16" s="29" t="s">
        <v>22</v>
      </c>
      <c r="I16"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31" t="s">
        <v>23</v>
      </c>
      <c r="K16" s="32">
        <f>IFERROR((テーブル141538[[#This Row],[列5]]+テーブル141538[[#This Row],[列7]]/60)*$C$5,"")</f>
        <v>0</v>
      </c>
      <c r="L16" s="33" t="s">
        <v>4</v>
      </c>
      <c r="M16" s="171"/>
      <c r="N16" s="34"/>
      <c r="O16" s="53"/>
      <c r="P16" s="25"/>
    </row>
    <row r="17" spans="1:16" ht="22.5" customHeight="1" x14ac:dyDescent="0.15">
      <c r="A17" s="160"/>
      <c r="B17" s="229" t="str">
        <f>IF(テーブル141538[[#This Row],[列1]]="",
    "",
    TEXT(テーブル141538[[#This Row],[列1]],"(aaa)"))</f>
        <v/>
      </c>
      <c r="C17" s="164" t="s">
        <v>20</v>
      </c>
      <c r="D17" s="63" t="s">
        <v>21</v>
      </c>
      <c r="E17" s="167" t="s">
        <v>20</v>
      </c>
      <c r="F17" s="174" t="s">
        <v>32</v>
      </c>
      <c r="G17" s="28">
        <f>IF(OR(テーブル141538[[#This Row],[列2]]="",
          テーブル141538[[#This Row],[列4]]=""),
     0,
     IFERROR(HOUR(テーブル141538[[#This Row],[列4]]-テーブル141538[[#This Row],[列15]]-テーブル141538[[#This Row],[列2]]),
                  IFERROR(HOUR(テーブル141538[[#This Row],[列4]]-テーブル141538[[#This Row],[列2]]),
                               0)))</f>
        <v>0</v>
      </c>
      <c r="H17" s="29" t="s">
        <v>22</v>
      </c>
      <c r="I17"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31" t="s">
        <v>23</v>
      </c>
      <c r="K17" s="32">
        <f>IFERROR((テーブル141538[[#This Row],[列5]]+テーブル141538[[#This Row],[列7]]/60)*$C$5,"")</f>
        <v>0</v>
      </c>
      <c r="L17" s="33" t="s">
        <v>4</v>
      </c>
      <c r="M17" s="171"/>
      <c r="N17" s="34"/>
      <c r="O17" s="53"/>
      <c r="P17" s="25"/>
    </row>
    <row r="18" spans="1:16" ht="22.5" customHeight="1" x14ac:dyDescent="0.15">
      <c r="A18" s="160"/>
      <c r="B18" s="229" t="str">
        <f>IF(テーブル141538[[#This Row],[列1]]="",
    "",
    TEXT(テーブル141538[[#This Row],[列1]],"(aaa)"))</f>
        <v/>
      </c>
      <c r="C18" s="164" t="s">
        <v>20</v>
      </c>
      <c r="D18" s="63" t="s">
        <v>21</v>
      </c>
      <c r="E18" s="167" t="s">
        <v>20</v>
      </c>
      <c r="F18" s="174" t="s">
        <v>32</v>
      </c>
      <c r="G18" s="28">
        <f>IF(OR(テーブル141538[[#This Row],[列2]]="",
          テーブル141538[[#This Row],[列4]]=""),
     0,
     IFERROR(HOUR(テーブル141538[[#This Row],[列4]]-テーブル141538[[#This Row],[列15]]-テーブル141538[[#This Row],[列2]]),
                  IFERROR(HOUR(テーブル141538[[#This Row],[列4]]-テーブル141538[[#This Row],[列2]]),
                               0)))</f>
        <v>0</v>
      </c>
      <c r="H18" s="29" t="s">
        <v>22</v>
      </c>
      <c r="I18"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31" t="s">
        <v>23</v>
      </c>
      <c r="K18" s="32">
        <f>IFERROR((テーブル141538[[#This Row],[列5]]+テーブル141538[[#This Row],[列7]]/60)*$C$5,"")</f>
        <v>0</v>
      </c>
      <c r="L18" s="33" t="s">
        <v>4</v>
      </c>
      <c r="M18" s="171"/>
      <c r="N18" s="34"/>
      <c r="O18" s="53"/>
      <c r="P18" s="25"/>
    </row>
    <row r="19" spans="1:16" ht="22.5" customHeight="1" x14ac:dyDescent="0.15">
      <c r="A19" s="160"/>
      <c r="B19" s="229" t="str">
        <f>IF(テーブル141538[[#This Row],[列1]]="",
    "",
    TEXT(テーブル141538[[#This Row],[列1]],"(aaa)"))</f>
        <v/>
      </c>
      <c r="C19" s="164" t="s">
        <v>20</v>
      </c>
      <c r="D19" s="63" t="s">
        <v>21</v>
      </c>
      <c r="E19" s="167" t="s">
        <v>20</v>
      </c>
      <c r="F19" s="174" t="s">
        <v>32</v>
      </c>
      <c r="G19" s="28">
        <f>IF(OR(テーブル141538[[#This Row],[列2]]="",
          テーブル141538[[#This Row],[列4]]=""),
     0,
     IFERROR(HOUR(テーブル141538[[#This Row],[列4]]-テーブル141538[[#This Row],[列15]]-テーブル141538[[#This Row],[列2]]),
                  IFERROR(HOUR(テーブル141538[[#This Row],[列4]]-テーブル141538[[#This Row],[列2]]),
                               0)))</f>
        <v>0</v>
      </c>
      <c r="H19" s="29" t="s">
        <v>22</v>
      </c>
      <c r="I19"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31" t="s">
        <v>23</v>
      </c>
      <c r="K19" s="32">
        <f>IFERROR((テーブル141538[[#This Row],[列5]]+テーブル141538[[#This Row],[列7]]/60)*$C$5,"")</f>
        <v>0</v>
      </c>
      <c r="L19" s="33" t="s">
        <v>4</v>
      </c>
      <c r="M19" s="171"/>
      <c r="N19" s="34"/>
      <c r="O19" s="53"/>
      <c r="P19" s="25"/>
    </row>
    <row r="20" spans="1:16" ht="22.5" customHeight="1" x14ac:dyDescent="0.15">
      <c r="A20" s="160"/>
      <c r="B20" s="229" t="str">
        <f>IF(テーブル141538[[#This Row],[列1]]="",
    "",
    TEXT(テーブル141538[[#This Row],[列1]],"(aaa)"))</f>
        <v/>
      </c>
      <c r="C20" s="164" t="s">
        <v>20</v>
      </c>
      <c r="D20" s="63" t="s">
        <v>21</v>
      </c>
      <c r="E20" s="167" t="s">
        <v>20</v>
      </c>
      <c r="F20" s="174" t="s">
        <v>32</v>
      </c>
      <c r="G20" s="28">
        <f>IF(OR(テーブル141538[[#This Row],[列2]]="",
          テーブル141538[[#This Row],[列4]]=""),
     0,
     IFERROR(HOUR(テーブル141538[[#This Row],[列4]]-テーブル141538[[#This Row],[列15]]-テーブル141538[[#This Row],[列2]]),
                  IFERROR(HOUR(テーブル141538[[#This Row],[列4]]-テーブル141538[[#This Row],[列2]]),
                               0)))</f>
        <v>0</v>
      </c>
      <c r="H20" s="29" t="s">
        <v>22</v>
      </c>
      <c r="I20"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31" t="s">
        <v>23</v>
      </c>
      <c r="K20" s="32">
        <f>IFERROR((テーブル141538[[#This Row],[列5]]+テーブル141538[[#This Row],[列7]]/60)*$C$5,"")</f>
        <v>0</v>
      </c>
      <c r="L20" s="33" t="s">
        <v>4</v>
      </c>
      <c r="M20" s="171"/>
      <c r="N20" s="34"/>
      <c r="O20" s="53"/>
      <c r="P20" s="25"/>
    </row>
    <row r="21" spans="1:16" ht="22.5" customHeight="1" x14ac:dyDescent="0.15">
      <c r="A21" s="160"/>
      <c r="B21" s="229" t="str">
        <f>IF(テーブル141538[[#This Row],[列1]]="",
    "",
    TEXT(テーブル141538[[#This Row],[列1]],"(aaa)"))</f>
        <v/>
      </c>
      <c r="C21" s="164" t="s">
        <v>20</v>
      </c>
      <c r="D21" s="63" t="s">
        <v>21</v>
      </c>
      <c r="E21" s="167" t="s">
        <v>20</v>
      </c>
      <c r="F21" s="174" t="s">
        <v>32</v>
      </c>
      <c r="G21" s="28">
        <f>IF(OR(テーブル141538[[#This Row],[列2]]="",
          テーブル141538[[#This Row],[列4]]=""),
     0,
     IFERROR(HOUR(テーブル141538[[#This Row],[列4]]-テーブル141538[[#This Row],[列15]]-テーブル141538[[#This Row],[列2]]),
                  IFERROR(HOUR(テーブル141538[[#This Row],[列4]]-テーブル141538[[#This Row],[列2]]),
                               0)))</f>
        <v>0</v>
      </c>
      <c r="H21" s="29" t="s">
        <v>22</v>
      </c>
      <c r="I21"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31" t="s">
        <v>23</v>
      </c>
      <c r="K21" s="32">
        <f>IFERROR((テーブル141538[[#This Row],[列5]]+テーブル141538[[#This Row],[列7]]/60)*$C$5,"")</f>
        <v>0</v>
      </c>
      <c r="L21" s="33" t="s">
        <v>4</v>
      </c>
      <c r="M21" s="171"/>
      <c r="N21" s="34"/>
      <c r="O21" s="53"/>
      <c r="P21" s="25"/>
    </row>
    <row r="22" spans="1:16" ht="22.5" customHeight="1" x14ac:dyDescent="0.15">
      <c r="A22" s="160"/>
      <c r="B22" s="229" t="str">
        <f>IF(テーブル141538[[#This Row],[列1]]="",
    "",
    TEXT(テーブル141538[[#This Row],[列1]],"(aaa)"))</f>
        <v/>
      </c>
      <c r="C22" s="164" t="s">
        <v>20</v>
      </c>
      <c r="D22" s="63" t="s">
        <v>21</v>
      </c>
      <c r="E22" s="167" t="s">
        <v>20</v>
      </c>
      <c r="F22" s="174" t="s">
        <v>32</v>
      </c>
      <c r="G22" s="28">
        <f>IF(OR(テーブル141538[[#This Row],[列2]]="",
          テーブル141538[[#This Row],[列4]]=""),
     0,
     IFERROR(HOUR(テーブル141538[[#This Row],[列4]]-テーブル141538[[#This Row],[列15]]-テーブル141538[[#This Row],[列2]]),
                  IFERROR(HOUR(テーブル141538[[#This Row],[列4]]-テーブル141538[[#This Row],[列2]]),
                               0)))</f>
        <v>0</v>
      </c>
      <c r="H22" s="29" t="s">
        <v>22</v>
      </c>
      <c r="I22"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31" t="s">
        <v>23</v>
      </c>
      <c r="K22" s="32">
        <f>IFERROR((テーブル141538[[#This Row],[列5]]+テーブル141538[[#This Row],[列7]]/60)*$C$5,"")</f>
        <v>0</v>
      </c>
      <c r="L22" s="33" t="s">
        <v>4</v>
      </c>
      <c r="M22" s="171"/>
      <c r="N22" s="34"/>
      <c r="O22" s="53"/>
      <c r="P22" s="25"/>
    </row>
    <row r="23" spans="1:16" ht="22.5" customHeight="1" x14ac:dyDescent="0.15">
      <c r="A23" s="160"/>
      <c r="B23" s="229" t="str">
        <f>IF(テーブル141538[[#This Row],[列1]]="",
    "",
    TEXT(テーブル141538[[#This Row],[列1]],"(aaa)"))</f>
        <v/>
      </c>
      <c r="C23" s="164" t="s">
        <v>20</v>
      </c>
      <c r="D23" s="63" t="s">
        <v>21</v>
      </c>
      <c r="E23" s="167" t="s">
        <v>20</v>
      </c>
      <c r="F23" s="174" t="s">
        <v>32</v>
      </c>
      <c r="G23" s="28">
        <f>IF(OR(テーブル141538[[#This Row],[列2]]="",
          テーブル141538[[#This Row],[列4]]=""),
     0,
     IFERROR(HOUR(テーブル141538[[#This Row],[列4]]-テーブル141538[[#This Row],[列15]]-テーブル141538[[#This Row],[列2]]),
                  IFERROR(HOUR(テーブル141538[[#This Row],[列4]]-テーブル141538[[#This Row],[列2]]),
                               0)))</f>
        <v>0</v>
      </c>
      <c r="H23" s="29" t="s">
        <v>22</v>
      </c>
      <c r="I23"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31" t="s">
        <v>23</v>
      </c>
      <c r="K23" s="32">
        <f>IFERROR((テーブル141538[[#This Row],[列5]]+テーブル141538[[#This Row],[列7]]/60)*$C$5,"")</f>
        <v>0</v>
      </c>
      <c r="L23" s="33" t="s">
        <v>4</v>
      </c>
      <c r="M23" s="171"/>
      <c r="N23" s="34"/>
      <c r="O23" s="53"/>
      <c r="P23" s="25"/>
    </row>
    <row r="24" spans="1:16" ht="22.5" customHeight="1" x14ac:dyDescent="0.15">
      <c r="A24" s="160"/>
      <c r="B24" s="229" t="str">
        <f>IF(テーブル141538[[#This Row],[列1]]="",
    "",
    TEXT(テーブル141538[[#This Row],[列1]],"(aaa)"))</f>
        <v/>
      </c>
      <c r="C24" s="164" t="s">
        <v>20</v>
      </c>
      <c r="D24" s="63" t="s">
        <v>21</v>
      </c>
      <c r="E24" s="167" t="s">
        <v>20</v>
      </c>
      <c r="F24" s="174" t="s">
        <v>32</v>
      </c>
      <c r="G24" s="28">
        <f>IF(OR(テーブル141538[[#This Row],[列2]]="",
          テーブル141538[[#This Row],[列4]]=""),
     0,
     IFERROR(HOUR(テーブル141538[[#This Row],[列4]]-テーブル141538[[#This Row],[列15]]-テーブル141538[[#This Row],[列2]]),
                  IFERROR(HOUR(テーブル141538[[#This Row],[列4]]-テーブル141538[[#This Row],[列2]]),
                               0)))</f>
        <v>0</v>
      </c>
      <c r="H24" s="29" t="s">
        <v>22</v>
      </c>
      <c r="I24"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31" t="s">
        <v>23</v>
      </c>
      <c r="K24" s="32">
        <f>IFERROR((テーブル141538[[#This Row],[列5]]+テーブル141538[[#This Row],[列7]]/60)*$C$5,"")</f>
        <v>0</v>
      </c>
      <c r="L24" s="33" t="s">
        <v>4</v>
      </c>
      <c r="M24" s="170"/>
      <c r="N24" s="34"/>
      <c r="O24" s="53"/>
      <c r="P24" s="25"/>
    </row>
    <row r="25" spans="1:16" ht="22.5" customHeight="1" x14ac:dyDescent="0.15">
      <c r="A25" s="160"/>
      <c r="B25" s="229" t="str">
        <f>IF(テーブル141538[[#This Row],[列1]]="",
    "",
    TEXT(テーブル141538[[#This Row],[列1]],"(aaa)"))</f>
        <v/>
      </c>
      <c r="C25" s="164" t="s">
        <v>20</v>
      </c>
      <c r="D25" s="63" t="s">
        <v>21</v>
      </c>
      <c r="E25" s="167" t="s">
        <v>20</v>
      </c>
      <c r="F25" s="174" t="s">
        <v>32</v>
      </c>
      <c r="G25" s="28">
        <f>IF(OR(テーブル141538[[#This Row],[列2]]="",
          テーブル141538[[#This Row],[列4]]=""),
     0,
     IFERROR(HOUR(テーブル141538[[#This Row],[列4]]-テーブル141538[[#This Row],[列15]]-テーブル141538[[#This Row],[列2]]),
                  IFERROR(HOUR(テーブル141538[[#This Row],[列4]]-テーブル141538[[#This Row],[列2]]),
                               0)))</f>
        <v>0</v>
      </c>
      <c r="H25" s="29" t="s">
        <v>22</v>
      </c>
      <c r="I25"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31" t="s">
        <v>23</v>
      </c>
      <c r="K25" s="32">
        <f>IFERROR((テーブル141538[[#This Row],[列5]]+テーブル141538[[#This Row],[列7]]/60)*$C$5,"")</f>
        <v>0</v>
      </c>
      <c r="L25" s="33" t="s">
        <v>4</v>
      </c>
      <c r="M25" s="171"/>
      <c r="N25" s="34"/>
      <c r="O25" s="53"/>
      <c r="P25" s="25"/>
    </row>
    <row r="26" spans="1:16" ht="22.5" customHeight="1" x14ac:dyDescent="0.15">
      <c r="A26" s="160"/>
      <c r="B26" s="229" t="str">
        <f>IF(テーブル141538[[#This Row],[列1]]="",
    "",
    TEXT(テーブル141538[[#This Row],[列1]],"(aaa)"))</f>
        <v/>
      </c>
      <c r="C26" s="164" t="s">
        <v>20</v>
      </c>
      <c r="D26" s="63" t="s">
        <v>21</v>
      </c>
      <c r="E26" s="167" t="s">
        <v>20</v>
      </c>
      <c r="F26" s="174" t="s">
        <v>32</v>
      </c>
      <c r="G26" s="28">
        <f>IF(OR(テーブル141538[[#This Row],[列2]]="",
          テーブル141538[[#This Row],[列4]]=""),
     0,
     IFERROR(HOUR(テーブル141538[[#This Row],[列4]]-テーブル141538[[#This Row],[列15]]-テーブル141538[[#This Row],[列2]]),
                  IFERROR(HOUR(テーブル141538[[#This Row],[列4]]-テーブル141538[[#This Row],[列2]]),
                               0)))</f>
        <v>0</v>
      </c>
      <c r="H26" s="29" t="s">
        <v>22</v>
      </c>
      <c r="I26"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31" t="s">
        <v>23</v>
      </c>
      <c r="K26" s="32">
        <f>IFERROR((テーブル141538[[#This Row],[列5]]+テーブル141538[[#This Row],[列7]]/60)*$C$5,"")</f>
        <v>0</v>
      </c>
      <c r="L26" s="33" t="s">
        <v>4</v>
      </c>
      <c r="M26" s="171"/>
      <c r="N26" s="34"/>
      <c r="O26" s="53"/>
      <c r="P26" s="25"/>
    </row>
    <row r="27" spans="1:16" ht="22.5" customHeight="1" x14ac:dyDescent="0.15">
      <c r="A27" s="160"/>
      <c r="B27" s="229" t="str">
        <f>IF(テーブル141538[[#This Row],[列1]]="",
    "",
    TEXT(テーブル141538[[#This Row],[列1]],"(aaa)"))</f>
        <v/>
      </c>
      <c r="C27" s="164" t="s">
        <v>20</v>
      </c>
      <c r="D27" s="63" t="s">
        <v>21</v>
      </c>
      <c r="E27" s="167" t="s">
        <v>20</v>
      </c>
      <c r="F27" s="174" t="s">
        <v>32</v>
      </c>
      <c r="G27" s="28">
        <f>IF(OR(テーブル141538[[#This Row],[列2]]="",
          テーブル141538[[#This Row],[列4]]=""),
     0,
     IFERROR(HOUR(テーブル141538[[#This Row],[列4]]-テーブル141538[[#This Row],[列15]]-テーブル141538[[#This Row],[列2]]),
                  IFERROR(HOUR(テーブル141538[[#This Row],[列4]]-テーブル141538[[#This Row],[列2]]),
                               0)))</f>
        <v>0</v>
      </c>
      <c r="H27" s="29" t="s">
        <v>22</v>
      </c>
      <c r="I27"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31" t="s">
        <v>23</v>
      </c>
      <c r="K27" s="32">
        <f>IFERROR((テーブル141538[[#This Row],[列5]]+テーブル141538[[#This Row],[列7]]/60)*$C$5,"")</f>
        <v>0</v>
      </c>
      <c r="L27" s="33" t="s">
        <v>4</v>
      </c>
      <c r="M27" s="171"/>
      <c r="N27" s="34"/>
      <c r="O27" s="53"/>
      <c r="P27" s="25"/>
    </row>
    <row r="28" spans="1:16" ht="22.5" customHeight="1" x14ac:dyDescent="0.15">
      <c r="A28" s="160"/>
      <c r="B28" s="229" t="str">
        <f>IF(テーブル141538[[#This Row],[列1]]="",
    "",
    TEXT(テーブル141538[[#This Row],[列1]],"(aaa)"))</f>
        <v/>
      </c>
      <c r="C28" s="164" t="s">
        <v>20</v>
      </c>
      <c r="D28" s="63" t="s">
        <v>21</v>
      </c>
      <c r="E28" s="167" t="s">
        <v>20</v>
      </c>
      <c r="F28" s="174" t="s">
        <v>32</v>
      </c>
      <c r="G28" s="28">
        <f>IF(OR(テーブル141538[[#This Row],[列2]]="",
          テーブル141538[[#This Row],[列4]]=""),
     0,
     IFERROR(HOUR(テーブル141538[[#This Row],[列4]]-テーブル141538[[#This Row],[列15]]-テーブル141538[[#This Row],[列2]]),
                  IFERROR(HOUR(テーブル141538[[#This Row],[列4]]-テーブル141538[[#This Row],[列2]]),
                               0)))</f>
        <v>0</v>
      </c>
      <c r="H28" s="29" t="s">
        <v>22</v>
      </c>
      <c r="I28"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31" t="s">
        <v>23</v>
      </c>
      <c r="K28" s="32">
        <f>IFERROR((テーブル141538[[#This Row],[列5]]+テーブル141538[[#This Row],[列7]]/60)*$C$5,"")</f>
        <v>0</v>
      </c>
      <c r="L28" s="33" t="s">
        <v>4</v>
      </c>
      <c r="M28" s="171"/>
      <c r="N28" s="34"/>
      <c r="O28" s="53"/>
      <c r="P28" s="25"/>
    </row>
    <row r="29" spans="1:16" ht="22.5" customHeight="1" x14ac:dyDescent="0.15">
      <c r="A29" s="160"/>
      <c r="B29" s="229" t="str">
        <f>IF(テーブル141538[[#This Row],[列1]]="",
    "",
    TEXT(テーブル141538[[#This Row],[列1]],"(aaa)"))</f>
        <v/>
      </c>
      <c r="C29" s="164" t="s">
        <v>20</v>
      </c>
      <c r="D29" s="63" t="s">
        <v>21</v>
      </c>
      <c r="E29" s="167" t="s">
        <v>20</v>
      </c>
      <c r="F29" s="174" t="s">
        <v>32</v>
      </c>
      <c r="G29" s="28">
        <f>IF(OR(テーブル141538[[#This Row],[列2]]="",
          テーブル141538[[#This Row],[列4]]=""),
     0,
     IFERROR(HOUR(テーブル141538[[#This Row],[列4]]-テーブル141538[[#This Row],[列15]]-テーブル141538[[#This Row],[列2]]),
                  IFERROR(HOUR(テーブル141538[[#This Row],[列4]]-テーブル141538[[#This Row],[列2]]),
                               0)))</f>
        <v>0</v>
      </c>
      <c r="H29" s="29" t="s">
        <v>22</v>
      </c>
      <c r="I29" s="36"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31" t="s">
        <v>23</v>
      </c>
      <c r="K29" s="32">
        <f>IFERROR((テーブル141538[[#This Row],[列5]]+テーブル141538[[#This Row],[列7]]/60)*$C$5,"")</f>
        <v>0</v>
      </c>
      <c r="L29" s="33" t="s">
        <v>4</v>
      </c>
      <c r="M29" s="171"/>
      <c r="N29" s="34"/>
      <c r="O29" s="53"/>
      <c r="P29" s="25"/>
    </row>
    <row r="30" spans="1:16" ht="22.5" customHeight="1" thickBot="1" x14ac:dyDescent="0.2">
      <c r="A30" s="161"/>
      <c r="B30" s="230" t="str">
        <f>IF(テーブル141538[[#This Row],[列1]]="",
    "",
    TEXT(テーブル141538[[#This Row],[列1]],"(aaa)"))</f>
        <v/>
      </c>
      <c r="C30" s="165" t="s">
        <v>20</v>
      </c>
      <c r="D30" s="38" t="s">
        <v>21</v>
      </c>
      <c r="E30" s="168" t="s">
        <v>20</v>
      </c>
      <c r="F30" s="175" t="s">
        <v>32</v>
      </c>
      <c r="G30" s="39">
        <f>IF(OR(テーブル141538[[#This Row],[列2]]="",
          テーブル141538[[#This Row],[列4]]=""),
     0,
     IFERROR(HOUR(テーブル141538[[#This Row],[列4]]-テーブル141538[[#This Row],[列15]]-テーブル141538[[#This Row],[列2]]),
                  IFERROR(HOUR(テーブル141538[[#This Row],[列4]]-テーブル141538[[#This Row],[列2]]),
                               0)))</f>
        <v>0</v>
      </c>
      <c r="H30" s="40" t="s">
        <v>22</v>
      </c>
      <c r="I30" s="41"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42" t="s">
        <v>23</v>
      </c>
      <c r="K30" s="43">
        <f>IFERROR((テーブル141538[[#This Row],[列5]]+テーブル141538[[#This Row],[列7]]/60)*$C$5,"")</f>
        <v>0</v>
      </c>
      <c r="L30" s="44" t="s">
        <v>4</v>
      </c>
      <c r="M30" s="172"/>
      <c r="N30" s="45"/>
      <c r="O30" s="53"/>
      <c r="P30" s="25"/>
    </row>
    <row r="31" spans="1:16" ht="22.5" customHeight="1" thickBot="1" x14ac:dyDescent="0.2">
      <c r="A31" s="206" t="s">
        <v>27</v>
      </c>
      <c r="B31" s="207"/>
      <c r="C31" s="208"/>
      <c r="D31" s="209"/>
      <c r="E31" s="210"/>
      <c r="F31" s="61"/>
      <c r="G31" s="211">
        <f>SUM(テーブル141538[[#All],[列5]])+SUM(テーブル141538[[#All],[列7]])/60</f>
        <v>0</v>
      </c>
      <c r="H31" s="212"/>
      <c r="I31" s="213" t="s">
        <v>24</v>
      </c>
      <c r="J31" s="214"/>
      <c r="K31" s="46">
        <f>SUM(テーブル141538[[#All],[列9]])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⑥年月支払分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IF(テーブル141523[[#This Row],[列1]]="",
    "",
    TEXT(テーブル141523[[#This Row],[列1]],"(aaa)"))</f>
        <v/>
      </c>
      <c r="C8" s="177" t="s">
        <v>32</v>
      </c>
      <c r="D8" s="17" t="s">
        <v>13</v>
      </c>
      <c r="E8" s="178" t="s">
        <v>32</v>
      </c>
      <c r="F8" s="179" t="s">
        <v>32</v>
      </c>
      <c r="G8" s="18">
        <f>IF(OR(テーブル141523[[#This Row],[列2]]="",
          テーブル141523[[#This Row],[列4]]=""),
     0,
     IFERROR(HOUR(テーブル141523[[#This Row],[列4]]-テーブル141523[[#This Row],[列15]]-テーブル141523[[#This Row],[列2]]),
                  IFERROR(HOUR(テーブル141523[[#This Row],[列4]]-テーブル141523[[#This Row],[列2]]),
                               0)))</f>
        <v>0</v>
      </c>
      <c r="H8" s="19" t="s">
        <v>22</v>
      </c>
      <c r="I8" s="2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21" t="s">
        <v>23</v>
      </c>
      <c r="K8" s="22">
        <f>IFERROR((テーブル141523[[#This Row],[列5]]+テーブル141523[[#This Row],[列7]]/60)*$C$5,"")</f>
        <v>0</v>
      </c>
      <c r="L8" s="23" t="s">
        <v>4</v>
      </c>
      <c r="M8" s="176"/>
      <c r="N8" s="24"/>
      <c r="O8" s="53"/>
      <c r="P8" s="25"/>
    </row>
    <row r="9" spans="1:16" ht="22.5" customHeight="1" x14ac:dyDescent="0.15">
      <c r="A9" s="160"/>
      <c r="B9" s="228" t="str">
        <f>IF(テーブル141523[[#This Row],[列1]]="",
    "",
    TEXT(テーブル141523[[#This Row],[列1]],"(aaa)"))</f>
        <v/>
      </c>
      <c r="C9" s="164" t="s">
        <v>32</v>
      </c>
      <c r="D9" s="63" t="s">
        <v>13</v>
      </c>
      <c r="E9" s="167" t="s">
        <v>32</v>
      </c>
      <c r="F9" s="174" t="s">
        <v>32</v>
      </c>
      <c r="G9" s="28">
        <f>IF(OR(テーブル141523[[#This Row],[列2]]="",
          テーブル141523[[#This Row],[列4]]=""),
     0,
     IFERROR(HOUR(テーブル141523[[#This Row],[列4]]-テーブル141523[[#This Row],[列15]]-テーブル141523[[#This Row],[列2]]),
                  IFERROR(HOUR(テーブル141523[[#This Row],[列4]]-テーブル141523[[#This Row],[列2]]),
                               0)))</f>
        <v>0</v>
      </c>
      <c r="H9" s="29" t="s">
        <v>22</v>
      </c>
      <c r="I9" s="3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31" t="s">
        <v>23</v>
      </c>
      <c r="K9" s="32">
        <f>IFERROR((テーブル141523[[#This Row],[列5]]+テーブル141523[[#This Row],[列7]]/60)*$C$5,"")</f>
        <v>0</v>
      </c>
      <c r="L9" s="33" t="s">
        <v>4</v>
      </c>
      <c r="M9" s="170"/>
      <c r="N9" s="34"/>
      <c r="O9" s="53"/>
      <c r="P9" s="25"/>
    </row>
    <row r="10" spans="1:16" ht="22.5" customHeight="1" x14ac:dyDescent="0.15">
      <c r="A10" s="160"/>
      <c r="B10" s="229" t="str">
        <f>IF(テーブル141523[[#This Row],[列1]]="",
    "",
    TEXT(テーブル141523[[#This Row],[列1]],"(aaa)"))</f>
        <v/>
      </c>
      <c r="C10" s="164" t="s">
        <v>32</v>
      </c>
      <c r="D10" s="63" t="s">
        <v>13</v>
      </c>
      <c r="E10" s="167" t="s">
        <v>32</v>
      </c>
      <c r="F10" s="174" t="s">
        <v>32</v>
      </c>
      <c r="G10" s="28">
        <f>IF(OR(テーブル141523[[#This Row],[列2]]="",
          テーブル141523[[#This Row],[列4]]=""),
     0,
     IFERROR(HOUR(テーブル141523[[#This Row],[列4]]-テーブル141523[[#This Row],[列15]]-テーブル141523[[#This Row],[列2]]),
                  IFERROR(HOUR(テーブル141523[[#This Row],[列4]]-テーブル141523[[#This Row],[列2]]),
                               0)))</f>
        <v>0</v>
      </c>
      <c r="H10" s="29" t="s">
        <v>22</v>
      </c>
      <c r="I10"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31" t="s">
        <v>23</v>
      </c>
      <c r="K10" s="32">
        <f>IFERROR((テーブル141523[[#This Row],[列5]]+テーブル141523[[#This Row],[列7]]/60)*$C$5,"")</f>
        <v>0</v>
      </c>
      <c r="L10" s="33" t="s">
        <v>4</v>
      </c>
      <c r="M10" s="171"/>
      <c r="N10" s="34"/>
      <c r="O10" s="53"/>
      <c r="P10" s="25"/>
    </row>
    <row r="11" spans="1:16" ht="22.5" customHeight="1" x14ac:dyDescent="0.15">
      <c r="A11" s="160"/>
      <c r="B11" s="229" t="str">
        <f>IF(テーブル141523[[#This Row],[列1]]="",
    "",
    TEXT(テーブル141523[[#This Row],[列1]],"(aaa)"))</f>
        <v/>
      </c>
      <c r="C11" s="164" t="s">
        <v>20</v>
      </c>
      <c r="D11" s="63" t="s">
        <v>21</v>
      </c>
      <c r="E11" s="167" t="s">
        <v>20</v>
      </c>
      <c r="F11" s="174" t="s">
        <v>32</v>
      </c>
      <c r="G11" s="28">
        <f>IF(OR(テーブル141523[[#This Row],[列2]]="",
          テーブル141523[[#This Row],[列4]]=""),
     0,
     IFERROR(HOUR(テーブル141523[[#This Row],[列4]]-テーブル141523[[#This Row],[列15]]-テーブル141523[[#This Row],[列2]]),
                  IFERROR(HOUR(テーブル141523[[#This Row],[列4]]-テーブル141523[[#This Row],[列2]]),
                               0)))</f>
        <v>0</v>
      </c>
      <c r="H11" s="29" t="s">
        <v>22</v>
      </c>
      <c r="I11"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31" t="s">
        <v>23</v>
      </c>
      <c r="K11" s="32">
        <f>IFERROR((テーブル141523[[#This Row],[列5]]+テーブル141523[[#This Row],[列7]]/60)*$C$5,"")</f>
        <v>0</v>
      </c>
      <c r="L11" s="33" t="s">
        <v>4</v>
      </c>
      <c r="M11" s="171"/>
      <c r="N11" s="34"/>
      <c r="O11" s="53"/>
      <c r="P11" s="25"/>
    </row>
    <row r="12" spans="1:16" ht="22.5" customHeight="1" x14ac:dyDescent="0.15">
      <c r="A12" s="160"/>
      <c r="B12" s="229" t="str">
        <f>IF(テーブル141523[[#This Row],[列1]]="",
    "",
    TEXT(テーブル141523[[#This Row],[列1]],"(aaa)"))</f>
        <v/>
      </c>
      <c r="C12" s="164" t="s">
        <v>20</v>
      </c>
      <c r="D12" s="63" t="s">
        <v>21</v>
      </c>
      <c r="E12" s="167" t="s">
        <v>20</v>
      </c>
      <c r="F12" s="174" t="s">
        <v>32</v>
      </c>
      <c r="G12" s="28">
        <f>IF(OR(テーブル141523[[#This Row],[列2]]="",
          テーブル141523[[#This Row],[列4]]=""),
     0,
     IFERROR(HOUR(テーブル141523[[#This Row],[列4]]-テーブル141523[[#This Row],[列15]]-テーブル141523[[#This Row],[列2]]),
                  IFERROR(HOUR(テーブル141523[[#This Row],[列4]]-テーブル141523[[#This Row],[列2]]),
                               0)))</f>
        <v>0</v>
      </c>
      <c r="H12" s="29" t="s">
        <v>22</v>
      </c>
      <c r="I12"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31" t="s">
        <v>23</v>
      </c>
      <c r="K12" s="32">
        <f>IFERROR((テーブル141523[[#This Row],[列5]]+テーブル141523[[#This Row],[列7]]/60)*$C$5,"")</f>
        <v>0</v>
      </c>
      <c r="L12" s="33" t="s">
        <v>4</v>
      </c>
      <c r="M12" s="171"/>
      <c r="N12" s="34"/>
      <c r="O12" s="53"/>
      <c r="P12" s="25"/>
    </row>
    <row r="13" spans="1:16" ht="22.5" customHeight="1" x14ac:dyDescent="0.15">
      <c r="A13" s="160"/>
      <c r="B13" s="229" t="str">
        <f>IF(テーブル141523[[#This Row],[列1]]="",
    "",
    TEXT(テーブル141523[[#This Row],[列1]],"(aaa)"))</f>
        <v/>
      </c>
      <c r="C13" s="164" t="s">
        <v>20</v>
      </c>
      <c r="D13" s="63" t="s">
        <v>21</v>
      </c>
      <c r="E13" s="167" t="s">
        <v>20</v>
      </c>
      <c r="F13" s="174" t="s">
        <v>32</v>
      </c>
      <c r="G13" s="28">
        <f>IF(OR(テーブル141523[[#This Row],[列2]]="",
          テーブル141523[[#This Row],[列4]]=""),
     0,
     IFERROR(HOUR(テーブル141523[[#This Row],[列4]]-テーブル141523[[#This Row],[列15]]-テーブル141523[[#This Row],[列2]]),
                  IFERROR(HOUR(テーブル141523[[#This Row],[列4]]-テーブル141523[[#This Row],[列2]]),
                               0)))</f>
        <v>0</v>
      </c>
      <c r="H13" s="29" t="s">
        <v>22</v>
      </c>
      <c r="I13"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31" t="s">
        <v>23</v>
      </c>
      <c r="K13" s="32">
        <f>IFERROR((テーブル141523[[#This Row],[列5]]+テーブル141523[[#This Row],[列7]]/60)*$C$5,"")</f>
        <v>0</v>
      </c>
      <c r="L13" s="33" t="s">
        <v>4</v>
      </c>
      <c r="M13" s="171"/>
      <c r="N13" s="34"/>
      <c r="O13" s="53"/>
      <c r="P13" s="25"/>
    </row>
    <row r="14" spans="1:16" ht="22.5" customHeight="1" x14ac:dyDescent="0.15">
      <c r="A14" s="160"/>
      <c r="B14" s="229" t="str">
        <f>IF(テーブル141523[[#This Row],[列1]]="",
    "",
    TEXT(テーブル141523[[#This Row],[列1]],"(aaa)"))</f>
        <v/>
      </c>
      <c r="C14" s="164" t="s">
        <v>20</v>
      </c>
      <c r="D14" s="63" t="s">
        <v>21</v>
      </c>
      <c r="E14" s="167" t="s">
        <v>20</v>
      </c>
      <c r="F14" s="174" t="s">
        <v>32</v>
      </c>
      <c r="G14" s="28">
        <f>IF(OR(テーブル141523[[#This Row],[列2]]="",
          テーブル141523[[#This Row],[列4]]=""),
     0,
     IFERROR(HOUR(テーブル141523[[#This Row],[列4]]-テーブル141523[[#This Row],[列15]]-テーブル141523[[#This Row],[列2]]),
                  IFERROR(HOUR(テーブル141523[[#This Row],[列4]]-テーブル141523[[#This Row],[列2]]),
                               0)))</f>
        <v>0</v>
      </c>
      <c r="H14" s="29" t="s">
        <v>22</v>
      </c>
      <c r="I14"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31" t="s">
        <v>23</v>
      </c>
      <c r="K14" s="32">
        <f>IFERROR((テーブル141523[[#This Row],[列5]]+テーブル141523[[#This Row],[列7]]/60)*$C$5,"")</f>
        <v>0</v>
      </c>
      <c r="L14" s="33" t="s">
        <v>4</v>
      </c>
      <c r="M14" s="171"/>
      <c r="N14" s="34"/>
      <c r="O14" s="53"/>
      <c r="P14" s="25"/>
    </row>
    <row r="15" spans="1:16" ht="22.5" customHeight="1" x14ac:dyDescent="0.15">
      <c r="A15" s="160"/>
      <c r="B15" s="229" t="str">
        <f>IF(テーブル141523[[#This Row],[列1]]="",
    "",
    TEXT(テーブル141523[[#This Row],[列1]],"(aaa)"))</f>
        <v/>
      </c>
      <c r="C15" s="164" t="s">
        <v>20</v>
      </c>
      <c r="D15" s="63" t="s">
        <v>21</v>
      </c>
      <c r="E15" s="167" t="s">
        <v>20</v>
      </c>
      <c r="F15" s="174" t="s">
        <v>32</v>
      </c>
      <c r="G15" s="28">
        <f>IF(OR(テーブル141523[[#This Row],[列2]]="",
          テーブル141523[[#This Row],[列4]]=""),
     0,
     IFERROR(HOUR(テーブル141523[[#This Row],[列4]]-テーブル141523[[#This Row],[列15]]-テーブル141523[[#This Row],[列2]]),
                  IFERROR(HOUR(テーブル141523[[#This Row],[列4]]-テーブル141523[[#This Row],[列2]]),
                               0)))</f>
        <v>0</v>
      </c>
      <c r="H15" s="29" t="s">
        <v>22</v>
      </c>
      <c r="I15"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31" t="s">
        <v>23</v>
      </c>
      <c r="K15" s="32">
        <f>IFERROR((テーブル141523[[#This Row],[列5]]+テーブル141523[[#This Row],[列7]]/60)*$C$5,"")</f>
        <v>0</v>
      </c>
      <c r="L15" s="33" t="s">
        <v>4</v>
      </c>
      <c r="M15" s="171"/>
      <c r="N15" s="34"/>
      <c r="O15" s="53"/>
      <c r="P15" s="25"/>
    </row>
    <row r="16" spans="1:16" ht="22.5" customHeight="1" x14ac:dyDescent="0.15">
      <c r="A16" s="160"/>
      <c r="B16" s="229" t="str">
        <f>IF(テーブル141523[[#This Row],[列1]]="",
    "",
    TEXT(テーブル141523[[#This Row],[列1]],"(aaa)"))</f>
        <v/>
      </c>
      <c r="C16" s="164" t="s">
        <v>20</v>
      </c>
      <c r="D16" s="63" t="s">
        <v>21</v>
      </c>
      <c r="E16" s="167" t="s">
        <v>20</v>
      </c>
      <c r="F16" s="174" t="s">
        <v>32</v>
      </c>
      <c r="G16" s="28">
        <f>IF(OR(テーブル141523[[#This Row],[列2]]="",
          テーブル141523[[#This Row],[列4]]=""),
     0,
     IFERROR(HOUR(テーブル141523[[#This Row],[列4]]-テーブル141523[[#This Row],[列15]]-テーブル141523[[#This Row],[列2]]),
                  IFERROR(HOUR(テーブル141523[[#This Row],[列4]]-テーブル141523[[#This Row],[列2]]),
                               0)))</f>
        <v>0</v>
      </c>
      <c r="H16" s="29" t="s">
        <v>22</v>
      </c>
      <c r="I16"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31" t="s">
        <v>23</v>
      </c>
      <c r="K16" s="32">
        <f>IFERROR((テーブル141523[[#This Row],[列5]]+テーブル141523[[#This Row],[列7]]/60)*$C$5,"")</f>
        <v>0</v>
      </c>
      <c r="L16" s="33" t="s">
        <v>4</v>
      </c>
      <c r="M16" s="171"/>
      <c r="N16" s="34"/>
      <c r="O16" s="53"/>
      <c r="P16" s="25"/>
    </row>
    <row r="17" spans="1:16" ht="22.5" customHeight="1" x14ac:dyDescent="0.15">
      <c r="A17" s="160"/>
      <c r="B17" s="229" t="str">
        <f>IF(テーブル141523[[#This Row],[列1]]="",
    "",
    TEXT(テーブル141523[[#This Row],[列1]],"(aaa)"))</f>
        <v/>
      </c>
      <c r="C17" s="164" t="s">
        <v>20</v>
      </c>
      <c r="D17" s="63" t="s">
        <v>21</v>
      </c>
      <c r="E17" s="167" t="s">
        <v>20</v>
      </c>
      <c r="F17" s="174" t="s">
        <v>32</v>
      </c>
      <c r="G17" s="28">
        <f>IF(OR(テーブル141523[[#This Row],[列2]]="",
          テーブル141523[[#This Row],[列4]]=""),
     0,
     IFERROR(HOUR(テーブル141523[[#This Row],[列4]]-テーブル141523[[#This Row],[列15]]-テーブル141523[[#This Row],[列2]]),
                  IFERROR(HOUR(テーブル141523[[#This Row],[列4]]-テーブル141523[[#This Row],[列2]]),
                               0)))</f>
        <v>0</v>
      </c>
      <c r="H17" s="29" t="s">
        <v>22</v>
      </c>
      <c r="I17"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31" t="s">
        <v>23</v>
      </c>
      <c r="K17" s="32">
        <f>IFERROR((テーブル141523[[#This Row],[列5]]+テーブル141523[[#This Row],[列7]]/60)*$C$5,"")</f>
        <v>0</v>
      </c>
      <c r="L17" s="33" t="s">
        <v>4</v>
      </c>
      <c r="M17" s="171"/>
      <c r="N17" s="34"/>
      <c r="O17" s="53"/>
      <c r="P17" s="25"/>
    </row>
    <row r="18" spans="1:16" ht="22.5" customHeight="1" x14ac:dyDescent="0.15">
      <c r="A18" s="160"/>
      <c r="B18" s="229" t="str">
        <f>IF(テーブル141523[[#This Row],[列1]]="",
    "",
    TEXT(テーブル141523[[#This Row],[列1]],"(aaa)"))</f>
        <v/>
      </c>
      <c r="C18" s="164" t="s">
        <v>20</v>
      </c>
      <c r="D18" s="63" t="s">
        <v>21</v>
      </c>
      <c r="E18" s="167" t="s">
        <v>20</v>
      </c>
      <c r="F18" s="174" t="s">
        <v>32</v>
      </c>
      <c r="G18" s="28">
        <f>IF(OR(テーブル141523[[#This Row],[列2]]="",
          テーブル141523[[#This Row],[列4]]=""),
     0,
     IFERROR(HOUR(テーブル141523[[#This Row],[列4]]-テーブル141523[[#This Row],[列15]]-テーブル141523[[#This Row],[列2]]),
                  IFERROR(HOUR(テーブル141523[[#This Row],[列4]]-テーブル141523[[#This Row],[列2]]),
                               0)))</f>
        <v>0</v>
      </c>
      <c r="H18" s="29" t="s">
        <v>22</v>
      </c>
      <c r="I18"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31" t="s">
        <v>23</v>
      </c>
      <c r="K18" s="32">
        <f>IFERROR((テーブル141523[[#This Row],[列5]]+テーブル141523[[#This Row],[列7]]/60)*$C$5,"")</f>
        <v>0</v>
      </c>
      <c r="L18" s="33" t="s">
        <v>4</v>
      </c>
      <c r="M18" s="171"/>
      <c r="N18" s="34"/>
      <c r="O18" s="53"/>
      <c r="P18" s="25"/>
    </row>
    <row r="19" spans="1:16" ht="22.5" customHeight="1" x14ac:dyDescent="0.15">
      <c r="A19" s="160"/>
      <c r="B19" s="229" t="str">
        <f>IF(テーブル141523[[#This Row],[列1]]="",
    "",
    TEXT(テーブル141523[[#This Row],[列1]],"(aaa)"))</f>
        <v/>
      </c>
      <c r="C19" s="164" t="s">
        <v>20</v>
      </c>
      <c r="D19" s="63" t="s">
        <v>21</v>
      </c>
      <c r="E19" s="167" t="s">
        <v>20</v>
      </c>
      <c r="F19" s="174" t="s">
        <v>32</v>
      </c>
      <c r="G19" s="28">
        <f>IF(OR(テーブル141523[[#This Row],[列2]]="",
          テーブル141523[[#This Row],[列4]]=""),
     0,
     IFERROR(HOUR(テーブル141523[[#This Row],[列4]]-テーブル141523[[#This Row],[列15]]-テーブル141523[[#This Row],[列2]]),
                  IFERROR(HOUR(テーブル141523[[#This Row],[列4]]-テーブル141523[[#This Row],[列2]]),
                               0)))</f>
        <v>0</v>
      </c>
      <c r="H19" s="29" t="s">
        <v>22</v>
      </c>
      <c r="I19"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31" t="s">
        <v>23</v>
      </c>
      <c r="K19" s="32">
        <f>IFERROR((テーブル141523[[#This Row],[列5]]+テーブル141523[[#This Row],[列7]]/60)*$C$5,"")</f>
        <v>0</v>
      </c>
      <c r="L19" s="33" t="s">
        <v>4</v>
      </c>
      <c r="M19" s="171"/>
      <c r="N19" s="34"/>
      <c r="O19" s="53"/>
      <c r="P19" s="25"/>
    </row>
    <row r="20" spans="1:16" ht="22.5" customHeight="1" x14ac:dyDescent="0.15">
      <c r="A20" s="160"/>
      <c r="B20" s="229" t="str">
        <f>IF(テーブル141523[[#This Row],[列1]]="",
    "",
    TEXT(テーブル141523[[#This Row],[列1]],"(aaa)"))</f>
        <v/>
      </c>
      <c r="C20" s="164" t="s">
        <v>20</v>
      </c>
      <c r="D20" s="63" t="s">
        <v>21</v>
      </c>
      <c r="E20" s="167" t="s">
        <v>20</v>
      </c>
      <c r="F20" s="174" t="s">
        <v>32</v>
      </c>
      <c r="G20" s="28">
        <f>IF(OR(テーブル141523[[#This Row],[列2]]="",
          テーブル141523[[#This Row],[列4]]=""),
     0,
     IFERROR(HOUR(テーブル141523[[#This Row],[列4]]-テーブル141523[[#This Row],[列15]]-テーブル141523[[#This Row],[列2]]),
                  IFERROR(HOUR(テーブル141523[[#This Row],[列4]]-テーブル141523[[#This Row],[列2]]),
                               0)))</f>
        <v>0</v>
      </c>
      <c r="H20" s="29" t="s">
        <v>22</v>
      </c>
      <c r="I20"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31" t="s">
        <v>23</v>
      </c>
      <c r="K20" s="32">
        <f>IFERROR((テーブル141523[[#This Row],[列5]]+テーブル141523[[#This Row],[列7]]/60)*$C$5,"")</f>
        <v>0</v>
      </c>
      <c r="L20" s="33" t="s">
        <v>4</v>
      </c>
      <c r="M20" s="171"/>
      <c r="N20" s="34"/>
      <c r="O20" s="53"/>
      <c r="P20" s="25"/>
    </row>
    <row r="21" spans="1:16" ht="22.5" customHeight="1" x14ac:dyDescent="0.15">
      <c r="A21" s="160"/>
      <c r="B21" s="229" t="str">
        <f>IF(テーブル141523[[#This Row],[列1]]="",
    "",
    TEXT(テーブル141523[[#This Row],[列1]],"(aaa)"))</f>
        <v/>
      </c>
      <c r="C21" s="164" t="s">
        <v>20</v>
      </c>
      <c r="D21" s="63" t="s">
        <v>21</v>
      </c>
      <c r="E21" s="167" t="s">
        <v>20</v>
      </c>
      <c r="F21" s="174" t="s">
        <v>32</v>
      </c>
      <c r="G21" s="28">
        <f>IF(OR(テーブル141523[[#This Row],[列2]]="",
          テーブル141523[[#This Row],[列4]]=""),
     0,
     IFERROR(HOUR(テーブル141523[[#This Row],[列4]]-テーブル141523[[#This Row],[列15]]-テーブル141523[[#This Row],[列2]]),
                  IFERROR(HOUR(テーブル141523[[#This Row],[列4]]-テーブル141523[[#This Row],[列2]]),
                               0)))</f>
        <v>0</v>
      </c>
      <c r="H21" s="29" t="s">
        <v>22</v>
      </c>
      <c r="I21"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31" t="s">
        <v>23</v>
      </c>
      <c r="K21" s="32">
        <f>IFERROR((テーブル141523[[#This Row],[列5]]+テーブル141523[[#This Row],[列7]]/60)*$C$5,"")</f>
        <v>0</v>
      </c>
      <c r="L21" s="33" t="s">
        <v>4</v>
      </c>
      <c r="M21" s="171"/>
      <c r="N21" s="34"/>
      <c r="O21" s="53"/>
      <c r="P21" s="25"/>
    </row>
    <row r="22" spans="1:16" ht="22.5" customHeight="1" x14ac:dyDescent="0.15">
      <c r="A22" s="160"/>
      <c r="B22" s="229" t="str">
        <f>IF(テーブル141523[[#This Row],[列1]]="",
    "",
    TEXT(テーブル141523[[#This Row],[列1]],"(aaa)"))</f>
        <v/>
      </c>
      <c r="C22" s="164" t="s">
        <v>20</v>
      </c>
      <c r="D22" s="63" t="s">
        <v>21</v>
      </c>
      <c r="E22" s="167" t="s">
        <v>20</v>
      </c>
      <c r="F22" s="174" t="s">
        <v>32</v>
      </c>
      <c r="G22" s="28">
        <f>IF(OR(テーブル141523[[#This Row],[列2]]="",
          テーブル141523[[#This Row],[列4]]=""),
     0,
     IFERROR(HOUR(テーブル141523[[#This Row],[列4]]-テーブル141523[[#This Row],[列15]]-テーブル141523[[#This Row],[列2]]),
                  IFERROR(HOUR(テーブル141523[[#This Row],[列4]]-テーブル141523[[#This Row],[列2]]),
                               0)))</f>
        <v>0</v>
      </c>
      <c r="H22" s="29" t="s">
        <v>22</v>
      </c>
      <c r="I22"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31" t="s">
        <v>23</v>
      </c>
      <c r="K22" s="32">
        <f>IFERROR((テーブル141523[[#This Row],[列5]]+テーブル141523[[#This Row],[列7]]/60)*$C$5,"")</f>
        <v>0</v>
      </c>
      <c r="L22" s="33" t="s">
        <v>4</v>
      </c>
      <c r="M22" s="171"/>
      <c r="N22" s="34"/>
      <c r="O22" s="53"/>
      <c r="P22" s="25"/>
    </row>
    <row r="23" spans="1:16" ht="22.5" customHeight="1" x14ac:dyDescent="0.15">
      <c r="A23" s="160"/>
      <c r="B23" s="229" t="str">
        <f>IF(テーブル141523[[#This Row],[列1]]="",
    "",
    TEXT(テーブル141523[[#This Row],[列1]],"(aaa)"))</f>
        <v/>
      </c>
      <c r="C23" s="164" t="s">
        <v>20</v>
      </c>
      <c r="D23" s="63" t="s">
        <v>21</v>
      </c>
      <c r="E23" s="167" t="s">
        <v>20</v>
      </c>
      <c r="F23" s="174" t="s">
        <v>32</v>
      </c>
      <c r="G23" s="28">
        <f>IF(OR(テーブル141523[[#This Row],[列2]]="",
          テーブル141523[[#This Row],[列4]]=""),
     0,
     IFERROR(HOUR(テーブル141523[[#This Row],[列4]]-テーブル141523[[#This Row],[列15]]-テーブル141523[[#This Row],[列2]]),
                  IFERROR(HOUR(テーブル141523[[#This Row],[列4]]-テーブル141523[[#This Row],[列2]]),
                               0)))</f>
        <v>0</v>
      </c>
      <c r="H23" s="29" t="s">
        <v>22</v>
      </c>
      <c r="I23"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31" t="s">
        <v>23</v>
      </c>
      <c r="K23" s="32">
        <f>IFERROR((テーブル141523[[#This Row],[列5]]+テーブル141523[[#This Row],[列7]]/60)*$C$5,"")</f>
        <v>0</v>
      </c>
      <c r="L23" s="33" t="s">
        <v>4</v>
      </c>
      <c r="M23" s="171"/>
      <c r="N23" s="34"/>
      <c r="O23" s="53"/>
      <c r="P23" s="25"/>
    </row>
    <row r="24" spans="1:16" ht="22.5" customHeight="1" x14ac:dyDescent="0.15">
      <c r="A24" s="160"/>
      <c r="B24" s="229" t="str">
        <f>IF(テーブル141523[[#This Row],[列1]]="",
    "",
    TEXT(テーブル141523[[#This Row],[列1]],"(aaa)"))</f>
        <v/>
      </c>
      <c r="C24" s="164" t="s">
        <v>20</v>
      </c>
      <c r="D24" s="63" t="s">
        <v>21</v>
      </c>
      <c r="E24" s="167" t="s">
        <v>20</v>
      </c>
      <c r="F24" s="174" t="s">
        <v>32</v>
      </c>
      <c r="G24" s="28">
        <f>IF(OR(テーブル141523[[#This Row],[列2]]="",
          テーブル141523[[#This Row],[列4]]=""),
     0,
     IFERROR(HOUR(テーブル141523[[#This Row],[列4]]-テーブル141523[[#This Row],[列15]]-テーブル141523[[#This Row],[列2]]),
                  IFERROR(HOUR(テーブル141523[[#This Row],[列4]]-テーブル141523[[#This Row],[列2]]),
                               0)))</f>
        <v>0</v>
      </c>
      <c r="H24" s="29" t="s">
        <v>22</v>
      </c>
      <c r="I24"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31" t="s">
        <v>23</v>
      </c>
      <c r="K24" s="32">
        <f>IFERROR((テーブル141523[[#This Row],[列5]]+テーブル141523[[#This Row],[列7]]/60)*$C$5,"")</f>
        <v>0</v>
      </c>
      <c r="L24" s="33" t="s">
        <v>4</v>
      </c>
      <c r="M24" s="170"/>
      <c r="N24" s="34"/>
      <c r="O24" s="53"/>
      <c r="P24" s="25"/>
    </row>
    <row r="25" spans="1:16" ht="22.5" customHeight="1" x14ac:dyDescent="0.15">
      <c r="A25" s="160"/>
      <c r="B25" s="229" t="str">
        <f>IF(テーブル141523[[#This Row],[列1]]="",
    "",
    TEXT(テーブル141523[[#This Row],[列1]],"(aaa)"))</f>
        <v/>
      </c>
      <c r="C25" s="164" t="s">
        <v>20</v>
      </c>
      <c r="D25" s="63" t="s">
        <v>21</v>
      </c>
      <c r="E25" s="167" t="s">
        <v>20</v>
      </c>
      <c r="F25" s="174" t="s">
        <v>32</v>
      </c>
      <c r="G25" s="28">
        <f>IF(OR(テーブル141523[[#This Row],[列2]]="",
          テーブル141523[[#This Row],[列4]]=""),
     0,
     IFERROR(HOUR(テーブル141523[[#This Row],[列4]]-テーブル141523[[#This Row],[列15]]-テーブル141523[[#This Row],[列2]]),
                  IFERROR(HOUR(テーブル141523[[#This Row],[列4]]-テーブル141523[[#This Row],[列2]]),
                               0)))</f>
        <v>0</v>
      </c>
      <c r="H25" s="29" t="s">
        <v>22</v>
      </c>
      <c r="I25"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31" t="s">
        <v>23</v>
      </c>
      <c r="K25" s="32">
        <f>IFERROR((テーブル141523[[#This Row],[列5]]+テーブル141523[[#This Row],[列7]]/60)*$C$5,"")</f>
        <v>0</v>
      </c>
      <c r="L25" s="33" t="s">
        <v>4</v>
      </c>
      <c r="M25" s="171"/>
      <c r="N25" s="34"/>
      <c r="O25" s="53"/>
      <c r="P25" s="25"/>
    </row>
    <row r="26" spans="1:16" ht="22.5" customHeight="1" x14ac:dyDescent="0.15">
      <c r="A26" s="160"/>
      <c r="B26" s="229" t="str">
        <f>IF(テーブル141523[[#This Row],[列1]]="",
    "",
    TEXT(テーブル141523[[#This Row],[列1]],"(aaa)"))</f>
        <v/>
      </c>
      <c r="C26" s="164" t="s">
        <v>20</v>
      </c>
      <c r="D26" s="63" t="s">
        <v>21</v>
      </c>
      <c r="E26" s="167" t="s">
        <v>20</v>
      </c>
      <c r="F26" s="174" t="s">
        <v>32</v>
      </c>
      <c r="G26" s="28">
        <f>IF(OR(テーブル141523[[#This Row],[列2]]="",
          テーブル141523[[#This Row],[列4]]=""),
     0,
     IFERROR(HOUR(テーブル141523[[#This Row],[列4]]-テーブル141523[[#This Row],[列15]]-テーブル141523[[#This Row],[列2]]),
                  IFERROR(HOUR(テーブル141523[[#This Row],[列4]]-テーブル141523[[#This Row],[列2]]),
                               0)))</f>
        <v>0</v>
      </c>
      <c r="H26" s="29" t="s">
        <v>22</v>
      </c>
      <c r="I26"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31" t="s">
        <v>23</v>
      </c>
      <c r="K26" s="32">
        <f>IFERROR((テーブル141523[[#This Row],[列5]]+テーブル141523[[#This Row],[列7]]/60)*$C$5,"")</f>
        <v>0</v>
      </c>
      <c r="L26" s="33" t="s">
        <v>4</v>
      </c>
      <c r="M26" s="171"/>
      <c r="N26" s="34"/>
      <c r="O26" s="53"/>
      <c r="P26" s="25"/>
    </row>
    <row r="27" spans="1:16" ht="22.5" customHeight="1" x14ac:dyDescent="0.15">
      <c r="A27" s="160"/>
      <c r="B27" s="229" t="str">
        <f>IF(テーブル141523[[#This Row],[列1]]="",
    "",
    TEXT(テーブル141523[[#This Row],[列1]],"(aaa)"))</f>
        <v/>
      </c>
      <c r="C27" s="164" t="s">
        <v>20</v>
      </c>
      <c r="D27" s="63" t="s">
        <v>21</v>
      </c>
      <c r="E27" s="167" t="s">
        <v>20</v>
      </c>
      <c r="F27" s="174" t="s">
        <v>32</v>
      </c>
      <c r="G27" s="28">
        <f>IF(OR(テーブル141523[[#This Row],[列2]]="",
          テーブル141523[[#This Row],[列4]]=""),
     0,
     IFERROR(HOUR(テーブル141523[[#This Row],[列4]]-テーブル141523[[#This Row],[列15]]-テーブル141523[[#This Row],[列2]]),
                  IFERROR(HOUR(テーブル141523[[#This Row],[列4]]-テーブル141523[[#This Row],[列2]]),
                               0)))</f>
        <v>0</v>
      </c>
      <c r="H27" s="29" t="s">
        <v>22</v>
      </c>
      <c r="I27"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31" t="s">
        <v>23</v>
      </c>
      <c r="K27" s="32">
        <f>IFERROR((テーブル141523[[#This Row],[列5]]+テーブル141523[[#This Row],[列7]]/60)*$C$5,"")</f>
        <v>0</v>
      </c>
      <c r="L27" s="33" t="s">
        <v>4</v>
      </c>
      <c r="M27" s="171"/>
      <c r="N27" s="34"/>
      <c r="O27" s="53"/>
      <c r="P27" s="25"/>
    </row>
    <row r="28" spans="1:16" ht="22.5" customHeight="1" x14ac:dyDescent="0.15">
      <c r="A28" s="160"/>
      <c r="B28" s="229" t="str">
        <f>IF(テーブル141523[[#This Row],[列1]]="",
    "",
    TEXT(テーブル141523[[#This Row],[列1]],"(aaa)"))</f>
        <v/>
      </c>
      <c r="C28" s="164" t="s">
        <v>20</v>
      </c>
      <c r="D28" s="63" t="s">
        <v>21</v>
      </c>
      <c r="E28" s="167" t="s">
        <v>20</v>
      </c>
      <c r="F28" s="174" t="s">
        <v>32</v>
      </c>
      <c r="G28" s="28">
        <f>IF(OR(テーブル141523[[#This Row],[列2]]="",
          テーブル141523[[#This Row],[列4]]=""),
     0,
     IFERROR(HOUR(テーブル141523[[#This Row],[列4]]-テーブル141523[[#This Row],[列15]]-テーブル141523[[#This Row],[列2]]),
                  IFERROR(HOUR(テーブル141523[[#This Row],[列4]]-テーブル141523[[#This Row],[列2]]),
                               0)))</f>
        <v>0</v>
      </c>
      <c r="H28" s="29" t="s">
        <v>22</v>
      </c>
      <c r="I28"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31" t="s">
        <v>23</v>
      </c>
      <c r="K28" s="32">
        <f>IFERROR((テーブル141523[[#This Row],[列5]]+テーブル141523[[#This Row],[列7]]/60)*$C$5,"")</f>
        <v>0</v>
      </c>
      <c r="L28" s="33" t="s">
        <v>4</v>
      </c>
      <c r="M28" s="171"/>
      <c r="N28" s="34"/>
      <c r="O28" s="53"/>
      <c r="P28" s="25"/>
    </row>
    <row r="29" spans="1:16" ht="22.5" customHeight="1" x14ac:dyDescent="0.15">
      <c r="A29" s="160"/>
      <c r="B29" s="229" t="str">
        <f>IF(テーブル141523[[#This Row],[列1]]="",
    "",
    TEXT(テーブル141523[[#This Row],[列1]],"(aaa)"))</f>
        <v/>
      </c>
      <c r="C29" s="164" t="s">
        <v>20</v>
      </c>
      <c r="D29" s="63" t="s">
        <v>21</v>
      </c>
      <c r="E29" s="167" t="s">
        <v>20</v>
      </c>
      <c r="F29" s="174" t="s">
        <v>32</v>
      </c>
      <c r="G29" s="28">
        <f>IF(OR(テーブル141523[[#This Row],[列2]]="",
          テーブル141523[[#This Row],[列4]]=""),
     0,
     IFERROR(HOUR(テーブル141523[[#This Row],[列4]]-テーブル141523[[#This Row],[列15]]-テーブル141523[[#This Row],[列2]]),
                  IFERROR(HOUR(テーブル141523[[#This Row],[列4]]-テーブル141523[[#This Row],[列2]]),
                               0)))</f>
        <v>0</v>
      </c>
      <c r="H29" s="29" t="s">
        <v>22</v>
      </c>
      <c r="I29" s="36"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31" t="s">
        <v>23</v>
      </c>
      <c r="K29" s="32">
        <f>IFERROR((テーブル141523[[#This Row],[列5]]+テーブル141523[[#This Row],[列7]]/60)*$C$5,"")</f>
        <v>0</v>
      </c>
      <c r="L29" s="33" t="s">
        <v>4</v>
      </c>
      <c r="M29" s="171"/>
      <c r="N29" s="34"/>
      <c r="O29" s="53"/>
      <c r="P29" s="25"/>
    </row>
    <row r="30" spans="1:16" ht="22.5" customHeight="1" thickBot="1" x14ac:dyDescent="0.2">
      <c r="A30" s="161"/>
      <c r="B30" s="230" t="str">
        <f>IF(テーブル141523[[#This Row],[列1]]="",
    "",
    TEXT(テーブル141523[[#This Row],[列1]],"(aaa)"))</f>
        <v/>
      </c>
      <c r="C30" s="165" t="s">
        <v>20</v>
      </c>
      <c r="D30" s="38" t="s">
        <v>21</v>
      </c>
      <c r="E30" s="168" t="s">
        <v>20</v>
      </c>
      <c r="F30" s="175" t="s">
        <v>32</v>
      </c>
      <c r="G30" s="39">
        <f>IF(OR(テーブル141523[[#This Row],[列2]]="",
          テーブル141523[[#This Row],[列4]]=""),
     0,
     IFERROR(HOUR(テーブル141523[[#This Row],[列4]]-テーブル141523[[#This Row],[列15]]-テーブル141523[[#This Row],[列2]]),
                  IFERROR(HOUR(テーブル141523[[#This Row],[列4]]-テーブル141523[[#This Row],[列2]]),
                               0)))</f>
        <v>0</v>
      </c>
      <c r="H30" s="40" t="s">
        <v>22</v>
      </c>
      <c r="I30" s="41"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42" t="s">
        <v>23</v>
      </c>
      <c r="K30" s="43">
        <f>IFERROR((テーブル141523[[#This Row],[列5]]+テーブル141523[[#This Row],[列7]]/60)*$C$5,"")</f>
        <v>0</v>
      </c>
      <c r="L30" s="44" t="s">
        <v>4</v>
      </c>
      <c r="M30" s="172"/>
      <c r="N30" s="45"/>
      <c r="O30" s="53"/>
      <c r="P30" s="25"/>
    </row>
    <row r="31" spans="1:16" ht="22.5" customHeight="1" thickBot="1" x14ac:dyDescent="0.2">
      <c r="A31" s="206" t="s">
        <v>27</v>
      </c>
      <c r="B31" s="207"/>
      <c r="C31" s="208"/>
      <c r="D31" s="209"/>
      <c r="E31" s="210"/>
      <c r="F31" s="61"/>
      <c r="G31" s="211">
        <f>SUM(テーブル141523[[#All],[列5]])+SUM(テーブル141523[[#All],[列7]])/60</f>
        <v>0</v>
      </c>
      <c r="H31" s="212"/>
      <c r="I31" s="213" t="s">
        <v>24</v>
      </c>
      <c r="J31" s="214"/>
      <c r="K31" s="46">
        <f>SUM(テーブル141523[[#All],[列9]])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⑦年月支払分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IF(テーブル14152324[[#This Row],[列1]]="",
    "",
    TEXT(テーブル14152324[[#This Row],[列1]],"(aaa)"))</f>
        <v/>
      </c>
      <c r="C8" s="177" t="s">
        <v>32</v>
      </c>
      <c r="D8" s="17" t="s">
        <v>13</v>
      </c>
      <c r="E8" s="178" t="s">
        <v>32</v>
      </c>
      <c r="F8" s="179" t="s">
        <v>32</v>
      </c>
      <c r="G8" s="18">
        <f>IF(OR(テーブル14152324[[#This Row],[列2]]="",
          テーブル14152324[[#This Row],[列4]]=""),
     0,
     IFERROR(HOUR(テーブル14152324[[#This Row],[列4]]-テーブル14152324[[#This Row],[列15]]-テーブル14152324[[#This Row],[列2]]),
                  IFERROR(HOUR(テーブル14152324[[#This Row],[列4]]-テーブル14152324[[#This Row],[列2]]),
                               0)))</f>
        <v>0</v>
      </c>
      <c r="H8" s="19" t="s">
        <v>22</v>
      </c>
      <c r="I8" s="2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21" t="s">
        <v>23</v>
      </c>
      <c r="K8" s="22">
        <f>IFERROR((テーブル14152324[[#This Row],[列5]]+テーブル14152324[[#This Row],[列7]]/60)*$C$5,"")</f>
        <v>0</v>
      </c>
      <c r="L8" s="23" t="s">
        <v>4</v>
      </c>
      <c r="M8" s="176"/>
      <c r="N8" s="24"/>
      <c r="O8" s="53"/>
      <c r="P8" s="25"/>
    </row>
    <row r="9" spans="1:16" ht="22.5" customHeight="1" x14ac:dyDescent="0.15">
      <c r="A9" s="160"/>
      <c r="B9" s="228" t="str">
        <f>IF(テーブル14152324[[#This Row],[列1]]="",
    "",
    TEXT(テーブル14152324[[#This Row],[列1]],"(aaa)"))</f>
        <v/>
      </c>
      <c r="C9" s="164" t="s">
        <v>32</v>
      </c>
      <c r="D9" s="63" t="s">
        <v>13</v>
      </c>
      <c r="E9" s="167" t="s">
        <v>32</v>
      </c>
      <c r="F9" s="174" t="s">
        <v>32</v>
      </c>
      <c r="G9" s="28">
        <f>IF(OR(テーブル14152324[[#This Row],[列2]]="",
          テーブル14152324[[#This Row],[列4]]=""),
     0,
     IFERROR(HOUR(テーブル14152324[[#This Row],[列4]]-テーブル14152324[[#This Row],[列15]]-テーブル14152324[[#This Row],[列2]]),
                  IFERROR(HOUR(テーブル14152324[[#This Row],[列4]]-テーブル14152324[[#This Row],[列2]]),
                               0)))</f>
        <v>0</v>
      </c>
      <c r="H9" s="29" t="s">
        <v>22</v>
      </c>
      <c r="I9" s="3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31" t="s">
        <v>23</v>
      </c>
      <c r="K9" s="32">
        <f>IFERROR((テーブル14152324[[#This Row],[列5]]+テーブル14152324[[#This Row],[列7]]/60)*$C$5,"")</f>
        <v>0</v>
      </c>
      <c r="L9" s="33" t="s">
        <v>4</v>
      </c>
      <c r="M9" s="170"/>
      <c r="N9" s="34"/>
      <c r="O9" s="53"/>
      <c r="P9" s="25"/>
    </row>
    <row r="10" spans="1:16" ht="22.5" customHeight="1" x14ac:dyDescent="0.15">
      <c r="A10" s="160"/>
      <c r="B10" s="229" t="str">
        <f>IF(テーブル14152324[[#This Row],[列1]]="",
    "",
    TEXT(テーブル14152324[[#This Row],[列1]],"(aaa)"))</f>
        <v/>
      </c>
      <c r="C10" s="164" t="s">
        <v>32</v>
      </c>
      <c r="D10" s="63" t="s">
        <v>13</v>
      </c>
      <c r="E10" s="167" t="s">
        <v>32</v>
      </c>
      <c r="F10" s="174" t="s">
        <v>32</v>
      </c>
      <c r="G10" s="28">
        <f>IF(OR(テーブル14152324[[#This Row],[列2]]="",
          テーブル14152324[[#This Row],[列4]]=""),
     0,
     IFERROR(HOUR(テーブル14152324[[#This Row],[列4]]-テーブル14152324[[#This Row],[列15]]-テーブル14152324[[#This Row],[列2]]),
                  IFERROR(HOUR(テーブル14152324[[#This Row],[列4]]-テーブル14152324[[#This Row],[列2]]),
                               0)))</f>
        <v>0</v>
      </c>
      <c r="H10" s="29" t="s">
        <v>22</v>
      </c>
      <c r="I10"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31" t="s">
        <v>23</v>
      </c>
      <c r="K10" s="32">
        <f>IFERROR((テーブル14152324[[#This Row],[列5]]+テーブル14152324[[#This Row],[列7]]/60)*$C$5,"")</f>
        <v>0</v>
      </c>
      <c r="L10" s="33" t="s">
        <v>4</v>
      </c>
      <c r="M10" s="171"/>
      <c r="N10" s="34"/>
      <c r="O10" s="53"/>
      <c r="P10" s="25"/>
    </row>
    <row r="11" spans="1:16" ht="22.5" customHeight="1" x14ac:dyDescent="0.15">
      <c r="A11" s="160"/>
      <c r="B11" s="229" t="str">
        <f>IF(テーブル14152324[[#This Row],[列1]]="",
    "",
    TEXT(テーブル14152324[[#This Row],[列1]],"(aaa)"))</f>
        <v/>
      </c>
      <c r="C11" s="164" t="s">
        <v>20</v>
      </c>
      <c r="D11" s="63" t="s">
        <v>21</v>
      </c>
      <c r="E11" s="167" t="s">
        <v>20</v>
      </c>
      <c r="F11" s="174" t="s">
        <v>32</v>
      </c>
      <c r="G11" s="28">
        <f>IF(OR(テーブル14152324[[#This Row],[列2]]="",
          テーブル14152324[[#This Row],[列4]]=""),
     0,
     IFERROR(HOUR(テーブル14152324[[#This Row],[列4]]-テーブル14152324[[#This Row],[列15]]-テーブル14152324[[#This Row],[列2]]),
                  IFERROR(HOUR(テーブル14152324[[#This Row],[列4]]-テーブル14152324[[#This Row],[列2]]),
                               0)))</f>
        <v>0</v>
      </c>
      <c r="H11" s="29" t="s">
        <v>22</v>
      </c>
      <c r="I11"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31" t="s">
        <v>23</v>
      </c>
      <c r="K11" s="32">
        <f>IFERROR((テーブル14152324[[#This Row],[列5]]+テーブル14152324[[#This Row],[列7]]/60)*$C$5,"")</f>
        <v>0</v>
      </c>
      <c r="L11" s="33" t="s">
        <v>4</v>
      </c>
      <c r="M11" s="171"/>
      <c r="N11" s="34"/>
      <c r="O11" s="53"/>
      <c r="P11" s="25"/>
    </row>
    <row r="12" spans="1:16" ht="22.5" customHeight="1" x14ac:dyDescent="0.15">
      <c r="A12" s="160"/>
      <c r="B12" s="229" t="str">
        <f>IF(テーブル14152324[[#This Row],[列1]]="",
    "",
    TEXT(テーブル14152324[[#This Row],[列1]],"(aaa)"))</f>
        <v/>
      </c>
      <c r="C12" s="164" t="s">
        <v>20</v>
      </c>
      <c r="D12" s="63" t="s">
        <v>21</v>
      </c>
      <c r="E12" s="167" t="s">
        <v>20</v>
      </c>
      <c r="F12" s="174" t="s">
        <v>32</v>
      </c>
      <c r="G12" s="28">
        <f>IF(OR(テーブル14152324[[#This Row],[列2]]="",
          テーブル14152324[[#This Row],[列4]]=""),
     0,
     IFERROR(HOUR(テーブル14152324[[#This Row],[列4]]-テーブル14152324[[#This Row],[列15]]-テーブル14152324[[#This Row],[列2]]),
                  IFERROR(HOUR(テーブル14152324[[#This Row],[列4]]-テーブル14152324[[#This Row],[列2]]),
                               0)))</f>
        <v>0</v>
      </c>
      <c r="H12" s="29" t="s">
        <v>22</v>
      </c>
      <c r="I12"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31" t="s">
        <v>23</v>
      </c>
      <c r="K12" s="32">
        <f>IFERROR((テーブル14152324[[#This Row],[列5]]+テーブル14152324[[#This Row],[列7]]/60)*$C$5,"")</f>
        <v>0</v>
      </c>
      <c r="L12" s="33" t="s">
        <v>4</v>
      </c>
      <c r="M12" s="171"/>
      <c r="N12" s="34"/>
      <c r="O12" s="53"/>
      <c r="P12" s="25"/>
    </row>
    <row r="13" spans="1:16" ht="22.5" customHeight="1" x14ac:dyDescent="0.15">
      <c r="A13" s="160"/>
      <c r="B13" s="229" t="str">
        <f>IF(テーブル14152324[[#This Row],[列1]]="",
    "",
    TEXT(テーブル14152324[[#This Row],[列1]],"(aaa)"))</f>
        <v/>
      </c>
      <c r="C13" s="164" t="s">
        <v>20</v>
      </c>
      <c r="D13" s="63" t="s">
        <v>21</v>
      </c>
      <c r="E13" s="167" t="s">
        <v>20</v>
      </c>
      <c r="F13" s="174" t="s">
        <v>32</v>
      </c>
      <c r="G13" s="28">
        <f>IF(OR(テーブル14152324[[#This Row],[列2]]="",
          テーブル14152324[[#This Row],[列4]]=""),
     0,
     IFERROR(HOUR(テーブル14152324[[#This Row],[列4]]-テーブル14152324[[#This Row],[列15]]-テーブル14152324[[#This Row],[列2]]),
                  IFERROR(HOUR(テーブル14152324[[#This Row],[列4]]-テーブル14152324[[#This Row],[列2]]),
                               0)))</f>
        <v>0</v>
      </c>
      <c r="H13" s="29" t="s">
        <v>22</v>
      </c>
      <c r="I13"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31" t="s">
        <v>23</v>
      </c>
      <c r="K13" s="32">
        <f>IFERROR((テーブル14152324[[#This Row],[列5]]+テーブル14152324[[#This Row],[列7]]/60)*$C$5,"")</f>
        <v>0</v>
      </c>
      <c r="L13" s="33" t="s">
        <v>4</v>
      </c>
      <c r="M13" s="171"/>
      <c r="N13" s="34"/>
      <c r="O13" s="53"/>
      <c r="P13" s="25"/>
    </row>
    <row r="14" spans="1:16" ht="22.5" customHeight="1" x14ac:dyDescent="0.15">
      <c r="A14" s="160"/>
      <c r="B14" s="229" t="str">
        <f>IF(テーブル14152324[[#This Row],[列1]]="",
    "",
    TEXT(テーブル14152324[[#This Row],[列1]],"(aaa)"))</f>
        <v/>
      </c>
      <c r="C14" s="164" t="s">
        <v>20</v>
      </c>
      <c r="D14" s="63" t="s">
        <v>21</v>
      </c>
      <c r="E14" s="167" t="s">
        <v>20</v>
      </c>
      <c r="F14" s="174" t="s">
        <v>32</v>
      </c>
      <c r="G14" s="28">
        <f>IF(OR(テーブル14152324[[#This Row],[列2]]="",
          テーブル14152324[[#This Row],[列4]]=""),
     0,
     IFERROR(HOUR(テーブル14152324[[#This Row],[列4]]-テーブル14152324[[#This Row],[列15]]-テーブル14152324[[#This Row],[列2]]),
                  IFERROR(HOUR(テーブル14152324[[#This Row],[列4]]-テーブル14152324[[#This Row],[列2]]),
                               0)))</f>
        <v>0</v>
      </c>
      <c r="H14" s="29" t="s">
        <v>22</v>
      </c>
      <c r="I14"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31" t="s">
        <v>23</v>
      </c>
      <c r="K14" s="32">
        <f>IFERROR((テーブル14152324[[#This Row],[列5]]+テーブル14152324[[#This Row],[列7]]/60)*$C$5,"")</f>
        <v>0</v>
      </c>
      <c r="L14" s="33" t="s">
        <v>4</v>
      </c>
      <c r="M14" s="171"/>
      <c r="N14" s="34"/>
      <c r="O14" s="53"/>
      <c r="P14" s="25"/>
    </row>
    <row r="15" spans="1:16" ht="22.5" customHeight="1" x14ac:dyDescent="0.15">
      <c r="A15" s="160"/>
      <c r="B15" s="229" t="str">
        <f>IF(テーブル14152324[[#This Row],[列1]]="",
    "",
    TEXT(テーブル14152324[[#This Row],[列1]],"(aaa)"))</f>
        <v/>
      </c>
      <c r="C15" s="164" t="s">
        <v>20</v>
      </c>
      <c r="D15" s="63" t="s">
        <v>21</v>
      </c>
      <c r="E15" s="167" t="s">
        <v>20</v>
      </c>
      <c r="F15" s="174" t="s">
        <v>32</v>
      </c>
      <c r="G15" s="28">
        <f>IF(OR(テーブル14152324[[#This Row],[列2]]="",
          テーブル14152324[[#This Row],[列4]]=""),
     0,
     IFERROR(HOUR(テーブル14152324[[#This Row],[列4]]-テーブル14152324[[#This Row],[列15]]-テーブル14152324[[#This Row],[列2]]),
                  IFERROR(HOUR(テーブル14152324[[#This Row],[列4]]-テーブル14152324[[#This Row],[列2]]),
                               0)))</f>
        <v>0</v>
      </c>
      <c r="H15" s="29" t="s">
        <v>22</v>
      </c>
      <c r="I15"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31" t="s">
        <v>23</v>
      </c>
      <c r="K15" s="32">
        <f>IFERROR((テーブル14152324[[#This Row],[列5]]+テーブル14152324[[#This Row],[列7]]/60)*$C$5,"")</f>
        <v>0</v>
      </c>
      <c r="L15" s="33" t="s">
        <v>4</v>
      </c>
      <c r="M15" s="171"/>
      <c r="N15" s="34"/>
      <c r="O15" s="53"/>
      <c r="P15" s="25"/>
    </row>
    <row r="16" spans="1:16" ht="22.5" customHeight="1" x14ac:dyDescent="0.15">
      <c r="A16" s="160"/>
      <c r="B16" s="229" t="str">
        <f>IF(テーブル14152324[[#This Row],[列1]]="",
    "",
    TEXT(テーブル14152324[[#This Row],[列1]],"(aaa)"))</f>
        <v/>
      </c>
      <c r="C16" s="164" t="s">
        <v>20</v>
      </c>
      <c r="D16" s="63" t="s">
        <v>21</v>
      </c>
      <c r="E16" s="167" t="s">
        <v>20</v>
      </c>
      <c r="F16" s="174" t="s">
        <v>32</v>
      </c>
      <c r="G16" s="28">
        <f>IF(OR(テーブル14152324[[#This Row],[列2]]="",
          テーブル14152324[[#This Row],[列4]]=""),
     0,
     IFERROR(HOUR(テーブル14152324[[#This Row],[列4]]-テーブル14152324[[#This Row],[列15]]-テーブル14152324[[#This Row],[列2]]),
                  IFERROR(HOUR(テーブル14152324[[#This Row],[列4]]-テーブル14152324[[#This Row],[列2]]),
                               0)))</f>
        <v>0</v>
      </c>
      <c r="H16" s="29" t="s">
        <v>22</v>
      </c>
      <c r="I16"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31" t="s">
        <v>23</v>
      </c>
      <c r="K16" s="32">
        <f>IFERROR((テーブル14152324[[#This Row],[列5]]+テーブル14152324[[#This Row],[列7]]/60)*$C$5,"")</f>
        <v>0</v>
      </c>
      <c r="L16" s="33" t="s">
        <v>4</v>
      </c>
      <c r="M16" s="171"/>
      <c r="N16" s="34"/>
      <c r="O16" s="53"/>
      <c r="P16" s="25"/>
    </row>
    <row r="17" spans="1:16" ht="22.5" customHeight="1" x14ac:dyDescent="0.15">
      <c r="A17" s="160"/>
      <c r="B17" s="229" t="str">
        <f>IF(テーブル14152324[[#This Row],[列1]]="",
    "",
    TEXT(テーブル14152324[[#This Row],[列1]],"(aaa)"))</f>
        <v/>
      </c>
      <c r="C17" s="164" t="s">
        <v>20</v>
      </c>
      <c r="D17" s="63" t="s">
        <v>21</v>
      </c>
      <c r="E17" s="167" t="s">
        <v>20</v>
      </c>
      <c r="F17" s="174" t="s">
        <v>32</v>
      </c>
      <c r="G17" s="28">
        <f>IF(OR(テーブル14152324[[#This Row],[列2]]="",
          テーブル14152324[[#This Row],[列4]]=""),
     0,
     IFERROR(HOUR(テーブル14152324[[#This Row],[列4]]-テーブル14152324[[#This Row],[列15]]-テーブル14152324[[#This Row],[列2]]),
                  IFERROR(HOUR(テーブル14152324[[#This Row],[列4]]-テーブル14152324[[#This Row],[列2]]),
                               0)))</f>
        <v>0</v>
      </c>
      <c r="H17" s="29" t="s">
        <v>22</v>
      </c>
      <c r="I17"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31" t="s">
        <v>23</v>
      </c>
      <c r="K17" s="32">
        <f>IFERROR((テーブル14152324[[#This Row],[列5]]+テーブル14152324[[#This Row],[列7]]/60)*$C$5,"")</f>
        <v>0</v>
      </c>
      <c r="L17" s="33" t="s">
        <v>4</v>
      </c>
      <c r="M17" s="171"/>
      <c r="N17" s="34"/>
      <c r="O17" s="53"/>
      <c r="P17" s="25"/>
    </row>
    <row r="18" spans="1:16" ht="22.5" customHeight="1" x14ac:dyDescent="0.15">
      <c r="A18" s="160"/>
      <c r="B18" s="229" t="str">
        <f>IF(テーブル14152324[[#This Row],[列1]]="",
    "",
    TEXT(テーブル14152324[[#This Row],[列1]],"(aaa)"))</f>
        <v/>
      </c>
      <c r="C18" s="164" t="s">
        <v>20</v>
      </c>
      <c r="D18" s="63" t="s">
        <v>21</v>
      </c>
      <c r="E18" s="167" t="s">
        <v>20</v>
      </c>
      <c r="F18" s="174" t="s">
        <v>32</v>
      </c>
      <c r="G18" s="28">
        <f>IF(OR(テーブル14152324[[#This Row],[列2]]="",
          テーブル14152324[[#This Row],[列4]]=""),
     0,
     IFERROR(HOUR(テーブル14152324[[#This Row],[列4]]-テーブル14152324[[#This Row],[列15]]-テーブル14152324[[#This Row],[列2]]),
                  IFERROR(HOUR(テーブル14152324[[#This Row],[列4]]-テーブル14152324[[#This Row],[列2]]),
                               0)))</f>
        <v>0</v>
      </c>
      <c r="H18" s="29" t="s">
        <v>22</v>
      </c>
      <c r="I18"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31" t="s">
        <v>23</v>
      </c>
      <c r="K18" s="32">
        <f>IFERROR((テーブル14152324[[#This Row],[列5]]+テーブル14152324[[#This Row],[列7]]/60)*$C$5,"")</f>
        <v>0</v>
      </c>
      <c r="L18" s="33" t="s">
        <v>4</v>
      </c>
      <c r="M18" s="171"/>
      <c r="N18" s="34"/>
      <c r="O18" s="53"/>
      <c r="P18" s="25"/>
    </row>
    <row r="19" spans="1:16" ht="22.5" customHeight="1" x14ac:dyDescent="0.15">
      <c r="A19" s="160"/>
      <c r="B19" s="229" t="str">
        <f>IF(テーブル14152324[[#This Row],[列1]]="",
    "",
    TEXT(テーブル14152324[[#This Row],[列1]],"(aaa)"))</f>
        <v/>
      </c>
      <c r="C19" s="164" t="s">
        <v>20</v>
      </c>
      <c r="D19" s="63" t="s">
        <v>21</v>
      </c>
      <c r="E19" s="167" t="s">
        <v>20</v>
      </c>
      <c r="F19" s="174" t="s">
        <v>32</v>
      </c>
      <c r="G19" s="28">
        <f>IF(OR(テーブル14152324[[#This Row],[列2]]="",
          テーブル14152324[[#This Row],[列4]]=""),
     0,
     IFERROR(HOUR(テーブル14152324[[#This Row],[列4]]-テーブル14152324[[#This Row],[列15]]-テーブル14152324[[#This Row],[列2]]),
                  IFERROR(HOUR(テーブル14152324[[#This Row],[列4]]-テーブル14152324[[#This Row],[列2]]),
                               0)))</f>
        <v>0</v>
      </c>
      <c r="H19" s="29" t="s">
        <v>22</v>
      </c>
      <c r="I19"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31" t="s">
        <v>23</v>
      </c>
      <c r="K19" s="32">
        <f>IFERROR((テーブル14152324[[#This Row],[列5]]+テーブル14152324[[#This Row],[列7]]/60)*$C$5,"")</f>
        <v>0</v>
      </c>
      <c r="L19" s="33" t="s">
        <v>4</v>
      </c>
      <c r="M19" s="171"/>
      <c r="N19" s="34"/>
      <c r="O19" s="53"/>
      <c r="P19" s="25"/>
    </row>
    <row r="20" spans="1:16" ht="22.5" customHeight="1" x14ac:dyDescent="0.15">
      <c r="A20" s="160"/>
      <c r="B20" s="229" t="str">
        <f>IF(テーブル14152324[[#This Row],[列1]]="",
    "",
    TEXT(テーブル14152324[[#This Row],[列1]],"(aaa)"))</f>
        <v/>
      </c>
      <c r="C20" s="164" t="s">
        <v>20</v>
      </c>
      <c r="D20" s="63" t="s">
        <v>21</v>
      </c>
      <c r="E20" s="167" t="s">
        <v>20</v>
      </c>
      <c r="F20" s="174" t="s">
        <v>32</v>
      </c>
      <c r="G20" s="28">
        <f>IF(OR(テーブル14152324[[#This Row],[列2]]="",
          テーブル14152324[[#This Row],[列4]]=""),
     0,
     IFERROR(HOUR(テーブル14152324[[#This Row],[列4]]-テーブル14152324[[#This Row],[列15]]-テーブル14152324[[#This Row],[列2]]),
                  IFERROR(HOUR(テーブル14152324[[#This Row],[列4]]-テーブル14152324[[#This Row],[列2]]),
                               0)))</f>
        <v>0</v>
      </c>
      <c r="H20" s="29" t="s">
        <v>22</v>
      </c>
      <c r="I20"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31" t="s">
        <v>23</v>
      </c>
      <c r="K20" s="32">
        <f>IFERROR((テーブル14152324[[#This Row],[列5]]+テーブル14152324[[#This Row],[列7]]/60)*$C$5,"")</f>
        <v>0</v>
      </c>
      <c r="L20" s="33" t="s">
        <v>4</v>
      </c>
      <c r="M20" s="171"/>
      <c r="N20" s="34"/>
      <c r="O20" s="53"/>
      <c r="P20" s="25"/>
    </row>
    <row r="21" spans="1:16" ht="22.5" customHeight="1" x14ac:dyDescent="0.15">
      <c r="A21" s="160"/>
      <c r="B21" s="229" t="str">
        <f>IF(テーブル14152324[[#This Row],[列1]]="",
    "",
    TEXT(テーブル14152324[[#This Row],[列1]],"(aaa)"))</f>
        <v/>
      </c>
      <c r="C21" s="164" t="s">
        <v>20</v>
      </c>
      <c r="D21" s="63" t="s">
        <v>21</v>
      </c>
      <c r="E21" s="167" t="s">
        <v>20</v>
      </c>
      <c r="F21" s="174" t="s">
        <v>32</v>
      </c>
      <c r="G21" s="28">
        <f>IF(OR(テーブル14152324[[#This Row],[列2]]="",
          テーブル14152324[[#This Row],[列4]]=""),
     0,
     IFERROR(HOUR(テーブル14152324[[#This Row],[列4]]-テーブル14152324[[#This Row],[列15]]-テーブル14152324[[#This Row],[列2]]),
                  IFERROR(HOUR(テーブル14152324[[#This Row],[列4]]-テーブル14152324[[#This Row],[列2]]),
                               0)))</f>
        <v>0</v>
      </c>
      <c r="H21" s="29" t="s">
        <v>22</v>
      </c>
      <c r="I21"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31" t="s">
        <v>23</v>
      </c>
      <c r="K21" s="32">
        <f>IFERROR((テーブル14152324[[#This Row],[列5]]+テーブル14152324[[#This Row],[列7]]/60)*$C$5,"")</f>
        <v>0</v>
      </c>
      <c r="L21" s="33" t="s">
        <v>4</v>
      </c>
      <c r="M21" s="171"/>
      <c r="N21" s="34"/>
      <c r="O21" s="53"/>
      <c r="P21" s="25"/>
    </row>
    <row r="22" spans="1:16" ht="22.5" customHeight="1" x14ac:dyDescent="0.15">
      <c r="A22" s="160"/>
      <c r="B22" s="229" t="str">
        <f>IF(テーブル14152324[[#This Row],[列1]]="",
    "",
    TEXT(テーブル14152324[[#This Row],[列1]],"(aaa)"))</f>
        <v/>
      </c>
      <c r="C22" s="164" t="s">
        <v>20</v>
      </c>
      <c r="D22" s="63" t="s">
        <v>21</v>
      </c>
      <c r="E22" s="167" t="s">
        <v>20</v>
      </c>
      <c r="F22" s="174" t="s">
        <v>32</v>
      </c>
      <c r="G22" s="28">
        <f>IF(OR(テーブル14152324[[#This Row],[列2]]="",
          テーブル14152324[[#This Row],[列4]]=""),
     0,
     IFERROR(HOUR(テーブル14152324[[#This Row],[列4]]-テーブル14152324[[#This Row],[列15]]-テーブル14152324[[#This Row],[列2]]),
                  IFERROR(HOUR(テーブル14152324[[#This Row],[列4]]-テーブル14152324[[#This Row],[列2]]),
                               0)))</f>
        <v>0</v>
      </c>
      <c r="H22" s="29" t="s">
        <v>22</v>
      </c>
      <c r="I22"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31" t="s">
        <v>23</v>
      </c>
      <c r="K22" s="32">
        <f>IFERROR((テーブル14152324[[#This Row],[列5]]+テーブル14152324[[#This Row],[列7]]/60)*$C$5,"")</f>
        <v>0</v>
      </c>
      <c r="L22" s="33" t="s">
        <v>4</v>
      </c>
      <c r="M22" s="171"/>
      <c r="N22" s="34"/>
      <c r="O22" s="53"/>
      <c r="P22" s="25"/>
    </row>
    <row r="23" spans="1:16" ht="22.5" customHeight="1" x14ac:dyDescent="0.15">
      <c r="A23" s="160"/>
      <c r="B23" s="229" t="str">
        <f>IF(テーブル14152324[[#This Row],[列1]]="",
    "",
    TEXT(テーブル14152324[[#This Row],[列1]],"(aaa)"))</f>
        <v/>
      </c>
      <c r="C23" s="164" t="s">
        <v>20</v>
      </c>
      <c r="D23" s="63" t="s">
        <v>21</v>
      </c>
      <c r="E23" s="167" t="s">
        <v>20</v>
      </c>
      <c r="F23" s="174" t="s">
        <v>32</v>
      </c>
      <c r="G23" s="28">
        <f>IF(OR(テーブル14152324[[#This Row],[列2]]="",
          テーブル14152324[[#This Row],[列4]]=""),
     0,
     IFERROR(HOUR(テーブル14152324[[#This Row],[列4]]-テーブル14152324[[#This Row],[列15]]-テーブル14152324[[#This Row],[列2]]),
                  IFERROR(HOUR(テーブル14152324[[#This Row],[列4]]-テーブル14152324[[#This Row],[列2]]),
                               0)))</f>
        <v>0</v>
      </c>
      <c r="H23" s="29" t="s">
        <v>22</v>
      </c>
      <c r="I23"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31" t="s">
        <v>23</v>
      </c>
      <c r="K23" s="32">
        <f>IFERROR((テーブル14152324[[#This Row],[列5]]+テーブル14152324[[#This Row],[列7]]/60)*$C$5,"")</f>
        <v>0</v>
      </c>
      <c r="L23" s="33" t="s">
        <v>4</v>
      </c>
      <c r="M23" s="171"/>
      <c r="N23" s="34"/>
      <c r="O23" s="53"/>
      <c r="P23" s="25"/>
    </row>
    <row r="24" spans="1:16" ht="22.5" customHeight="1" x14ac:dyDescent="0.15">
      <c r="A24" s="160"/>
      <c r="B24" s="229" t="str">
        <f>IF(テーブル14152324[[#This Row],[列1]]="",
    "",
    TEXT(テーブル14152324[[#This Row],[列1]],"(aaa)"))</f>
        <v/>
      </c>
      <c r="C24" s="164" t="s">
        <v>20</v>
      </c>
      <c r="D24" s="63" t="s">
        <v>21</v>
      </c>
      <c r="E24" s="167" t="s">
        <v>20</v>
      </c>
      <c r="F24" s="174" t="s">
        <v>32</v>
      </c>
      <c r="G24" s="28">
        <f>IF(OR(テーブル14152324[[#This Row],[列2]]="",
          テーブル14152324[[#This Row],[列4]]=""),
     0,
     IFERROR(HOUR(テーブル14152324[[#This Row],[列4]]-テーブル14152324[[#This Row],[列15]]-テーブル14152324[[#This Row],[列2]]),
                  IFERROR(HOUR(テーブル14152324[[#This Row],[列4]]-テーブル14152324[[#This Row],[列2]]),
                               0)))</f>
        <v>0</v>
      </c>
      <c r="H24" s="29" t="s">
        <v>22</v>
      </c>
      <c r="I24"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31" t="s">
        <v>23</v>
      </c>
      <c r="K24" s="32">
        <f>IFERROR((テーブル14152324[[#This Row],[列5]]+テーブル14152324[[#This Row],[列7]]/60)*$C$5,"")</f>
        <v>0</v>
      </c>
      <c r="L24" s="33" t="s">
        <v>4</v>
      </c>
      <c r="M24" s="170"/>
      <c r="N24" s="34"/>
      <c r="O24" s="53"/>
      <c r="P24" s="25"/>
    </row>
    <row r="25" spans="1:16" ht="22.5" customHeight="1" x14ac:dyDescent="0.15">
      <c r="A25" s="160"/>
      <c r="B25" s="229" t="str">
        <f>IF(テーブル14152324[[#This Row],[列1]]="",
    "",
    TEXT(テーブル14152324[[#This Row],[列1]],"(aaa)"))</f>
        <v/>
      </c>
      <c r="C25" s="164" t="s">
        <v>20</v>
      </c>
      <c r="D25" s="63" t="s">
        <v>21</v>
      </c>
      <c r="E25" s="167" t="s">
        <v>20</v>
      </c>
      <c r="F25" s="174" t="s">
        <v>32</v>
      </c>
      <c r="G25" s="28">
        <f>IF(OR(テーブル14152324[[#This Row],[列2]]="",
          テーブル14152324[[#This Row],[列4]]=""),
     0,
     IFERROR(HOUR(テーブル14152324[[#This Row],[列4]]-テーブル14152324[[#This Row],[列15]]-テーブル14152324[[#This Row],[列2]]),
                  IFERROR(HOUR(テーブル14152324[[#This Row],[列4]]-テーブル14152324[[#This Row],[列2]]),
                               0)))</f>
        <v>0</v>
      </c>
      <c r="H25" s="29" t="s">
        <v>22</v>
      </c>
      <c r="I25"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31" t="s">
        <v>23</v>
      </c>
      <c r="K25" s="32">
        <f>IFERROR((テーブル14152324[[#This Row],[列5]]+テーブル14152324[[#This Row],[列7]]/60)*$C$5,"")</f>
        <v>0</v>
      </c>
      <c r="L25" s="33" t="s">
        <v>4</v>
      </c>
      <c r="M25" s="171"/>
      <c r="N25" s="34"/>
      <c r="O25" s="53"/>
      <c r="P25" s="25"/>
    </row>
    <row r="26" spans="1:16" ht="22.5" customHeight="1" x14ac:dyDescent="0.15">
      <c r="A26" s="160"/>
      <c r="B26" s="229" t="str">
        <f>IF(テーブル14152324[[#This Row],[列1]]="",
    "",
    TEXT(テーブル14152324[[#This Row],[列1]],"(aaa)"))</f>
        <v/>
      </c>
      <c r="C26" s="164" t="s">
        <v>20</v>
      </c>
      <c r="D26" s="63" t="s">
        <v>21</v>
      </c>
      <c r="E26" s="167" t="s">
        <v>20</v>
      </c>
      <c r="F26" s="174" t="s">
        <v>32</v>
      </c>
      <c r="G26" s="28">
        <f>IF(OR(テーブル14152324[[#This Row],[列2]]="",
          テーブル14152324[[#This Row],[列4]]=""),
     0,
     IFERROR(HOUR(テーブル14152324[[#This Row],[列4]]-テーブル14152324[[#This Row],[列15]]-テーブル14152324[[#This Row],[列2]]),
                  IFERROR(HOUR(テーブル14152324[[#This Row],[列4]]-テーブル14152324[[#This Row],[列2]]),
                               0)))</f>
        <v>0</v>
      </c>
      <c r="H26" s="29" t="s">
        <v>22</v>
      </c>
      <c r="I26"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31" t="s">
        <v>23</v>
      </c>
      <c r="K26" s="32">
        <f>IFERROR((テーブル14152324[[#This Row],[列5]]+テーブル14152324[[#This Row],[列7]]/60)*$C$5,"")</f>
        <v>0</v>
      </c>
      <c r="L26" s="33" t="s">
        <v>4</v>
      </c>
      <c r="M26" s="171"/>
      <c r="N26" s="34"/>
      <c r="O26" s="53"/>
      <c r="P26" s="25"/>
    </row>
    <row r="27" spans="1:16" ht="22.5" customHeight="1" x14ac:dyDescent="0.15">
      <c r="A27" s="160"/>
      <c r="B27" s="229" t="str">
        <f>IF(テーブル14152324[[#This Row],[列1]]="",
    "",
    TEXT(テーブル14152324[[#This Row],[列1]],"(aaa)"))</f>
        <v/>
      </c>
      <c r="C27" s="164" t="s">
        <v>20</v>
      </c>
      <c r="D27" s="63" t="s">
        <v>21</v>
      </c>
      <c r="E27" s="167" t="s">
        <v>20</v>
      </c>
      <c r="F27" s="174" t="s">
        <v>32</v>
      </c>
      <c r="G27" s="28">
        <f>IF(OR(テーブル14152324[[#This Row],[列2]]="",
          テーブル14152324[[#This Row],[列4]]=""),
     0,
     IFERROR(HOUR(テーブル14152324[[#This Row],[列4]]-テーブル14152324[[#This Row],[列15]]-テーブル14152324[[#This Row],[列2]]),
                  IFERROR(HOUR(テーブル14152324[[#This Row],[列4]]-テーブル14152324[[#This Row],[列2]]),
                               0)))</f>
        <v>0</v>
      </c>
      <c r="H27" s="29" t="s">
        <v>22</v>
      </c>
      <c r="I27"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31" t="s">
        <v>23</v>
      </c>
      <c r="K27" s="32">
        <f>IFERROR((テーブル14152324[[#This Row],[列5]]+テーブル14152324[[#This Row],[列7]]/60)*$C$5,"")</f>
        <v>0</v>
      </c>
      <c r="L27" s="33" t="s">
        <v>4</v>
      </c>
      <c r="M27" s="171"/>
      <c r="N27" s="34"/>
      <c r="O27" s="53"/>
      <c r="P27" s="25"/>
    </row>
    <row r="28" spans="1:16" ht="22.5" customHeight="1" x14ac:dyDescent="0.15">
      <c r="A28" s="160"/>
      <c r="B28" s="229" t="str">
        <f>IF(テーブル14152324[[#This Row],[列1]]="",
    "",
    TEXT(テーブル14152324[[#This Row],[列1]],"(aaa)"))</f>
        <v/>
      </c>
      <c r="C28" s="164" t="s">
        <v>20</v>
      </c>
      <c r="D28" s="63" t="s">
        <v>21</v>
      </c>
      <c r="E28" s="167" t="s">
        <v>20</v>
      </c>
      <c r="F28" s="174" t="s">
        <v>32</v>
      </c>
      <c r="G28" s="28">
        <f>IF(OR(テーブル14152324[[#This Row],[列2]]="",
          テーブル14152324[[#This Row],[列4]]=""),
     0,
     IFERROR(HOUR(テーブル14152324[[#This Row],[列4]]-テーブル14152324[[#This Row],[列15]]-テーブル14152324[[#This Row],[列2]]),
                  IFERROR(HOUR(テーブル14152324[[#This Row],[列4]]-テーブル14152324[[#This Row],[列2]]),
                               0)))</f>
        <v>0</v>
      </c>
      <c r="H28" s="29" t="s">
        <v>22</v>
      </c>
      <c r="I28"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31" t="s">
        <v>23</v>
      </c>
      <c r="K28" s="32">
        <f>IFERROR((テーブル14152324[[#This Row],[列5]]+テーブル14152324[[#This Row],[列7]]/60)*$C$5,"")</f>
        <v>0</v>
      </c>
      <c r="L28" s="33" t="s">
        <v>4</v>
      </c>
      <c r="M28" s="171"/>
      <c r="N28" s="34"/>
      <c r="O28" s="53"/>
      <c r="P28" s="25"/>
    </row>
    <row r="29" spans="1:16" ht="22.5" customHeight="1" x14ac:dyDescent="0.15">
      <c r="A29" s="160"/>
      <c r="B29" s="229" t="str">
        <f>IF(テーブル14152324[[#This Row],[列1]]="",
    "",
    TEXT(テーブル14152324[[#This Row],[列1]],"(aaa)"))</f>
        <v/>
      </c>
      <c r="C29" s="164" t="s">
        <v>20</v>
      </c>
      <c r="D29" s="63" t="s">
        <v>21</v>
      </c>
      <c r="E29" s="167" t="s">
        <v>20</v>
      </c>
      <c r="F29" s="174" t="s">
        <v>32</v>
      </c>
      <c r="G29" s="28">
        <f>IF(OR(テーブル14152324[[#This Row],[列2]]="",
          テーブル14152324[[#This Row],[列4]]=""),
     0,
     IFERROR(HOUR(テーブル14152324[[#This Row],[列4]]-テーブル14152324[[#This Row],[列15]]-テーブル14152324[[#This Row],[列2]]),
                  IFERROR(HOUR(テーブル14152324[[#This Row],[列4]]-テーブル14152324[[#This Row],[列2]]),
                               0)))</f>
        <v>0</v>
      </c>
      <c r="H29" s="29" t="s">
        <v>22</v>
      </c>
      <c r="I29" s="36"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31" t="s">
        <v>23</v>
      </c>
      <c r="K29" s="32">
        <f>IFERROR((テーブル14152324[[#This Row],[列5]]+テーブル14152324[[#This Row],[列7]]/60)*$C$5,"")</f>
        <v>0</v>
      </c>
      <c r="L29" s="33" t="s">
        <v>4</v>
      </c>
      <c r="M29" s="171"/>
      <c r="N29" s="34"/>
      <c r="O29" s="53"/>
      <c r="P29" s="25"/>
    </row>
    <row r="30" spans="1:16" ht="22.5" customHeight="1" thickBot="1" x14ac:dyDescent="0.2">
      <c r="A30" s="161"/>
      <c r="B30" s="230" t="str">
        <f>IF(テーブル14152324[[#This Row],[列1]]="",
    "",
    TEXT(テーブル14152324[[#This Row],[列1]],"(aaa)"))</f>
        <v/>
      </c>
      <c r="C30" s="165" t="s">
        <v>20</v>
      </c>
      <c r="D30" s="38" t="s">
        <v>21</v>
      </c>
      <c r="E30" s="168" t="s">
        <v>20</v>
      </c>
      <c r="F30" s="175" t="s">
        <v>32</v>
      </c>
      <c r="G30" s="39">
        <f>IF(OR(テーブル14152324[[#This Row],[列2]]="",
          テーブル14152324[[#This Row],[列4]]=""),
     0,
     IFERROR(HOUR(テーブル14152324[[#This Row],[列4]]-テーブル14152324[[#This Row],[列15]]-テーブル14152324[[#This Row],[列2]]),
                  IFERROR(HOUR(テーブル14152324[[#This Row],[列4]]-テーブル14152324[[#This Row],[列2]]),
                               0)))</f>
        <v>0</v>
      </c>
      <c r="H30" s="40" t="s">
        <v>22</v>
      </c>
      <c r="I30" s="41"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42" t="s">
        <v>23</v>
      </c>
      <c r="K30" s="43">
        <f>IFERROR((テーブル14152324[[#This Row],[列5]]+テーブル14152324[[#This Row],[列7]]/60)*$C$5,"")</f>
        <v>0</v>
      </c>
      <c r="L30" s="44" t="s">
        <v>4</v>
      </c>
      <c r="M30" s="172"/>
      <c r="N30" s="45"/>
      <c r="O30" s="53"/>
      <c r="P30" s="25"/>
    </row>
    <row r="31" spans="1:16" ht="22.5" customHeight="1" thickBot="1" x14ac:dyDescent="0.2">
      <c r="A31" s="206" t="s">
        <v>27</v>
      </c>
      <c r="B31" s="207"/>
      <c r="C31" s="208"/>
      <c r="D31" s="209"/>
      <c r="E31" s="210"/>
      <c r="F31" s="61"/>
      <c r="G31" s="211">
        <f>SUM(テーブル14152324[[#All],[列5]])+SUM(テーブル14152324[[#All],[列7]])/60</f>
        <v>0</v>
      </c>
      <c r="H31" s="212"/>
      <c r="I31" s="213" t="s">
        <v>24</v>
      </c>
      <c r="J31" s="214"/>
      <c r="K31" s="46">
        <f>SUM(テーブル14152324[[#All],[列9]])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⑧年月支払分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IF(テーブル1415232425[[#This Row],[列1]]="",
    "",
    TEXT(テーブル1415232425[[#This Row],[列1]],"(aaa)"))</f>
        <v/>
      </c>
      <c r="C8" s="177" t="s">
        <v>32</v>
      </c>
      <c r="D8" s="17" t="s">
        <v>13</v>
      </c>
      <c r="E8" s="178" t="s">
        <v>32</v>
      </c>
      <c r="F8" s="179" t="s">
        <v>32</v>
      </c>
      <c r="G8" s="1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19" t="s">
        <v>22</v>
      </c>
      <c r="I8" s="2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21" t="s">
        <v>23</v>
      </c>
      <c r="K8" s="22">
        <f>IFERROR((テーブル1415232425[[#This Row],[列5]]+テーブル1415232425[[#This Row],[列7]]/60)*$C$5,"")</f>
        <v>0</v>
      </c>
      <c r="L8" s="23" t="s">
        <v>4</v>
      </c>
      <c r="M8" s="176"/>
      <c r="N8" s="24"/>
      <c r="O8" s="53"/>
      <c r="P8" s="25"/>
    </row>
    <row r="9" spans="1:16" ht="22.5" customHeight="1" x14ac:dyDescent="0.15">
      <c r="A9" s="160"/>
      <c r="B9" s="228" t="str">
        <f>IF(テーブル1415232425[[#This Row],[列1]]="",
    "",
    TEXT(テーブル1415232425[[#This Row],[列1]],"(aaa)"))</f>
        <v/>
      </c>
      <c r="C9" s="164" t="s">
        <v>32</v>
      </c>
      <c r="D9" s="63" t="s">
        <v>13</v>
      </c>
      <c r="E9" s="167" t="s">
        <v>32</v>
      </c>
      <c r="F9" s="174" t="s">
        <v>32</v>
      </c>
      <c r="G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29" t="s">
        <v>22</v>
      </c>
      <c r="I9" s="3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31" t="s">
        <v>23</v>
      </c>
      <c r="K9" s="32">
        <f>IFERROR((テーブル1415232425[[#This Row],[列5]]+テーブル1415232425[[#This Row],[列7]]/60)*$C$5,"")</f>
        <v>0</v>
      </c>
      <c r="L9" s="33" t="s">
        <v>4</v>
      </c>
      <c r="M9" s="170"/>
      <c r="N9" s="34"/>
      <c r="O9" s="53"/>
      <c r="P9" s="25"/>
    </row>
    <row r="10" spans="1:16" ht="22.5" customHeight="1" x14ac:dyDescent="0.15">
      <c r="A10" s="160"/>
      <c r="B10" s="229" t="str">
        <f>IF(テーブル1415232425[[#This Row],[列1]]="",
    "",
    TEXT(テーブル1415232425[[#This Row],[列1]],"(aaa)"))</f>
        <v/>
      </c>
      <c r="C10" s="164" t="s">
        <v>32</v>
      </c>
      <c r="D10" s="63" t="s">
        <v>13</v>
      </c>
      <c r="E10" s="167" t="s">
        <v>32</v>
      </c>
      <c r="F10" s="174" t="s">
        <v>32</v>
      </c>
      <c r="G10"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29" t="s">
        <v>22</v>
      </c>
      <c r="I10"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31" t="s">
        <v>23</v>
      </c>
      <c r="K10" s="32">
        <f>IFERROR((テーブル1415232425[[#This Row],[列5]]+テーブル1415232425[[#This Row],[列7]]/60)*$C$5,"")</f>
        <v>0</v>
      </c>
      <c r="L10" s="33" t="s">
        <v>4</v>
      </c>
      <c r="M10" s="171"/>
      <c r="N10" s="34"/>
      <c r="O10" s="53"/>
      <c r="P10" s="25"/>
    </row>
    <row r="11" spans="1:16" ht="22.5" customHeight="1" x14ac:dyDescent="0.15">
      <c r="A11" s="160"/>
      <c r="B11" s="229" t="str">
        <f>IF(テーブル1415232425[[#This Row],[列1]]="",
    "",
    TEXT(テーブル1415232425[[#This Row],[列1]],"(aaa)"))</f>
        <v/>
      </c>
      <c r="C11" s="164" t="s">
        <v>20</v>
      </c>
      <c r="D11" s="63" t="s">
        <v>21</v>
      </c>
      <c r="E11" s="167" t="s">
        <v>20</v>
      </c>
      <c r="F11" s="174" t="s">
        <v>32</v>
      </c>
      <c r="G11"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29" t="s">
        <v>22</v>
      </c>
      <c r="I11"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31" t="s">
        <v>23</v>
      </c>
      <c r="K11" s="32">
        <f>IFERROR((テーブル1415232425[[#This Row],[列5]]+テーブル1415232425[[#This Row],[列7]]/60)*$C$5,"")</f>
        <v>0</v>
      </c>
      <c r="L11" s="33" t="s">
        <v>4</v>
      </c>
      <c r="M11" s="171"/>
      <c r="N11" s="34"/>
      <c r="O11" s="53"/>
      <c r="P11" s="25"/>
    </row>
    <row r="12" spans="1:16" ht="22.5" customHeight="1" x14ac:dyDescent="0.15">
      <c r="A12" s="160"/>
      <c r="B12" s="229" t="str">
        <f>IF(テーブル1415232425[[#This Row],[列1]]="",
    "",
    TEXT(テーブル1415232425[[#This Row],[列1]],"(aaa)"))</f>
        <v/>
      </c>
      <c r="C12" s="164" t="s">
        <v>20</v>
      </c>
      <c r="D12" s="63" t="s">
        <v>21</v>
      </c>
      <c r="E12" s="167" t="s">
        <v>20</v>
      </c>
      <c r="F12" s="174" t="s">
        <v>32</v>
      </c>
      <c r="G12"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29" t="s">
        <v>22</v>
      </c>
      <c r="I12"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31" t="s">
        <v>23</v>
      </c>
      <c r="K12" s="32">
        <f>IFERROR((テーブル1415232425[[#This Row],[列5]]+テーブル1415232425[[#This Row],[列7]]/60)*$C$5,"")</f>
        <v>0</v>
      </c>
      <c r="L12" s="33" t="s">
        <v>4</v>
      </c>
      <c r="M12" s="171"/>
      <c r="N12" s="34"/>
      <c r="O12" s="53"/>
      <c r="P12" s="25"/>
    </row>
    <row r="13" spans="1:16" ht="22.5" customHeight="1" x14ac:dyDescent="0.15">
      <c r="A13" s="160"/>
      <c r="B13" s="229" t="str">
        <f>IF(テーブル1415232425[[#This Row],[列1]]="",
    "",
    TEXT(テーブル1415232425[[#This Row],[列1]],"(aaa)"))</f>
        <v/>
      </c>
      <c r="C13" s="164" t="s">
        <v>20</v>
      </c>
      <c r="D13" s="63" t="s">
        <v>21</v>
      </c>
      <c r="E13" s="167" t="s">
        <v>20</v>
      </c>
      <c r="F13" s="174" t="s">
        <v>32</v>
      </c>
      <c r="G13"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29" t="s">
        <v>22</v>
      </c>
      <c r="I13"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31" t="s">
        <v>23</v>
      </c>
      <c r="K13" s="32">
        <f>IFERROR((テーブル1415232425[[#This Row],[列5]]+テーブル1415232425[[#This Row],[列7]]/60)*$C$5,"")</f>
        <v>0</v>
      </c>
      <c r="L13" s="33" t="s">
        <v>4</v>
      </c>
      <c r="M13" s="171"/>
      <c r="N13" s="34"/>
      <c r="O13" s="53"/>
      <c r="P13" s="25"/>
    </row>
    <row r="14" spans="1:16" ht="22.5" customHeight="1" x14ac:dyDescent="0.15">
      <c r="A14" s="160"/>
      <c r="B14" s="229" t="str">
        <f>IF(テーブル1415232425[[#This Row],[列1]]="",
    "",
    TEXT(テーブル1415232425[[#This Row],[列1]],"(aaa)"))</f>
        <v/>
      </c>
      <c r="C14" s="164" t="s">
        <v>20</v>
      </c>
      <c r="D14" s="63" t="s">
        <v>21</v>
      </c>
      <c r="E14" s="167" t="s">
        <v>20</v>
      </c>
      <c r="F14" s="174" t="s">
        <v>32</v>
      </c>
      <c r="G14"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29" t="s">
        <v>22</v>
      </c>
      <c r="I14"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31" t="s">
        <v>23</v>
      </c>
      <c r="K14" s="32">
        <f>IFERROR((テーブル1415232425[[#This Row],[列5]]+テーブル1415232425[[#This Row],[列7]]/60)*$C$5,"")</f>
        <v>0</v>
      </c>
      <c r="L14" s="33" t="s">
        <v>4</v>
      </c>
      <c r="M14" s="171"/>
      <c r="N14" s="34"/>
      <c r="O14" s="53"/>
      <c r="P14" s="25"/>
    </row>
    <row r="15" spans="1:16" ht="22.5" customHeight="1" x14ac:dyDescent="0.15">
      <c r="A15" s="160"/>
      <c r="B15" s="229" t="str">
        <f>IF(テーブル1415232425[[#This Row],[列1]]="",
    "",
    TEXT(テーブル1415232425[[#This Row],[列1]],"(aaa)"))</f>
        <v/>
      </c>
      <c r="C15" s="164" t="s">
        <v>20</v>
      </c>
      <c r="D15" s="63" t="s">
        <v>21</v>
      </c>
      <c r="E15" s="167" t="s">
        <v>20</v>
      </c>
      <c r="F15" s="174" t="s">
        <v>32</v>
      </c>
      <c r="G15"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29" t="s">
        <v>22</v>
      </c>
      <c r="I15"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31" t="s">
        <v>23</v>
      </c>
      <c r="K15" s="32">
        <f>IFERROR((テーブル1415232425[[#This Row],[列5]]+テーブル1415232425[[#This Row],[列7]]/60)*$C$5,"")</f>
        <v>0</v>
      </c>
      <c r="L15" s="33" t="s">
        <v>4</v>
      </c>
      <c r="M15" s="171"/>
      <c r="N15" s="34"/>
      <c r="O15" s="53"/>
      <c r="P15" s="25"/>
    </row>
    <row r="16" spans="1:16" ht="22.5" customHeight="1" x14ac:dyDescent="0.15">
      <c r="A16" s="160"/>
      <c r="B16" s="229" t="str">
        <f>IF(テーブル1415232425[[#This Row],[列1]]="",
    "",
    TEXT(テーブル1415232425[[#This Row],[列1]],"(aaa)"))</f>
        <v/>
      </c>
      <c r="C16" s="164" t="s">
        <v>20</v>
      </c>
      <c r="D16" s="63" t="s">
        <v>21</v>
      </c>
      <c r="E16" s="167" t="s">
        <v>20</v>
      </c>
      <c r="F16" s="174" t="s">
        <v>32</v>
      </c>
      <c r="G16"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29" t="s">
        <v>22</v>
      </c>
      <c r="I16"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31" t="s">
        <v>23</v>
      </c>
      <c r="K16" s="32">
        <f>IFERROR((テーブル1415232425[[#This Row],[列5]]+テーブル1415232425[[#This Row],[列7]]/60)*$C$5,"")</f>
        <v>0</v>
      </c>
      <c r="L16" s="33" t="s">
        <v>4</v>
      </c>
      <c r="M16" s="171"/>
      <c r="N16" s="34"/>
      <c r="O16" s="53"/>
      <c r="P16" s="25"/>
    </row>
    <row r="17" spans="1:16" ht="22.5" customHeight="1" x14ac:dyDescent="0.15">
      <c r="A17" s="160"/>
      <c r="B17" s="229" t="str">
        <f>IF(テーブル1415232425[[#This Row],[列1]]="",
    "",
    TEXT(テーブル1415232425[[#This Row],[列1]],"(aaa)"))</f>
        <v/>
      </c>
      <c r="C17" s="164" t="s">
        <v>20</v>
      </c>
      <c r="D17" s="63" t="s">
        <v>21</v>
      </c>
      <c r="E17" s="167" t="s">
        <v>20</v>
      </c>
      <c r="F17" s="174" t="s">
        <v>32</v>
      </c>
      <c r="G17"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29" t="s">
        <v>22</v>
      </c>
      <c r="I17"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31" t="s">
        <v>23</v>
      </c>
      <c r="K17" s="32">
        <f>IFERROR((テーブル1415232425[[#This Row],[列5]]+テーブル1415232425[[#This Row],[列7]]/60)*$C$5,"")</f>
        <v>0</v>
      </c>
      <c r="L17" s="33" t="s">
        <v>4</v>
      </c>
      <c r="M17" s="171"/>
      <c r="N17" s="34"/>
      <c r="O17" s="53"/>
      <c r="P17" s="25"/>
    </row>
    <row r="18" spans="1:16" ht="22.5" customHeight="1" x14ac:dyDescent="0.15">
      <c r="A18" s="160"/>
      <c r="B18" s="229" t="str">
        <f>IF(テーブル1415232425[[#This Row],[列1]]="",
    "",
    TEXT(テーブル1415232425[[#This Row],[列1]],"(aaa)"))</f>
        <v/>
      </c>
      <c r="C18" s="164" t="s">
        <v>20</v>
      </c>
      <c r="D18" s="63" t="s">
        <v>21</v>
      </c>
      <c r="E18" s="167" t="s">
        <v>20</v>
      </c>
      <c r="F18" s="174" t="s">
        <v>32</v>
      </c>
      <c r="G18"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29" t="s">
        <v>22</v>
      </c>
      <c r="I18"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31" t="s">
        <v>23</v>
      </c>
      <c r="K18" s="32">
        <f>IFERROR((テーブル1415232425[[#This Row],[列5]]+テーブル1415232425[[#This Row],[列7]]/60)*$C$5,"")</f>
        <v>0</v>
      </c>
      <c r="L18" s="33" t="s">
        <v>4</v>
      </c>
      <c r="M18" s="171"/>
      <c r="N18" s="34"/>
      <c r="O18" s="53"/>
      <c r="P18" s="25"/>
    </row>
    <row r="19" spans="1:16" ht="22.5" customHeight="1" x14ac:dyDescent="0.15">
      <c r="A19" s="160"/>
      <c r="B19" s="229" t="str">
        <f>IF(テーブル1415232425[[#This Row],[列1]]="",
    "",
    TEXT(テーブル1415232425[[#This Row],[列1]],"(aaa)"))</f>
        <v/>
      </c>
      <c r="C19" s="164" t="s">
        <v>20</v>
      </c>
      <c r="D19" s="63" t="s">
        <v>21</v>
      </c>
      <c r="E19" s="167" t="s">
        <v>20</v>
      </c>
      <c r="F19" s="174" t="s">
        <v>32</v>
      </c>
      <c r="G1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29" t="s">
        <v>22</v>
      </c>
      <c r="I19"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31" t="s">
        <v>23</v>
      </c>
      <c r="K19" s="32">
        <f>IFERROR((テーブル1415232425[[#This Row],[列5]]+テーブル1415232425[[#This Row],[列7]]/60)*$C$5,"")</f>
        <v>0</v>
      </c>
      <c r="L19" s="33" t="s">
        <v>4</v>
      </c>
      <c r="M19" s="171"/>
      <c r="N19" s="34"/>
      <c r="O19" s="53"/>
      <c r="P19" s="25"/>
    </row>
    <row r="20" spans="1:16" ht="22.5" customHeight="1" x14ac:dyDescent="0.15">
      <c r="A20" s="160"/>
      <c r="B20" s="229" t="str">
        <f>IF(テーブル1415232425[[#This Row],[列1]]="",
    "",
    TEXT(テーブル1415232425[[#This Row],[列1]],"(aaa)"))</f>
        <v/>
      </c>
      <c r="C20" s="164" t="s">
        <v>20</v>
      </c>
      <c r="D20" s="63" t="s">
        <v>21</v>
      </c>
      <c r="E20" s="167" t="s">
        <v>20</v>
      </c>
      <c r="F20" s="174" t="s">
        <v>32</v>
      </c>
      <c r="G20"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29" t="s">
        <v>22</v>
      </c>
      <c r="I20"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31" t="s">
        <v>23</v>
      </c>
      <c r="K20" s="32">
        <f>IFERROR((テーブル1415232425[[#This Row],[列5]]+テーブル1415232425[[#This Row],[列7]]/60)*$C$5,"")</f>
        <v>0</v>
      </c>
      <c r="L20" s="33" t="s">
        <v>4</v>
      </c>
      <c r="M20" s="171"/>
      <c r="N20" s="34"/>
      <c r="O20" s="53"/>
      <c r="P20" s="25"/>
    </row>
    <row r="21" spans="1:16" ht="22.5" customHeight="1" x14ac:dyDescent="0.15">
      <c r="A21" s="160"/>
      <c r="B21" s="229" t="str">
        <f>IF(テーブル1415232425[[#This Row],[列1]]="",
    "",
    TEXT(テーブル1415232425[[#This Row],[列1]],"(aaa)"))</f>
        <v/>
      </c>
      <c r="C21" s="164" t="s">
        <v>20</v>
      </c>
      <c r="D21" s="63" t="s">
        <v>21</v>
      </c>
      <c r="E21" s="167" t="s">
        <v>20</v>
      </c>
      <c r="F21" s="174" t="s">
        <v>32</v>
      </c>
      <c r="G21"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29" t="s">
        <v>22</v>
      </c>
      <c r="I21"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31" t="s">
        <v>23</v>
      </c>
      <c r="K21" s="32">
        <f>IFERROR((テーブル1415232425[[#This Row],[列5]]+テーブル1415232425[[#This Row],[列7]]/60)*$C$5,"")</f>
        <v>0</v>
      </c>
      <c r="L21" s="33" t="s">
        <v>4</v>
      </c>
      <c r="M21" s="171"/>
      <c r="N21" s="34"/>
      <c r="O21" s="53"/>
      <c r="P21" s="25"/>
    </row>
    <row r="22" spans="1:16" ht="22.5" customHeight="1" x14ac:dyDescent="0.15">
      <c r="A22" s="160"/>
      <c r="B22" s="229" t="str">
        <f>IF(テーブル1415232425[[#This Row],[列1]]="",
    "",
    TEXT(テーブル1415232425[[#This Row],[列1]],"(aaa)"))</f>
        <v/>
      </c>
      <c r="C22" s="164" t="s">
        <v>20</v>
      </c>
      <c r="D22" s="63" t="s">
        <v>21</v>
      </c>
      <c r="E22" s="167" t="s">
        <v>20</v>
      </c>
      <c r="F22" s="174" t="s">
        <v>32</v>
      </c>
      <c r="G22"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29" t="s">
        <v>22</v>
      </c>
      <c r="I22"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31" t="s">
        <v>23</v>
      </c>
      <c r="K22" s="32">
        <f>IFERROR((テーブル1415232425[[#This Row],[列5]]+テーブル1415232425[[#This Row],[列7]]/60)*$C$5,"")</f>
        <v>0</v>
      </c>
      <c r="L22" s="33" t="s">
        <v>4</v>
      </c>
      <c r="M22" s="171"/>
      <c r="N22" s="34"/>
      <c r="O22" s="53"/>
      <c r="P22" s="25"/>
    </row>
    <row r="23" spans="1:16" ht="22.5" customHeight="1" x14ac:dyDescent="0.15">
      <c r="A23" s="160"/>
      <c r="B23" s="229" t="str">
        <f>IF(テーブル1415232425[[#This Row],[列1]]="",
    "",
    TEXT(テーブル1415232425[[#This Row],[列1]],"(aaa)"))</f>
        <v/>
      </c>
      <c r="C23" s="164" t="s">
        <v>20</v>
      </c>
      <c r="D23" s="63" t="s">
        <v>21</v>
      </c>
      <c r="E23" s="167" t="s">
        <v>20</v>
      </c>
      <c r="F23" s="174" t="s">
        <v>32</v>
      </c>
      <c r="G23"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29" t="s">
        <v>22</v>
      </c>
      <c r="I23"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31" t="s">
        <v>23</v>
      </c>
      <c r="K23" s="32">
        <f>IFERROR((テーブル1415232425[[#This Row],[列5]]+テーブル1415232425[[#This Row],[列7]]/60)*$C$5,"")</f>
        <v>0</v>
      </c>
      <c r="L23" s="33" t="s">
        <v>4</v>
      </c>
      <c r="M23" s="171"/>
      <c r="N23" s="34"/>
      <c r="O23" s="53"/>
      <c r="P23" s="25"/>
    </row>
    <row r="24" spans="1:16" ht="22.5" customHeight="1" x14ac:dyDescent="0.15">
      <c r="A24" s="160"/>
      <c r="B24" s="229" t="str">
        <f>IF(テーブル1415232425[[#This Row],[列1]]="",
    "",
    TEXT(テーブル1415232425[[#This Row],[列1]],"(aaa)"))</f>
        <v/>
      </c>
      <c r="C24" s="164" t="s">
        <v>20</v>
      </c>
      <c r="D24" s="63" t="s">
        <v>21</v>
      </c>
      <c r="E24" s="167" t="s">
        <v>20</v>
      </c>
      <c r="F24" s="174" t="s">
        <v>32</v>
      </c>
      <c r="G24"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29" t="s">
        <v>22</v>
      </c>
      <c r="I24"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31" t="s">
        <v>23</v>
      </c>
      <c r="K24" s="32">
        <f>IFERROR((テーブル1415232425[[#This Row],[列5]]+テーブル1415232425[[#This Row],[列7]]/60)*$C$5,"")</f>
        <v>0</v>
      </c>
      <c r="L24" s="33" t="s">
        <v>4</v>
      </c>
      <c r="M24" s="170"/>
      <c r="N24" s="34"/>
      <c r="O24" s="53"/>
      <c r="P24" s="25"/>
    </row>
    <row r="25" spans="1:16" ht="22.5" customHeight="1" x14ac:dyDescent="0.15">
      <c r="A25" s="160"/>
      <c r="B25" s="229" t="str">
        <f>IF(テーブル1415232425[[#This Row],[列1]]="",
    "",
    TEXT(テーブル1415232425[[#This Row],[列1]],"(aaa)"))</f>
        <v/>
      </c>
      <c r="C25" s="164" t="s">
        <v>20</v>
      </c>
      <c r="D25" s="63" t="s">
        <v>21</v>
      </c>
      <c r="E25" s="167" t="s">
        <v>20</v>
      </c>
      <c r="F25" s="174" t="s">
        <v>32</v>
      </c>
      <c r="G25"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29" t="s">
        <v>22</v>
      </c>
      <c r="I25"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31" t="s">
        <v>23</v>
      </c>
      <c r="K25" s="32">
        <f>IFERROR((テーブル1415232425[[#This Row],[列5]]+テーブル1415232425[[#This Row],[列7]]/60)*$C$5,"")</f>
        <v>0</v>
      </c>
      <c r="L25" s="33" t="s">
        <v>4</v>
      </c>
      <c r="M25" s="171"/>
      <c r="N25" s="34"/>
      <c r="O25" s="53"/>
      <c r="P25" s="25"/>
    </row>
    <row r="26" spans="1:16" ht="22.5" customHeight="1" x14ac:dyDescent="0.15">
      <c r="A26" s="160"/>
      <c r="B26" s="229" t="str">
        <f>IF(テーブル1415232425[[#This Row],[列1]]="",
    "",
    TEXT(テーブル1415232425[[#This Row],[列1]],"(aaa)"))</f>
        <v/>
      </c>
      <c r="C26" s="164" t="s">
        <v>20</v>
      </c>
      <c r="D26" s="63" t="s">
        <v>21</v>
      </c>
      <c r="E26" s="167" t="s">
        <v>20</v>
      </c>
      <c r="F26" s="174" t="s">
        <v>32</v>
      </c>
      <c r="G26"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29" t="s">
        <v>22</v>
      </c>
      <c r="I26"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31" t="s">
        <v>23</v>
      </c>
      <c r="K26" s="32">
        <f>IFERROR((テーブル1415232425[[#This Row],[列5]]+テーブル1415232425[[#This Row],[列7]]/60)*$C$5,"")</f>
        <v>0</v>
      </c>
      <c r="L26" s="33" t="s">
        <v>4</v>
      </c>
      <c r="M26" s="171"/>
      <c r="N26" s="34"/>
      <c r="O26" s="53"/>
      <c r="P26" s="25"/>
    </row>
    <row r="27" spans="1:16" ht="22.5" customHeight="1" x14ac:dyDescent="0.15">
      <c r="A27" s="160"/>
      <c r="B27" s="229" t="str">
        <f>IF(テーブル1415232425[[#This Row],[列1]]="",
    "",
    TEXT(テーブル1415232425[[#This Row],[列1]],"(aaa)"))</f>
        <v/>
      </c>
      <c r="C27" s="164" t="s">
        <v>20</v>
      </c>
      <c r="D27" s="63" t="s">
        <v>21</v>
      </c>
      <c r="E27" s="167" t="s">
        <v>20</v>
      </c>
      <c r="F27" s="174" t="s">
        <v>32</v>
      </c>
      <c r="G27"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29" t="s">
        <v>22</v>
      </c>
      <c r="I27"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31" t="s">
        <v>23</v>
      </c>
      <c r="K27" s="32">
        <f>IFERROR((テーブル1415232425[[#This Row],[列5]]+テーブル1415232425[[#This Row],[列7]]/60)*$C$5,"")</f>
        <v>0</v>
      </c>
      <c r="L27" s="33" t="s">
        <v>4</v>
      </c>
      <c r="M27" s="171"/>
      <c r="N27" s="34"/>
      <c r="O27" s="53"/>
      <c r="P27" s="25"/>
    </row>
    <row r="28" spans="1:16" ht="22.5" customHeight="1" x14ac:dyDescent="0.15">
      <c r="A28" s="160"/>
      <c r="B28" s="229" t="str">
        <f>IF(テーブル1415232425[[#This Row],[列1]]="",
    "",
    TEXT(テーブル1415232425[[#This Row],[列1]],"(aaa)"))</f>
        <v/>
      </c>
      <c r="C28" s="164" t="s">
        <v>20</v>
      </c>
      <c r="D28" s="63" t="s">
        <v>21</v>
      </c>
      <c r="E28" s="167" t="s">
        <v>20</v>
      </c>
      <c r="F28" s="174" t="s">
        <v>32</v>
      </c>
      <c r="G28"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29" t="s">
        <v>22</v>
      </c>
      <c r="I28"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31" t="s">
        <v>23</v>
      </c>
      <c r="K28" s="32">
        <f>IFERROR((テーブル1415232425[[#This Row],[列5]]+テーブル1415232425[[#This Row],[列7]]/60)*$C$5,"")</f>
        <v>0</v>
      </c>
      <c r="L28" s="33" t="s">
        <v>4</v>
      </c>
      <c r="M28" s="171"/>
      <c r="N28" s="34"/>
      <c r="O28" s="53"/>
      <c r="P28" s="25"/>
    </row>
    <row r="29" spans="1:16" ht="22.5" customHeight="1" x14ac:dyDescent="0.15">
      <c r="A29" s="160"/>
      <c r="B29" s="229" t="str">
        <f>IF(テーブル1415232425[[#This Row],[列1]]="",
    "",
    TEXT(テーブル1415232425[[#This Row],[列1]],"(aaa)"))</f>
        <v/>
      </c>
      <c r="C29" s="164" t="s">
        <v>20</v>
      </c>
      <c r="D29" s="63" t="s">
        <v>21</v>
      </c>
      <c r="E29" s="167" t="s">
        <v>20</v>
      </c>
      <c r="F29" s="174" t="s">
        <v>32</v>
      </c>
      <c r="G29" s="2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29" t="s">
        <v>22</v>
      </c>
      <c r="I29" s="36"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31" t="s">
        <v>23</v>
      </c>
      <c r="K29" s="32">
        <f>IFERROR((テーブル1415232425[[#This Row],[列5]]+テーブル1415232425[[#This Row],[列7]]/60)*$C$5,"")</f>
        <v>0</v>
      </c>
      <c r="L29" s="33" t="s">
        <v>4</v>
      </c>
      <c r="M29" s="171"/>
      <c r="N29" s="34"/>
      <c r="O29" s="53"/>
      <c r="P29" s="25"/>
    </row>
    <row r="30" spans="1:16" ht="22.5" customHeight="1" thickBot="1" x14ac:dyDescent="0.2">
      <c r="A30" s="161"/>
      <c r="B30" s="230" t="str">
        <f>IF(テーブル1415232425[[#This Row],[列1]]="",
    "",
    TEXT(テーブル1415232425[[#This Row],[列1]],"(aaa)"))</f>
        <v/>
      </c>
      <c r="C30" s="165" t="s">
        <v>20</v>
      </c>
      <c r="D30" s="38" t="s">
        <v>21</v>
      </c>
      <c r="E30" s="168" t="s">
        <v>20</v>
      </c>
      <c r="F30" s="175" t="s">
        <v>32</v>
      </c>
      <c r="G30" s="39">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40" t="s">
        <v>22</v>
      </c>
      <c r="I30" s="41"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42" t="s">
        <v>23</v>
      </c>
      <c r="K30" s="43">
        <f>IFERROR((テーブル1415232425[[#This Row],[列5]]+テーブル1415232425[[#This Row],[列7]]/60)*$C$5,"")</f>
        <v>0</v>
      </c>
      <c r="L30" s="44" t="s">
        <v>4</v>
      </c>
      <c r="M30" s="172"/>
      <c r="N30" s="45"/>
      <c r="O30" s="53"/>
      <c r="P30" s="25"/>
    </row>
    <row r="31" spans="1:16" ht="22.5" customHeight="1" thickBot="1" x14ac:dyDescent="0.2">
      <c r="A31" s="206" t="s">
        <v>27</v>
      </c>
      <c r="B31" s="207"/>
      <c r="C31" s="208"/>
      <c r="D31" s="209"/>
      <c r="E31" s="210"/>
      <c r="F31" s="61"/>
      <c r="G31" s="211">
        <f>SUM(テーブル1415232425[[#All],[列5]])+SUM(テーブル1415232425[[#All],[列7]])/60</f>
        <v>0</v>
      </c>
      <c r="H31" s="212"/>
      <c r="I31" s="213" t="s">
        <v>24</v>
      </c>
      <c r="J31" s="214"/>
      <c r="K31" s="46">
        <f>SUM(テーブル1415232425[[#All],[列9]])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⑨年月支払分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IF(テーブル141523242537[[#This Row],[列1]]="",
    "",
    TEXT(テーブル141523242537[[#This Row],[列1]],"(aaa)"))</f>
        <v/>
      </c>
      <c r="C8" s="177" t="s">
        <v>32</v>
      </c>
      <c r="D8" s="17" t="s">
        <v>13</v>
      </c>
      <c r="E8" s="178" t="s">
        <v>32</v>
      </c>
      <c r="F8" s="179" t="s">
        <v>32</v>
      </c>
      <c r="G8" s="1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19" t="s">
        <v>22</v>
      </c>
      <c r="I8" s="2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21" t="s">
        <v>23</v>
      </c>
      <c r="K8" s="22">
        <f>IFERROR((テーブル141523242537[[#This Row],[列5]]+テーブル141523242537[[#This Row],[列7]]/60)*$C$5,"")</f>
        <v>0</v>
      </c>
      <c r="L8" s="23" t="s">
        <v>4</v>
      </c>
      <c r="M8" s="176"/>
      <c r="N8" s="24"/>
      <c r="O8" s="53"/>
      <c r="P8" s="25"/>
    </row>
    <row r="9" spans="1:16" ht="22.5" customHeight="1" x14ac:dyDescent="0.15">
      <c r="A9" s="160"/>
      <c r="B9" s="228" t="str">
        <f>IF(テーブル141523242537[[#This Row],[列1]]="",
    "",
    TEXT(テーブル141523242537[[#This Row],[列1]],"(aaa)"))</f>
        <v/>
      </c>
      <c r="C9" s="164" t="s">
        <v>32</v>
      </c>
      <c r="D9" s="63" t="s">
        <v>13</v>
      </c>
      <c r="E9" s="167" t="s">
        <v>32</v>
      </c>
      <c r="F9" s="174" t="s">
        <v>32</v>
      </c>
      <c r="G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29" t="s">
        <v>22</v>
      </c>
      <c r="I9" s="3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31" t="s">
        <v>23</v>
      </c>
      <c r="K9" s="32">
        <f>IFERROR((テーブル141523242537[[#This Row],[列5]]+テーブル141523242537[[#This Row],[列7]]/60)*$C$5,"")</f>
        <v>0</v>
      </c>
      <c r="L9" s="33" t="s">
        <v>4</v>
      </c>
      <c r="M9" s="170"/>
      <c r="N9" s="34"/>
      <c r="O9" s="53"/>
      <c r="P9" s="25"/>
    </row>
    <row r="10" spans="1:16" ht="22.5" customHeight="1" x14ac:dyDescent="0.15">
      <c r="A10" s="160"/>
      <c r="B10" s="229" t="str">
        <f>IF(テーブル141523242537[[#This Row],[列1]]="",
    "",
    TEXT(テーブル141523242537[[#This Row],[列1]],"(aaa)"))</f>
        <v/>
      </c>
      <c r="C10" s="164" t="s">
        <v>32</v>
      </c>
      <c r="D10" s="63" t="s">
        <v>13</v>
      </c>
      <c r="E10" s="167" t="s">
        <v>32</v>
      </c>
      <c r="F10" s="174" t="s">
        <v>32</v>
      </c>
      <c r="G10"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29" t="s">
        <v>22</v>
      </c>
      <c r="I10"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31" t="s">
        <v>23</v>
      </c>
      <c r="K10" s="32">
        <f>IFERROR((テーブル141523242537[[#This Row],[列5]]+テーブル141523242537[[#This Row],[列7]]/60)*$C$5,"")</f>
        <v>0</v>
      </c>
      <c r="L10" s="33" t="s">
        <v>4</v>
      </c>
      <c r="M10" s="171"/>
      <c r="N10" s="34"/>
      <c r="O10" s="53"/>
      <c r="P10" s="25"/>
    </row>
    <row r="11" spans="1:16" ht="22.5" customHeight="1" x14ac:dyDescent="0.15">
      <c r="A11" s="160"/>
      <c r="B11" s="229" t="str">
        <f>IF(テーブル141523242537[[#This Row],[列1]]="",
    "",
    TEXT(テーブル141523242537[[#This Row],[列1]],"(aaa)"))</f>
        <v/>
      </c>
      <c r="C11" s="164" t="s">
        <v>20</v>
      </c>
      <c r="D11" s="63" t="s">
        <v>21</v>
      </c>
      <c r="E11" s="167" t="s">
        <v>20</v>
      </c>
      <c r="F11" s="174" t="s">
        <v>32</v>
      </c>
      <c r="G11"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29" t="s">
        <v>22</v>
      </c>
      <c r="I11"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31" t="s">
        <v>23</v>
      </c>
      <c r="K11" s="32">
        <f>IFERROR((テーブル141523242537[[#This Row],[列5]]+テーブル141523242537[[#This Row],[列7]]/60)*$C$5,"")</f>
        <v>0</v>
      </c>
      <c r="L11" s="33" t="s">
        <v>4</v>
      </c>
      <c r="M11" s="171"/>
      <c r="N11" s="34"/>
      <c r="O11" s="53"/>
      <c r="P11" s="25"/>
    </row>
    <row r="12" spans="1:16" ht="22.5" customHeight="1" x14ac:dyDescent="0.15">
      <c r="A12" s="160"/>
      <c r="B12" s="229" t="str">
        <f>IF(テーブル141523242537[[#This Row],[列1]]="",
    "",
    TEXT(テーブル141523242537[[#This Row],[列1]],"(aaa)"))</f>
        <v/>
      </c>
      <c r="C12" s="164" t="s">
        <v>20</v>
      </c>
      <c r="D12" s="63" t="s">
        <v>21</v>
      </c>
      <c r="E12" s="167" t="s">
        <v>20</v>
      </c>
      <c r="F12" s="174" t="s">
        <v>32</v>
      </c>
      <c r="G12"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29" t="s">
        <v>22</v>
      </c>
      <c r="I12"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31" t="s">
        <v>23</v>
      </c>
      <c r="K12" s="32">
        <f>IFERROR((テーブル141523242537[[#This Row],[列5]]+テーブル141523242537[[#This Row],[列7]]/60)*$C$5,"")</f>
        <v>0</v>
      </c>
      <c r="L12" s="33" t="s">
        <v>4</v>
      </c>
      <c r="M12" s="171"/>
      <c r="N12" s="34"/>
      <c r="O12" s="53"/>
      <c r="P12" s="25"/>
    </row>
    <row r="13" spans="1:16" ht="22.5" customHeight="1" x14ac:dyDescent="0.15">
      <c r="A13" s="160"/>
      <c r="B13" s="229" t="str">
        <f>IF(テーブル141523242537[[#This Row],[列1]]="",
    "",
    TEXT(テーブル141523242537[[#This Row],[列1]],"(aaa)"))</f>
        <v/>
      </c>
      <c r="C13" s="164" t="s">
        <v>20</v>
      </c>
      <c r="D13" s="63" t="s">
        <v>21</v>
      </c>
      <c r="E13" s="167" t="s">
        <v>20</v>
      </c>
      <c r="F13" s="174" t="s">
        <v>32</v>
      </c>
      <c r="G13"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29" t="s">
        <v>22</v>
      </c>
      <c r="I13"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31" t="s">
        <v>23</v>
      </c>
      <c r="K13" s="32">
        <f>IFERROR((テーブル141523242537[[#This Row],[列5]]+テーブル141523242537[[#This Row],[列7]]/60)*$C$5,"")</f>
        <v>0</v>
      </c>
      <c r="L13" s="33" t="s">
        <v>4</v>
      </c>
      <c r="M13" s="171"/>
      <c r="N13" s="34"/>
      <c r="O13" s="53"/>
      <c r="P13" s="25"/>
    </row>
    <row r="14" spans="1:16" ht="22.5" customHeight="1" x14ac:dyDescent="0.15">
      <c r="A14" s="160"/>
      <c r="B14" s="229" t="str">
        <f>IF(テーブル141523242537[[#This Row],[列1]]="",
    "",
    TEXT(テーブル141523242537[[#This Row],[列1]],"(aaa)"))</f>
        <v/>
      </c>
      <c r="C14" s="164" t="s">
        <v>20</v>
      </c>
      <c r="D14" s="63" t="s">
        <v>21</v>
      </c>
      <c r="E14" s="167" t="s">
        <v>20</v>
      </c>
      <c r="F14" s="174" t="s">
        <v>32</v>
      </c>
      <c r="G14"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29" t="s">
        <v>22</v>
      </c>
      <c r="I14"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31" t="s">
        <v>23</v>
      </c>
      <c r="K14" s="32">
        <f>IFERROR((テーブル141523242537[[#This Row],[列5]]+テーブル141523242537[[#This Row],[列7]]/60)*$C$5,"")</f>
        <v>0</v>
      </c>
      <c r="L14" s="33" t="s">
        <v>4</v>
      </c>
      <c r="M14" s="171"/>
      <c r="N14" s="34"/>
      <c r="O14" s="53"/>
      <c r="P14" s="25"/>
    </row>
    <row r="15" spans="1:16" ht="22.5" customHeight="1" x14ac:dyDescent="0.15">
      <c r="A15" s="160"/>
      <c r="B15" s="229" t="str">
        <f>IF(テーブル141523242537[[#This Row],[列1]]="",
    "",
    TEXT(テーブル141523242537[[#This Row],[列1]],"(aaa)"))</f>
        <v/>
      </c>
      <c r="C15" s="164" t="s">
        <v>20</v>
      </c>
      <c r="D15" s="63" t="s">
        <v>21</v>
      </c>
      <c r="E15" s="167" t="s">
        <v>20</v>
      </c>
      <c r="F15" s="174" t="s">
        <v>32</v>
      </c>
      <c r="G15"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29" t="s">
        <v>22</v>
      </c>
      <c r="I15"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31" t="s">
        <v>23</v>
      </c>
      <c r="K15" s="32">
        <f>IFERROR((テーブル141523242537[[#This Row],[列5]]+テーブル141523242537[[#This Row],[列7]]/60)*$C$5,"")</f>
        <v>0</v>
      </c>
      <c r="L15" s="33" t="s">
        <v>4</v>
      </c>
      <c r="M15" s="171"/>
      <c r="N15" s="34"/>
      <c r="O15" s="53"/>
      <c r="P15" s="25"/>
    </row>
    <row r="16" spans="1:16" ht="22.5" customHeight="1" x14ac:dyDescent="0.15">
      <c r="A16" s="160"/>
      <c r="B16" s="229" t="str">
        <f>IF(テーブル141523242537[[#This Row],[列1]]="",
    "",
    TEXT(テーブル141523242537[[#This Row],[列1]],"(aaa)"))</f>
        <v/>
      </c>
      <c r="C16" s="164" t="s">
        <v>20</v>
      </c>
      <c r="D16" s="63" t="s">
        <v>21</v>
      </c>
      <c r="E16" s="167" t="s">
        <v>20</v>
      </c>
      <c r="F16" s="174" t="s">
        <v>32</v>
      </c>
      <c r="G16"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29" t="s">
        <v>22</v>
      </c>
      <c r="I16"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31" t="s">
        <v>23</v>
      </c>
      <c r="K16" s="32">
        <f>IFERROR((テーブル141523242537[[#This Row],[列5]]+テーブル141523242537[[#This Row],[列7]]/60)*$C$5,"")</f>
        <v>0</v>
      </c>
      <c r="L16" s="33" t="s">
        <v>4</v>
      </c>
      <c r="M16" s="171"/>
      <c r="N16" s="34"/>
      <c r="O16" s="53"/>
      <c r="P16" s="25"/>
    </row>
    <row r="17" spans="1:16" ht="22.5" customHeight="1" x14ac:dyDescent="0.15">
      <c r="A17" s="160"/>
      <c r="B17" s="229" t="str">
        <f>IF(テーブル141523242537[[#This Row],[列1]]="",
    "",
    TEXT(テーブル141523242537[[#This Row],[列1]],"(aaa)"))</f>
        <v/>
      </c>
      <c r="C17" s="164" t="s">
        <v>20</v>
      </c>
      <c r="D17" s="63" t="s">
        <v>21</v>
      </c>
      <c r="E17" s="167" t="s">
        <v>20</v>
      </c>
      <c r="F17" s="174" t="s">
        <v>32</v>
      </c>
      <c r="G17"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29" t="s">
        <v>22</v>
      </c>
      <c r="I17"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31" t="s">
        <v>23</v>
      </c>
      <c r="K17" s="32">
        <f>IFERROR((テーブル141523242537[[#This Row],[列5]]+テーブル141523242537[[#This Row],[列7]]/60)*$C$5,"")</f>
        <v>0</v>
      </c>
      <c r="L17" s="33" t="s">
        <v>4</v>
      </c>
      <c r="M17" s="171"/>
      <c r="N17" s="34"/>
      <c r="O17" s="53"/>
      <c r="P17" s="25"/>
    </row>
    <row r="18" spans="1:16" ht="22.5" customHeight="1" x14ac:dyDescent="0.15">
      <c r="A18" s="160"/>
      <c r="B18" s="229" t="str">
        <f>IF(テーブル141523242537[[#This Row],[列1]]="",
    "",
    TEXT(テーブル141523242537[[#This Row],[列1]],"(aaa)"))</f>
        <v/>
      </c>
      <c r="C18" s="164" t="s">
        <v>20</v>
      </c>
      <c r="D18" s="63" t="s">
        <v>21</v>
      </c>
      <c r="E18" s="167" t="s">
        <v>20</v>
      </c>
      <c r="F18" s="174" t="s">
        <v>32</v>
      </c>
      <c r="G18"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29" t="s">
        <v>22</v>
      </c>
      <c r="I18"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31" t="s">
        <v>23</v>
      </c>
      <c r="K18" s="32">
        <f>IFERROR((テーブル141523242537[[#This Row],[列5]]+テーブル141523242537[[#This Row],[列7]]/60)*$C$5,"")</f>
        <v>0</v>
      </c>
      <c r="L18" s="33" t="s">
        <v>4</v>
      </c>
      <c r="M18" s="171"/>
      <c r="N18" s="34"/>
      <c r="O18" s="53"/>
      <c r="P18" s="25"/>
    </row>
    <row r="19" spans="1:16" ht="22.5" customHeight="1" x14ac:dyDescent="0.15">
      <c r="A19" s="160"/>
      <c r="B19" s="229" t="str">
        <f>IF(テーブル141523242537[[#This Row],[列1]]="",
    "",
    TEXT(テーブル141523242537[[#This Row],[列1]],"(aaa)"))</f>
        <v/>
      </c>
      <c r="C19" s="164" t="s">
        <v>20</v>
      </c>
      <c r="D19" s="63" t="s">
        <v>21</v>
      </c>
      <c r="E19" s="167" t="s">
        <v>20</v>
      </c>
      <c r="F19" s="174" t="s">
        <v>32</v>
      </c>
      <c r="G1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29" t="s">
        <v>22</v>
      </c>
      <c r="I19"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31" t="s">
        <v>23</v>
      </c>
      <c r="K19" s="32">
        <f>IFERROR((テーブル141523242537[[#This Row],[列5]]+テーブル141523242537[[#This Row],[列7]]/60)*$C$5,"")</f>
        <v>0</v>
      </c>
      <c r="L19" s="33" t="s">
        <v>4</v>
      </c>
      <c r="M19" s="171"/>
      <c r="N19" s="34"/>
      <c r="O19" s="53"/>
      <c r="P19" s="25"/>
    </row>
    <row r="20" spans="1:16" ht="22.5" customHeight="1" x14ac:dyDescent="0.15">
      <c r="A20" s="160"/>
      <c r="B20" s="229" t="str">
        <f>IF(テーブル141523242537[[#This Row],[列1]]="",
    "",
    TEXT(テーブル141523242537[[#This Row],[列1]],"(aaa)"))</f>
        <v/>
      </c>
      <c r="C20" s="164" t="s">
        <v>20</v>
      </c>
      <c r="D20" s="63" t="s">
        <v>21</v>
      </c>
      <c r="E20" s="167" t="s">
        <v>20</v>
      </c>
      <c r="F20" s="174" t="s">
        <v>32</v>
      </c>
      <c r="G20"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29" t="s">
        <v>22</v>
      </c>
      <c r="I20"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31" t="s">
        <v>23</v>
      </c>
      <c r="K20" s="32">
        <f>IFERROR((テーブル141523242537[[#This Row],[列5]]+テーブル141523242537[[#This Row],[列7]]/60)*$C$5,"")</f>
        <v>0</v>
      </c>
      <c r="L20" s="33" t="s">
        <v>4</v>
      </c>
      <c r="M20" s="171"/>
      <c r="N20" s="34"/>
      <c r="O20" s="53"/>
      <c r="P20" s="25"/>
    </row>
    <row r="21" spans="1:16" ht="22.5" customHeight="1" x14ac:dyDescent="0.15">
      <c r="A21" s="160"/>
      <c r="B21" s="229" t="str">
        <f>IF(テーブル141523242537[[#This Row],[列1]]="",
    "",
    TEXT(テーブル141523242537[[#This Row],[列1]],"(aaa)"))</f>
        <v/>
      </c>
      <c r="C21" s="164" t="s">
        <v>20</v>
      </c>
      <c r="D21" s="63" t="s">
        <v>21</v>
      </c>
      <c r="E21" s="167" t="s">
        <v>20</v>
      </c>
      <c r="F21" s="174" t="s">
        <v>32</v>
      </c>
      <c r="G21"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29" t="s">
        <v>22</v>
      </c>
      <c r="I21"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31" t="s">
        <v>23</v>
      </c>
      <c r="K21" s="32">
        <f>IFERROR((テーブル141523242537[[#This Row],[列5]]+テーブル141523242537[[#This Row],[列7]]/60)*$C$5,"")</f>
        <v>0</v>
      </c>
      <c r="L21" s="33" t="s">
        <v>4</v>
      </c>
      <c r="M21" s="171"/>
      <c r="N21" s="34"/>
      <c r="O21" s="53"/>
      <c r="P21" s="25"/>
    </row>
    <row r="22" spans="1:16" ht="22.5" customHeight="1" x14ac:dyDescent="0.15">
      <c r="A22" s="160"/>
      <c r="B22" s="229" t="str">
        <f>IF(テーブル141523242537[[#This Row],[列1]]="",
    "",
    TEXT(テーブル141523242537[[#This Row],[列1]],"(aaa)"))</f>
        <v/>
      </c>
      <c r="C22" s="164" t="s">
        <v>20</v>
      </c>
      <c r="D22" s="63" t="s">
        <v>21</v>
      </c>
      <c r="E22" s="167" t="s">
        <v>20</v>
      </c>
      <c r="F22" s="174" t="s">
        <v>32</v>
      </c>
      <c r="G22"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29" t="s">
        <v>22</v>
      </c>
      <c r="I22"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31" t="s">
        <v>23</v>
      </c>
      <c r="K22" s="32">
        <f>IFERROR((テーブル141523242537[[#This Row],[列5]]+テーブル141523242537[[#This Row],[列7]]/60)*$C$5,"")</f>
        <v>0</v>
      </c>
      <c r="L22" s="33" t="s">
        <v>4</v>
      </c>
      <c r="M22" s="171"/>
      <c r="N22" s="34"/>
      <c r="O22" s="53"/>
      <c r="P22" s="25"/>
    </row>
    <row r="23" spans="1:16" ht="22.5" customHeight="1" x14ac:dyDescent="0.15">
      <c r="A23" s="160"/>
      <c r="B23" s="229" t="str">
        <f>IF(テーブル141523242537[[#This Row],[列1]]="",
    "",
    TEXT(テーブル141523242537[[#This Row],[列1]],"(aaa)"))</f>
        <v/>
      </c>
      <c r="C23" s="164" t="s">
        <v>20</v>
      </c>
      <c r="D23" s="63" t="s">
        <v>21</v>
      </c>
      <c r="E23" s="167" t="s">
        <v>20</v>
      </c>
      <c r="F23" s="174" t="s">
        <v>32</v>
      </c>
      <c r="G23"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29" t="s">
        <v>22</v>
      </c>
      <c r="I23"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31" t="s">
        <v>23</v>
      </c>
      <c r="K23" s="32">
        <f>IFERROR((テーブル141523242537[[#This Row],[列5]]+テーブル141523242537[[#This Row],[列7]]/60)*$C$5,"")</f>
        <v>0</v>
      </c>
      <c r="L23" s="33" t="s">
        <v>4</v>
      </c>
      <c r="M23" s="171"/>
      <c r="N23" s="34"/>
      <c r="O23" s="53"/>
      <c r="P23" s="25"/>
    </row>
    <row r="24" spans="1:16" ht="22.5" customHeight="1" x14ac:dyDescent="0.15">
      <c r="A24" s="160"/>
      <c r="B24" s="229" t="str">
        <f>IF(テーブル141523242537[[#This Row],[列1]]="",
    "",
    TEXT(テーブル141523242537[[#This Row],[列1]],"(aaa)"))</f>
        <v/>
      </c>
      <c r="C24" s="164" t="s">
        <v>20</v>
      </c>
      <c r="D24" s="63" t="s">
        <v>21</v>
      </c>
      <c r="E24" s="167" t="s">
        <v>20</v>
      </c>
      <c r="F24" s="174" t="s">
        <v>32</v>
      </c>
      <c r="G24"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29" t="s">
        <v>22</v>
      </c>
      <c r="I24"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31" t="s">
        <v>23</v>
      </c>
      <c r="K24" s="32">
        <f>IFERROR((テーブル141523242537[[#This Row],[列5]]+テーブル141523242537[[#This Row],[列7]]/60)*$C$5,"")</f>
        <v>0</v>
      </c>
      <c r="L24" s="33" t="s">
        <v>4</v>
      </c>
      <c r="M24" s="170"/>
      <c r="N24" s="34"/>
      <c r="O24" s="53"/>
      <c r="P24" s="25"/>
    </row>
    <row r="25" spans="1:16" ht="22.5" customHeight="1" x14ac:dyDescent="0.15">
      <c r="A25" s="160"/>
      <c r="B25" s="229" t="str">
        <f>IF(テーブル141523242537[[#This Row],[列1]]="",
    "",
    TEXT(テーブル141523242537[[#This Row],[列1]],"(aaa)"))</f>
        <v/>
      </c>
      <c r="C25" s="164" t="s">
        <v>20</v>
      </c>
      <c r="D25" s="63" t="s">
        <v>21</v>
      </c>
      <c r="E25" s="167" t="s">
        <v>20</v>
      </c>
      <c r="F25" s="174" t="s">
        <v>32</v>
      </c>
      <c r="G25"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29" t="s">
        <v>22</v>
      </c>
      <c r="I25"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31" t="s">
        <v>23</v>
      </c>
      <c r="K25" s="32">
        <f>IFERROR((テーブル141523242537[[#This Row],[列5]]+テーブル141523242537[[#This Row],[列7]]/60)*$C$5,"")</f>
        <v>0</v>
      </c>
      <c r="L25" s="33" t="s">
        <v>4</v>
      </c>
      <c r="M25" s="171"/>
      <c r="N25" s="34"/>
      <c r="O25" s="53"/>
      <c r="P25" s="25"/>
    </row>
    <row r="26" spans="1:16" ht="22.5" customHeight="1" x14ac:dyDescent="0.15">
      <c r="A26" s="160"/>
      <c r="B26" s="229" t="str">
        <f>IF(テーブル141523242537[[#This Row],[列1]]="",
    "",
    TEXT(テーブル141523242537[[#This Row],[列1]],"(aaa)"))</f>
        <v/>
      </c>
      <c r="C26" s="164" t="s">
        <v>20</v>
      </c>
      <c r="D26" s="63" t="s">
        <v>21</v>
      </c>
      <c r="E26" s="167" t="s">
        <v>20</v>
      </c>
      <c r="F26" s="174" t="s">
        <v>32</v>
      </c>
      <c r="G26"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29" t="s">
        <v>22</v>
      </c>
      <c r="I26"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31" t="s">
        <v>23</v>
      </c>
      <c r="K26" s="32">
        <f>IFERROR((テーブル141523242537[[#This Row],[列5]]+テーブル141523242537[[#This Row],[列7]]/60)*$C$5,"")</f>
        <v>0</v>
      </c>
      <c r="L26" s="33" t="s">
        <v>4</v>
      </c>
      <c r="M26" s="171"/>
      <c r="N26" s="34"/>
      <c r="O26" s="53"/>
      <c r="P26" s="25"/>
    </row>
    <row r="27" spans="1:16" ht="22.5" customHeight="1" x14ac:dyDescent="0.15">
      <c r="A27" s="160"/>
      <c r="B27" s="229" t="str">
        <f>IF(テーブル141523242537[[#This Row],[列1]]="",
    "",
    TEXT(テーブル141523242537[[#This Row],[列1]],"(aaa)"))</f>
        <v/>
      </c>
      <c r="C27" s="164" t="s">
        <v>20</v>
      </c>
      <c r="D27" s="63" t="s">
        <v>21</v>
      </c>
      <c r="E27" s="167" t="s">
        <v>20</v>
      </c>
      <c r="F27" s="174" t="s">
        <v>32</v>
      </c>
      <c r="G27"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29" t="s">
        <v>22</v>
      </c>
      <c r="I27"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31" t="s">
        <v>23</v>
      </c>
      <c r="K27" s="32">
        <f>IFERROR((テーブル141523242537[[#This Row],[列5]]+テーブル141523242537[[#This Row],[列7]]/60)*$C$5,"")</f>
        <v>0</v>
      </c>
      <c r="L27" s="33" t="s">
        <v>4</v>
      </c>
      <c r="M27" s="171"/>
      <c r="N27" s="34"/>
      <c r="O27" s="53"/>
      <c r="P27" s="25"/>
    </row>
    <row r="28" spans="1:16" ht="22.5" customHeight="1" x14ac:dyDescent="0.15">
      <c r="A28" s="160"/>
      <c r="B28" s="229" t="str">
        <f>IF(テーブル141523242537[[#This Row],[列1]]="",
    "",
    TEXT(テーブル141523242537[[#This Row],[列1]],"(aaa)"))</f>
        <v/>
      </c>
      <c r="C28" s="164" t="s">
        <v>20</v>
      </c>
      <c r="D28" s="63" t="s">
        <v>21</v>
      </c>
      <c r="E28" s="167" t="s">
        <v>20</v>
      </c>
      <c r="F28" s="174" t="s">
        <v>32</v>
      </c>
      <c r="G28"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29" t="s">
        <v>22</v>
      </c>
      <c r="I28"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31" t="s">
        <v>23</v>
      </c>
      <c r="K28" s="32">
        <f>IFERROR((テーブル141523242537[[#This Row],[列5]]+テーブル141523242537[[#This Row],[列7]]/60)*$C$5,"")</f>
        <v>0</v>
      </c>
      <c r="L28" s="33" t="s">
        <v>4</v>
      </c>
      <c r="M28" s="171"/>
      <c r="N28" s="34"/>
      <c r="O28" s="53"/>
      <c r="P28" s="25"/>
    </row>
    <row r="29" spans="1:16" ht="22.5" customHeight="1" x14ac:dyDescent="0.15">
      <c r="A29" s="160"/>
      <c r="B29" s="229" t="str">
        <f>IF(テーブル141523242537[[#This Row],[列1]]="",
    "",
    TEXT(テーブル141523242537[[#This Row],[列1]],"(aaa)"))</f>
        <v/>
      </c>
      <c r="C29" s="164" t="s">
        <v>20</v>
      </c>
      <c r="D29" s="63" t="s">
        <v>21</v>
      </c>
      <c r="E29" s="167" t="s">
        <v>20</v>
      </c>
      <c r="F29" s="174" t="s">
        <v>32</v>
      </c>
      <c r="G29" s="2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29" t="s">
        <v>22</v>
      </c>
      <c r="I29" s="36"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31" t="s">
        <v>23</v>
      </c>
      <c r="K29" s="32">
        <f>IFERROR((テーブル141523242537[[#This Row],[列5]]+テーブル141523242537[[#This Row],[列7]]/60)*$C$5,"")</f>
        <v>0</v>
      </c>
      <c r="L29" s="33" t="s">
        <v>4</v>
      </c>
      <c r="M29" s="171"/>
      <c r="N29" s="34"/>
      <c r="O29" s="53"/>
      <c r="P29" s="25"/>
    </row>
    <row r="30" spans="1:16" ht="22.5" customHeight="1" thickBot="1" x14ac:dyDescent="0.2">
      <c r="A30" s="161"/>
      <c r="B30" s="230" t="str">
        <f>IF(テーブル141523242537[[#This Row],[列1]]="",
    "",
    TEXT(テーブル141523242537[[#This Row],[列1]],"(aaa)"))</f>
        <v/>
      </c>
      <c r="C30" s="165" t="s">
        <v>20</v>
      </c>
      <c r="D30" s="38" t="s">
        <v>21</v>
      </c>
      <c r="E30" s="168" t="s">
        <v>20</v>
      </c>
      <c r="F30" s="175" t="s">
        <v>32</v>
      </c>
      <c r="G30" s="39">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40" t="s">
        <v>22</v>
      </c>
      <c r="I30" s="41"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42" t="s">
        <v>23</v>
      </c>
      <c r="K30" s="43">
        <f>IFERROR((テーブル141523242537[[#This Row],[列5]]+テーブル141523242537[[#This Row],[列7]]/60)*$C$5,"")</f>
        <v>0</v>
      </c>
      <c r="L30" s="44" t="s">
        <v>4</v>
      </c>
      <c r="M30" s="172"/>
      <c r="N30" s="45"/>
      <c r="O30" s="53"/>
      <c r="P30" s="25"/>
    </row>
    <row r="31" spans="1:16" ht="22.5" customHeight="1" thickBot="1" x14ac:dyDescent="0.2">
      <c r="A31" s="206" t="s">
        <v>27</v>
      </c>
      <c r="B31" s="207"/>
      <c r="C31" s="208"/>
      <c r="D31" s="209"/>
      <c r="E31" s="210"/>
      <c r="F31" s="61"/>
      <c r="G31" s="211">
        <f>SUM(テーブル141523242537[[#All],[列5]])+SUM(テーブル141523242537[[#All],[列7]])/60</f>
        <v>0</v>
      </c>
      <c r="H31" s="212"/>
      <c r="I31" s="213" t="s">
        <v>24</v>
      </c>
      <c r="J31" s="214"/>
      <c r="K31" s="46">
        <f>SUM(テーブル141523242537[[#All],[列9]])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⑩年月支払分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IF(テーブル141523242536[[#This Row],[列1]]="",
    "",
    TEXT(テーブル141523242536[[#This Row],[列1]],"(aaa)"))</f>
        <v/>
      </c>
      <c r="C8" s="177" t="s">
        <v>32</v>
      </c>
      <c r="D8" s="17" t="s">
        <v>13</v>
      </c>
      <c r="E8" s="178" t="s">
        <v>32</v>
      </c>
      <c r="F8" s="179" t="s">
        <v>32</v>
      </c>
      <c r="G8" s="1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19" t="s">
        <v>22</v>
      </c>
      <c r="I8" s="2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21" t="s">
        <v>23</v>
      </c>
      <c r="K8" s="22">
        <f>IFERROR((テーブル141523242536[[#This Row],[列5]]+テーブル141523242536[[#This Row],[列7]]/60)*$C$5,"")</f>
        <v>0</v>
      </c>
      <c r="L8" s="23" t="s">
        <v>4</v>
      </c>
      <c r="M8" s="176"/>
      <c r="N8" s="24"/>
      <c r="O8" s="53"/>
      <c r="P8" s="25"/>
    </row>
    <row r="9" spans="1:16" ht="22.5" customHeight="1" x14ac:dyDescent="0.15">
      <c r="A9" s="160"/>
      <c r="B9" s="228" t="str">
        <f>IF(テーブル141523242536[[#This Row],[列1]]="",
    "",
    TEXT(テーブル141523242536[[#This Row],[列1]],"(aaa)"))</f>
        <v/>
      </c>
      <c r="C9" s="164" t="s">
        <v>32</v>
      </c>
      <c r="D9" s="63" t="s">
        <v>13</v>
      </c>
      <c r="E9" s="167" t="s">
        <v>32</v>
      </c>
      <c r="F9" s="174" t="s">
        <v>32</v>
      </c>
      <c r="G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29" t="s">
        <v>22</v>
      </c>
      <c r="I9" s="3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31" t="s">
        <v>23</v>
      </c>
      <c r="K9" s="32">
        <f>IFERROR((テーブル141523242536[[#This Row],[列5]]+テーブル141523242536[[#This Row],[列7]]/60)*$C$5,"")</f>
        <v>0</v>
      </c>
      <c r="L9" s="33" t="s">
        <v>4</v>
      </c>
      <c r="M9" s="170"/>
      <c r="N9" s="34"/>
      <c r="O9" s="53"/>
      <c r="P9" s="25"/>
    </row>
    <row r="10" spans="1:16" ht="22.5" customHeight="1" x14ac:dyDescent="0.15">
      <c r="A10" s="160"/>
      <c r="B10" s="229" t="str">
        <f>IF(テーブル141523242536[[#This Row],[列1]]="",
    "",
    TEXT(テーブル141523242536[[#This Row],[列1]],"(aaa)"))</f>
        <v/>
      </c>
      <c r="C10" s="164" t="s">
        <v>32</v>
      </c>
      <c r="D10" s="63" t="s">
        <v>13</v>
      </c>
      <c r="E10" s="167" t="s">
        <v>32</v>
      </c>
      <c r="F10" s="174" t="s">
        <v>32</v>
      </c>
      <c r="G10"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29" t="s">
        <v>22</v>
      </c>
      <c r="I10"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31" t="s">
        <v>23</v>
      </c>
      <c r="K10" s="32">
        <f>IFERROR((テーブル141523242536[[#This Row],[列5]]+テーブル141523242536[[#This Row],[列7]]/60)*$C$5,"")</f>
        <v>0</v>
      </c>
      <c r="L10" s="33" t="s">
        <v>4</v>
      </c>
      <c r="M10" s="171"/>
      <c r="N10" s="34"/>
      <c r="O10" s="53"/>
      <c r="P10" s="25"/>
    </row>
    <row r="11" spans="1:16" ht="22.5" customHeight="1" x14ac:dyDescent="0.15">
      <c r="A11" s="160"/>
      <c r="B11" s="229" t="str">
        <f>IF(テーブル141523242536[[#This Row],[列1]]="",
    "",
    TEXT(テーブル141523242536[[#This Row],[列1]],"(aaa)"))</f>
        <v/>
      </c>
      <c r="C11" s="164" t="s">
        <v>20</v>
      </c>
      <c r="D11" s="63" t="s">
        <v>21</v>
      </c>
      <c r="E11" s="167" t="s">
        <v>20</v>
      </c>
      <c r="F11" s="174" t="s">
        <v>32</v>
      </c>
      <c r="G11"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29" t="s">
        <v>22</v>
      </c>
      <c r="I11"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31" t="s">
        <v>23</v>
      </c>
      <c r="K11" s="32">
        <f>IFERROR((テーブル141523242536[[#This Row],[列5]]+テーブル141523242536[[#This Row],[列7]]/60)*$C$5,"")</f>
        <v>0</v>
      </c>
      <c r="L11" s="33" t="s">
        <v>4</v>
      </c>
      <c r="M11" s="171"/>
      <c r="N11" s="34"/>
      <c r="O11" s="53"/>
      <c r="P11" s="25"/>
    </row>
    <row r="12" spans="1:16" ht="22.5" customHeight="1" x14ac:dyDescent="0.15">
      <c r="A12" s="160"/>
      <c r="B12" s="229" t="str">
        <f>IF(テーブル141523242536[[#This Row],[列1]]="",
    "",
    TEXT(テーブル141523242536[[#This Row],[列1]],"(aaa)"))</f>
        <v/>
      </c>
      <c r="C12" s="164" t="s">
        <v>20</v>
      </c>
      <c r="D12" s="63" t="s">
        <v>21</v>
      </c>
      <c r="E12" s="167" t="s">
        <v>20</v>
      </c>
      <c r="F12" s="174" t="s">
        <v>32</v>
      </c>
      <c r="G12"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29" t="s">
        <v>22</v>
      </c>
      <c r="I12"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31" t="s">
        <v>23</v>
      </c>
      <c r="K12" s="32">
        <f>IFERROR((テーブル141523242536[[#This Row],[列5]]+テーブル141523242536[[#This Row],[列7]]/60)*$C$5,"")</f>
        <v>0</v>
      </c>
      <c r="L12" s="33" t="s">
        <v>4</v>
      </c>
      <c r="M12" s="171"/>
      <c r="N12" s="34"/>
      <c r="O12" s="53"/>
      <c r="P12" s="25"/>
    </row>
    <row r="13" spans="1:16" ht="22.5" customHeight="1" x14ac:dyDescent="0.15">
      <c r="A13" s="160"/>
      <c r="B13" s="229" t="str">
        <f>IF(テーブル141523242536[[#This Row],[列1]]="",
    "",
    TEXT(テーブル141523242536[[#This Row],[列1]],"(aaa)"))</f>
        <v/>
      </c>
      <c r="C13" s="164" t="s">
        <v>20</v>
      </c>
      <c r="D13" s="63" t="s">
        <v>21</v>
      </c>
      <c r="E13" s="167" t="s">
        <v>20</v>
      </c>
      <c r="F13" s="174" t="s">
        <v>32</v>
      </c>
      <c r="G13"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29" t="s">
        <v>22</v>
      </c>
      <c r="I13"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31" t="s">
        <v>23</v>
      </c>
      <c r="K13" s="32">
        <f>IFERROR((テーブル141523242536[[#This Row],[列5]]+テーブル141523242536[[#This Row],[列7]]/60)*$C$5,"")</f>
        <v>0</v>
      </c>
      <c r="L13" s="33" t="s">
        <v>4</v>
      </c>
      <c r="M13" s="171"/>
      <c r="N13" s="34"/>
      <c r="O13" s="53"/>
      <c r="P13" s="25"/>
    </row>
    <row r="14" spans="1:16" ht="22.5" customHeight="1" x14ac:dyDescent="0.15">
      <c r="A14" s="160"/>
      <c r="B14" s="229" t="str">
        <f>IF(テーブル141523242536[[#This Row],[列1]]="",
    "",
    TEXT(テーブル141523242536[[#This Row],[列1]],"(aaa)"))</f>
        <v/>
      </c>
      <c r="C14" s="164" t="s">
        <v>20</v>
      </c>
      <c r="D14" s="63" t="s">
        <v>21</v>
      </c>
      <c r="E14" s="167" t="s">
        <v>20</v>
      </c>
      <c r="F14" s="174" t="s">
        <v>32</v>
      </c>
      <c r="G14"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29" t="s">
        <v>22</v>
      </c>
      <c r="I14"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31" t="s">
        <v>23</v>
      </c>
      <c r="K14" s="32">
        <f>IFERROR((テーブル141523242536[[#This Row],[列5]]+テーブル141523242536[[#This Row],[列7]]/60)*$C$5,"")</f>
        <v>0</v>
      </c>
      <c r="L14" s="33" t="s">
        <v>4</v>
      </c>
      <c r="M14" s="171"/>
      <c r="N14" s="34"/>
      <c r="O14" s="53"/>
      <c r="P14" s="25"/>
    </row>
    <row r="15" spans="1:16" ht="22.5" customHeight="1" x14ac:dyDescent="0.15">
      <c r="A15" s="160"/>
      <c r="B15" s="229" t="str">
        <f>IF(テーブル141523242536[[#This Row],[列1]]="",
    "",
    TEXT(テーブル141523242536[[#This Row],[列1]],"(aaa)"))</f>
        <v/>
      </c>
      <c r="C15" s="164" t="s">
        <v>20</v>
      </c>
      <c r="D15" s="63" t="s">
        <v>21</v>
      </c>
      <c r="E15" s="167" t="s">
        <v>20</v>
      </c>
      <c r="F15" s="174" t="s">
        <v>32</v>
      </c>
      <c r="G15"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29" t="s">
        <v>22</v>
      </c>
      <c r="I15"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31" t="s">
        <v>23</v>
      </c>
      <c r="K15" s="32">
        <f>IFERROR((テーブル141523242536[[#This Row],[列5]]+テーブル141523242536[[#This Row],[列7]]/60)*$C$5,"")</f>
        <v>0</v>
      </c>
      <c r="L15" s="33" t="s">
        <v>4</v>
      </c>
      <c r="M15" s="171"/>
      <c r="N15" s="34"/>
      <c r="O15" s="53"/>
      <c r="P15" s="25"/>
    </row>
    <row r="16" spans="1:16" ht="22.5" customHeight="1" x14ac:dyDescent="0.15">
      <c r="A16" s="160"/>
      <c r="B16" s="229" t="str">
        <f>IF(テーブル141523242536[[#This Row],[列1]]="",
    "",
    TEXT(テーブル141523242536[[#This Row],[列1]],"(aaa)"))</f>
        <v/>
      </c>
      <c r="C16" s="164" t="s">
        <v>20</v>
      </c>
      <c r="D16" s="63" t="s">
        <v>21</v>
      </c>
      <c r="E16" s="167" t="s">
        <v>20</v>
      </c>
      <c r="F16" s="174" t="s">
        <v>32</v>
      </c>
      <c r="G16"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29" t="s">
        <v>22</v>
      </c>
      <c r="I16"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31" t="s">
        <v>23</v>
      </c>
      <c r="K16" s="32">
        <f>IFERROR((テーブル141523242536[[#This Row],[列5]]+テーブル141523242536[[#This Row],[列7]]/60)*$C$5,"")</f>
        <v>0</v>
      </c>
      <c r="L16" s="33" t="s">
        <v>4</v>
      </c>
      <c r="M16" s="171"/>
      <c r="N16" s="34"/>
      <c r="O16" s="53"/>
      <c r="P16" s="25"/>
    </row>
    <row r="17" spans="1:16" ht="22.5" customHeight="1" x14ac:dyDescent="0.15">
      <c r="A17" s="160"/>
      <c r="B17" s="229" t="str">
        <f>IF(テーブル141523242536[[#This Row],[列1]]="",
    "",
    TEXT(テーブル141523242536[[#This Row],[列1]],"(aaa)"))</f>
        <v/>
      </c>
      <c r="C17" s="164" t="s">
        <v>20</v>
      </c>
      <c r="D17" s="63" t="s">
        <v>21</v>
      </c>
      <c r="E17" s="167" t="s">
        <v>20</v>
      </c>
      <c r="F17" s="174" t="s">
        <v>32</v>
      </c>
      <c r="G17"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29" t="s">
        <v>22</v>
      </c>
      <c r="I17"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31" t="s">
        <v>23</v>
      </c>
      <c r="K17" s="32">
        <f>IFERROR((テーブル141523242536[[#This Row],[列5]]+テーブル141523242536[[#This Row],[列7]]/60)*$C$5,"")</f>
        <v>0</v>
      </c>
      <c r="L17" s="33" t="s">
        <v>4</v>
      </c>
      <c r="M17" s="171"/>
      <c r="N17" s="34"/>
      <c r="O17" s="53"/>
      <c r="P17" s="25"/>
    </row>
    <row r="18" spans="1:16" ht="22.5" customHeight="1" x14ac:dyDescent="0.15">
      <c r="A18" s="160"/>
      <c r="B18" s="229" t="str">
        <f>IF(テーブル141523242536[[#This Row],[列1]]="",
    "",
    TEXT(テーブル141523242536[[#This Row],[列1]],"(aaa)"))</f>
        <v/>
      </c>
      <c r="C18" s="164" t="s">
        <v>20</v>
      </c>
      <c r="D18" s="63" t="s">
        <v>21</v>
      </c>
      <c r="E18" s="167" t="s">
        <v>20</v>
      </c>
      <c r="F18" s="174" t="s">
        <v>32</v>
      </c>
      <c r="G18"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29" t="s">
        <v>22</v>
      </c>
      <c r="I18"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31" t="s">
        <v>23</v>
      </c>
      <c r="K18" s="32">
        <f>IFERROR((テーブル141523242536[[#This Row],[列5]]+テーブル141523242536[[#This Row],[列7]]/60)*$C$5,"")</f>
        <v>0</v>
      </c>
      <c r="L18" s="33" t="s">
        <v>4</v>
      </c>
      <c r="M18" s="171"/>
      <c r="N18" s="34"/>
      <c r="O18" s="53"/>
      <c r="P18" s="25"/>
    </row>
    <row r="19" spans="1:16" ht="22.5" customHeight="1" x14ac:dyDescent="0.15">
      <c r="A19" s="160"/>
      <c r="B19" s="229" t="str">
        <f>IF(テーブル141523242536[[#This Row],[列1]]="",
    "",
    TEXT(テーブル141523242536[[#This Row],[列1]],"(aaa)"))</f>
        <v/>
      </c>
      <c r="C19" s="164" t="s">
        <v>20</v>
      </c>
      <c r="D19" s="63" t="s">
        <v>21</v>
      </c>
      <c r="E19" s="167" t="s">
        <v>20</v>
      </c>
      <c r="F19" s="174" t="s">
        <v>32</v>
      </c>
      <c r="G1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29" t="s">
        <v>22</v>
      </c>
      <c r="I19"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31" t="s">
        <v>23</v>
      </c>
      <c r="K19" s="32">
        <f>IFERROR((テーブル141523242536[[#This Row],[列5]]+テーブル141523242536[[#This Row],[列7]]/60)*$C$5,"")</f>
        <v>0</v>
      </c>
      <c r="L19" s="33" t="s">
        <v>4</v>
      </c>
      <c r="M19" s="171"/>
      <c r="N19" s="34"/>
      <c r="O19" s="53"/>
      <c r="P19" s="25"/>
    </row>
    <row r="20" spans="1:16" ht="22.5" customHeight="1" x14ac:dyDescent="0.15">
      <c r="A20" s="160"/>
      <c r="B20" s="229" t="str">
        <f>IF(テーブル141523242536[[#This Row],[列1]]="",
    "",
    TEXT(テーブル141523242536[[#This Row],[列1]],"(aaa)"))</f>
        <v/>
      </c>
      <c r="C20" s="164" t="s">
        <v>20</v>
      </c>
      <c r="D20" s="63" t="s">
        <v>21</v>
      </c>
      <c r="E20" s="167" t="s">
        <v>20</v>
      </c>
      <c r="F20" s="174" t="s">
        <v>32</v>
      </c>
      <c r="G20"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29" t="s">
        <v>22</v>
      </c>
      <c r="I20"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31" t="s">
        <v>23</v>
      </c>
      <c r="K20" s="32">
        <f>IFERROR((テーブル141523242536[[#This Row],[列5]]+テーブル141523242536[[#This Row],[列7]]/60)*$C$5,"")</f>
        <v>0</v>
      </c>
      <c r="L20" s="33" t="s">
        <v>4</v>
      </c>
      <c r="M20" s="171"/>
      <c r="N20" s="34"/>
      <c r="O20" s="53"/>
      <c r="P20" s="25"/>
    </row>
    <row r="21" spans="1:16" ht="22.5" customHeight="1" x14ac:dyDescent="0.15">
      <c r="A21" s="160"/>
      <c r="B21" s="229" t="str">
        <f>IF(テーブル141523242536[[#This Row],[列1]]="",
    "",
    TEXT(テーブル141523242536[[#This Row],[列1]],"(aaa)"))</f>
        <v/>
      </c>
      <c r="C21" s="164" t="s">
        <v>20</v>
      </c>
      <c r="D21" s="63" t="s">
        <v>21</v>
      </c>
      <c r="E21" s="167" t="s">
        <v>20</v>
      </c>
      <c r="F21" s="174" t="s">
        <v>32</v>
      </c>
      <c r="G21"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29" t="s">
        <v>22</v>
      </c>
      <c r="I21"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31" t="s">
        <v>23</v>
      </c>
      <c r="K21" s="32">
        <f>IFERROR((テーブル141523242536[[#This Row],[列5]]+テーブル141523242536[[#This Row],[列7]]/60)*$C$5,"")</f>
        <v>0</v>
      </c>
      <c r="L21" s="33" t="s">
        <v>4</v>
      </c>
      <c r="M21" s="171"/>
      <c r="N21" s="34"/>
      <c r="O21" s="53"/>
      <c r="P21" s="25"/>
    </row>
    <row r="22" spans="1:16" ht="22.5" customHeight="1" x14ac:dyDescent="0.15">
      <c r="A22" s="160"/>
      <c r="B22" s="229" t="str">
        <f>IF(テーブル141523242536[[#This Row],[列1]]="",
    "",
    TEXT(テーブル141523242536[[#This Row],[列1]],"(aaa)"))</f>
        <v/>
      </c>
      <c r="C22" s="164" t="s">
        <v>20</v>
      </c>
      <c r="D22" s="63" t="s">
        <v>21</v>
      </c>
      <c r="E22" s="167" t="s">
        <v>20</v>
      </c>
      <c r="F22" s="174" t="s">
        <v>32</v>
      </c>
      <c r="G22"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29" t="s">
        <v>22</v>
      </c>
      <c r="I22"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31" t="s">
        <v>23</v>
      </c>
      <c r="K22" s="32">
        <f>IFERROR((テーブル141523242536[[#This Row],[列5]]+テーブル141523242536[[#This Row],[列7]]/60)*$C$5,"")</f>
        <v>0</v>
      </c>
      <c r="L22" s="33" t="s">
        <v>4</v>
      </c>
      <c r="M22" s="171"/>
      <c r="N22" s="34"/>
      <c r="O22" s="53"/>
      <c r="P22" s="25"/>
    </row>
    <row r="23" spans="1:16" ht="22.5" customHeight="1" x14ac:dyDescent="0.15">
      <c r="A23" s="160"/>
      <c r="B23" s="229" t="str">
        <f>IF(テーブル141523242536[[#This Row],[列1]]="",
    "",
    TEXT(テーブル141523242536[[#This Row],[列1]],"(aaa)"))</f>
        <v/>
      </c>
      <c r="C23" s="164" t="s">
        <v>20</v>
      </c>
      <c r="D23" s="63" t="s">
        <v>21</v>
      </c>
      <c r="E23" s="167" t="s">
        <v>20</v>
      </c>
      <c r="F23" s="174" t="s">
        <v>32</v>
      </c>
      <c r="G23"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29" t="s">
        <v>22</v>
      </c>
      <c r="I23"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31" t="s">
        <v>23</v>
      </c>
      <c r="K23" s="32">
        <f>IFERROR((テーブル141523242536[[#This Row],[列5]]+テーブル141523242536[[#This Row],[列7]]/60)*$C$5,"")</f>
        <v>0</v>
      </c>
      <c r="L23" s="33" t="s">
        <v>4</v>
      </c>
      <c r="M23" s="171"/>
      <c r="N23" s="34"/>
      <c r="O23" s="53"/>
      <c r="P23" s="25"/>
    </row>
    <row r="24" spans="1:16" ht="22.5" customHeight="1" x14ac:dyDescent="0.15">
      <c r="A24" s="160"/>
      <c r="B24" s="229" t="str">
        <f>IF(テーブル141523242536[[#This Row],[列1]]="",
    "",
    TEXT(テーブル141523242536[[#This Row],[列1]],"(aaa)"))</f>
        <v/>
      </c>
      <c r="C24" s="164" t="s">
        <v>20</v>
      </c>
      <c r="D24" s="63" t="s">
        <v>21</v>
      </c>
      <c r="E24" s="167" t="s">
        <v>20</v>
      </c>
      <c r="F24" s="174" t="s">
        <v>32</v>
      </c>
      <c r="G24"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29" t="s">
        <v>22</v>
      </c>
      <c r="I24"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31" t="s">
        <v>23</v>
      </c>
      <c r="K24" s="32">
        <f>IFERROR((テーブル141523242536[[#This Row],[列5]]+テーブル141523242536[[#This Row],[列7]]/60)*$C$5,"")</f>
        <v>0</v>
      </c>
      <c r="L24" s="33" t="s">
        <v>4</v>
      </c>
      <c r="M24" s="170"/>
      <c r="N24" s="34"/>
      <c r="O24" s="53"/>
      <c r="P24" s="25"/>
    </row>
    <row r="25" spans="1:16" ht="22.5" customHeight="1" x14ac:dyDescent="0.15">
      <c r="A25" s="160"/>
      <c r="B25" s="229" t="str">
        <f>IF(テーブル141523242536[[#This Row],[列1]]="",
    "",
    TEXT(テーブル141523242536[[#This Row],[列1]],"(aaa)"))</f>
        <v/>
      </c>
      <c r="C25" s="164" t="s">
        <v>20</v>
      </c>
      <c r="D25" s="63" t="s">
        <v>21</v>
      </c>
      <c r="E25" s="167" t="s">
        <v>20</v>
      </c>
      <c r="F25" s="174" t="s">
        <v>32</v>
      </c>
      <c r="G25"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29" t="s">
        <v>22</v>
      </c>
      <c r="I25"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31" t="s">
        <v>23</v>
      </c>
      <c r="K25" s="32">
        <f>IFERROR((テーブル141523242536[[#This Row],[列5]]+テーブル141523242536[[#This Row],[列7]]/60)*$C$5,"")</f>
        <v>0</v>
      </c>
      <c r="L25" s="33" t="s">
        <v>4</v>
      </c>
      <c r="M25" s="171"/>
      <c r="N25" s="34"/>
      <c r="O25" s="53"/>
      <c r="P25" s="25"/>
    </row>
    <row r="26" spans="1:16" ht="22.5" customHeight="1" x14ac:dyDescent="0.15">
      <c r="A26" s="160"/>
      <c r="B26" s="229" t="str">
        <f>IF(テーブル141523242536[[#This Row],[列1]]="",
    "",
    TEXT(テーブル141523242536[[#This Row],[列1]],"(aaa)"))</f>
        <v/>
      </c>
      <c r="C26" s="164" t="s">
        <v>20</v>
      </c>
      <c r="D26" s="63" t="s">
        <v>21</v>
      </c>
      <c r="E26" s="167" t="s">
        <v>20</v>
      </c>
      <c r="F26" s="174" t="s">
        <v>32</v>
      </c>
      <c r="G26"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29" t="s">
        <v>22</v>
      </c>
      <c r="I26"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31" t="s">
        <v>23</v>
      </c>
      <c r="K26" s="32">
        <f>IFERROR((テーブル141523242536[[#This Row],[列5]]+テーブル141523242536[[#This Row],[列7]]/60)*$C$5,"")</f>
        <v>0</v>
      </c>
      <c r="L26" s="33" t="s">
        <v>4</v>
      </c>
      <c r="M26" s="171"/>
      <c r="N26" s="34"/>
      <c r="O26" s="53"/>
      <c r="P26" s="25"/>
    </row>
    <row r="27" spans="1:16" ht="22.5" customHeight="1" x14ac:dyDescent="0.15">
      <c r="A27" s="160"/>
      <c r="B27" s="229" t="str">
        <f>IF(テーブル141523242536[[#This Row],[列1]]="",
    "",
    TEXT(テーブル141523242536[[#This Row],[列1]],"(aaa)"))</f>
        <v/>
      </c>
      <c r="C27" s="164" t="s">
        <v>20</v>
      </c>
      <c r="D27" s="63" t="s">
        <v>21</v>
      </c>
      <c r="E27" s="167" t="s">
        <v>20</v>
      </c>
      <c r="F27" s="174" t="s">
        <v>32</v>
      </c>
      <c r="G27"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29" t="s">
        <v>22</v>
      </c>
      <c r="I27"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31" t="s">
        <v>23</v>
      </c>
      <c r="K27" s="32">
        <f>IFERROR((テーブル141523242536[[#This Row],[列5]]+テーブル141523242536[[#This Row],[列7]]/60)*$C$5,"")</f>
        <v>0</v>
      </c>
      <c r="L27" s="33" t="s">
        <v>4</v>
      </c>
      <c r="M27" s="171"/>
      <c r="N27" s="34"/>
      <c r="O27" s="53"/>
      <c r="P27" s="25"/>
    </row>
    <row r="28" spans="1:16" ht="22.5" customHeight="1" x14ac:dyDescent="0.15">
      <c r="A28" s="160"/>
      <c r="B28" s="229" t="str">
        <f>IF(テーブル141523242536[[#This Row],[列1]]="",
    "",
    TEXT(テーブル141523242536[[#This Row],[列1]],"(aaa)"))</f>
        <v/>
      </c>
      <c r="C28" s="164" t="s">
        <v>20</v>
      </c>
      <c r="D28" s="63" t="s">
        <v>21</v>
      </c>
      <c r="E28" s="167" t="s">
        <v>20</v>
      </c>
      <c r="F28" s="174" t="s">
        <v>32</v>
      </c>
      <c r="G28"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29" t="s">
        <v>22</v>
      </c>
      <c r="I28"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31" t="s">
        <v>23</v>
      </c>
      <c r="K28" s="32">
        <f>IFERROR((テーブル141523242536[[#This Row],[列5]]+テーブル141523242536[[#This Row],[列7]]/60)*$C$5,"")</f>
        <v>0</v>
      </c>
      <c r="L28" s="33" t="s">
        <v>4</v>
      </c>
      <c r="M28" s="171"/>
      <c r="N28" s="34"/>
      <c r="O28" s="53"/>
      <c r="P28" s="25"/>
    </row>
    <row r="29" spans="1:16" ht="22.5" customHeight="1" x14ac:dyDescent="0.15">
      <c r="A29" s="160"/>
      <c r="B29" s="229" t="str">
        <f>IF(テーブル141523242536[[#This Row],[列1]]="",
    "",
    TEXT(テーブル141523242536[[#This Row],[列1]],"(aaa)"))</f>
        <v/>
      </c>
      <c r="C29" s="164" t="s">
        <v>20</v>
      </c>
      <c r="D29" s="63" t="s">
        <v>21</v>
      </c>
      <c r="E29" s="167" t="s">
        <v>20</v>
      </c>
      <c r="F29" s="174" t="s">
        <v>32</v>
      </c>
      <c r="G29" s="2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29" t="s">
        <v>22</v>
      </c>
      <c r="I29" s="36"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31" t="s">
        <v>23</v>
      </c>
      <c r="K29" s="32">
        <f>IFERROR((テーブル141523242536[[#This Row],[列5]]+テーブル141523242536[[#This Row],[列7]]/60)*$C$5,"")</f>
        <v>0</v>
      </c>
      <c r="L29" s="33" t="s">
        <v>4</v>
      </c>
      <c r="M29" s="171"/>
      <c r="N29" s="34"/>
      <c r="O29" s="53"/>
      <c r="P29" s="25"/>
    </row>
    <row r="30" spans="1:16" ht="22.5" customHeight="1" thickBot="1" x14ac:dyDescent="0.2">
      <c r="A30" s="161"/>
      <c r="B30" s="230" t="str">
        <f>IF(テーブル141523242536[[#This Row],[列1]]="",
    "",
    TEXT(テーブル141523242536[[#This Row],[列1]],"(aaa)"))</f>
        <v/>
      </c>
      <c r="C30" s="165" t="s">
        <v>20</v>
      </c>
      <c r="D30" s="38" t="s">
        <v>21</v>
      </c>
      <c r="E30" s="168" t="s">
        <v>20</v>
      </c>
      <c r="F30" s="175" t="s">
        <v>32</v>
      </c>
      <c r="G30" s="39">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40" t="s">
        <v>22</v>
      </c>
      <c r="I30" s="41"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42" t="s">
        <v>23</v>
      </c>
      <c r="K30" s="43">
        <f>IFERROR((テーブル141523242536[[#This Row],[列5]]+テーブル141523242536[[#This Row],[列7]]/60)*$C$5,"")</f>
        <v>0</v>
      </c>
      <c r="L30" s="44" t="s">
        <v>4</v>
      </c>
      <c r="M30" s="172"/>
      <c r="N30" s="45"/>
      <c r="O30" s="53"/>
      <c r="P30" s="25"/>
    </row>
    <row r="31" spans="1:16" ht="22.5" customHeight="1" thickBot="1" x14ac:dyDescent="0.2">
      <c r="A31" s="206" t="s">
        <v>27</v>
      </c>
      <c r="B31" s="207"/>
      <c r="C31" s="208"/>
      <c r="D31" s="209"/>
      <c r="E31" s="210"/>
      <c r="F31" s="61"/>
      <c r="G31" s="211">
        <f>SUM(テーブル141523242536[[#All],[列5]])+SUM(テーブル141523242536[[#All],[列7]])/60</f>
        <v>0</v>
      </c>
      <c r="H31" s="212"/>
      <c r="I31" s="213" t="s">
        <v>24</v>
      </c>
      <c r="J31" s="214"/>
      <c r="K31" s="46">
        <f>SUM(テーブル141523242536[[#All],[列9]])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⑪年月支払分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IF(テーブル141523242535[[#This Row],[列1]]="",
    "",
    TEXT(テーブル141523242535[[#This Row],[列1]],"(aaa)"))</f>
        <v/>
      </c>
      <c r="C8" s="177" t="s">
        <v>32</v>
      </c>
      <c r="D8" s="17" t="s">
        <v>13</v>
      </c>
      <c r="E8" s="178" t="s">
        <v>32</v>
      </c>
      <c r="F8" s="179" t="s">
        <v>32</v>
      </c>
      <c r="G8" s="1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19" t="s">
        <v>22</v>
      </c>
      <c r="I8" s="2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21" t="s">
        <v>23</v>
      </c>
      <c r="K8" s="22">
        <f>IFERROR((テーブル141523242535[[#This Row],[列5]]+テーブル141523242535[[#This Row],[列7]]/60)*$C$5,"")</f>
        <v>0</v>
      </c>
      <c r="L8" s="23" t="s">
        <v>4</v>
      </c>
      <c r="M8" s="176"/>
      <c r="N8" s="24"/>
      <c r="O8" s="53"/>
      <c r="P8" s="25"/>
    </row>
    <row r="9" spans="1:16" ht="22.5" customHeight="1" x14ac:dyDescent="0.15">
      <c r="A9" s="160"/>
      <c r="B9" s="228" t="str">
        <f>IF(テーブル141523242535[[#This Row],[列1]]="",
    "",
    TEXT(テーブル141523242535[[#This Row],[列1]],"(aaa)"))</f>
        <v/>
      </c>
      <c r="C9" s="164" t="s">
        <v>32</v>
      </c>
      <c r="D9" s="63" t="s">
        <v>13</v>
      </c>
      <c r="E9" s="167" t="s">
        <v>32</v>
      </c>
      <c r="F9" s="174" t="s">
        <v>32</v>
      </c>
      <c r="G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29" t="s">
        <v>22</v>
      </c>
      <c r="I9" s="3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31" t="s">
        <v>23</v>
      </c>
      <c r="K9" s="32">
        <f>IFERROR((テーブル141523242535[[#This Row],[列5]]+テーブル141523242535[[#This Row],[列7]]/60)*$C$5,"")</f>
        <v>0</v>
      </c>
      <c r="L9" s="33" t="s">
        <v>4</v>
      </c>
      <c r="M9" s="170"/>
      <c r="N9" s="34"/>
      <c r="O9" s="53"/>
      <c r="P9" s="25"/>
    </row>
    <row r="10" spans="1:16" ht="22.5" customHeight="1" x14ac:dyDescent="0.15">
      <c r="A10" s="160"/>
      <c r="B10" s="229" t="str">
        <f>IF(テーブル141523242535[[#This Row],[列1]]="",
    "",
    TEXT(テーブル141523242535[[#This Row],[列1]],"(aaa)"))</f>
        <v/>
      </c>
      <c r="C10" s="164" t="s">
        <v>32</v>
      </c>
      <c r="D10" s="63" t="s">
        <v>13</v>
      </c>
      <c r="E10" s="167" t="s">
        <v>32</v>
      </c>
      <c r="F10" s="174" t="s">
        <v>32</v>
      </c>
      <c r="G10"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29" t="s">
        <v>22</v>
      </c>
      <c r="I10"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31" t="s">
        <v>23</v>
      </c>
      <c r="K10" s="32">
        <f>IFERROR((テーブル141523242535[[#This Row],[列5]]+テーブル141523242535[[#This Row],[列7]]/60)*$C$5,"")</f>
        <v>0</v>
      </c>
      <c r="L10" s="33" t="s">
        <v>4</v>
      </c>
      <c r="M10" s="171"/>
      <c r="N10" s="34"/>
      <c r="O10" s="53"/>
      <c r="P10" s="25"/>
    </row>
    <row r="11" spans="1:16" ht="22.5" customHeight="1" x14ac:dyDescent="0.15">
      <c r="A11" s="160"/>
      <c r="B11" s="229" t="str">
        <f>IF(テーブル141523242535[[#This Row],[列1]]="",
    "",
    TEXT(テーブル141523242535[[#This Row],[列1]],"(aaa)"))</f>
        <v/>
      </c>
      <c r="C11" s="164" t="s">
        <v>20</v>
      </c>
      <c r="D11" s="63" t="s">
        <v>21</v>
      </c>
      <c r="E11" s="167" t="s">
        <v>20</v>
      </c>
      <c r="F11" s="174" t="s">
        <v>32</v>
      </c>
      <c r="G11"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29" t="s">
        <v>22</v>
      </c>
      <c r="I11"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31" t="s">
        <v>23</v>
      </c>
      <c r="K11" s="32">
        <f>IFERROR((テーブル141523242535[[#This Row],[列5]]+テーブル141523242535[[#This Row],[列7]]/60)*$C$5,"")</f>
        <v>0</v>
      </c>
      <c r="L11" s="33" t="s">
        <v>4</v>
      </c>
      <c r="M11" s="171"/>
      <c r="N11" s="34"/>
      <c r="O11" s="53"/>
      <c r="P11" s="25"/>
    </row>
    <row r="12" spans="1:16" ht="22.5" customHeight="1" x14ac:dyDescent="0.15">
      <c r="A12" s="160"/>
      <c r="B12" s="229" t="str">
        <f>IF(テーブル141523242535[[#This Row],[列1]]="",
    "",
    TEXT(テーブル141523242535[[#This Row],[列1]],"(aaa)"))</f>
        <v/>
      </c>
      <c r="C12" s="164" t="s">
        <v>20</v>
      </c>
      <c r="D12" s="63" t="s">
        <v>21</v>
      </c>
      <c r="E12" s="167" t="s">
        <v>20</v>
      </c>
      <c r="F12" s="174" t="s">
        <v>32</v>
      </c>
      <c r="G12"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29" t="s">
        <v>22</v>
      </c>
      <c r="I12"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31" t="s">
        <v>23</v>
      </c>
      <c r="K12" s="32">
        <f>IFERROR((テーブル141523242535[[#This Row],[列5]]+テーブル141523242535[[#This Row],[列7]]/60)*$C$5,"")</f>
        <v>0</v>
      </c>
      <c r="L12" s="33" t="s">
        <v>4</v>
      </c>
      <c r="M12" s="171"/>
      <c r="N12" s="34"/>
      <c r="O12" s="53"/>
      <c r="P12" s="25"/>
    </row>
    <row r="13" spans="1:16" ht="22.5" customHeight="1" x14ac:dyDescent="0.15">
      <c r="A13" s="160"/>
      <c r="B13" s="229" t="str">
        <f>IF(テーブル141523242535[[#This Row],[列1]]="",
    "",
    TEXT(テーブル141523242535[[#This Row],[列1]],"(aaa)"))</f>
        <v/>
      </c>
      <c r="C13" s="164" t="s">
        <v>20</v>
      </c>
      <c r="D13" s="63" t="s">
        <v>21</v>
      </c>
      <c r="E13" s="167" t="s">
        <v>20</v>
      </c>
      <c r="F13" s="174" t="s">
        <v>32</v>
      </c>
      <c r="G13"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29" t="s">
        <v>22</v>
      </c>
      <c r="I13"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31" t="s">
        <v>23</v>
      </c>
      <c r="K13" s="32">
        <f>IFERROR((テーブル141523242535[[#This Row],[列5]]+テーブル141523242535[[#This Row],[列7]]/60)*$C$5,"")</f>
        <v>0</v>
      </c>
      <c r="L13" s="33" t="s">
        <v>4</v>
      </c>
      <c r="M13" s="171"/>
      <c r="N13" s="34"/>
      <c r="O13" s="53"/>
      <c r="P13" s="25"/>
    </row>
    <row r="14" spans="1:16" ht="22.5" customHeight="1" x14ac:dyDescent="0.15">
      <c r="A14" s="160"/>
      <c r="B14" s="229" t="str">
        <f>IF(テーブル141523242535[[#This Row],[列1]]="",
    "",
    TEXT(テーブル141523242535[[#This Row],[列1]],"(aaa)"))</f>
        <v/>
      </c>
      <c r="C14" s="164" t="s">
        <v>20</v>
      </c>
      <c r="D14" s="63" t="s">
        <v>21</v>
      </c>
      <c r="E14" s="167" t="s">
        <v>20</v>
      </c>
      <c r="F14" s="174" t="s">
        <v>32</v>
      </c>
      <c r="G14"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29" t="s">
        <v>22</v>
      </c>
      <c r="I14"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31" t="s">
        <v>23</v>
      </c>
      <c r="K14" s="32">
        <f>IFERROR((テーブル141523242535[[#This Row],[列5]]+テーブル141523242535[[#This Row],[列7]]/60)*$C$5,"")</f>
        <v>0</v>
      </c>
      <c r="L14" s="33" t="s">
        <v>4</v>
      </c>
      <c r="M14" s="171"/>
      <c r="N14" s="34"/>
      <c r="O14" s="53"/>
      <c r="P14" s="25"/>
    </row>
    <row r="15" spans="1:16" ht="22.5" customHeight="1" x14ac:dyDescent="0.15">
      <c r="A15" s="160"/>
      <c r="B15" s="229" t="str">
        <f>IF(テーブル141523242535[[#This Row],[列1]]="",
    "",
    TEXT(テーブル141523242535[[#This Row],[列1]],"(aaa)"))</f>
        <v/>
      </c>
      <c r="C15" s="164" t="s">
        <v>20</v>
      </c>
      <c r="D15" s="63" t="s">
        <v>21</v>
      </c>
      <c r="E15" s="167" t="s">
        <v>20</v>
      </c>
      <c r="F15" s="174" t="s">
        <v>32</v>
      </c>
      <c r="G15"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29" t="s">
        <v>22</v>
      </c>
      <c r="I15"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31" t="s">
        <v>23</v>
      </c>
      <c r="K15" s="32">
        <f>IFERROR((テーブル141523242535[[#This Row],[列5]]+テーブル141523242535[[#This Row],[列7]]/60)*$C$5,"")</f>
        <v>0</v>
      </c>
      <c r="L15" s="33" t="s">
        <v>4</v>
      </c>
      <c r="M15" s="171"/>
      <c r="N15" s="34"/>
      <c r="O15" s="53"/>
      <c r="P15" s="25"/>
    </row>
    <row r="16" spans="1:16" ht="22.5" customHeight="1" x14ac:dyDescent="0.15">
      <c r="A16" s="160"/>
      <c r="B16" s="229" t="str">
        <f>IF(テーブル141523242535[[#This Row],[列1]]="",
    "",
    TEXT(テーブル141523242535[[#This Row],[列1]],"(aaa)"))</f>
        <v/>
      </c>
      <c r="C16" s="164" t="s">
        <v>20</v>
      </c>
      <c r="D16" s="63" t="s">
        <v>21</v>
      </c>
      <c r="E16" s="167" t="s">
        <v>20</v>
      </c>
      <c r="F16" s="174" t="s">
        <v>32</v>
      </c>
      <c r="G16"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29" t="s">
        <v>22</v>
      </c>
      <c r="I16"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31" t="s">
        <v>23</v>
      </c>
      <c r="K16" s="32">
        <f>IFERROR((テーブル141523242535[[#This Row],[列5]]+テーブル141523242535[[#This Row],[列7]]/60)*$C$5,"")</f>
        <v>0</v>
      </c>
      <c r="L16" s="33" t="s">
        <v>4</v>
      </c>
      <c r="M16" s="171"/>
      <c r="N16" s="34"/>
      <c r="O16" s="53"/>
      <c r="P16" s="25"/>
    </row>
    <row r="17" spans="1:16" ht="22.5" customHeight="1" x14ac:dyDescent="0.15">
      <c r="A17" s="160"/>
      <c r="B17" s="229" t="str">
        <f>IF(テーブル141523242535[[#This Row],[列1]]="",
    "",
    TEXT(テーブル141523242535[[#This Row],[列1]],"(aaa)"))</f>
        <v/>
      </c>
      <c r="C17" s="164" t="s">
        <v>20</v>
      </c>
      <c r="D17" s="63" t="s">
        <v>21</v>
      </c>
      <c r="E17" s="167" t="s">
        <v>20</v>
      </c>
      <c r="F17" s="174" t="s">
        <v>32</v>
      </c>
      <c r="G17"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29" t="s">
        <v>22</v>
      </c>
      <c r="I17"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31" t="s">
        <v>23</v>
      </c>
      <c r="K17" s="32">
        <f>IFERROR((テーブル141523242535[[#This Row],[列5]]+テーブル141523242535[[#This Row],[列7]]/60)*$C$5,"")</f>
        <v>0</v>
      </c>
      <c r="L17" s="33" t="s">
        <v>4</v>
      </c>
      <c r="M17" s="171"/>
      <c r="N17" s="34"/>
      <c r="O17" s="53"/>
      <c r="P17" s="25"/>
    </row>
    <row r="18" spans="1:16" ht="22.5" customHeight="1" x14ac:dyDescent="0.15">
      <c r="A18" s="160"/>
      <c r="B18" s="229" t="str">
        <f>IF(テーブル141523242535[[#This Row],[列1]]="",
    "",
    TEXT(テーブル141523242535[[#This Row],[列1]],"(aaa)"))</f>
        <v/>
      </c>
      <c r="C18" s="164" t="s">
        <v>20</v>
      </c>
      <c r="D18" s="63" t="s">
        <v>21</v>
      </c>
      <c r="E18" s="167" t="s">
        <v>20</v>
      </c>
      <c r="F18" s="174" t="s">
        <v>32</v>
      </c>
      <c r="G18"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29" t="s">
        <v>22</v>
      </c>
      <c r="I18"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31" t="s">
        <v>23</v>
      </c>
      <c r="K18" s="32">
        <f>IFERROR((テーブル141523242535[[#This Row],[列5]]+テーブル141523242535[[#This Row],[列7]]/60)*$C$5,"")</f>
        <v>0</v>
      </c>
      <c r="L18" s="33" t="s">
        <v>4</v>
      </c>
      <c r="M18" s="171"/>
      <c r="N18" s="34"/>
      <c r="O18" s="53"/>
      <c r="P18" s="25"/>
    </row>
    <row r="19" spans="1:16" ht="22.5" customHeight="1" x14ac:dyDescent="0.15">
      <c r="A19" s="160"/>
      <c r="B19" s="229" t="str">
        <f>IF(テーブル141523242535[[#This Row],[列1]]="",
    "",
    TEXT(テーブル141523242535[[#This Row],[列1]],"(aaa)"))</f>
        <v/>
      </c>
      <c r="C19" s="164" t="s">
        <v>20</v>
      </c>
      <c r="D19" s="63" t="s">
        <v>21</v>
      </c>
      <c r="E19" s="167" t="s">
        <v>20</v>
      </c>
      <c r="F19" s="174" t="s">
        <v>32</v>
      </c>
      <c r="G1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29" t="s">
        <v>22</v>
      </c>
      <c r="I19"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31" t="s">
        <v>23</v>
      </c>
      <c r="K19" s="32">
        <f>IFERROR((テーブル141523242535[[#This Row],[列5]]+テーブル141523242535[[#This Row],[列7]]/60)*$C$5,"")</f>
        <v>0</v>
      </c>
      <c r="L19" s="33" t="s">
        <v>4</v>
      </c>
      <c r="M19" s="171"/>
      <c r="N19" s="34"/>
      <c r="O19" s="53"/>
      <c r="P19" s="25"/>
    </row>
    <row r="20" spans="1:16" ht="22.5" customHeight="1" x14ac:dyDescent="0.15">
      <c r="A20" s="160"/>
      <c r="B20" s="229" t="str">
        <f>IF(テーブル141523242535[[#This Row],[列1]]="",
    "",
    TEXT(テーブル141523242535[[#This Row],[列1]],"(aaa)"))</f>
        <v/>
      </c>
      <c r="C20" s="164" t="s">
        <v>20</v>
      </c>
      <c r="D20" s="63" t="s">
        <v>21</v>
      </c>
      <c r="E20" s="167" t="s">
        <v>20</v>
      </c>
      <c r="F20" s="174" t="s">
        <v>32</v>
      </c>
      <c r="G20"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29" t="s">
        <v>22</v>
      </c>
      <c r="I20"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31" t="s">
        <v>23</v>
      </c>
      <c r="K20" s="32">
        <f>IFERROR((テーブル141523242535[[#This Row],[列5]]+テーブル141523242535[[#This Row],[列7]]/60)*$C$5,"")</f>
        <v>0</v>
      </c>
      <c r="L20" s="33" t="s">
        <v>4</v>
      </c>
      <c r="M20" s="171"/>
      <c r="N20" s="34"/>
      <c r="O20" s="53"/>
      <c r="P20" s="25"/>
    </row>
    <row r="21" spans="1:16" ht="22.5" customHeight="1" x14ac:dyDescent="0.15">
      <c r="A21" s="160"/>
      <c r="B21" s="229" t="str">
        <f>IF(テーブル141523242535[[#This Row],[列1]]="",
    "",
    TEXT(テーブル141523242535[[#This Row],[列1]],"(aaa)"))</f>
        <v/>
      </c>
      <c r="C21" s="164" t="s">
        <v>20</v>
      </c>
      <c r="D21" s="63" t="s">
        <v>21</v>
      </c>
      <c r="E21" s="167" t="s">
        <v>20</v>
      </c>
      <c r="F21" s="174" t="s">
        <v>32</v>
      </c>
      <c r="G21"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29" t="s">
        <v>22</v>
      </c>
      <c r="I21"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31" t="s">
        <v>23</v>
      </c>
      <c r="K21" s="32">
        <f>IFERROR((テーブル141523242535[[#This Row],[列5]]+テーブル141523242535[[#This Row],[列7]]/60)*$C$5,"")</f>
        <v>0</v>
      </c>
      <c r="L21" s="33" t="s">
        <v>4</v>
      </c>
      <c r="M21" s="171"/>
      <c r="N21" s="34"/>
      <c r="O21" s="53"/>
      <c r="P21" s="25"/>
    </row>
    <row r="22" spans="1:16" ht="22.5" customHeight="1" x14ac:dyDescent="0.15">
      <c r="A22" s="160"/>
      <c r="B22" s="229" t="str">
        <f>IF(テーブル141523242535[[#This Row],[列1]]="",
    "",
    TEXT(テーブル141523242535[[#This Row],[列1]],"(aaa)"))</f>
        <v/>
      </c>
      <c r="C22" s="164" t="s">
        <v>20</v>
      </c>
      <c r="D22" s="63" t="s">
        <v>21</v>
      </c>
      <c r="E22" s="167" t="s">
        <v>20</v>
      </c>
      <c r="F22" s="174" t="s">
        <v>32</v>
      </c>
      <c r="G22"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29" t="s">
        <v>22</v>
      </c>
      <c r="I22"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31" t="s">
        <v>23</v>
      </c>
      <c r="K22" s="32">
        <f>IFERROR((テーブル141523242535[[#This Row],[列5]]+テーブル141523242535[[#This Row],[列7]]/60)*$C$5,"")</f>
        <v>0</v>
      </c>
      <c r="L22" s="33" t="s">
        <v>4</v>
      </c>
      <c r="M22" s="171"/>
      <c r="N22" s="34"/>
      <c r="O22" s="53"/>
      <c r="P22" s="25"/>
    </row>
    <row r="23" spans="1:16" ht="22.5" customHeight="1" x14ac:dyDescent="0.15">
      <c r="A23" s="160"/>
      <c r="B23" s="229" t="str">
        <f>IF(テーブル141523242535[[#This Row],[列1]]="",
    "",
    TEXT(テーブル141523242535[[#This Row],[列1]],"(aaa)"))</f>
        <v/>
      </c>
      <c r="C23" s="164" t="s">
        <v>20</v>
      </c>
      <c r="D23" s="63" t="s">
        <v>21</v>
      </c>
      <c r="E23" s="167" t="s">
        <v>20</v>
      </c>
      <c r="F23" s="174" t="s">
        <v>32</v>
      </c>
      <c r="G23"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29" t="s">
        <v>22</v>
      </c>
      <c r="I23"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31" t="s">
        <v>23</v>
      </c>
      <c r="K23" s="32">
        <f>IFERROR((テーブル141523242535[[#This Row],[列5]]+テーブル141523242535[[#This Row],[列7]]/60)*$C$5,"")</f>
        <v>0</v>
      </c>
      <c r="L23" s="33" t="s">
        <v>4</v>
      </c>
      <c r="M23" s="171"/>
      <c r="N23" s="34"/>
      <c r="O23" s="53"/>
      <c r="P23" s="25"/>
    </row>
    <row r="24" spans="1:16" ht="22.5" customHeight="1" x14ac:dyDescent="0.15">
      <c r="A24" s="160"/>
      <c r="B24" s="229" t="str">
        <f>IF(テーブル141523242535[[#This Row],[列1]]="",
    "",
    TEXT(テーブル141523242535[[#This Row],[列1]],"(aaa)"))</f>
        <v/>
      </c>
      <c r="C24" s="164" t="s">
        <v>20</v>
      </c>
      <c r="D24" s="63" t="s">
        <v>21</v>
      </c>
      <c r="E24" s="167" t="s">
        <v>20</v>
      </c>
      <c r="F24" s="174" t="s">
        <v>32</v>
      </c>
      <c r="G24"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29" t="s">
        <v>22</v>
      </c>
      <c r="I24"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31" t="s">
        <v>23</v>
      </c>
      <c r="K24" s="32">
        <f>IFERROR((テーブル141523242535[[#This Row],[列5]]+テーブル141523242535[[#This Row],[列7]]/60)*$C$5,"")</f>
        <v>0</v>
      </c>
      <c r="L24" s="33" t="s">
        <v>4</v>
      </c>
      <c r="M24" s="170"/>
      <c r="N24" s="34"/>
      <c r="O24" s="53"/>
      <c r="P24" s="25"/>
    </row>
    <row r="25" spans="1:16" ht="22.5" customHeight="1" x14ac:dyDescent="0.15">
      <c r="A25" s="160"/>
      <c r="B25" s="229" t="str">
        <f>IF(テーブル141523242535[[#This Row],[列1]]="",
    "",
    TEXT(テーブル141523242535[[#This Row],[列1]],"(aaa)"))</f>
        <v/>
      </c>
      <c r="C25" s="164" t="s">
        <v>20</v>
      </c>
      <c r="D25" s="63" t="s">
        <v>21</v>
      </c>
      <c r="E25" s="167" t="s">
        <v>20</v>
      </c>
      <c r="F25" s="174" t="s">
        <v>32</v>
      </c>
      <c r="G25"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29" t="s">
        <v>22</v>
      </c>
      <c r="I25"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31" t="s">
        <v>23</v>
      </c>
      <c r="K25" s="32">
        <f>IFERROR((テーブル141523242535[[#This Row],[列5]]+テーブル141523242535[[#This Row],[列7]]/60)*$C$5,"")</f>
        <v>0</v>
      </c>
      <c r="L25" s="33" t="s">
        <v>4</v>
      </c>
      <c r="M25" s="171"/>
      <c r="N25" s="34"/>
      <c r="O25" s="53"/>
      <c r="P25" s="25"/>
    </row>
    <row r="26" spans="1:16" ht="22.5" customHeight="1" x14ac:dyDescent="0.15">
      <c r="A26" s="160"/>
      <c r="B26" s="229" t="str">
        <f>IF(テーブル141523242535[[#This Row],[列1]]="",
    "",
    TEXT(テーブル141523242535[[#This Row],[列1]],"(aaa)"))</f>
        <v/>
      </c>
      <c r="C26" s="164" t="s">
        <v>20</v>
      </c>
      <c r="D26" s="63" t="s">
        <v>21</v>
      </c>
      <c r="E26" s="167" t="s">
        <v>20</v>
      </c>
      <c r="F26" s="174" t="s">
        <v>32</v>
      </c>
      <c r="G26"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29" t="s">
        <v>22</v>
      </c>
      <c r="I26"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31" t="s">
        <v>23</v>
      </c>
      <c r="K26" s="32">
        <f>IFERROR((テーブル141523242535[[#This Row],[列5]]+テーブル141523242535[[#This Row],[列7]]/60)*$C$5,"")</f>
        <v>0</v>
      </c>
      <c r="L26" s="33" t="s">
        <v>4</v>
      </c>
      <c r="M26" s="171"/>
      <c r="N26" s="34"/>
      <c r="O26" s="53"/>
      <c r="P26" s="25"/>
    </row>
    <row r="27" spans="1:16" ht="22.5" customHeight="1" x14ac:dyDescent="0.15">
      <c r="A27" s="160"/>
      <c r="B27" s="229" t="str">
        <f>IF(テーブル141523242535[[#This Row],[列1]]="",
    "",
    TEXT(テーブル141523242535[[#This Row],[列1]],"(aaa)"))</f>
        <v/>
      </c>
      <c r="C27" s="164" t="s">
        <v>20</v>
      </c>
      <c r="D27" s="63" t="s">
        <v>21</v>
      </c>
      <c r="E27" s="167" t="s">
        <v>20</v>
      </c>
      <c r="F27" s="174" t="s">
        <v>32</v>
      </c>
      <c r="G27"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29" t="s">
        <v>22</v>
      </c>
      <c r="I27"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31" t="s">
        <v>23</v>
      </c>
      <c r="K27" s="32">
        <f>IFERROR((テーブル141523242535[[#This Row],[列5]]+テーブル141523242535[[#This Row],[列7]]/60)*$C$5,"")</f>
        <v>0</v>
      </c>
      <c r="L27" s="33" t="s">
        <v>4</v>
      </c>
      <c r="M27" s="171"/>
      <c r="N27" s="34"/>
      <c r="O27" s="53"/>
      <c r="P27" s="25"/>
    </row>
    <row r="28" spans="1:16" ht="22.5" customHeight="1" x14ac:dyDescent="0.15">
      <c r="A28" s="160"/>
      <c r="B28" s="229" t="str">
        <f>IF(テーブル141523242535[[#This Row],[列1]]="",
    "",
    TEXT(テーブル141523242535[[#This Row],[列1]],"(aaa)"))</f>
        <v/>
      </c>
      <c r="C28" s="164" t="s">
        <v>20</v>
      </c>
      <c r="D28" s="63" t="s">
        <v>21</v>
      </c>
      <c r="E28" s="167" t="s">
        <v>20</v>
      </c>
      <c r="F28" s="174" t="s">
        <v>32</v>
      </c>
      <c r="G28"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29" t="s">
        <v>22</v>
      </c>
      <c r="I28"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31" t="s">
        <v>23</v>
      </c>
      <c r="K28" s="32">
        <f>IFERROR((テーブル141523242535[[#This Row],[列5]]+テーブル141523242535[[#This Row],[列7]]/60)*$C$5,"")</f>
        <v>0</v>
      </c>
      <c r="L28" s="33" t="s">
        <v>4</v>
      </c>
      <c r="M28" s="171"/>
      <c r="N28" s="34"/>
      <c r="O28" s="53"/>
      <c r="P28" s="25"/>
    </row>
    <row r="29" spans="1:16" ht="22.5" customHeight="1" x14ac:dyDescent="0.15">
      <c r="A29" s="160"/>
      <c r="B29" s="229" t="str">
        <f>IF(テーブル141523242535[[#This Row],[列1]]="",
    "",
    TEXT(テーブル141523242535[[#This Row],[列1]],"(aaa)"))</f>
        <v/>
      </c>
      <c r="C29" s="164" t="s">
        <v>20</v>
      </c>
      <c r="D29" s="63" t="s">
        <v>21</v>
      </c>
      <c r="E29" s="167" t="s">
        <v>20</v>
      </c>
      <c r="F29" s="174" t="s">
        <v>32</v>
      </c>
      <c r="G29" s="2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29" t="s">
        <v>22</v>
      </c>
      <c r="I29" s="36"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31" t="s">
        <v>23</v>
      </c>
      <c r="K29" s="32">
        <f>IFERROR((テーブル141523242535[[#This Row],[列5]]+テーブル141523242535[[#This Row],[列7]]/60)*$C$5,"")</f>
        <v>0</v>
      </c>
      <c r="L29" s="33" t="s">
        <v>4</v>
      </c>
      <c r="M29" s="171"/>
      <c r="N29" s="34"/>
      <c r="O29" s="53"/>
      <c r="P29" s="25"/>
    </row>
    <row r="30" spans="1:16" ht="22.5" customHeight="1" thickBot="1" x14ac:dyDescent="0.2">
      <c r="A30" s="161"/>
      <c r="B30" s="230" t="str">
        <f>IF(テーブル141523242535[[#This Row],[列1]]="",
    "",
    TEXT(テーブル141523242535[[#This Row],[列1]],"(aaa)"))</f>
        <v/>
      </c>
      <c r="C30" s="165" t="s">
        <v>20</v>
      </c>
      <c r="D30" s="38" t="s">
        <v>21</v>
      </c>
      <c r="E30" s="168" t="s">
        <v>20</v>
      </c>
      <c r="F30" s="175" t="s">
        <v>32</v>
      </c>
      <c r="G30" s="39">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40" t="s">
        <v>22</v>
      </c>
      <c r="I30" s="41"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42" t="s">
        <v>23</v>
      </c>
      <c r="K30" s="43">
        <f>IFERROR((テーブル141523242535[[#This Row],[列5]]+テーブル141523242535[[#This Row],[列7]]/60)*$C$5,"")</f>
        <v>0</v>
      </c>
      <c r="L30" s="44" t="s">
        <v>4</v>
      </c>
      <c r="M30" s="172"/>
      <c r="N30" s="45"/>
      <c r="O30" s="53"/>
      <c r="P30" s="25"/>
    </row>
    <row r="31" spans="1:16" ht="22.5" customHeight="1" thickBot="1" x14ac:dyDescent="0.2">
      <c r="A31" s="206" t="s">
        <v>27</v>
      </c>
      <c r="B31" s="207"/>
      <c r="C31" s="208"/>
      <c r="D31" s="209"/>
      <c r="E31" s="210"/>
      <c r="F31" s="61"/>
      <c r="G31" s="211">
        <f>SUM(テーブル141523242535[[#All],[列5]])+SUM(テーブル141523242535[[#All],[列7]])/60</f>
        <v>0</v>
      </c>
      <c r="H31" s="212"/>
      <c r="I31" s="213" t="s">
        <v>24</v>
      </c>
      <c r="J31" s="214"/>
      <c r="K31" s="46">
        <f>SUM(テーブル141523242535[[#All],[列9]])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⑫年月支払分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IF(テーブル141523242534[[#This Row],[列1]]="",
    "",
    TEXT(テーブル141523242534[[#This Row],[列1]],"(aaa)"))</f>
        <v/>
      </c>
      <c r="C8" s="177" t="s">
        <v>32</v>
      </c>
      <c r="D8" s="17" t="s">
        <v>13</v>
      </c>
      <c r="E8" s="178" t="s">
        <v>32</v>
      </c>
      <c r="F8" s="179" t="s">
        <v>32</v>
      </c>
      <c r="G8" s="1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19" t="s">
        <v>22</v>
      </c>
      <c r="I8" s="2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21" t="s">
        <v>23</v>
      </c>
      <c r="K8" s="22">
        <f>IFERROR((テーブル141523242534[[#This Row],[列5]]+テーブル141523242534[[#This Row],[列7]]/60)*$C$5,"")</f>
        <v>0</v>
      </c>
      <c r="L8" s="23" t="s">
        <v>4</v>
      </c>
      <c r="M8" s="176"/>
      <c r="N8" s="24"/>
      <c r="O8" s="53"/>
      <c r="P8" s="25"/>
    </row>
    <row r="9" spans="1:16" ht="22.5" customHeight="1" x14ac:dyDescent="0.15">
      <c r="A9" s="160"/>
      <c r="B9" s="228" t="str">
        <f>IF(テーブル141523242534[[#This Row],[列1]]="",
    "",
    TEXT(テーブル141523242534[[#This Row],[列1]],"(aaa)"))</f>
        <v/>
      </c>
      <c r="C9" s="164" t="s">
        <v>32</v>
      </c>
      <c r="D9" s="63" t="s">
        <v>13</v>
      </c>
      <c r="E9" s="167" t="s">
        <v>32</v>
      </c>
      <c r="F9" s="174" t="s">
        <v>32</v>
      </c>
      <c r="G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29" t="s">
        <v>22</v>
      </c>
      <c r="I9" s="3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31" t="s">
        <v>23</v>
      </c>
      <c r="K9" s="32">
        <f>IFERROR((テーブル141523242534[[#This Row],[列5]]+テーブル141523242534[[#This Row],[列7]]/60)*$C$5,"")</f>
        <v>0</v>
      </c>
      <c r="L9" s="33" t="s">
        <v>4</v>
      </c>
      <c r="M9" s="170"/>
      <c r="N9" s="34"/>
      <c r="O9" s="53"/>
      <c r="P9" s="25"/>
    </row>
    <row r="10" spans="1:16" ht="22.5" customHeight="1" x14ac:dyDescent="0.15">
      <c r="A10" s="160"/>
      <c r="B10" s="229" t="str">
        <f>IF(テーブル141523242534[[#This Row],[列1]]="",
    "",
    TEXT(テーブル141523242534[[#This Row],[列1]],"(aaa)"))</f>
        <v/>
      </c>
      <c r="C10" s="164" t="s">
        <v>32</v>
      </c>
      <c r="D10" s="63" t="s">
        <v>13</v>
      </c>
      <c r="E10" s="167" t="s">
        <v>32</v>
      </c>
      <c r="F10" s="174" t="s">
        <v>32</v>
      </c>
      <c r="G10"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29" t="s">
        <v>22</v>
      </c>
      <c r="I10"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31" t="s">
        <v>23</v>
      </c>
      <c r="K10" s="32">
        <f>IFERROR((テーブル141523242534[[#This Row],[列5]]+テーブル141523242534[[#This Row],[列7]]/60)*$C$5,"")</f>
        <v>0</v>
      </c>
      <c r="L10" s="33" t="s">
        <v>4</v>
      </c>
      <c r="M10" s="171"/>
      <c r="N10" s="34"/>
      <c r="O10" s="53"/>
      <c r="P10" s="25"/>
    </row>
    <row r="11" spans="1:16" ht="22.5" customHeight="1" x14ac:dyDescent="0.15">
      <c r="A11" s="160"/>
      <c r="B11" s="229" t="str">
        <f>IF(テーブル141523242534[[#This Row],[列1]]="",
    "",
    TEXT(テーブル141523242534[[#This Row],[列1]],"(aaa)"))</f>
        <v/>
      </c>
      <c r="C11" s="164" t="s">
        <v>20</v>
      </c>
      <c r="D11" s="63" t="s">
        <v>21</v>
      </c>
      <c r="E11" s="167" t="s">
        <v>20</v>
      </c>
      <c r="F11" s="174" t="s">
        <v>32</v>
      </c>
      <c r="G11"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29" t="s">
        <v>22</v>
      </c>
      <c r="I11"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31" t="s">
        <v>23</v>
      </c>
      <c r="K11" s="32">
        <f>IFERROR((テーブル141523242534[[#This Row],[列5]]+テーブル141523242534[[#This Row],[列7]]/60)*$C$5,"")</f>
        <v>0</v>
      </c>
      <c r="L11" s="33" t="s">
        <v>4</v>
      </c>
      <c r="M11" s="171"/>
      <c r="N11" s="34"/>
      <c r="O11" s="53"/>
      <c r="P11" s="25"/>
    </row>
    <row r="12" spans="1:16" ht="22.5" customHeight="1" x14ac:dyDescent="0.15">
      <c r="A12" s="160"/>
      <c r="B12" s="229" t="str">
        <f>IF(テーブル141523242534[[#This Row],[列1]]="",
    "",
    TEXT(テーブル141523242534[[#This Row],[列1]],"(aaa)"))</f>
        <v/>
      </c>
      <c r="C12" s="164" t="s">
        <v>20</v>
      </c>
      <c r="D12" s="63" t="s">
        <v>21</v>
      </c>
      <c r="E12" s="167" t="s">
        <v>20</v>
      </c>
      <c r="F12" s="174" t="s">
        <v>32</v>
      </c>
      <c r="G12"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29" t="s">
        <v>22</v>
      </c>
      <c r="I12"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31" t="s">
        <v>23</v>
      </c>
      <c r="K12" s="32">
        <f>IFERROR((テーブル141523242534[[#This Row],[列5]]+テーブル141523242534[[#This Row],[列7]]/60)*$C$5,"")</f>
        <v>0</v>
      </c>
      <c r="L12" s="33" t="s">
        <v>4</v>
      </c>
      <c r="M12" s="171"/>
      <c r="N12" s="34"/>
      <c r="O12" s="53"/>
      <c r="P12" s="25"/>
    </row>
    <row r="13" spans="1:16" ht="22.5" customHeight="1" x14ac:dyDescent="0.15">
      <c r="A13" s="160"/>
      <c r="B13" s="229" t="str">
        <f>IF(テーブル141523242534[[#This Row],[列1]]="",
    "",
    TEXT(テーブル141523242534[[#This Row],[列1]],"(aaa)"))</f>
        <v/>
      </c>
      <c r="C13" s="164" t="s">
        <v>20</v>
      </c>
      <c r="D13" s="63" t="s">
        <v>21</v>
      </c>
      <c r="E13" s="167" t="s">
        <v>20</v>
      </c>
      <c r="F13" s="174" t="s">
        <v>32</v>
      </c>
      <c r="G13"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29" t="s">
        <v>22</v>
      </c>
      <c r="I13"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31" t="s">
        <v>23</v>
      </c>
      <c r="K13" s="32">
        <f>IFERROR((テーブル141523242534[[#This Row],[列5]]+テーブル141523242534[[#This Row],[列7]]/60)*$C$5,"")</f>
        <v>0</v>
      </c>
      <c r="L13" s="33" t="s">
        <v>4</v>
      </c>
      <c r="M13" s="171"/>
      <c r="N13" s="34"/>
      <c r="O13" s="53"/>
      <c r="P13" s="25"/>
    </row>
    <row r="14" spans="1:16" ht="22.5" customHeight="1" x14ac:dyDescent="0.15">
      <c r="A14" s="160"/>
      <c r="B14" s="229" t="str">
        <f>IF(テーブル141523242534[[#This Row],[列1]]="",
    "",
    TEXT(テーブル141523242534[[#This Row],[列1]],"(aaa)"))</f>
        <v/>
      </c>
      <c r="C14" s="164" t="s">
        <v>20</v>
      </c>
      <c r="D14" s="63" t="s">
        <v>21</v>
      </c>
      <c r="E14" s="167" t="s">
        <v>20</v>
      </c>
      <c r="F14" s="174" t="s">
        <v>32</v>
      </c>
      <c r="G14"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29" t="s">
        <v>22</v>
      </c>
      <c r="I14"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31" t="s">
        <v>23</v>
      </c>
      <c r="K14" s="32">
        <f>IFERROR((テーブル141523242534[[#This Row],[列5]]+テーブル141523242534[[#This Row],[列7]]/60)*$C$5,"")</f>
        <v>0</v>
      </c>
      <c r="L14" s="33" t="s">
        <v>4</v>
      </c>
      <c r="M14" s="171"/>
      <c r="N14" s="34"/>
      <c r="O14" s="53"/>
      <c r="P14" s="25"/>
    </row>
    <row r="15" spans="1:16" ht="22.5" customHeight="1" x14ac:dyDescent="0.15">
      <c r="A15" s="160"/>
      <c r="B15" s="229" t="str">
        <f>IF(テーブル141523242534[[#This Row],[列1]]="",
    "",
    TEXT(テーブル141523242534[[#This Row],[列1]],"(aaa)"))</f>
        <v/>
      </c>
      <c r="C15" s="164" t="s">
        <v>20</v>
      </c>
      <c r="D15" s="63" t="s">
        <v>21</v>
      </c>
      <c r="E15" s="167" t="s">
        <v>20</v>
      </c>
      <c r="F15" s="174" t="s">
        <v>32</v>
      </c>
      <c r="G15"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29" t="s">
        <v>22</v>
      </c>
      <c r="I15"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31" t="s">
        <v>23</v>
      </c>
      <c r="K15" s="32">
        <f>IFERROR((テーブル141523242534[[#This Row],[列5]]+テーブル141523242534[[#This Row],[列7]]/60)*$C$5,"")</f>
        <v>0</v>
      </c>
      <c r="L15" s="33" t="s">
        <v>4</v>
      </c>
      <c r="M15" s="171"/>
      <c r="N15" s="34"/>
      <c r="O15" s="53"/>
      <c r="P15" s="25"/>
    </row>
    <row r="16" spans="1:16" ht="22.5" customHeight="1" x14ac:dyDescent="0.15">
      <c r="A16" s="160"/>
      <c r="B16" s="229" t="str">
        <f>IF(テーブル141523242534[[#This Row],[列1]]="",
    "",
    TEXT(テーブル141523242534[[#This Row],[列1]],"(aaa)"))</f>
        <v/>
      </c>
      <c r="C16" s="164" t="s">
        <v>20</v>
      </c>
      <c r="D16" s="63" t="s">
        <v>21</v>
      </c>
      <c r="E16" s="167" t="s">
        <v>20</v>
      </c>
      <c r="F16" s="174" t="s">
        <v>32</v>
      </c>
      <c r="G16"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29" t="s">
        <v>22</v>
      </c>
      <c r="I16"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31" t="s">
        <v>23</v>
      </c>
      <c r="K16" s="32">
        <f>IFERROR((テーブル141523242534[[#This Row],[列5]]+テーブル141523242534[[#This Row],[列7]]/60)*$C$5,"")</f>
        <v>0</v>
      </c>
      <c r="L16" s="33" t="s">
        <v>4</v>
      </c>
      <c r="M16" s="171"/>
      <c r="N16" s="34"/>
      <c r="O16" s="53"/>
      <c r="P16" s="25"/>
    </row>
    <row r="17" spans="1:16" ht="22.5" customHeight="1" x14ac:dyDescent="0.15">
      <c r="A17" s="160"/>
      <c r="B17" s="229" t="str">
        <f>IF(テーブル141523242534[[#This Row],[列1]]="",
    "",
    TEXT(テーブル141523242534[[#This Row],[列1]],"(aaa)"))</f>
        <v/>
      </c>
      <c r="C17" s="164" t="s">
        <v>20</v>
      </c>
      <c r="D17" s="63" t="s">
        <v>21</v>
      </c>
      <c r="E17" s="167" t="s">
        <v>20</v>
      </c>
      <c r="F17" s="174" t="s">
        <v>32</v>
      </c>
      <c r="G17"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29" t="s">
        <v>22</v>
      </c>
      <c r="I17"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31" t="s">
        <v>23</v>
      </c>
      <c r="K17" s="32">
        <f>IFERROR((テーブル141523242534[[#This Row],[列5]]+テーブル141523242534[[#This Row],[列7]]/60)*$C$5,"")</f>
        <v>0</v>
      </c>
      <c r="L17" s="33" t="s">
        <v>4</v>
      </c>
      <c r="M17" s="171"/>
      <c r="N17" s="34"/>
      <c r="O17" s="53"/>
      <c r="P17" s="25"/>
    </row>
    <row r="18" spans="1:16" ht="22.5" customHeight="1" x14ac:dyDescent="0.15">
      <c r="A18" s="160"/>
      <c r="B18" s="229" t="str">
        <f>IF(テーブル141523242534[[#This Row],[列1]]="",
    "",
    TEXT(テーブル141523242534[[#This Row],[列1]],"(aaa)"))</f>
        <v/>
      </c>
      <c r="C18" s="164" t="s">
        <v>20</v>
      </c>
      <c r="D18" s="63" t="s">
        <v>21</v>
      </c>
      <c r="E18" s="167" t="s">
        <v>20</v>
      </c>
      <c r="F18" s="174" t="s">
        <v>32</v>
      </c>
      <c r="G18"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29" t="s">
        <v>22</v>
      </c>
      <c r="I18"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31" t="s">
        <v>23</v>
      </c>
      <c r="K18" s="32">
        <f>IFERROR((テーブル141523242534[[#This Row],[列5]]+テーブル141523242534[[#This Row],[列7]]/60)*$C$5,"")</f>
        <v>0</v>
      </c>
      <c r="L18" s="33" t="s">
        <v>4</v>
      </c>
      <c r="M18" s="171"/>
      <c r="N18" s="34"/>
      <c r="O18" s="53"/>
      <c r="P18" s="25"/>
    </row>
    <row r="19" spans="1:16" ht="22.5" customHeight="1" x14ac:dyDescent="0.15">
      <c r="A19" s="160"/>
      <c r="B19" s="229" t="str">
        <f>IF(テーブル141523242534[[#This Row],[列1]]="",
    "",
    TEXT(テーブル141523242534[[#This Row],[列1]],"(aaa)"))</f>
        <v/>
      </c>
      <c r="C19" s="164" t="s">
        <v>20</v>
      </c>
      <c r="D19" s="63" t="s">
        <v>21</v>
      </c>
      <c r="E19" s="167" t="s">
        <v>20</v>
      </c>
      <c r="F19" s="174" t="s">
        <v>32</v>
      </c>
      <c r="G1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29" t="s">
        <v>22</v>
      </c>
      <c r="I19"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31" t="s">
        <v>23</v>
      </c>
      <c r="K19" s="32">
        <f>IFERROR((テーブル141523242534[[#This Row],[列5]]+テーブル141523242534[[#This Row],[列7]]/60)*$C$5,"")</f>
        <v>0</v>
      </c>
      <c r="L19" s="33" t="s">
        <v>4</v>
      </c>
      <c r="M19" s="171"/>
      <c r="N19" s="34"/>
      <c r="O19" s="53"/>
      <c r="P19" s="25"/>
    </row>
    <row r="20" spans="1:16" ht="22.5" customHeight="1" x14ac:dyDescent="0.15">
      <c r="A20" s="160"/>
      <c r="B20" s="229" t="str">
        <f>IF(テーブル141523242534[[#This Row],[列1]]="",
    "",
    TEXT(テーブル141523242534[[#This Row],[列1]],"(aaa)"))</f>
        <v/>
      </c>
      <c r="C20" s="164" t="s">
        <v>20</v>
      </c>
      <c r="D20" s="63" t="s">
        <v>21</v>
      </c>
      <c r="E20" s="167" t="s">
        <v>20</v>
      </c>
      <c r="F20" s="174" t="s">
        <v>32</v>
      </c>
      <c r="G20"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29" t="s">
        <v>22</v>
      </c>
      <c r="I20"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31" t="s">
        <v>23</v>
      </c>
      <c r="K20" s="32">
        <f>IFERROR((テーブル141523242534[[#This Row],[列5]]+テーブル141523242534[[#This Row],[列7]]/60)*$C$5,"")</f>
        <v>0</v>
      </c>
      <c r="L20" s="33" t="s">
        <v>4</v>
      </c>
      <c r="M20" s="171"/>
      <c r="N20" s="34"/>
      <c r="O20" s="53"/>
      <c r="P20" s="25"/>
    </row>
    <row r="21" spans="1:16" ht="22.5" customHeight="1" x14ac:dyDescent="0.15">
      <c r="A21" s="160"/>
      <c r="B21" s="229" t="str">
        <f>IF(テーブル141523242534[[#This Row],[列1]]="",
    "",
    TEXT(テーブル141523242534[[#This Row],[列1]],"(aaa)"))</f>
        <v/>
      </c>
      <c r="C21" s="164" t="s">
        <v>20</v>
      </c>
      <c r="D21" s="63" t="s">
        <v>21</v>
      </c>
      <c r="E21" s="167" t="s">
        <v>20</v>
      </c>
      <c r="F21" s="174" t="s">
        <v>32</v>
      </c>
      <c r="G21"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29" t="s">
        <v>22</v>
      </c>
      <c r="I21"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31" t="s">
        <v>23</v>
      </c>
      <c r="K21" s="32">
        <f>IFERROR((テーブル141523242534[[#This Row],[列5]]+テーブル141523242534[[#This Row],[列7]]/60)*$C$5,"")</f>
        <v>0</v>
      </c>
      <c r="L21" s="33" t="s">
        <v>4</v>
      </c>
      <c r="M21" s="171"/>
      <c r="N21" s="34"/>
      <c r="O21" s="53"/>
      <c r="P21" s="25"/>
    </row>
    <row r="22" spans="1:16" ht="22.5" customHeight="1" x14ac:dyDescent="0.15">
      <c r="A22" s="160"/>
      <c r="B22" s="229" t="str">
        <f>IF(テーブル141523242534[[#This Row],[列1]]="",
    "",
    TEXT(テーブル141523242534[[#This Row],[列1]],"(aaa)"))</f>
        <v/>
      </c>
      <c r="C22" s="164" t="s">
        <v>20</v>
      </c>
      <c r="D22" s="63" t="s">
        <v>21</v>
      </c>
      <c r="E22" s="167" t="s">
        <v>20</v>
      </c>
      <c r="F22" s="174" t="s">
        <v>32</v>
      </c>
      <c r="G22"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29" t="s">
        <v>22</v>
      </c>
      <c r="I22"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31" t="s">
        <v>23</v>
      </c>
      <c r="K22" s="32">
        <f>IFERROR((テーブル141523242534[[#This Row],[列5]]+テーブル141523242534[[#This Row],[列7]]/60)*$C$5,"")</f>
        <v>0</v>
      </c>
      <c r="L22" s="33" t="s">
        <v>4</v>
      </c>
      <c r="M22" s="171"/>
      <c r="N22" s="34"/>
      <c r="O22" s="53"/>
      <c r="P22" s="25"/>
    </row>
    <row r="23" spans="1:16" ht="22.5" customHeight="1" x14ac:dyDescent="0.15">
      <c r="A23" s="160"/>
      <c r="B23" s="229" t="str">
        <f>IF(テーブル141523242534[[#This Row],[列1]]="",
    "",
    TEXT(テーブル141523242534[[#This Row],[列1]],"(aaa)"))</f>
        <v/>
      </c>
      <c r="C23" s="164" t="s">
        <v>20</v>
      </c>
      <c r="D23" s="63" t="s">
        <v>21</v>
      </c>
      <c r="E23" s="167" t="s">
        <v>20</v>
      </c>
      <c r="F23" s="174" t="s">
        <v>32</v>
      </c>
      <c r="G23"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29" t="s">
        <v>22</v>
      </c>
      <c r="I23"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31" t="s">
        <v>23</v>
      </c>
      <c r="K23" s="32">
        <f>IFERROR((テーブル141523242534[[#This Row],[列5]]+テーブル141523242534[[#This Row],[列7]]/60)*$C$5,"")</f>
        <v>0</v>
      </c>
      <c r="L23" s="33" t="s">
        <v>4</v>
      </c>
      <c r="M23" s="171"/>
      <c r="N23" s="34"/>
      <c r="O23" s="53"/>
      <c r="P23" s="25"/>
    </row>
    <row r="24" spans="1:16" ht="22.5" customHeight="1" x14ac:dyDescent="0.15">
      <c r="A24" s="160"/>
      <c r="B24" s="229" t="str">
        <f>IF(テーブル141523242534[[#This Row],[列1]]="",
    "",
    TEXT(テーブル141523242534[[#This Row],[列1]],"(aaa)"))</f>
        <v/>
      </c>
      <c r="C24" s="164" t="s">
        <v>20</v>
      </c>
      <c r="D24" s="63" t="s">
        <v>21</v>
      </c>
      <c r="E24" s="167" t="s">
        <v>20</v>
      </c>
      <c r="F24" s="174" t="s">
        <v>32</v>
      </c>
      <c r="G24"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29" t="s">
        <v>22</v>
      </c>
      <c r="I24"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31" t="s">
        <v>23</v>
      </c>
      <c r="K24" s="32">
        <f>IFERROR((テーブル141523242534[[#This Row],[列5]]+テーブル141523242534[[#This Row],[列7]]/60)*$C$5,"")</f>
        <v>0</v>
      </c>
      <c r="L24" s="33" t="s">
        <v>4</v>
      </c>
      <c r="M24" s="170"/>
      <c r="N24" s="34"/>
      <c r="O24" s="53"/>
      <c r="P24" s="25"/>
    </row>
    <row r="25" spans="1:16" ht="22.5" customHeight="1" x14ac:dyDescent="0.15">
      <c r="A25" s="160"/>
      <c r="B25" s="229" t="str">
        <f>IF(テーブル141523242534[[#This Row],[列1]]="",
    "",
    TEXT(テーブル141523242534[[#This Row],[列1]],"(aaa)"))</f>
        <v/>
      </c>
      <c r="C25" s="164" t="s">
        <v>20</v>
      </c>
      <c r="D25" s="63" t="s">
        <v>21</v>
      </c>
      <c r="E25" s="167" t="s">
        <v>20</v>
      </c>
      <c r="F25" s="174" t="s">
        <v>32</v>
      </c>
      <c r="G25"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29" t="s">
        <v>22</v>
      </c>
      <c r="I25"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31" t="s">
        <v>23</v>
      </c>
      <c r="K25" s="32">
        <f>IFERROR((テーブル141523242534[[#This Row],[列5]]+テーブル141523242534[[#This Row],[列7]]/60)*$C$5,"")</f>
        <v>0</v>
      </c>
      <c r="L25" s="33" t="s">
        <v>4</v>
      </c>
      <c r="M25" s="171"/>
      <c r="N25" s="34"/>
      <c r="O25" s="53"/>
      <c r="P25" s="25"/>
    </row>
    <row r="26" spans="1:16" ht="22.5" customHeight="1" x14ac:dyDescent="0.15">
      <c r="A26" s="160"/>
      <c r="B26" s="229" t="str">
        <f>IF(テーブル141523242534[[#This Row],[列1]]="",
    "",
    TEXT(テーブル141523242534[[#This Row],[列1]],"(aaa)"))</f>
        <v/>
      </c>
      <c r="C26" s="164" t="s">
        <v>20</v>
      </c>
      <c r="D26" s="63" t="s">
        <v>21</v>
      </c>
      <c r="E26" s="167" t="s">
        <v>20</v>
      </c>
      <c r="F26" s="174" t="s">
        <v>32</v>
      </c>
      <c r="G26"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29" t="s">
        <v>22</v>
      </c>
      <c r="I26"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31" t="s">
        <v>23</v>
      </c>
      <c r="K26" s="32">
        <f>IFERROR((テーブル141523242534[[#This Row],[列5]]+テーブル141523242534[[#This Row],[列7]]/60)*$C$5,"")</f>
        <v>0</v>
      </c>
      <c r="L26" s="33" t="s">
        <v>4</v>
      </c>
      <c r="M26" s="171"/>
      <c r="N26" s="34"/>
      <c r="O26" s="53"/>
      <c r="P26" s="25"/>
    </row>
    <row r="27" spans="1:16" ht="22.5" customHeight="1" x14ac:dyDescent="0.15">
      <c r="A27" s="160"/>
      <c r="B27" s="229" t="str">
        <f>IF(テーブル141523242534[[#This Row],[列1]]="",
    "",
    TEXT(テーブル141523242534[[#This Row],[列1]],"(aaa)"))</f>
        <v/>
      </c>
      <c r="C27" s="164" t="s">
        <v>20</v>
      </c>
      <c r="D27" s="63" t="s">
        <v>21</v>
      </c>
      <c r="E27" s="167" t="s">
        <v>20</v>
      </c>
      <c r="F27" s="174" t="s">
        <v>32</v>
      </c>
      <c r="G27"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29" t="s">
        <v>22</v>
      </c>
      <c r="I27"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31" t="s">
        <v>23</v>
      </c>
      <c r="K27" s="32">
        <f>IFERROR((テーブル141523242534[[#This Row],[列5]]+テーブル141523242534[[#This Row],[列7]]/60)*$C$5,"")</f>
        <v>0</v>
      </c>
      <c r="L27" s="33" t="s">
        <v>4</v>
      </c>
      <c r="M27" s="171"/>
      <c r="N27" s="34"/>
      <c r="O27" s="53"/>
      <c r="P27" s="25"/>
    </row>
    <row r="28" spans="1:16" ht="22.5" customHeight="1" x14ac:dyDescent="0.15">
      <c r="A28" s="160"/>
      <c r="B28" s="229" t="str">
        <f>IF(テーブル141523242534[[#This Row],[列1]]="",
    "",
    TEXT(テーブル141523242534[[#This Row],[列1]],"(aaa)"))</f>
        <v/>
      </c>
      <c r="C28" s="164" t="s">
        <v>20</v>
      </c>
      <c r="D28" s="63" t="s">
        <v>21</v>
      </c>
      <c r="E28" s="167" t="s">
        <v>20</v>
      </c>
      <c r="F28" s="174" t="s">
        <v>32</v>
      </c>
      <c r="G28"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29" t="s">
        <v>22</v>
      </c>
      <c r="I28"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31" t="s">
        <v>23</v>
      </c>
      <c r="K28" s="32">
        <f>IFERROR((テーブル141523242534[[#This Row],[列5]]+テーブル141523242534[[#This Row],[列7]]/60)*$C$5,"")</f>
        <v>0</v>
      </c>
      <c r="L28" s="33" t="s">
        <v>4</v>
      </c>
      <c r="M28" s="171"/>
      <c r="N28" s="34"/>
      <c r="O28" s="53"/>
      <c r="P28" s="25"/>
    </row>
    <row r="29" spans="1:16" ht="22.5" customHeight="1" x14ac:dyDescent="0.15">
      <c r="A29" s="160"/>
      <c r="B29" s="229" t="str">
        <f>IF(テーブル141523242534[[#This Row],[列1]]="",
    "",
    TEXT(テーブル141523242534[[#This Row],[列1]],"(aaa)"))</f>
        <v/>
      </c>
      <c r="C29" s="164" t="s">
        <v>20</v>
      </c>
      <c r="D29" s="63" t="s">
        <v>21</v>
      </c>
      <c r="E29" s="167" t="s">
        <v>20</v>
      </c>
      <c r="F29" s="174" t="s">
        <v>32</v>
      </c>
      <c r="G29" s="2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29" t="s">
        <v>22</v>
      </c>
      <c r="I29" s="36"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31" t="s">
        <v>23</v>
      </c>
      <c r="K29" s="32">
        <f>IFERROR((テーブル141523242534[[#This Row],[列5]]+テーブル141523242534[[#This Row],[列7]]/60)*$C$5,"")</f>
        <v>0</v>
      </c>
      <c r="L29" s="33" t="s">
        <v>4</v>
      </c>
      <c r="M29" s="171"/>
      <c r="N29" s="34"/>
      <c r="O29" s="53"/>
      <c r="P29" s="25"/>
    </row>
    <row r="30" spans="1:16" ht="22.5" customHeight="1" thickBot="1" x14ac:dyDescent="0.2">
      <c r="A30" s="161"/>
      <c r="B30" s="230" t="str">
        <f>IF(テーブル141523242534[[#This Row],[列1]]="",
    "",
    TEXT(テーブル141523242534[[#This Row],[列1]],"(aaa)"))</f>
        <v/>
      </c>
      <c r="C30" s="165" t="s">
        <v>20</v>
      </c>
      <c r="D30" s="38" t="s">
        <v>21</v>
      </c>
      <c r="E30" s="168" t="s">
        <v>20</v>
      </c>
      <c r="F30" s="175" t="s">
        <v>32</v>
      </c>
      <c r="G30" s="39">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40" t="s">
        <v>22</v>
      </c>
      <c r="I30" s="41"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42" t="s">
        <v>23</v>
      </c>
      <c r="K30" s="43">
        <f>IFERROR((テーブル141523242534[[#This Row],[列5]]+テーブル141523242534[[#This Row],[列7]]/60)*$C$5,"")</f>
        <v>0</v>
      </c>
      <c r="L30" s="44" t="s">
        <v>4</v>
      </c>
      <c r="M30" s="172"/>
      <c r="N30" s="45"/>
      <c r="O30" s="53"/>
      <c r="P30" s="25"/>
    </row>
    <row r="31" spans="1:16" ht="22.5" customHeight="1" thickBot="1" x14ac:dyDescent="0.2">
      <c r="A31" s="206" t="s">
        <v>27</v>
      </c>
      <c r="B31" s="207"/>
      <c r="C31" s="208"/>
      <c r="D31" s="209"/>
      <c r="E31" s="210"/>
      <c r="F31" s="61"/>
      <c r="G31" s="211">
        <f>SUM(テーブル141523242534[[#All],[列5]])+SUM(テーブル141523242534[[#All],[列7]])/60</f>
        <v>0</v>
      </c>
      <c r="H31" s="212"/>
      <c r="I31" s="213" t="s">
        <v>24</v>
      </c>
      <c r="J31" s="214"/>
      <c r="K31" s="46">
        <f>SUM(テーブル141523242534[[#All],[列9]])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⑬年月支払分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IF(テーブル141523242533[[#This Row],[列1]]="",
    "",
    TEXT(テーブル141523242533[[#This Row],[列1]],"(aaa)"))</f>
        <v/>
      </c>
      <c r="C8" s="177" t="s">
        <v>32</v>
      </c>
      <c r="D8" s="17" t="s">
        <v>13</v>
      </c>
      <c r="E8" s="178" t="s">
        <v>32</v>
      </c>
      <c r="F8" s="179" t="s">
        <v>32</v>
      </c>
      <c r="G8" s="1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19" t="s">
        <v>22</v>
      </c>
      <c r="I8" s="2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21" t="s">
        <v>23</v>
      </c>
      <c r="K8" s="22">
        <f>IFERROR((テーブル141523242533[[#This Row],[列5]]+テーブル141523242533[[#This Row],[列7]]/60)*$C$5,"")</f>
        <v>0</v>
      </c>
      <c r="L8" s="23" t="s">
        <v>4</v>
      </c>
      <c r="M8" s="176"/>
      <c r="N8" s="24"/>
      <c r="O8" s="53"/>
      <c r="P8" s="25"/>
    </row>
    <row r="9" spans="1:16" ht="22.5" customHeight="1" x14ac:dyDescent="0.15">
      <c r="A9" s="160"/>
      <c r="B9" s="228" t="str">
        <f>IF(テーブル141523242533[[#This Row],[列1]]="",
    "",
    TEXT(テーブル141523242533[[#This Row],[列1]],"(aaa)"))</f>
        <v/>
      </c>
      <c r="C9" s="164" t="s">
        <v>32</v>
      </c>
      <c r="D9" s="63" t="s">
        <v>13</v>
      </c>
      <c r="E9" s="167" t="s">
        <v>32</v>
      </c>
      <c r="F9" s="174" t="s">
        <v>32</v>
      </c>
      <c r="G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29" t="s">
        <v>22</v>
      </c>
      <c r="I9" s="3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31" t="s">
        <v>23</v>
      </c>
      <c r="K9" s="32">
        <f>IFERROR((テーブル141523242533[[#This Row],[列5]]+テーブル141523242533[[#This Row],[列7]]/60)*$C$5,"")</f>
        <v>0</v>
      </c>
      <c r="L9" s="33" t="s">
        <v>4</v>
      </c>
      <c r="M9" s="170"/>
      <c r="N9" s="34"/>
      <c r="O9" s="53"/>
      <c r="P9" s="25"/>
    </row>
    <row r="10" spans="1:16" ht="22.5" customHeight="1" x14ac:dyDescent="0.15">
      <c r="A10" s="160"/>
      <c r="B10" s="229" t="str">
        <f>IF(テーブル141523242533[[#This Row],[列1]]="",
    "",
    TEXT(テーブル141523242533[[#This Row],[列1]],"(aaa)"))</f>
        <v/>
      </c>
      <c r="C10" s="164" t="s">
        <v>32</v>
      </c>
      <c r="D10" s="63" t="s">
        <v>13</v>
      </c>
      <c r="E10" s="167" t="s">
        <v>32</v>
      </c>
      <c r="F10" s="174" t="s">
        <v>32</v>
      </c>
      <c r="G10"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29" t="s">
        <v>22</v>
      </c>
      <c r="I10"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31" t="s">
        <v>23</v>
      </c>
      <c r="K10" s="32">
        <f>IFERROR((テーブル141523242533[[#This Row],[列5]]+テーブル141523242533[[#This Row],[列7]]/60)*$C$5,"")</f>
        <v>0</v>
      </c>
      <c r="L10" s="33" t="s">
        <v>4</v>
      </c>
      <c r="M10" s="171"/>
      <c r="N10" s="34"/>
      <c r="O10" s="53"/>
      <c r="P10" s="25"/>
    </row>
    <row r="11" spans="1:16" ht="22.5" customHeight="1" x14ac:dyDescent="0.15">
      <c r="A11" s="160"/>
      <c r="B11" s="229" t="str">
        <f>IF(テーブル141523242533[[#This Row],[列1]]="",
    "",
    TEXT(テーブル141523242533[[#This Row],[列1]],"(aaa)"))</f>
        <v/>
      </c>
      <c r="C11" s="164" t="s">
        <v>20</v>
      </c>
      <c r="D11" s="63" t="s">
        <v>21</v>
      </c>
      <c r="E11" s="167" t="s">
        <v>20</v>
      </c>
      <c r="F11" s="174" t="s">
        <v>32</v>
      </c>
      <c r="G11"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29" t="s">
        <v>22</v>
      </c>
      <c r="I11"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31" t="s">
        <v>23</v>
      </c>
      <c r="K11" s="32">
        <f>IFERROR((テーブル141523242533[[#This Row],[列5]]+テーブル141523242533[[#This Row],[列7]]/60)*$C$5,"")</f>
        <v>0</v>
      </c>
      <c r="L11" s="33" t="s">
        <v>4</v>
      </c>
      <c r="M11" s="171"/>
      <c r="N11" s="34"/>
      <c r="O11" s="53"/>
      <c r="P11" s="25"/>
    </row>
    <row r="12" spans="1:16" ht="22.5" customHeight="1" x14ac:dyDescent="0.15">
      <c r="A12" s="160"/>
      <c r="B12" s="229" t="str">
        <f>IF(テーブル141523242533[[#This Row],[列1]]="",
    "",
    TEXT(テーブル141523242533[[#This Row],[列1]],"(aaa)"))</f>
        <v/>
      </c>
      <c r="C12" s="164" t="s">
        <v>20</v>
      </c>
      <c r="D12" s="63" t="s">
        <v>21</v>
      </c>
      <c r="E12" s="167" t="s">
        <v>20</v>
      </c>
      <c r="F12" s="174" t="s">
        <v>32</v>
      </c>
      <c r="G12"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29" t="s">
        <v>22</v>
      </c>
      <c r="I12"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31" t="s">
        <v>23</v>
      </c>
      <c r="K12" s="32">
        <f>IFERROR((テーブル141523242533[[#This Row],[列5]]+テーブル141523242533[[#This Row],[列7]]/60)*$C$5,"")</f>
        <v>0</v>
      </c>
      <c r="L12" s="33" t="s">
        <v>4</v>
      </c>
      <c r="M12" s="171"/>
      <c r="N12" s="34"/>
      <c r="O12" s="53"/>
      <c r="P12" s="25"/>
    </row>
    <row r="13" spans="1:16" ht="22.5" customHeight="1" x14ac:dyDescent="0.15">
      <c r="A13" s="160"/>
      <c r="B13" s="229" t="str">
        <f>IF(テーブル141523242533[[#This Row],[列1]]="",
    "",
    TEXT(テーブル141523242533[[#This Row],[列1]],"(aaa)"))</f>
        <v/>
      </c>
      <c r="C13" s="164" t="s">
        <v>20</v>
      </c>
      <c r="D13" s="63" t="s">
        <v>21</v>
      </c>
      <c r="E13" s="167" t="s">
        <v>20</v>
      </c>
      <c r="F13" s="174" t="s">
        <v>32</v>
      </c>
      <c r="G13"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29" t="s">
        <v>22</v>
      </c>
      <c r="I13"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31" t="s">
        <v>23</v>
      </c>
      <c r="K13" s="32">
        <f>IFERROR((テーブル141523242533[[#This Row],[列5]]+テーブル141523242533[[#This Row],[列7]]/60)*$C$5,"")</f>
        <v>0</v>
      </c>
      <c r="L13" s="33" t="s">
        <v>4</v>
      </c>
      <c r="M13" s="171"/>
      <c r="N13" s="34"/>
      <c r="O13" s="53"/>
      <c r="P13" s="25"/>
    </row>
    <row r="14" spans="1:16" ht="22.5" customHeight="1" x14ac:dyDescent="0.15">
      <c r="A14" s="160"/>
      <c r="B14" s="229" t="str">
        <f>IF(テーブル141523242533[[#This Row],[列1]]="",
    "",
    TEXT(テーブル141523242533[[#This Row],[列1]],"(aaa)"))</f>
        <v/>
      </c>
      <c r="C14" s="164" t="s">
        <v>20</v>
      </c>
      <c r="D14" s="63" t="s">
        <v>21</v>
      </c>
      <c r="E14" s="167" t="s">
        <v>20</v>
      </c>
      <c r="F14" s="174" t="s">
        <v>32</v>
      </c>
      <c r="G14"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29" t="s">
        <v>22</v>
      </c>
      <c r="I14"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31" t="s">
        <v>23</v>
      </c>
      <c r="K14" s="32">
        <f>IFERROR((テーブル141523242533[[#This Row],[列5]]+テーブル141523242533[[#This Row],[列7]]/60)*$C$5,"")</f>
        <v>0</v>
      </c>
      <c r="L14" s="33" t="s">
        <v>4</v>
      </c>
      <c r="M14" s="171"/>
      <c r="N14" s="34"/>
      <c r="O14" s="53"/>
      <c r="P14" s="25"/>
    </row>
    <row r="15" spans="1:16" ht="22.5" customHeight="1" x14ac:dyDescent="0.15">
      <c r="A15" s="160"/>
      <c r="B15" s="229" t="str">
        <f>IF(テーブル141523242533[[#This Row],[列1]]="",
    "",
    TEXT(テーブル141523242533[[#This Row],[列1]],"(aaa)"))</f>
        <v/>
      </c>
      <c r="C15" s="164" t="s">
        <v>20</v>
      </c>
      <c r="D15" s="63" t="s">
        <v>21</v>
      </c>
      <c r="E15" s="167" t="s">
        <v>20</v>
      </c>
      <c r="F15" s="174" t="s">
        <v>32</v>
      </c>
      <c r="G15"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29" t="s">
        <v>22</v>
      </c>
      <c r="I15"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31" t="s">
        <v>23</v>
      </c>
      <c r="K15" s="32">
        <f>IFERROR((テーブル141523242533[[#This Row],[列5]]+テーブル141523242533[[#This Row],[列7]]/60)*$C$5,"")</f>
        <v>0</v>
      </c>
      <c r="L15" s="33" t="s">
        <v>4</v>
      </c>
      <c r="M15" s="171"/>
      <c r="N15" s="34"/>
      <c r="O15" s="53"/>
      <c r="P15" s="25"/>
    </row>
    <row r="16" spans="1:16" ht="22.5" customHeight="1" x14ac:dyDescent="0.15">
      <c r="A16" s="160"/>
      <c r="B16" s="229" t="str">
        <f>IF(テーブル141523242533[[#This Row],[列1]]="",
    "",
    TEXT(テーブル141523242533[[#This Row],[列1]],"(aaa)"))</f>
        <v/>
      </c>
      <c r="C16" s="164" t="s">
        <v>20</v>
      </c>
      <c r="D16" s="63" t="s">
        <v>21</v>
      </c>
      <c r="E16" s="167" t="s">
        <v>20</v>
      </c>
      <c r="F16" s="174" t="s">
        <v>32</v>
      </c>
      <c r="G16"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29" t="s">
        <v>22</v>
      </c>
      <c r="I16"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31" t="s">
        <v>23</v>
      </c>
      <c r="K16" s="32">
        <f>IFERROR((テーブル141523242533[[#This Row],[列5]]+テーブル141523242533[[#This Row],[列7]]/60)*$C$5,"")</f>
        <v>0</v>
      </c>
      <c r="L16" s="33" t="s">
        <v>4</v>
      </c>
      <c r="M16" s="171"/>
      <c r="N16" s="34"/>
      <c r="O16" s="53"/>
      <c r="P16" s="25"/>
    </row>
    <row r="17" spans="1:16" ht="22.5" customHeight="1" x14ac:dyDescent="0.15">
      <c r="A17" s="160"/>
      <c r="B17" s="229" t="str">
        <f>IF(テーブル141523242533[[#This Row],[列1]]="",
    "",
    TEXT(テーブル141523242533[[#This Row],[列1]],"(aaa)"))</f>
        <v/>
      </c>
      <c r="C17" s="164" t="s">
        <v>20</v>
      </c>
      <c r="D17" s="63" t="s">
        <v>21</v>
      </c>
      <c r="E17" s="167" t="s">
        <v>20</v>
      </c>
      <c r="F17" s="174" t="s">
        <v>32</v>
      </c>
      <c r="G17"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29" t="s">
        <v>22</v>
      </c>
      <c r="I17"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31" t="s">
        <v>23</v>
      </c>
      <c r="K17" s="32">
        <f>IFERROR((テーブル141523242533[[#This Row],[列5]]+テーブル141523242533[[#This Row],[列7]]/60)*$C$5,"")</f>
        <v>0</v>
      </c>
      <c r="L17" s="33" t="s">
        <v>4</v>
      </c>
      <c r="M17" s="171"/>
      <c r="N17" s="34"/>
      <c r="O17" s="53"/>
      <c r="P17" s="25"/>
    </row>
    <row r="18" spans="1:16" ht="22.5" customHeight="1" x14ac:dyDescent="0.15">
      <c r="A18" s="160"/>
      <c r="B18" s="229" t="str">
        <f>IF(テーブル141523242533[[#This Row],[列1]]="",
    "",
    TEXT(テーブル141523242533[[#This Row],[列1]],"(aaa)"))</f>
        <v/>
      </c>
      <c r="C18" s="164" t="s">
        <v>20</v>
      </c>
      <c r="D18" s="63" t="s">
        <v>21</v>
      </c>
      <c r="E18" s="167" t="s">
        <v>20</v>
      </c>
      <c r="F18" s="174" t="s">
        <v>32</v>
      </c>
      <c r="G18"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29" t="s">
        <v>22</v>
      </c>
      <c r="I18"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31" t="s">
        <v>23</v>
      </c>
      <c r="K18" s="32">
        <f>IFERROR((テーブル141523242533[[#This Row],[列5]]+テーブル141523242533[[#This Row],[列7]]/60)*$C$5,"")</f>
        <v>0</v>
      </c>
      <c r="L18" s="33" t="s">
        <v>4</v>
      </c>
      <c r="M18" s="171"/>
      <c r="N18" s="34"/>
      <c r="O18" s="53"/>
      <c r="P18" s="25"/>
    </row>
    <row r="19" spans="1:16" ht="22.5" customHeight="1" x14ac:dyDescent="0.15">
      <c r="A19" s="160"/>
      <c r="B19" s="229" t="str">
        <f>IF(テーブル141523242533[[#This Row],[列1]]="",
    "",
    TEXT(テーブル141523242533[[#This Row],[列1]],"(aaa)"))</f>
        <v/>
      </c>
      <c r="C19" s="164" t="s">
        <v>20</v>
      </c>
      <c r="D19" s="63" t="s">
        <v>21</v>
      </c>
      <c r="E19" s="167" t="s">
        <v>20</v>
      </c>
      <c r="F19" s="174" t="s">
        <v>32</v>
      </c>
      <c r="G1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29" t="s">
        <v>22</v>
      </c>
      <c r="I19"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31" t="s">
        <v>23</v>
      </c>
      <c r="K19" s="32">
        <f>IFERROR((テーブル141523242533[[#This Row],[列5]]+テーブル141523242533[[#This Row],[列7]]/60)*$C$5,"")</f>
        <v>0</v>
      </c>
      <c r="L19" s="33" t="s">
        <v>4</v>
      </c>
      <c r="M19" s="171"/>
      <c r="N19" s="34"/>
      <c r="O19" s="53"/>
      <c r="P19" s="25"/>
    </row>
    <row r="20" spans="1:16" ht="22.5" customHeight="1" x14ac:dyDescent="0.15">
      <c r="A20" s="160"/>
      <c r="B20" s="229" t="str">
        <f>IF(テーブル141523242533[[#This Row],[列1]]="",
    "",
    TEXT(テーブル141523242533[[#This Row],[列1]],"(aaa)"))</f>
        <v/>
      </c>
      <c r="C20" s="164" t="s">
        <v>20</v>
      </c>
      <c r="D20" s="63" t="s">
        <v>21</v>
      </c>
      <c r="E20" s="167" t="s">
        <v>20</v>
      </c>
      <c r="F20" s="174" t="s">
        <v>32</v>
      </c>
      <c r="G20"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29" t="s">
        <v>22</v>
      </c>
      <c r="I20"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31" t="s">
        <v>23</v>
      </c>
      <c r="K20" s="32">
        <f>IFERROR((テーブル141523242533[[#This Row],[列5]]+テーブル141523242533[[#This Row],[列7]]/60)*$C$5,"")</f>
        <v>0</v>
      </c>
      <c r="L20" s="33" t="s">
        <v>4</v>
      </c>
      <c r="M20" s="171"/>
      <c r="N20" s="34"/>
      <c r="O20" s="53"/>
      <c r="P20" s="25"/>
    </row>
    <row r="21" spans="1:16" ht="22.5" customHeight="1" x14ac:dyDescent="0.15">
      <c r="A21" s="160"/>
      <c r="B21" s="229" t="str">
        <f>IF(テーブル141523242533[[#This Row],[列1]]="",
    "",
    TEXT(テーブル141523242533[[#This Row],[列1]],"(aaa)"))</f>
        <v/>
      </c>
      <c r="C21" s="164" t="s">
        <v>20</v>
      </c>
      <c r="D21" s="63" t="s">
        <v>21</v>
      </c>
      <c r="E21" s="167" t="s">
        <v>20</v>
      </c>
      <c r="F21" s="174" t="s">
        <v>32</v>
      </c>
      <c r="G21"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29" t="s">
        <v>22</v>
      </c>
      <c r="I21"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31" t="s">
        <v>23</v>
      </c>
      <c r="K21" s="32">
        <f>IFERROR((テーブル141523242533[[#This Row],[列5]]+テーブル141523242533[[#This Row],[列7]]/60)*$C$5,"")</f>
        <v>0</v>
      </c>
      <c r="L21" s="33" t="s">
        <v>4</v>
      </c>
      <c r="M21" s="171"/>
      <c r="N21" s="34"/>
      <c r="O21" s="53"/>
      <c r="P21" s="25"/>
    </row>
    <row r="22" spans="1:16" ht="22.5" customHeight="1" x14ac:dyDescent="0.15">
      <c r="A22" s="160"/>
      <c r="B22" s="229" t="str">
        <f>IF(テーブル141523242533[[#This Row],[列1]]="",
    "",
    TEXT(テーブル141523242533[[#This Row],[列1]],"(aaa)"))</f>
        <v/>
      </c>
      <c r="C22" s="164" t="s">
        <v>20</v>
      </c>
      <c r="D22" s="63" t="s">
        <v>21</v>
      </c>
      <c r="E22" s="167" t="s">
        <v>20</v>
      </c>
      <c r="F22" s="174" t="s">
        <v>32</v>
      </c>
      <c r="G22"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29" t="s">
        <v>22</v>
      </c>
      <c r="I22"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31" t="s">
        <v>23</v>
      </c>
      <c r="K22" s="32">
        <f>IFERROR((テーブル141523242533[[#This Row],[列5]]+テーブル141523242533[[#This Row],[列7]]/60)*$C$5,"")</f>
        <v>0</v>
      </c>
      <c r="L22" s="33" t="s">
        <v>4</v>
      </c>
      <c r="M22" s="171"/>
      <c r="N22" s="34"/>
      <c r="O22" s="53"/>
      <c r="P22" s="25"/>
    </row>
    <row r="23" spans="1:16" ht="22.5" customHeight="1" x14ac:dyDescent="0.15">
      <c r="A23" s="160"/>
      <c r="B23" s="229" t="str">
        <f>IF(テーブル141523242533[[#This Row],[列1]]="",
    "",
    TEXT(テーブル141523242533[[#This Row],[列1]],"(aaa)"))</f>
        <v/>
      </c>
      <c r="C23" s="164" t="s">
        <v>20</v>
      </c>
      <c r="D23" s="63" t="s">
        <v>21</v>
      </c>
      <c r="E23" s="167" t="s">
        <v>20</v>
      </c>
      <c r="F23" s="174" t="s">
        <v>32</v>
      </c>
      <c r="G23"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29" t="s">
        <v>22</v>
      </c>
      <c r="I23"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31" t="s">
        <v>23</v>
      </c>
      <c r="K23" s="32">
        <f>IFERROR((テーブル141523242533[[#This Row],[列5]]+テーブル141523242533[[#This Row],[列7]]/60)*$C$5,"")</f>
        <v>0</v>
      </c>
      <c r="L23" s="33" t="s">
        <v>4</v>
      </c>
      <c r="M23" s="171"/>
      <c r="N23" s="34"/>
      <c r="O23" s="53"/>
      <c r="P23" s="25"/>
    </row>
    <row r="24" spans="1:16" ht="22.5" customHeight="1" x14ac:dyDescent="0.15">
      <c r="A24" s="160"/>
      <c r="B24" s="229" t="str">
        <f>IF(テーブル141523242533[[#This Row],[列1]]="",
    "",
    TEXT(テーブル141523242533[[#This Row],[列1]],"(aaa)"))</f>
        <v/>
      </c>
      <c r="C24" s="164" t="s">
        <v>20</v>
      </c>
      <c r="D24" s="63" t="s">
        <v>21</v>
      </c>
      <c r="E24" s="167" t="s">
        <v>20</v>
      </c>
      <c r="F24" s="174" t="s">
        <v>32</v>
      </c>
      <c r="G24"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29" t="s">
        <v>22</v>
      </c>
      <c r="I24"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31" t="s">
        <v>23</v>
      </c>
      <c r="K24" s="32">
        <f>IFERROR((テーブル141523242533[[#This Row],[列5]]+テーブル141523242533[[#This Row],[列7]]/60)*$C$5,"")</f>
        <v>0</v>
      </c>
      <c r="L24" s="33" t="s">
        <v>4</v>
      </c>
      <c r="M24" s="170"/>
      <c r="N24" s="34"/>
      <c r="O24" s="53"/>
      <c r="P24" s="25"/>
    </row>
    <row r="25" spans="1:16" ht="22.5" customHeight="1" x14ac:dyDescent="0.15">
      <c r="A25" s="160"/>
      <c r="B25" s="229" t="str">
        <f>IF(テーブル141523242533[[#This Row],[列1]]="",
    "",
    TEXT(テーブル141523242533[[#This Row],[列1]],"(aaa)"))</f>
        <v/>
      </c>
      <c r="C25" s="164" t="s">
        <v>20</v>
      </c>
      <c r="D25" s="63" t="s">
        <v>21</v>
      </c>
      <c r="E25" s="167" t="s">
        <v>20</v>
      </c>
      <c r="F25" s="174" t="s">
        <v>32</v>
      </c>
      <c r="G25"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29" t="s">
        <v>22</v>
      </c>
      <c r="I25"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31" t="s">
        <v>23</v>
      </c>
      <c r="K25" s="32">
        <f>IFERROR((テーブル141523242533[[#This Row],[列5]]+テーブル141523242533[[#This Row],[列7]]/60)*$C$5,"")</f>
        <v>0</v>
      </c>
      <c r="L25" s="33" t="s">
        <v>4</v>
      </c>
      <c r="M25" s="171"/>
      <c r="N25" s="34"/>
      <c r="O25" s="53"/>
      <c r="P25" s="25"/>
    </row>
    <row r="26" spans="1:16" ht="22.5" customHeight="1" x14ac:dyDescent="0.15">
      <c r="A26" s="160"/>
      <c r="B26" s="229" t="str">
        <f>IF(テーブル141523242533[[#This Row],[列1]]="",
    "",
    TEXT(テーブル141523242533[[#This Row],[列1]],"(aaa)"))</f>
        <v/>
      </c>
      <c r="C26" s="164" t="s">
        <v>20</v>
      </c>
      <c r="D26" s="63" t="s">
        <v>21</v>
      </c>
      <c r="E26" s="167" t="s">
        <v>20</v>
      </c>
      <c r="F26" s="174" t="s">
        <v>32</v>
      </c>
      <c r="G26"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29" t="s">
        <v>22</v>
      </c>
      <c r="I26"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31" t="s">
        <v>23</v>
      </c>
      <c r="K26" s="32">
        <f>IFERROR((テーブル141523242533[[#This Row],[列5]]+テーブル141523242533[[#This Row],[列7]]/60)*$C$5,"")</f>
        <v>0</v>
      </c>
      <c r="L26" s="33" t="s">
        <v>4</v>
      </c>
      <c r="M26" s="171"/>
      <c r="N26" s="34"/>
      <c r="O26" s="53"/>
      <c r="P26" s="25"/>
    </row>
    <row r="27" spans="1:16" ht="22.5" customHeight="1" x14ac:dyDescent="0.15">
      <c r="A27" s="160"/>
      <c r="B27" s="229" t="str">
        <f>IF(テーブル141523242533[[#This Row],[列1]]="",
    "",
    TEXT(テーブル141523242533[[#This Row],[列1]],"(aaa)"))</f>
        <v/>
      </c>
      <c r="C27" s="164" t="s">
        <v>20</v>
      </c>
      <c r="D27" s="63" t="s">
        <v>21</v>
      </c>
      <c r="E27" s="167" t="s">
        <v>20</v>
      </c>
      <c r="F27" s="174" t="s">
        <v>32</v>
      </c>
      <c r="G27"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29" t="s">
        <v>22</v>
      </c>
      <c r="I27"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31" t="s">
        <v>23</v>
      </c>
      <c r="K27" s="32">
        <f>IFERROR((テーブル141523242533[[#This Row],[列5]]+テーブル141523242533[[#This Row],[列7]]/60)*$C$5,"")</f>
        <v>0</v>
      </c>
      <c r="L27" s="33" t="s">
        <v>4</v>
      </c>
      <c r="M27" s="171"/>
      <c r="N27" s="34"/>
      <c r="O27" s="53"/>
      <c r="P27" s="25"/>
    </row>
    <row r="28" spans="1:16" ht="22.5" customHeight="1" x14ac:dyDescent="0.15">
      <c r="A28" s="160"/>
      <c r="B28" s="229" t="str">
        <f>IF(テーブル141523242533[[#This Row],[列1]]="",
    "",
    TEXT(テーブル141523242533[[#This Row],[列1]],"(aaa)"))</f>
        <v/>
      </c>
      <c r="C28" s="164" t="s">
        <v>20</v>
      </c>
      <c r="D28" s="63" t="s">
        <v>21</v>
      </c>
      <c r="E28" s="167" t="s">
        <v>20</v>
      </c>
      <c r="F28" s="174" t="s">
        <v>32</v>
      </c>
      <c r="G28"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29" t="s">
        <v>22</v>
      </c>
      <c r="I28"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31" t="s">
        <v>23</v>
      </c>
      <c r="K28" s="32">
        <f>IFERROR((テーブル141523242533[[#This Row],[列5]]+テーブル141523242533[[#This Row],[列7]]/60)*$C$5,"")</f>
        <v>0</v>
      </c>
      <c r="L28" s="33" t="s">
        <v>4</v>
      </c>
      <c r="M28" s="171"/>
      <c r="N28" s="34"/>
      <c r="O28" s="53"/>
      <c r="P28" s="25"/>
    </row>
    <row r="29" spans="1:16" ht="22.5" customHeight="1" x14ac:dyDescent="0.15">
      <c r="A29" s="160"/>
      <c r="B29" s="229" t="str">
        <f>IF(テーブル141523242533[[#This Row],[列1]]="",
    "",
    TEXT(テーブル141523242533[[#This Row],[列1]],"(aaa)"))</f>
        <v/>
      </c>
      <c r="C29" s="164" t="s">
        <v>20</v>
      </c>
      <c r="D29" s="63" t="s">
        <v>21</v>
      </c>
      <c r="E29" s="167" t="s">
        <v>20</v>
      </c>
      <c r="F29" s="174" t="s">
        <v>32</v>
      </c>
      <c r="G29" s="2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29" t="s">
        <v>22</v>
      </c>
      <c r="I29" s="36"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31" t="s">
        <v>23</v>
      </c>
      <c r="K29" s="32">
        <f>IFERROR((テーブル141523242533[[#This Row],[列5]]+テーブル141523242533[[#This Row],[列7]]/60)*$C$5,"")</f>
        <v>0</v>
      </c>
      <c r="L29" s="33" t="s">
        <v>4</v>
      </c>
      <c r="M29" s="171"/>
      <c r="N29" s="34"/>
      <c r="O29" s="53"/>
      <c r="P29" s="25"/>
    </row>
    <row r="30" spans="1:16" ht="22.5" customHeight="1" thickBot="1" x14ac:dyDescent="0.2">
      <c r="A30" s="161"/>
      <c r="B30" s="230" t="str">
        <f>IF(テーブル141523242533[[#This Row],[列1]]="",
    "",
    TEXT(テーブル141523242533[[#This Row],[列1]],"(aaa)"))</f>
        <v/>
      </c>
      <c r="C30" s="165" t="s">
        <v>20</v>
      </c>
      <c r="D30" s="38" t="s">
        <v>21</v>
      </c>
      <c r="E30" s="168" t="s">
        <v>20</v>
      </c>
      <c r="F30" s="175" t="s">
        <v>32</v>
      </c>
      <c r="G30" s="39">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40" t="s">
        <v>22</v>
      </c>
      <c r="I30" s="41"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42" t="s">
        <v>23</v>
      </c>
      <c r="K30" s="43">
        <f>IFERROR((テーブル141523242533[[#This Row],[列5]]+テーブル141523242533[[#This Row],[列7]]/60)*$C$5,"")</f>
        <v>0</v>
      </c>
      <c r="L30" s="44" t="s">
        <v>4</v>
      </c>
      <c r="M30" s="172"/>
      <c r="N30" s="45"/>
      <c r="O30" s="53"/>
      <c r="P30" s="25"/>
    </row>
    <row r="31" spans="1:16" ht="22.5" customHeight="1" thickBot="1" x14ac:dyDescent="0.2">
      <c r="A31" s="206" t="s">
        <v>27</v>
      </c>
      <c r="B31" s="207"/>
      <c r="C31" s="208"/>
      <c r="D31" s="209"/>
      <c r="E31" s="210"/>
      <c r="F31" s="61"/>
      <c r="G31" s="211">
        <f>SUM(テーブル141523242533[[#All],[列5]])+SUM(テーブル141523242533[[#All],[列7]])/60</f>
        <v>0</v>
      </c>
      <c r="H31" s="212"/>
      <c r="I31" s="213" t="s">
        <v>24</v>
      </c>
      <c r="J31" s="214"/>
      <c r="K31" s="46">
        <f>SUM(テーブル141523242533[[#All],[列9]])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zoomScaleSheetLayoutView="90" workbookViewId="0">
      <selection activeCell="A2" sqref="A2:L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15.625" customWidth="1"/>
    <col min="10" max="10" width="6.25" customWidth="1"/>
    <col min="11" max="11" width="31.25" customWidth="1"/>
    <col min="12" max="12" width="11" customWidth="1"/>
  </cols>
  <sheetData>
    <row r="1" spans="1:20" ht="18.75" customHeight="1" x14ac:dyDescent="0.15">
      <c r="A1" s="180" t="s">
        <v>56</v>
      </c>
      <c r="B1" s="180"/>
      <c r="C1" s="180"/>
      <c r="D1" s="180"/>
      <c r="E1" s="180"/>
      <c r="F1" s="180"/>
      <c r="G1" s="180"/>
      <c r="H1" s="180"/>
      <c r="I1" s="180"/>
      <c r="J1" s="180"/>
      <c r="K1" s="180"/>
      <c r="L1" s="180"/>
      <c r="M1" s="1"/>
      <c r="N1" s="1"/>
      <c r="O1" s="1"/>
      <c r="P1" s="1"/>
      <c r="Q1" s="1"/>
      <c r="R1" s="1"/>
      <c r="S1" s="1"/>
      <c r="T1" s="1"/>
    </row>
    <row r="2" spans="1:20" ht="21.75" customHeight="1" x14ac:dyDescent="0.15">
      <c r="A2" s="185" t="s">
        <v>49</v>
      </c>
      <c r="B2" s="185"/>
      <c r="C2" s="185"/>
      <c r="D2" s="185"/>
      <c r="E2" s="185"/>
      <c r="F2" s="185"/>
      <c r="G2" s="185"/>
      <c r="H2" s="185"/>
      <c r="I2" s="185"/>
      <c r="J2" s="185"/>
      <c r="K2" s="185"/>
      <c r="L2" s="185"/>
      <c r="M2" s="1"/>
      <c r="N2" s="1"/>
      <c r="O2" s="1"/>
      <c r="P2" s="1"/>
      <c r="Q2" s="1"/>
      <c r="R2" s="1"/>
      <c r="S2" s="1"/>
      <c r="T2" s="1"/>
    </row>
    <row r="3" spans="1:20" ht="33" customHeight="1" thickBot="1" x14ac:dyDescent="0.2">
      <c r="A3" s="124" t="s">
        <v>0</v>
      </c>
      <c r="B3" s="184"/>
      <c r="C3" s="184"/>
      <c r="D3" s="184"/>
      <c r="E3" s="184"/>
      <c r="F3" s="184"/>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54" t="s">
        <v>1</v>
      </c>
      <c r="B5" s="181" t="s">
        <v>62</v>
      </c>
      <c r="C5" s="182"/>
      <c r="D5" s="182"/>
      <c r="E5" s="183"/>
      <c r="F5" s="4" t="s">
        <v>63</v>
      </c>
      <c r="G5" s="186" t="s">
        <v>64</v>
      </c>
      <c r="H5" s="187"/>
      <c r="I5" s="188" t="s">
        <v>55</v>
      </c>
      <c r="J5" s="187"/>
      <c r="K5" s="5" t="s">
        <v>2</v>
      </c>
      <c r="L5" s="4" t="s">
        <v>3</v>
      </c>
      <c r="M5" s="1"/>
      <c r="N5" s="1"/>
      <c r="O5" s="1"/>
      <c r="P5" s="1"/>
      <c r="Q5" s="1"/>
      <c r="R5" s="1"/>
      <c r="S5" s="1"/>
      <c r="T5" s="1"/>
    </row>
    <row r="6" spans="1:20" ht="37.5" customHeight="1" x14ac:dyDescent="0.15">
      <c r="A6" s="147"/>
      <c r="B6" s="148"/>
      <c r="C6" s="128" t="s">
        <v>33</v>
      </c>
      <c r="D6" s="149"/>
      <c r="E6" s="129" t="s">
        <v>34</v>
      </c>
      <c r="F6" s="150"/>
      <c r="G6" s="151"/>
      <c r="H6" s="130" t="s">
        <v>4</v>
      </c>
      <c r="I6" s="154"/>
      <c r="J6" s="143" t="s">
        <v>4</v>
      </c>
      <c r="K6" s="155" t="s">
        <v>5</v>
      </c>
      <c r="L6" s="130"/>
      <c r="M6" s="1"/>
      <c r="N6" s="1"/>
      <c r="O6" s="1"/>
      <c r="P6" s="1"/>
      <c r="Q6" s="1"/>
      <c r="R6" s="1"/>
      <c r="S6" s="1"/>
      <c r="T6" s="1"/>
    </row>
    <row r="7" spans="1:20" ht="37.5" customHeight="1" x14ac:dyDescent="0.15">
      <c r="A7" s="147"/>
      <c r="B7" s="148"/>
      <c r="C7" s="128" t="s">
        <v>33</v>
      </c>
      <c r="D7" s="149"/>
      <c r="E7" s="129" t="s">
        <v>34</v>
      </c>
      <c r="F7" s="150"/>
      <c r="G7" s="152"/>
      <c r="H7" s="130" t="s">
        <v>4</v>
      </c>
      <c r="I7" s="154"/>
      <c r="J7" s="143" t="s">
        <v>4</v>
      </c>
      <c r="K7" s="155" t="s">
        <v>5</v>
      </c>
      <c r="L7" s="130"/>
      <c r="M7" s="1"/>
      <c r="N7" s="1"/>
      <c r="O7" s="1"/>
      <c r="P7" s="1"/>
      <c r="Q7" s="1"/>
      <c r="R7" s="1"/>
      <c r="S7" s="1"/>
      <c r="T7" s="1"/>
    </row>
    <row r="8" spans="1:20" ht="37.5" customHeight="1" x14ac:dyDescent="0.15">
      <c r="A8" s="147"/>
      <c r="B8" s="148"/>
      <c r="C8" s="128" t="s">
        <v>33</v>
      </c>
      <c r="D8" s="149"/>
      <c r="E8" s="129" t="s">
        <v>34</v>
      </c>
      <c r="F8" s="150"/>
      <c r="G8" s="151"/>
      <c r="H8" s="130" t="s">
        <v>4</v>
      </c>
      <c r="I8" s="154"/>
      <c r="J8" s="143" t="s">
        <v>4</v>
      </c>
      <c r="K8" s="155" t="s">
        <v>5</v>
      </c>
      <c r="L8" s="130"/>
      <c r="M8" s="1"/>
      <c r="N8" s="1"/>
      <c r="O8" s="1"/>
      <c r="P8" s="1"/>
      <c r="Q8" s="1"/>
      <c r="R8" s="1"/>
      <c r="S8" s="1"/>
      <c r="T8" s="1"/>
    </row>
    <row r="9" spans="1:20" ht="37.5" customHeight="1" x14ac:dyDescent="0.15">
      <c r="A9" s="147"/>
      <c r="B9" s="148"/>
      <c r="C9" s="128" t="s">
        <v>33</v>
      </c>
      <c r="D9" s="149"/>
      <c r="E9" s="129" t="s">
        <v>34</v>
      </c>
      <c r="F9" s="150"/>
      <c r="G9" s="151"/>
      <c r="H9" s="130" t="s">
        <v>4</v>
      </c>
      <c r="I9" s="154"/>
      <c r="J9" s="143" t="s">
        <v>4</v>
      </c>
      <c r="K9" s="155" t="s">
        <v>5</v>
      </c>
      <c r="L9" s="130"/>
      <c r="M9" s="1"/>
      <c r="N9" s="1"/>
      <c r="O9" s="1"/>
      <c r="P9" s="1"/>
      <c r="Q9" s="1"/>
      <c r="R9" s="1"/>
      <c r="S9" s="1"/>
      <c r="T9" s="1"/>
    </row>
    <row r="10" spans="1:20" ht="37.5" customHeight="1" x14ac:dyDescent="0.15">
      <c r="A10" s="147"/>
      <c r="B10" s="148"/>
      <c r="C10" s="128" t="s">
        <v>33</v>
      </c>
      <c r="D10" s="149"/>
      <c r="E10" s="129" t="s">
        <v>34</v>
      </c>
      <c r="F10" s="150"/>
      <c r="G10" s="152"/>
      <c r="H10" s="130" t="s">
        <v>4</v>
      </c>
      <c r="I10" s="154"/>
      <c r="J10" s="143" t="s">
        <v>4</v>
      </c>
      <c r="K10" s="155" t="s">
        <v>5</v>
      </c>
      <c r="L10" s="130"/>
      <c r="M10" s="1"/>
      <c r="N10" s="1"/>
      <c r="O10" s="1"/>
      <c r="P10" s="1"/>
      <c r="Q10" s="1"/>
      <c r="R10" s="1"/>
      <c r="S10" s="1"/>
      <c r="T10" s="1"/>
    </row>
    <row r="11" spans="1:20" ht="37.5" customHeight="1" x14ac:dyDescent="0.15">
      <c r="A11" s="147"/>
      <c r="B11" s="148"/>
      <c r="C11" s="128" t="s">
        <v>33</v>
      </c>
      <c r="D11" s="149"/>
      <c r="E11" s="129" t="s">
        <v>34</v>
      </c>
      <c r="F11" s="150"/>
      <c r="G11" s="151"/>
      <c r="H11" s="130" t="s">
        <v>4</v>
      </c>
      <c r="I11" s="154"/>
      <c r="J11" s="143" t="s">
        <v>4</v>
      </c>
      <c r="K11" s="155" t="s">
        <v>5</v>
      </c>
      <c r="L11" s="130"/>
      <c r="M11" s="1"/>
      <c r="N11" s="1"/>
      <c r="O11" s="1"/>
      <c r="P11" s="1"/>
      <c r="Q11" s="1"/>
      <c r="R11" s="1"/>
      <c r="S11" s="1"/>
      <c r="T11" s="1"/>
    </row>
    <row r="12" spans="1:20" ht="37.5" customHeight="1" thickBot="1" x14ac:dyDescent="0.2">
      <c r="A12" s="147"/>
      <c r="B12" s="148"/>
      <c r="C12" s="128" t="s">
        <v>33</v>
      </c>
      <c r="D12" s="149"/>
      <c r="E12" s="129" t="s">
        <v>34</v>
      </c>
      <c r="F12" s="150"/>
      <c r="G12" s="153"/>
      <c r="H12" s="131" t="s">
        <v>4</v>
      </c>
      <c r="I12" s="154"/>
      <c r="J12" s="144" t="s">
        <v>4</v>
      </c>
      <c r="K12" s="155" t="s">
        <v>5</v>
      </c>
      <c r="L12" s="130"/>
      <c r="M12" s="1"/>
      <c r="N12" s="1"/>
      <c r="O12" s="1"/>
      <c r="P12" s="1"/>
      <c r="Q12" s="1"/>
      <c r="R12" s="1"/>
      <c r="S12" s="1"/>
      <c r="T12" s="1"/>
    </row>
    <row r="13" spans="1:20" ht="37.5" customHeight="1" thickBot="1" x14ac:dyDescent="0.2">
      <c r="A13" s="125" t="s">
        <v>6</v>
      </c>
      <c r="B13" s="55">
        <f>SUBTOTAL(109,直接人件費総括表[列3])
  +ROUNDDOWN(SUBTOTAL(109,直接人件費総括表[列5])/60,0)</f>
        <v>0</v>
      </c>
      <c r="C13" s="138" t="s">
        <v>33</v>
      </c>
      <c r="D13" s="126">
        <f>IF(SUBTOTAL(109,直接人件費総括表[列5])&gt;=60,
     MOD(SUBTOTAL(109,直接人件費総括表[列5]),60),
     SUBTOTAL(109,直接人件費総括表[列5]))</f>
        <v>0</v>
      </c>
      <c r="E13" s="139" t="s">
        <v>34</v>
      </c>
      <c r="F13" s="140"/>
      <c r="G13" s="127">
        <f>SUBTOTAL(109,直接人件費総括表[列8])</f>
        <v>0</v>
      </c>
      <c r="H13" s="141" t="s">
        <v>4</v>
      </c>
      <c r="I13" s="146">
        <f>SUBTOTAL(109,直接人件費総括表[列12])</f>
        <v>0</v>
      </c>
      <c r="J13" s="141" t="s">
        <v>54</v>
      </c>
      <c r="K13" s="142"/>
      <c r="L13" s="140"/>
      <c r="M13" s="1"/>
      <c r="N13" s="1"/>
      <c r="O13" s="1"/>
      <c r="P13" s="1"/>
      <c r="Q13" s="1"/>
      <c r="R13" s="1"/>
      <c r="S13" s="1"/>
      <c r="T13" s="1"/>
    </row>
    <row r="14" spans="1:20" x14ac:dyDescent="0.15">
      <c r="A14" s="1"/>
      <c r="B14" s="1"/>
      <c r="C14" s="1"/>
      <c r="D14" s="1"/>
      <c r="E14" s="1"/>
      <c r="F14" s="1"/>
      <c r="G14" s="1"/>
      <c r="H14" s="1"/>
      <c r="I14" s="1"/>
      <c r="J14" s="1"/>
      <c r="K14" s="1"/>
      <c r="L14" s="1"/>
      <c r="M14" s="1"/>
      <c r="N14" s="1"/>
      <c r="O14" s="1"/>
      <c r="P14" s="1"/>
      <c r="Q14" s="1"/>
      <c r="R14" s="1"/>
      <c r="S14" s="1"/>
      <c r="T14" s="1"/>
    </row>
    <row r="15" spans="1:20" x14ac:dyDescent="0.15">
      <c r="A15" s="1" t="s">
        <v>58</v>
      </c>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B5:E5"/>
    <mergeCell ref="B3:F3"/>
    <mergeCell ref="A2:L2"/>
    <mergeCell ref="G5:H5"/>
    <mergeCell ref="I5:J5"/>
  </mergeCells>
  <phoneticPr fontId="2"/>
  <conditionalFormatting sqref="B3:F3">
    <cfRule type="expression" dxfId="781" priority="1">
      <formula>B3=""</formula>
    </cfRule>
  </conditionalFormatting>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⑭年月支払分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IF(テーブル141523242532[[#This Row],[列1]]="",
    "",
    TEXT(テーブル141523242532[[#This Row],[列1]],"(aaa)"))</f>
        <v/>
      </c>
      <c r="C8" s="177" t="s">
        <v>32</v>
      </c>
      <c r="D8" s="17" t="s">
        <v>13</v>
      </c>
      <c r="E8" s="178" t="s">
        <v>32</v>
      </c>
      <c r="F8" s="179" t="s">
        <v>32</v>
      </c>
      <c r="G8" s="1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19" t="s">
        <v>22</v>
      </c>
      <c r="I8" s="2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21" t="s">
        <v>23</v>
      </c>
      <c r="K8" s="22">
        <f>IFERROR((テーブル141523242532[[#This Row],[列5]]+テーブル141523242532[[#This Row],[列7]]/60)*$C$5,"")</f>
        <v>0</v>
      </c>
      <c r="L8" s="23" t="s">
        <v>4</v>
      </c>
      <c r="M8" s="176"/>
      <c r="N8" s="24"/>
      <c r="O8" s="53"/>
      <c r="P8" s="25"/>
    </row>
    <row r="9" spans="1:16" ht="22.5" customHeight="1" x14ac:dyDescent="0.15">
      <c r="A9" s="160"/>
      <c r="B9" s="228" t="str">
        <f>IF(テーブル141523242532[[#This Row],[列1]]="",
    "",
    TEXT(テーブル141523242532[[#This Row],[列1]],"(aaa)"))</f>
        <v/>
      </c>
      <c r="C9" s="164" t="s">
        <v>32</v>
      </c>
      <c r="D9" s="63" t="s">
        <v>13</v>
      </c>
      <c r="E9" s="167" t="s">
        <v>32</v>
      </c>
      <c r="F9" s="174" t="s">
        <v>32</v>
      </c>
      <c r="G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29" t="s">
        <v>22</v>
      </c>
      <c r="I9" s="3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31" t="s">
        <v>23</v>
      </c>
      <c r="K9" s="32">
        <f>IFERROR((テーブル141523242532[[#This Row],[列5]]+テーブル141523242532[[#This Row],[列7]]/60)*$C$5,"")</f>
        <v>0</v>
      </c>
      <c r="L9" s="33" t="s">
        <v>4</v>
      </c>
      <c r="M9" s="170"/>
      <c r="N9" s="34"/>
      <c r="O9" s="53"/>
      <c r="P9" s="25"/>
    </row>
    <row r="10" spans="1:16" ht="22.5" customHeight="1" x14ac:dyDescent="0.15">
      <c r="A10" s="160"/>
      <c r="B10" s="229" t="str">
        <f>IF(テーブル141523242532[[#This Row],[列1]]="",
    "",
    TEXT(テーブル141523242532[[#This Row],[列1]],"(aaa)"))</f>
        <v/>
      </c>
      <c r="C10" s="164" t="s">
        <v>32</v>
      </c>
      <c r="D10" s="63" t="s">
        <v>13</v>
      </c>
      <c r="E10" s="167" t="s">
        <v>32</v>
      </c>
      <c r="F10" s="174" t="s">
        <v>32</v>
      </c>
      <c r="G10"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29" t="s">
        <v>22</v>
      </c>
      <c r="I10"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31" t="s">
        <v>23</v>
      </c>
      <c r="K10" s="32">
        <f>IFERROR((テーブル141523242532[[#This Row],[列5]]+テーブル141523242532[[#This Row],[列7]]/60)*$C$5,"")</f>
        <v>0</v>
      </c>
      <c r="L10" s="33" t="s">
        <v>4</v>
      </c>
      <c r="M10" s="171"/>
      <c r="N10" s="34"/>
      <c r="O10" s="53"/>
      <c r="P10" s="25"/>
    </row>
    <row r="11" spans="1:16" ht="22.5" customHeight="1" x14ac:dyDescent="0.15">
      <c r="A11" s="160"/>
      <c r="B11" s="229" t="str">
        <f>IF(テーブル141523242532[[#This Row],[列1]]="",
    "",
    TEXT(テーブル141523242532[[#This Row],[列1]],"(aaa)"))</f>
        <v/>
      </c>
      <c r="C11" s="164" t="s">
        <v>20</v>
      </c>
      <c r="D11" s="63" t="s">
        <v>21</v>
      </c>
      <c r="E11" s="167" t="s">
        <v>20</v>
      </c>
      <c r="F11" s="174" t="s">
        <v>32</v>
      </c>
      <c r="G11"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29" t="s">
        <v>22</v>
      </c>
      <c r="I11"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31" t="s">
        <v>23</v>
      </c>
      <c r="K11" s="32">
        <f>IFERROR((テーブル141523242532[[#This Row],[列5]]+テーブル141523242532[[#This Row],[列7]]/60)*$C$5,"")</f>
        <v>0</v>
      </c>
      <c r="L11" s="33" t="s">
        <v>4</v>
      </c>
      <c r="M11" s="171"/>
      <c r="N11" s="34"/>
      <c r="O11" s="53"/>
      <c r="P11" s="25"/>
    </row>
    <row r="12" spans="1:16" ht="22.5" customHeight="1" x14ac:dyDescent="0.15">
      <c r="A12" s="160"/>
      <c r="B12" s="229" t="str">
        <f>IF(テーブル141523242532[[#This Row],[列1]]="",
    "",
    TEXT(テーブル141523242532[[#This Row],[列1]],"(aaa)"))</f>
        <v/>
      </c>
      <c r="C12" s="164" t="s">
        <v>20</v>
      </c>
      <c r="D12" s="63" t="s">
        <v>21</v>
      </c>
      <c r="E12" s="167" t="s">
        <v>20</v>
      </c>
      <c r="F12" s="174" t="s">
        <v>32</v>
      </c>
      <c r="G12"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29" t="s">
        <v>22</v>
      </c>
      <c r="I12"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31" t="s">
        <v>23</v>
      </c>
      <c r="K12" s="32">
        <f>IFERROR((テーブル141523242532[[#This Row],[列5]]+テーブル141523242532[[#This Row],[列7]]/60)*$C$5,"")</f>
        <v>0</v>
      </c>
      <c r="L12" s="33" t="s">
        <v>4</v>
      </c>
      <c r="M12" s="171"/>
      <c r="N12" s="34"/>
      <c r="O12" s="53"/>
      <c r="P12" s="25"/>
    </row>
    <row r="13" spans="1:16" ht="22.5" customHeight="1" x14ac:dyDescent="0.15">
      <c r="A13" s="160"/>
      <c r="B13" s="229" t="str">
        <f>IF(テーブル141523242532[[#This Row],[列1]]="",
    "",
    TEXT(テーブル141523242532[[#This Row],[列1]],"(aaa)"))</f>
        <v/>
      </c>
      <c r="C13" s="164" t="s">
        <v>20</v>
      </c>
      <c r="D13" s="63" t="s">
        <v>21</v>
      </c>
      <c r="E13" s="167" t="s">
        <v>20</v>
      </c>
      <c r="F13" s="174" t="s">
        <v>32</v>
      </c>
      <c r="G13"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29" t="s">
        <v>22</v>
      </c>
      <c r="I13"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31" t="s">
        <v>23</v>
      </c>
      <c r="K13" s="32">
        <f>IFERROR((テーブル141523242532[[#This Row],[列5]]+テーブル141523242532[[#This Row],[列7]]/60)*$C$5,"")</f>
        <v>0</v>
      </c>
      <c r="L13" s="33" t="s">
        <v>4</v>
      </c>
      <c r="M13" s="171"/>
      <c r="N13" s="34"/>
      <c r="O13" s="53"/>
      <c r="P13" s="25"/>
    </row>
    <row r="14" spans="1:16" ht="22.5" customHeight="1" x14ac:dyDescent="0.15">
      <c r="A14" s="160"/>
      <c r="B14" s="229" t="str">
        <f>IF(テーブル141523242532[[#This Row],[列1]]="",
    "",
    TEXT(テーブル141523242532[[#This Row],[列1]],"(aaa)"))</f>
        <v/>
      </c>
      <c r="C14" s="164" t="s">
        <v>20</v>
      </c>
      <c r="D14" s="63" t="s">
        <v>21</v>
      </c>
      <c r="E14" s="167" t="s">
        <v>20</v>
      </c>
      <c r="F14" s="174" t="s">
        <v>32</v>
      </c>
      <c r="G14"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29" t="s">
        <v>22</v>
      </c>
      <c r="I14"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31" t="s">
        <v>23</v>
      </c>
      <c r="K14" s="32">
        <f>IFERROR((テーブル141523242532[[#This Row],[列5]]+テーブル141523242532[[#This Row],[列7]]/60)*$C$5,"")</f>
        <v>0</v>
      </c>
      <c r="L14" s="33" t="s">
        <v>4</v>
      </c>
      <c r="M14" s="171"/>
      <c r="N14" s="34"/>
      <c r="O14" s="53"/>
      <c r="P14" s="25"/>
    </row>
    <row r="15" spans="1:16" ht="22.5" customHeight="1" x14ac:dyDescent="0.15">
      <c r="A15" s="160"/>
      <c r="B15" s="229" t="str">
        <f>IF(テーブル141523242532[[#This Row],[列1]]="",
    "",
    TEXT(テーブル141523242532[[#This Row],[列1]],"(aaa)"))</f>
        <v/>
      </c>
      <c r="C15" s="164" t="s">
        <v>20</v>
      </c>
      <c r="D15" s="63" t="s">
        <v>21</v>
      </c>
      <c r="E15" s="167" t="s">
        <v>20</v>
      </c>
      <c r="F15" s="174" t="s">
        <v>32</v>
      </c>
      <c r="G15"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29" t="s">
        <v>22</v>
      </c>
      <c r="I15"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31" t="s">
        <v>23</v>
      </c>
      <c r="K15" s="32">
        <f>IFERROR((テーブル141523242532[[#This Row],[列5]]+テーブル141523242532[[#This Row],[列7]]/60)*$C$5,"")</f>
        <v>0</v>
      </c>
      <c r="L15" s="33" t="s">
        <v>4</v>
      </c>
      <c r="M15" s="171"/>
      <c r="N15" s="34"/>
      <c r="O15" s="53"/>
      <c r="P15" s="25"/>
    </row>
    <row r="16" spans="1:16" ht="22.5" customHeight="1" x14ac:dyDescent="0.15">
      <c r="A16" s="160"/>
      <c r="B16" s="229" t="str">
        <f>IF(テーブル141523242532[[#This Row],[列1]]="",
    "",
    TEXT(テーブル141523242532[[#This Row],[列1]],"(aaa)"))</f>
        <v/>
      </c>
      <c r="C16" s="164" t="s">
        <v>20</v>
      </c>
      <c r="D16" s="63" t="s">
        <v>21</v>
      </c>
      <c r="E16" s="167" t="s">
        <v>20</v>
      </c>
      <c r="F16" s="174" t="s">
        <v>32</v>
      </c>
      <c r="G16"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29" t="s">
        <v>22</v>
      </c>
      <c r="I16"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31" t="s">
        <v>23</v>
      </c>
      <c r="K16" s="32">
        <f>IFERROR((テーブル141523242532[[#This Row],[列5]]+テーブル141523242532[[#This Row],[列7]]/60)*$C$5,"")</f>
        <v>0</v>
      </c>
      <c r="L16" s="33" t="s">
        <v>4</v>
      </c>
      <c r="M16" s="171"/>
      <c r="N16" s="34"/>
      <c r="O16" s="53"/>
      <c r="P16" s="25"/>
    </row>
    <row r="17" spans="1:16" ht="22.5" customHeight="1" x14ac:dyDescent="0.15">
      <c r="A17" s="160"/>
      <c r="B17" s="229" t="str">
        <f>IF(テーブル141523242532[[#This Row],[列1]]="",
    "",
    TEXT(テーブル141523242532[[#This Row],[列1]],"(aaa)"))</f>
        <v/>
      </c>
      <c r="C17" s="164" t="s">
        <v>20</v>
      </c>
      <c r="D17" s="63" t="s">
        <v>21</v>
      </c>
      <c r="E17" s="167" t="s">
        <v>20</v>
      </c>
      <c r="F17" s="174" t="s">
        <v>32</v>
      </c>
      <c r="G17"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29" t="s">
        <v>22</v>
      </c>
      <c r="I17"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31" t="s">
        <v>23</v>
      </c>
      <c r="K17" s="32">
        <f>IFERROR((テーブル141523242532[[#This Row],[列5]]+テーブル141523242532[[#This Row],[列7]]/60)*$C$5,"")</f>
        <v>0</v>
      </c>
      <c r="L17" s="33" t="s">
        <v>4</v>
      </c>
      <c r="M17" s="171"/>
      <c r="N17" s="34"/>
      <c r="O17" s="53"/>
      <c r="P17" s="25"/>
    </row>
    <row r="18" spans="1:16" ht="22.5" customHeight="1" x14ac:dyDescent="0.15">
      <c r="A18" s="160"/>
      <c r="B18" s="229" t="str">
        <f>IF(テーブル141523242532[[#This Row],[列1]]="",
    "",
    TEXT(テーブル141523242532[[#This Row],[列1]],"(aaa)"))</f>
        <v/>
      </c>
      <c r="C18" s="164" t="s">
        <v>20</v>
      </c>
      <c r="D18" s="63" t="s">
        <v>21</v>
      </c>
      <c r="E18" s="167" t="s">
        <v>20</v>
      </c>
      <c r="F18" s="174" t="s">
        <v>32</v>
      </c>
      <c r="G18"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29" t="s">
        <v>22</v>
      </c>
      <c r="I18"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31" t="s">
        <v>23</v>
      </c>
      <c r="K18" s="32">
        <f>IFERROR((テーブル141523242532[[#This Row],[列5]]+テーブル141523242532[[#This Row],[列7]]/60)*$C$5,"")</f>
        <v>0</v>
      </c>
      <c r="L18" s="33" t="s">
        <v>4</v>
      </c>
      <c r="M18" s="171"/>
      <c r="N18" s="34"/>
      <c r="O18" s="53"/>
      <c r="P18" s="25"/>
    </row>
    <row r="19" spans="1:16" ht="22.5" customHeight="1" x14ac:dyDescent="0.15">
      <c r="A19" s="160"/>
      <c r="B19" s="229" t="str">
        <f>IF(テーブル141523242532[[#This Row],[列1]]="",
    "",
    TEXT(テーブル141523242532[[#This Row],[列1]],"(aaa)"))</f>
        <v/>
      </c>
      <c r="C19" s="164" t="s">
        <v>20</v>
      </c>
      <c r="D19" s="63" t="s">
        <v>21</v>
      </c>
      <c r="E19" s="167" t="s">
        <v>20</v>
      </c>
      <c r="F19" s="174" t="s">
        <v>32</v>
      </c>
      <c r="G1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29" t="s">
        <v>22</v>
      </c>
      <c r="I19"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31" t="s">
        <v>23</v>
      </c>
      <c r="K19" s="32">
        <f>IFERROR((テーブル141523242532[[#This Row],[列5]]+テーブル141523242532[[#This Row],[列7]]/60)*$C$5,"")</f>
        <v>0</v>
      </c>
      <c r="L19" s="33" t="s">
        <v>4</v>
      </c>
      <c r="M19" s="171"/>
      <c r="N19" s="34"/>
      <c r="O19" s="53"/>
      <c r="P19" s="25"/>
    </row>
    <row r="20" spans="1:16" ht="22.5" customHeight="1" x14ac:dyDescent="0.15">
      <c r="A20" s="160"/>
      <c r="B20" s="229" t="str">
        <f>IF(テーブル141523242532[[#This Row],[列1]]="",
    "",
    TEXT(テーブル141523242532[[#This Row],[列1]],"(aaa)"))</f>
        <v/>
      </c>
      <c r="C20" s="164" t="s">
        <v>20</v>
      </c>
      <c r="D20" s="63" t="s">
        <v>21</v>
      </c>
      <c r="E20" s="167" t="s">
        <v>20</v>
      </c>
      <c r="F20" s="174" t="s">
        <v>32</v>
      </c>
      <c r="G20"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29" t="s">
        <v>22</v>
      </c>
      <c r="I20"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31" t="s">
        <v>23</v>
      </c>
      <c r="K20" s="32">
        <f>IFERROR((テーブル141523242532[[#This Row],[列5]]+テーブル141523242532[[#This Row],[列7]]/60)*$C$5,"")</f>
        <v>0</v>
      </c>
      <c r="L20" s="33" t="s">
        <v>4</v>
      </c>
      <c r="M20" s="171"/>
      <c r="N20" s="34"/>
      <c r="O20" s="53"/>
      <c r="P20" s="25"/>
    </row>
    <row r="21" spans="1:16" ht="22.5" customHeight="1" x14ac:dyDescent="0.15">
      <c r="A21" s="160"/>
      <c r="B21" s="229" t="str">
        <f>IF(テーブル141523242532[[#This Row],[列1]]="",
    "",
    TEXT(テーブル141523242532[[#This Row],[列1]],"(aaa)"))</f>
        <v/>
      </c>
      <c r="C21" s="164" t="s">
        <v>20</v>
      </c>
      <c r="D21" s="63" t="s">
        <v>21</v>
      </c>
      <c r="E21" s="167" t="s">
        <v>20</v>
      </c>
      <c r="F21" s="174" t="s">
        <v>32</v>
      </c>
      <c r="G21"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29" t="s">
        <v>22</v>
      </c>
      <c r="I21"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31" t="s">
        <v>23</v>
      </c>
      <c r="K21" s="32">
        <f>IFERROR((テーブル141523242532[[#This Row],[列5]]+テーブル141523242532[[#This Row],[列7]]/60)*$C$5,"")</f>
        <v>0</v>
      </c>
      <c r="L21" s="33" t="s">
        <v>4</v>
      </c>
      <c r="M21" s="171"/>
      <c r="N21" s="34"/>
      <c r="O21" s="53"/>
      <c r="P21" s="25"/>
    </row>
    <row r="22" spans="1:16" ht="22.5" customHeight="1" x14ac:dyDescent="0.15">
      <c r="A22" s="160"/>
      <c r="B22" s="229" t="str">
        <f>IF(テーブル141523242532[[#This Row],[列1]]="",
    "",
    TEXT(テーブル141523242532[[#This Row],[列1]],"(aaa)"))</f>
        <v/>
      </c>
      <c r="C22" s="164" t="s">
        <v>20</v>
      </c>
      <c r="D22" s="63" t="s">
        <v>21</v>
      </c>
      <c r="E22" s="167" t="s">
        <v>20</v>
      </c>
      <c r="F22" s="174" t="s">
        <v>32</v>
      </c>
      <c r="G22"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29" t="s">
        <v>22</v>
      </c>
      <c r="I22"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31" t="s">
        <v>23</v>
      </c>
      <c r="K22" s="32">
        <f>IFERROR((テーブル141523242532[[#This Row],[列5]]+テーブル141523242532[[#This Row],[列7]]/60)*$C$5,"")</f>
        <v>0</v>
      </c>
      <c r="L22" s="33" t="s">
        <v>4</v>
      </c>
      <c r="M22" s="171"/>
      <c r="N22" s="34"/>
      <c r="O22" s="53"/>
      <c r="P22" s="25"/>
    </row>
    <row r="23" spans="1:16" ht="22.5" customHeight="1" x14ac:dyDescent="0.15">
      <c r="A23" s="160"/>
      <c r="B23" s="229" t="str">
        <f>IF(テーブル141523242532[[#This Row],[列1]]="",
    "",
    TEXT(テーブル141523242532[[#This Row],[列1]],"(aaa)"))</f>
        <v/>
      </c>
      <c r="C23" s="164" t="s">
        <v>20</v>
      </c>
      <c r="D23" s="63" t="s">
        <v>21</v>
      </c>
      <c r="E23" s="167" t="s">
        <v>20</v>
      </c>
      <c r="F23" s="174" t="s">
        <v>32</v>
      </c>
      <c r="G23"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29" t="s">
        <v>22</v>
      </c>
      <c r="I23"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31" t="s">
        <v>23</v>
      </c>
      <c r="K23" s="32">
        <f>IFERROR((テーブル141523242532[[#This Row],[列5]]+テーブル141523242532[[#This Row],[列7]]/60)*$C$5,"")</f>
        <v>0</v>
      </c>
      <c r="L23" s="33" t="s">
        <v>4</v>
      </c>
      <c r="M23" s="171"/>
      <c r="N23" s="34"/>
      <c r="O23" s="53"/>
      <c r="P23" s="25"/>
    </row>
    <row r="24" spans="1:16" ht="22.5" customHeight="1" x14ac:dyDescent="0.15">
      <c r="A24" s="160"/>
      <c r="B24" s="229" t="str">
        <f>IF(テーブル141523242532[[#This Row],[列1]]="",
    "",
    TEXT(テーブル141523242532[[#This Row],[列1]],"(aaa)"))</f>
        <v/>
      </c>
      <c r="C24" s="164" t="s">
        <v>20</v>
      </c>
      <c r="D24" s="63" t="s">
        <v>21</v>
      </c>
      <c r="E24" s="167" t="s">
        <v>20</v>
      </c>
      <c r="F24" s="174" t="s">
        <v>32</v>
      </c>
      <c r="G24"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29" t="s">
        <v>22</v>
      </c>
      <c r="I24"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31" t="s">
        <v>23</v>
      </c>
      <c r="K24" s="32">
        <f>IFERROR((テーブル141523242532[[#This Row],[列5]]+テーブル141523242532[[#This Row],[列7]]/60)*$C$5,"")</f>
        <v>0</v>
      </c>
      <c r="L24" s="33" t="s">
        <v>4</v>
      </c>
      <c r="M24" s="170"/>
      <c r="N24" s="34"/>
      <c r="O24" s="53"/>
      <c r="P24" s="25"/>
    </row>
    <row r="25" spans="1:16" ht="22.5" customHeight="1" x14ac:dyDescent="0.15">
      <c r="A25" s="160"/>
      <c r="B25" s="229" t="str">
        <f>IF(テーブル141523242532[[#This Row],[列1]]="",
    "",
    TEXT(テーブル141523242532[[#This Row],[列1]],"(aaa)"))</f>
        <v/>
      </c>
      <c r="C25" s="164" t="s">
        <v>20</v>
      </c>
      <c r="D25" s="63" t="s">
        <v>21</v>
      </c>
      <c r="E25" s="167" t="s">
        <v>20</v>
      </c>
      <c r="F25" s="174" t="s">
        <v>32</v>
      </c>
      <c r="G25"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29" t="s">
        <v>22</v>
      </c>
      <c r="I25"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31" t="s">
        <v>23</v>
      </c>
      <c r="K25" s="32">
        <f>IFERROR((テーブル141523242532[[#This Row],[列5]]+テーブル141523242532[[#This Row],[列7]]/60)*$C$5,"")</f>
        <v>0</v>
      </c>
      <c r="L25" s="33" t="s">
        <v>4</v>
      </c>
      <c r="M25" s="171"/>
      <c r="N25" s="34"/>
      <c r="O25" s="53"/>
      <c r="P25" s="25"/>
    </row>
    <row r="26" spans="1:16" ht="22.5" customHeight="1" x14ac:dyDescent="0.15">
      <c r="A26" s="160"/>
      <c r="B26" s="229" t="str">
        <f>IF(テーブル141523242532[[#This Row],[列1]]="",
    "",
    TEXT(テーブル141523242532[[#This Row],[列1]],"(aaa)"))</f>
        <v/>
      </c>
      <c r="C26" s="164" t="s">
        <v>20</v>
      </c>
      <c r="D26" s="63" t="s">
        <v>21</v>
      </c>
      <c r="E26" s="167" t="s">
        <v>20</v>
      </c>
      <c r="F26" s="174" t="s">
        <v>32</v>
      </c>
      <c r="G26"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29" t="s">
        <v>22</v>
      </c>
      <c r="I26"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31" t="s">
        <v>23</v>
      </c>
      <c r="K26" s="32">
        <f>IFERROR((テーブル141523242532[[#This Row],[列5]]+テーブル141523242532[[#This Row],[列7]]/60)*$C$5,"")</f>
        <v>0</v>
      </c>
      <c r="L26" s="33" t="s">
        <v>4</v>
      </c>
      <c r="M26" s="171"/>
      <c r="N26" s="34"/>
      <c r="O26" s="53"/>
      <c r="P26" s="25"/>
    </row>
    <row r="27" spans="1:16" ht="22.5" customHeight="1" x14ac:dyDescent="0.15">
      <c r="A27" s="160"/>
      <c r="B27" s="229" t="str">
        <f>IF(テーブル141523242532[[#This Row],[列1]]="",
    "",
    TEXT(テーブル141523242532[[#This Row],[列1]],"(aaa)"))</f>
        <v/>
      </c>
      <c r="C27" s="164" t="s">
        <v>20</v>
      </c>
      <c r="D27" s="63" t="s">
        <v>21</v>
      </c>
      <c r="E27" s="167" t="s">
        <v>20</v>
      </c>
      <c r="F27" s="174" t="s">
        <v>32</v>
      </c>
      <c r="G27"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29" t="s">
        <v>22</v>
      </c>
      <c r="I27"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31" t="s">
        <v>23</v>
      </c>
      <c r="K27" s="32">
        <f>IFERROR((テーブル141523242532[[#This Row],[列5]]+テーブル141523242532[[#This Row],[列7]]/60)*$C$5,"")</f>
        <v>0</v>
      </c>
      <c r="L27" s="33" t="s">
        <v>4</v>
      </c>
      <c r="M27" s="171"/>
      <c r="N27" s="34"/>
      <c r="O27" s="53"/>
      <c r="P27" s="25"/>
    </row>
    <row r="28" spans="1:16" ht="22.5" customHeight="1" x14ac:dyDescent="0.15">
      <c r="A28" s="160"/>
      <c r="B28" s="229" t="str">
        <f>IF(テーブル141523242532[[#This Row],[列1]]="",
    "",
    TEXT(テーブル141523242532[[#This Row],[列1]],"(aaa)"))</f>
        <v/>
      </c>
      <c r="C28" s="164" t="s">
        <v>20</v>
      </c>
      <c r="D28" s="63" t="s">
        <v>21</v>
      </c>
      <c r="E28" s="167" t="s">
        <v>20</v>
      </c>
      <c r="F28" s="174" t="s">
        <v>32</v>
      </c>
      <c r="G28"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29" t="s">
        <v>22</v>
      </c>
      <c r="I28"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31" t="s">
        <v>23</v>
      </c>
      <c r="K28" s="32">
        <f>IFERROR((テーブル141523242532[[#This Row],[列5]]+テーブル141523242532[[#This Row],[列7]]/60)*$C$5,"")</f>
        <v>0</v>
      </c>
      <c r="L28" s="33" t="s">
        <v>4</v>
      </c>
      <c r="M28" s="171"/>
      <c r="N28" s="34"/>
      <c r="O28" s="53"/>
      <c r="P28" s="25"/>
    </row>
    <row r="29" spans="1:16" ht="22.5" customHeight="1" x14ac:dyDescent="0.15">
      <c r="A29" s="160"/>
      <c r="B29" s="229" t="str">
        <f>IF(テーブル141523242532[[#This Row],[列1]]="",
    "",
    TEXT(テーブル141523242532[[#This Row],[列1]],"(aaa)"))</f>
        <v/>
      </c>
      <c r="C29" s="164" t="s">
        <v>20</v>
      </c>
      <c r="D29" s="63" t="s">
        <v>21</v>
      </c>
      <c r="E29" s="167" t="s">
        <v>20</v>
      </c>
      <c r="F29" s="174" t="s">
        <v>32</v>
      </c>
      <c r="G29" s="2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29" t="s">
        <v>22</v>
      </c>
      <c r="I29" s="36"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31" t="s">
        <v>23</v>
      </c>
      <c r="K29" s="32">
        <f>IFERROR((テーブル141523242532[[#This Row],[列5]]+テーブル141523242532[[#This Row],[列7]]/60)*$C$5,"")</f>
        <v>0</v>
      </c>
      <c r="L29" s="33" t="s">
        <v>4</v>
      </c>
      <c r="M29" s="171"/>
      <c r="N29" s="34"/>
      <c r="O29" s="53"/>
      <c r="P29" s="25"/>
    </row>
    <row r="30" spans="1:16" ht="22.5" customHeight="1" thickBot="1" x14ac:dyDescent="0.2">
      <c r="A30" s="161"/>
      <c r="B30" s="230" t="str">
        <f>IF(テーブル141523242532[[#This Row],[列1]]="",
    "",
    TEXT(テーブル141523242532[[#This Row],[列1]],"(aaa)"))</f>
        <v/>
      </c>
      <c r="C30" s="165" t="s">
        <v>20</v>
      </c>
      <c r="D30" s="38" t="s">
        <v>21</v>
      </c>
      <c r="E30" s="168" t="s">
        <v>20</v>
      </c>
      <c r="F30" s="175" t="s">
        <v>32</v>
      </c>
      <c r="G30" s="39">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40" t="s">
        <v>22</v>
      </c>
      <c r="I30" s="41"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42" t="s">
        <v>23</v>
      </c>
      <c r="K30" s="43">
        <f>IFERROR((テーブル141523242532[[#This Row],[列5]]+テーブル141523242532[[#This Row],[列7]]/60)*$C$5,"")</f>
        <v>0</v>
      </c>
      <c r="L30" s="44" t="s">
        <v>4</v>
      </c>
      <c r="M30" s="172"/>
      <c r="N30" s="45"/>
      <c r="O30" s="53"/>
      <c r="P30" s="25"/>
    </row>
    <row r="31" spans="1:16" ht="22.5" customHeight="1" thickBot="1" x14ac:dyDescent="0.2">
      <c r="A31" s="206" t="s">
        <v>27</v>
      </c>
      <c r="B31" s="207"/>
      <c r="C31" s="208"/>
      <c r="D31" s="209"/>
      <c r="E31" s="210"/>
      <c r="F31" s="61"/>
      <c r="G31" s="211">
        <f>SUM(テーブル141523242532[[#All],[列5]])+SUM(テーブル141523242532[[#All],[列7]])/60</f>
        <v>0</v>
      </c>
      <c r="H31" s="212"/>
      <c r="I31" s="213" t="s">
        <v>24</v>
      </c>
      <c r="J31" s="214"/>
      <c r="K31" s="46">
        <f>SUM(テーブル141523242532[[#All],[列9]])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⑮年月支払分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IF(テーブル141523242531[[#This Row],[列1]]="",
    "",
    TEXT(テーブル141523242531[[#This Row],[列1]],"(aaa)"))</f>
        <v/>
      </c>
      <c r="C8" s="177" t="s">
        <v>32</v>
      </c>
      <c r="D8" s="17" t="s">
        <v>13</v>
      </c>
      <c r="E8" s="178" t="s">
        <v>32</v>
      </c>
      <c r="F8" s="179" t="s">
        <v>32</v>
      </c>
      <c r="G8" s="1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19" t="s">
        <v>22</v>
      </c>
      <c r="I8" s="2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21" t="s">
        <v>23</v>
      </c>
      <c r="K8" s="22">
        <f>IFERROR((テーブル141523242531[[#This Row],[列5]]+テーブル141523242531[[#This Row],[列7]]/60)*$C$5,"")</f>
        <v>0</v>
      </c>
      <c r="L8" s="23" t="s">
        <v>4</v>
      </c>
      <c r="M8" s="176"/>
      <c r="N8" s="24"/>
      <c r="O8" s="53"/>
      <c r="P8" s="25"/>
    </row>
    <row r="9" spans="1:16" ht="22.5" customHeight="1" x14ac:dyDescent="0.15">
      <c r="A9" s="160"/>
      <c r="B9" s="228" t="str">
        <f>IF(テーブル141523242531[[#This Row],[列1]]="",
    "",
    TEXT(テーブル141523242531[[#This Row],[列1]],"(aaa)"))</f>
        <v/>
      </c>
      <c r="C9" s="164" t="s">
        <v>32</v>
      </c>
      <c r="D9" s="63" t="s">
        <v>13</v>
      </c>
      <c r="E9" s="167" t="s">
        <v>32</v>
      </c>
      <c r="F9" s="174" t="s">
        <v>32</v>
      </c>
      <c r="G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29" t="s">
        <v>22</v>
      </c>
      <c r="I9" s="3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31" t="s">
        <v>23</v>
      </c>
      <c r="K9" s="32">
        <f>IFERROR((テーブル141523242531[[#This Row],[列5]]+テーブル141523242531[[#This Row],[列7]]/60)*$C$5,"")</f>
        <v>0</v>
      </c>
      <c r="L9" s="33" t="s">
        <v>4</v>
      </c>
      <c r="M9" s="170"/>
      <c r="N9" s="34"/>
      <c r="O9" s="53"/>
      <c r="P9" s="25"/>
    </row>
    <row r="10" spans="1:16" ht="22.5" customHeight="1" x14ac:dyDescent="0.15">
      <c r="A10" s="160"/>
      <c r="B10" s="229" t="str">
        <f>IF(テーブル141523242531[[#This Row],[列1]]="",
    "",
    TEXT(テーブル141523242531[[#This Row],[列1]],"(aaa)"))</f>
        <v/>
      </c>
      <c r="C10" s="164" t="s">
        <v>32</v>
      </c>
      <c r="D10" s="63" t="s">
        <v>13</v>
      </c>
      <c r="E10" s="167" t="s">
        <v>32</v>
      </c>
      <c r="F10" s="174" t="s">
        <v>32</v>
      </c>
      <c r="G10"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29" t="s">
        <v>22</v>
      </c>
      <c r="I10"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31" t="s">
        <v>23</v>
      </c>
      <c r="K10" s="32">
        <f>IFERROR((テーブル141523242531[[#This Row],[列5]]+テーブル141523242531[[#This Row],[列7]]/60)*$C$5,"")</f>
        <v>0</v>
      </c>
      <c r="L10" s="33" t="s">
        <v>4</v>
      </c>
      <c r="M10" s="171"/>
      <c r="N10" s="34"/>
      <c r="O10" s="53"/>
      <c r="P10" s="25"/>
    </row>
    <row r="11" spans="1:16" ht="22.5" customHeight="1" x14ac:dyDescent="0.15">
      <c r="A11" s="160"/>
      <c r="B11" s="229" t="str">
        <f>IF(テーブル141523242531[[#This Row],[列1]]="",
    "",
    TEXT(テーブル141523242531[[#This Row],[列1]],"(aaa)"))</f>
        <v/>
      </c>
      <c r="C11" s="164" t="s">
        <v>20</v>
      </c>
      <c r="D11" s="63" t="s">
        <v>21</v>
      </c>
      <c r="E11" s="167" t="s">
        <v>20</v>
      </c>
      <c r="F11" s="174" t="s">
        <v>32</v>
      </c>
      <c r="G11"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29" t="s">
        <v>22</v>
      </c>
      <c r="I11"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31" t="s">
        <v>23</v>
      </c>
      <c r="K11" s="32">
        <f>IFERROR((テーブル141523242531[[#This Row],[列5]]+テーブル141523242531[[#This Row],[列7]]/60)*$C$5,"")</f>
        <v>0</v>
      </c>
      <c r="L11" s="33" t="s">
        <v>4</v>
      </c>
      <c r="M11" s="171"/>
      <c r="N11" s="34"/>
      <c r="O11" s="53"/>
      <c r="P11" s="25"/>
    </row>
    <row r="12" spans="1:16" ht="22.5" customHeight="1" x14ac:dyDescent="0.15">
      <c r="A12" s="160"/>
      <c r="B12" s="229" t="str">
        <f>IF(テーブル141523242531[[#This Row],[列1]]="",
    "",
    TEXT(テーブル141523242531[[#This Row],[列1]],"(aaa)"))</f>
        <v/>
      </c>
      <c r="C12" s="164" t="s">
        <v>20</v>
      </c>
      <c r="D12" s="63" t="s">
        <v>21</v>
      </c>
      <c r="E12" s="167" t="s">
        <v>20</v>
      </c>
      <c r="F12" s="174" t="s">
        <v>32</v>
      </c>
      <c r="G12"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29" t="s">
        <v>22</v>
      </c>
      <c r="I12"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31" t="s">
        <v>23</v>
      </c>
      <c r="K12" s="32">
        <f>IFERROR((テーブル141523242531[[#This Row],[列5]]+テーブル141523242531[[#This Row],[列7]]/60)*$C$5,"")</f>
        <v>0</v>
      </c>
      <c r="L12" s="33" t="s">
        <v>4</v>
      </c>
      <c r="M12" s="171"/>
      <c r="N12" s="34"/>
      <c r="O12" s="53"/>
      <c r="P12" s="25"/>
    </row>
    <row r="13" spans="1:16" ht="22.5" customHeight="1" x14ac:dyDescent="0.15">
      <c r="A13" s="160"/>
      <c r="B13" s="229" t="str">
        <f>IF(テーブル141523242531[[#This Row],[列1]]="",
    "",
    TEXT(テーブル141523242531[[#This Row],[列1]],"(aaa)"))</f>
        <v/>
      </c>
      <c r="C13" s="164" t="s">
        <v>20</v>
      </c>
      <c r="D13" s="63" t="s">
        <v>21</v>
      </c>
      <c r="E13" s="167" t="s">
        <v>20</v>
      </c>
      <c r="F13" s="174" t="s">
        <v>32</v>
      </c>
      <c r="G13"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29" t="s">
        <v>22</v>
      </c>
      <c r="I13"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31" t="s">
        <v>23</v>
      </c>
      <c r="K13" s="32">
        <f>IFERROR((テーブル141523242531[[#This Row],[列5]]+テーブル141523242531[[#This Row],[列7]]/60)*$C$5,"")</f>
        <v>0</v>
      </c>
      <c r="L13" s="33" t="s">
        <v>4</v>
      </c>
      <c r="M13" s="171"/>
      <c r="N13" s="34"/>
      <c r="O13" s="53"/>
      <c r="P13" s="25"/>
    </row>
    <row r="14" spans="1:16" ht="22.5" customHeight="1" x14ac:dyDescent="0.15">
      <c r="A14" s="160"/>
      <c r="B14" s="229" t="str">
        <f>IF(テーブル141523242531[[#This Row],[列1]]="",
    "",
    TEXT(テーブル141523242531[[#This Row],[列1]],"(aaa)"))</f>
        <v/>
      </c>
      <c r="C14" s="164" t="s">
        <v>20</v>
      </c>
      <c r="D14" s="63" t="s">
        <v>21</v>
      </c>
      <c r="E14" s="167" t="s">
        <v>20</v>
      </c>
      <c r="F14" s="174" t="s">
        <v>32</v>
      </c>
      <c r="G14"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29" t="s">
        <v>22</v>
      </c>
      <c r="I14"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31" t="s">
        <v>23</v>
      </c>
      <c r="K14" s="32">
        <f>IFERROR((テーブル141523242531[[#This Row],[列5]]+テーブル141523242531[[#This Row],[列7]]/60)*$C$5,"")</f>
        <v>0</v>
      </c>
      <c r="L14" s="33" t="s">
        <v>4</v>
      </c>
      <c r="M14" s="171"/>
      <c r="N14" s="34"/>
      <c r="O14" s="53"/>
      <c r="P14" s="25"/>
    </row>
    <row r="15" spans="1:16" ht="22.5" customHeight="1" x14ac:dyDescent="0.15">
      <c r="A15" s="160"/>
      <c r="B15" s="229" t="str">
        <f>IF(テーブル141523242531[[#This Row],[列1]]="",
    "",
    TEXT(テーブル141523242531[[#This Row],[列1]],"(aaa)"))</f>
        <v/>
      </c>
      <c r="C15" s="164" t="s">
        <v>20</v>
      </c>
      <c r="D15" s="63" t="s">
        <v>21</v>
      </c>
      <c r="E15" s="167" t="s">
        <v>20</v>
      </c>
      <c r="F15" s="174" t="s">
        <v>32</v>
      </c>
      <c r="G15"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29" t="s">
        <v>22</v>
      </c>
      <c r="I15"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31" t="s">
        <v>23</v>
      </c>
      <c r="K15" s="32">
        <f>IFERROR((テーブル141523242531[[#This Row],[列5]]+テーブル141523242531[[#This Row],[列7]]/60)*$C$5,"")</f>
        <v>0</v>
      </c>
      <c r="L15" s="33" t="s">
        <v>4</v>
      </c>
      <c r="M15" s="171"/>
      <c r="N15" s="34"/>
      <c r="O15" s="53"/>
      <c r="P15" s="25"/>
    </row>
    <row r="16" spans="1:16" ht="22.5" customHeight="1" x14ac:dyDescent="0.15">
      <c r="A16" s="160"/>
      <c r="B16" s="229" t="str">
        <f>IF(テーブル141523242531[[#This Row],[列1]]="",
    "",
    TEXT(テーブル141523242531[[#This Row],[列1]],"(aaa)"))</f>
        <v/>
      </c>
      <c r="C16" s="164" t="s">
        <v>20</v>
      </c>
      <c r="D16" s="63" t="s">
        <v>21</v>
      </c>
      <c r="E16" s="167" t="s">
        <v>20</v>
      </c>
      <c r="F16" s="174" t="s">
        <v>32</v>
      </c>
      <c r="G16"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29" t="s">
        <v>22</v>
      </c>
      <c r="I16"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31" t="s">
        <v>23</v>
      </c>
      <c r="K16" s="32">
        <f>IFERROR((テーブル141523242531[[#This Row],[列5]]+テーブル141523242531[[#This Row],[列7]]/60)*$C$5,"")</f>
        <v>0</v>
      </c>
      <c r="L16" s="33" t="s">
        <v>4</v>
      </c>
      <c r="M16" s="171"/>
      <c r="N16" s="34"/>
      <c r="O16" s="53"/>
      <c r="P16" s="25"/>
    </row>
    <row r="17" spans="1:16" ht="22.5" customHeight="1" x14ac:dyDescent="0.15">
      <c r="A17" s="160"/>
      <c r="B17" s="229" t="str">
        <f>IF(テーブル141523242531[[#This Row],[列1]]="",
    "",
    TEXT(テーブル141523242531[[#This Row],[列1]],"(aaa)"))</f>
        <v/>
      </c>
      <c r="C17" s="164" t="s">
        <v>20</v>
      </c>
      <c r="D17" s="63" t="s">
        <v>21</v>
      </c>
      <c r="E17" s="167" t="s">
        <v>20</v>
      </c>
      <c r="F17" s="174" t="s">
        <v>32</v>
      </c>
      <c r="G17"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29" t="s">
        <v>22</v>
      </c>
      <c r="I17"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31" t="s">
        <v>23</v>
      </c>
      <c r="K17" s="32">
        <f>IFERROR((テーブル141523242531[[#This Row],[列5]]+テーブル141523242531[[#This Row],[列7]]/60)*$C$5,"")</f>
        <v>0</v>
      </c>
      <c r="L17" s="33" t="s">
        <v>4</v>
      </c>
      <c r="M17" s="171"/>
      <c r="N17" s="34"/>
      <c r="O17" s="53"/>
      <c r="P17" s="25"/>
    </row>
    <row r="18" spans="1:16" ht="22.5" customHeight="1" x14ac:dyDescent="0.15">
      <c r="A18" s="160"/>
      <c r="B18" s="229" t="str">
        <f>IF(テーブル141523242531[[#This Row],[列1]]="",
    "",
    TEXT(テーブル141523242531[[#This Row],[列1]],"(aaa)"))</f>
        <v/>
      </c>
      <c r="C18" s="164" t="s">
        <v>20</v>
      </c>
      <c r="D18" s="63" t="s">
        <v>21</v>
      </c>
      <c r="E18" s="167" t="s">
        <v>20</v>
      </c>
      <c r="F18" s="174" t="s">
        <v>32</v>
      </c>
      <c r="G18"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29" t="s">
        <v>22</v>
      </c>
      <c r="I18"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31" t="s">
        <v>23</v>
      </c>
      <c r="K18" s="32">
        <f>IFERROR((テーブル141523242531[[#This Row],[列5]]+テーブル141523242531[[#This Row],[列7]]/60)*$C$5,"")</f>
        <v>0</v>
      </c>
      <c r="L18" s="33" t="s">
        <v>4</v>
      </c>
      <c r="M18" s="171"/>
      <c r="N18" s="34"/>
      <c r="O18" s="53"/>
      <c r="P18" s="25"/>
    </row>
    <row r="19" spans="1:16" ht="22.5" customHeight="1" x14ac:dyDescent="0.15">
      <c r="A19" s="160"/>
      <c r="B19" s="229" t="str">
        <f>IF(テーブル141523242531[[#This Row],[列1]]="",
    "",
    TEXT(テーブル141523242531[[#This Row],[列1]],"(aaa)"))</f>
        <v/>
      </c>
      <c r="C19" s="164" t="s">
        <v>20</v>
      </c>
      <c r="D19" s="63" t="s">
        <v>21</v>
      </c>
      <c r="E19" s="167" t="s">
        <v>20</v>
      </c>
      <c r="F19" s="174" t="s">
        <v>32</v>
      </c>
      <c r="G1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29" t="s">
        <v>22</v>
      </c>
      <c r="I19"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31" t="s">
        <v>23</v>
      </c>
      <c r="K19" s="32">
        <f>IFERROR((テーブル141523242531[[#This Row],[列5]]+テーブル141523242531[[#This Row],[列7]]/60)*$C$5,"")</f>
        <v>0</v>
      </c>
      <c r="L19" s="33" t="s">
        <v>4</v>
      </c>
      <c r="M19" s="171"/>
      <c r="N19" s="34"/>
      <c r="O19" s="53"/>
      <c r="P19" s="25"/>
    </row>
    <row r="20" spans="1:16" ht="22.5" customHeight="1" x14ac:dyDescent="0.15">
      <c r="A20" s="160"/>
      <c r="B20" s="229" t="str">
        <f>IF(テーブル141523242531[[#This Row],[列1]]="",
    "",
    TEXT(テーブル141523242531[[#This Row],[列1]],"(aaa)"))</f>
        <v/>
      </c>
      <c r="C20" s="164" t="s">
        <v>20</v>
      </c>
      <c r="D20" s="63" t="s">
        <v>21</v>
      </c>
      <c r="E20" s="167" t="s">
        <v>20</v>
      </c>
      <c r="F20" s="174" t="s">
        <v>32</v>
      </c>
      <c r="G20"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29" t="s">
        <v>22</v>
      </c>
      <c r="I20"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31" t="s">
        <v>23</v>
      </c>
      <c r="K20" s="32">
        <f>IFERROR((テーブル141523242531[[#This Row],[列5]]+テーブル141523242531[[#This Row],[列7]]/60)*$C$5,"")</f>
        <v>0</v>
      </c>
      <c r="L20" s="33" t="s">
        <v>4</v>
      </c>
      <c r="M20" s="171"/>
      <c r="N20" s="34"/>
      <c r="O20" s="53"/>
      <c r="P20" s="25"/>
    </row>
    <row r="21" spans="1:16" ht="22.5" customHeight="1" x14ac:dyDescent="0.15">
      <c r="A21" s="160"/>
      <c r="B21" s="229" t="str">
        <f>IF(テーブル141523242531[[#This Row],[列1]]="",
    "",
    TEXT(テーブル141523242531[[#This Row],[列1]],"(aaa)"))</f>
        <v/>
      </c>
      <c r="C21" s="164" t="s">
        <v>20</v>
      </c>
      <c r="D21" s="63" t="s">
        <v>21</v>
      </c>
      <c r="E21" s="167" t="s">
        <v>20</v>
      </c>
      <c r="F21" s="174" t="s">
        <v>32</v>
      </c>
      <c r="G21"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29" t="s">
        <v>22</v>
      </c>
      <c r="I21"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31" t="s">
        <v>23</v>
      </c>
      <c r="K21" s="32">
        <f>IFERROR((テーブル141523242531[[#This Row],[列5]]+テーブル141523242531[[#This Row],[列7]]/60)*$C$5,"")</f>
        <v>0</v>
      </c>
      <c r="L21" s="33" t="s">
        <v>4</v>
      </c>
      <c r="M21" s="171"/>
      <c r="N21" s="34"/>
      <c r="O21" s="53"/>
      <c r="P21" s="25"/>
    </row>
    <row r="22" spans="1:16" ht="22.5" customHeight="1" x14ac:dyDescent="0.15">
      <c r="A22" s="160"/>
      <c r="B22" s="229" t="str">
        <f>IF(テーブル141523242531[[#This Row],[列1]]="",
    "",
    TEXT(テーブル141523242531[[#This Row],[列1]],"(aaa)"))</f>
        <v/>
      </c>
      <c r="C22" s="164" t="s">
        <v>20</v>
      </c>
      <c r="D22" s="63" t="s">
        <v>21</v>
      </c>
      <c r="E22" s="167" t="s">
        <v>20</v>
      </c>
      <c r="F22" s="174" t="s">
        <v>32</v>
      </c>
      <c r="G22"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29" t="s">
        <v>22</v>
      </c>
      <c r="I22"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31" t="s">
        <v>23</v>
      </c>
      <c r="K22" s="32">
        <f>IFERROR((テーブル141523242531[[#This Row],[列5]]+テーブル141523242531[[#This Row],[列7]]/60)*$C$5,"")</f>
        <v>0</v>
      </c>
      <c r="L22" s="33" t="s">
        <v>4</v>
      </c>
      <c r="M22" s="171"/>
      <c r="N22" s="34"/>
      <c r="O22" s="53"/>
      <c r="P22" s="25"/>
    </row>
    <row r="23" spans="1:16" ht="22.5" customHeight="1" x14ac:dyDescent="0.15">
      <c r="A23" s="160"/>
      <c r="B23" s="229" t="str">
        <f>IF(テーブル141523242531[[#This Row],[列1]]="",
    "",
    TEXT(テーブル141523242531[[#This Row],[列1]],"(aaa)"))</f>
        <v/>
      </c>
      <c r="C23" s="164" t="s">
        <v>20</v>
      </c>
      <c r="D23" s="63" t="s">
        <v>21</v>
      </c>
      <c r="E23" s="167" t="s">
        <v>20</v>
      </c>
      <c r="F23" s="174" t="s">
        <v>32</v>
      </c>
      <c r="G23"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29" t="s">
        <v>22</v>
      </c>
      <c r="I23"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31" t="s">
        <v>23</v>
      </c>
      <c r="K23" s="32">
        <f>IFERROR((テーブル141523242531[[#This Row],[列5]]+テーブル141523242531[[#This Row],[列7]]/60)*$C$5,"")</f>
        <v>0</v>
      </c>
      <c r="L23" s="33" t="s">
        <v>4</v>
      </c>
      <c r="M23" s="171"/>
      <c r="N23" s="34"/>
      <c r="O23" s="53"/>
      <c r="P23" s="25"/>
    </row>
    <row r="24" spans="1:16" ht="22.5" customHeight="1" x14ac:dyDescent="0.15">
      <c r="A24" s="160"/>
      <c r="B24" s="229" t="str">
        <f>IF(テーブル141523242531[[#This Row],[列1]]="",
    "",
    TEXT(テーブル141523242531[[#This Row],[列1]],"(aaa)"))</f>
        <v/>
      </c>
      <c r="C24" s="164" t="s">
        <v>20</v>
      </c>
      <c r="D24" s="63" t="s">
        <v>21</v>
      </c>
      <c r="E24" s="167" t="s">
        <v>20</v>
      </c>
      <c r="F24" s="174" t="s">
        <v>32</v>
      </c>
      <c r="G24"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29" t="s">
        <v>22</v>
      </c>
      <c r="I24"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31" t="s">
        <v>23</v>
      </c>
      <c r="K24" s="32">
        <f>IFERROR((テーブル141523242531[[#This Row],[列5]]+テーブル141523242531[[#This Row],[列7]]/60)*$C$5,"")</f>
        <v>0</v>
      </c>
      <c r="L24" s="33" t="s">
        <v>4</v>
      </c>
      <c r="M24" s="170"/>
      <c r="N24" s="34"/>
      <c r="O24" s="53"/>
      <c r="P24" s="25"/>
    </row>
    <row r="25" spans="1:16" ht="22.5" customHeight="1" x14ac:dyDescent="0.15">
      <c r="A25" s="160"/>
      <c r="B25" s="229" t="str">
        <f>IF(テーブル141523242531[[#This Row],[列1]]="",
    "",
    TEXT(テーブル141523242531[[#This Row],[列1]],"(aaa)"))</f>
        <v/>
      </c>
      <c r="C25" s="164" t="s">
        <v>20</v>
      </c>
      <c r="D25" s="63" t="s">
        <v>21</v>
      </c>
      <c r="E25" s="167" t="s">
        <v>20</v>
      </c>
      <c r="F25" s="174" t="s">
        <v>32</v>
      </c>
      <c r="G25"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29" t="s">
        <v>22</v>
      </c>
      <c r="I25"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31" t="s">
        <v>23</v>
      </c>
      <c r="K25" s="32">
        <f>IFERROR((テーブル141523242531[[#This Row],[列5]]+テーブル141523242531[[#This Row],[列7]]/60)*$C$5,"")</f>
        <v>0</v>
      </c>
      <c r="L25" s="33" t="s">
        <v>4</v>
      </c>
      <c r="M25" s="171"/>
      <c r="N25" s="34"/>
      <c r="O25" s="53"/>
      <c r="P25" s="25"/>
    </row>
    <row r="26" spans="1:16" ht="22.5" customHeight="1" x14ac:dyDescent="0.15">
      <c r="A26" s="160"/>
      <c r="B26" s="229" t="str">
        <f>IF(テーブル141523242531[[#This Row],[列1]]="",
    "",
    TEXT(テーブル141523242531[[#This Row],[列1]],"(aaa)"))</f>
        <v/>
      </c>
      <c r="C26" s="164" t="s">
        <v>20</v>
      </c>
      <c r="D26" s="63" t="s">
        <v>21</v>
      </c>
      <c r="E26" s="167" t="s">
        <v>20</v>
      </c>
      <c r="F26" s="174" t="s">
        <v>32</v>
      </c>
      <c r="G26"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29" t="s">
        <v>22</v>
      </c>
      <c r="I26"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31" t="s">
        <v>23</v>
      </c>
      <c r="K26" s="32">
        <f>IFERROR((テーブル141523242531[[#This Row],[列5]]+テーブル141523242531[[#This Row],[列7]]/60)*$C$5,"")</f>
        <v>0</v>
      </c>
      <c r="L26" s="33" t="s">
        <v>4</v>
      </c>
      <c r="M26" s="171"/>
      <c r="N26" s="34"/>
      <c r="O26" s="53"/>
      <c r="P26" s="25"/>
    </row>
    <row r="27" spans="1:16" ht="22.5" customHeight="1" x14ac:dyDescent="0.15">
      <c r="A27" s="160"/>
      <c r="B27" s="229" t="str">
        <f>IF(テーブル141523242531[[#This Row],[列1]]="",
    "",
    TEXT(テーブル141523242531[[#This Row],[列1]],"(aaa)"))</f>
        <v/>
      </c>
      <c r="C27" s="164" t="s">
        <v>20</v>
      </c>
      <c r="D27" s="63" t="s">
        <v>21</v>
      </c>
      <c r="E27" s="167" t="s">
        <v>20</v>
      </c>
      <c r="F27" s="174" t="s">
        <v>32</v>
      </c>
      <c r="G27"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29" t="s">
        <v>22</v>
      </c>
      <c r="I27"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31" t="s">
        <v>23</v>
      </c>
      <c r="K27" s="32">
        <f>IFERROR((テーブル141523242531[[#This Row],[列5]]+テーブル141523242531[[#This Row],[列7]]/60)*$C$5,"")</f>
        <v>0</v>
      </c>
      <c r="L27" s="33" t="s">
        <v>4</v>
      </c>
      <c r="M27" s="171"/>
      <c r="N27" s="34"/>
      <c r="O27" s="53"/>
      <c r="P27" s="25"/>
    </row>
    <row r="28" spans="1:16" ht="22.5" customHeight="1" x14ac:dyDescent="0.15">
      <c r="A28" s="160"/>
      <c r="B28" s="229" t="str">
        <f>IF(テーブル141523242531[[#This Row],[列1]]="",
    "",
    TEXT(テーブル141523242531[[#This Row],[列1]],"(aaa)"))</f>
        <v/>
      </c>
      <c r="C28" s="164" t="s">
        <v>20</v>
      </c>
      <c r="D28" s="63" t="s">
        <v>21</v>
      </c>
      <c r="E28" s="167" t="s">
        <v>20</v>
      </c>
      <c r="F28" s="174" t="s">
        <v>32</v>
      </c>
      <c r="G28"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29" t="s">
        <v>22</v>
      </c>
      <c r="I28"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31" t="s">
        <v>23</v>
      </c>
      <c r="K28" s="32">
        <f>IFERROR((テーブル141523242531[[#This Row],[列5]]+テーブル141523242531[[#This Row],[列7]]/60)*$C$5,"")</f>
        <v>0</v>
      </c>
      <c r="L28" s="33" t="s">
        <v>4</v>
      </c>
      <c r="M28" s="171"/>
      <c r="N28" s="34"/>
      <c r="O28" s="53"/>
      <c r="P28" s="25"/>
    </row>
    <row r="29" spans="1:16" ht="22.5" customHeight="1" x14ac:dyDescent="0.15">
      <c r="A29" s="160"/>
      <c r="B29" s="229" t="str">
        <f>IF(テーブル141523242531[[#This Row],[列1]]="",
    "",
    TEXT(テーブル141523242531[[#This Row],[列1]],"(aaa)"))</f>
        <v/>
      </c>
      <c r="C29" s="164" t="s">
        <v>20</v>
      </c>
      <c r="D29" s="63" t="s">
        <v>21</v>
      </c>
      <c r="E29" s="167" t="s">
        <v>20</v>
      </c>
      <c r="F29" s="174" t="s">
        <v>32</v>
      </c>
      <c r="G29" s="2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29" t="s">
        <v>22</v>
      </c>
      <c r="I29" s="36"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31" t="s">
        <v>23</v>
      </c>
      <c r="K29" s="32">
        <f>IFERROR((テーブル141523242531[[#This Row],[列5]]+テーブル141523242531[[#This Row],[列7]]/60)*$C$5,"")</f>
        <v>0</v>
      </c>
      <c r="L29" s="33" t="s">
        <v>4</v>
      </c>
      <c r="M29" s="171"/>
      <c r="N29" s="34"/>
      <c r="O29" s="53"/>
      <c r="P29" s="25"/>
    </row>
    <row r="30" spans="1:16" ht="22.5" customHeight="1" thickBot="1" x14ac:dyDescent="0.2">
      <c r="A30" s="161"/>
      <c r="B30" s="230" t="str">
        <f>IF(テーブル141523242531[[#This Row],[列1]]="",
    "",
    TEXT(テーブル141523242531[[#This Row],[列1]],"(aaa)"))</f>
        <v/>
      </c>
      <c r="C30" s="165" t="s">
        <v>20</v>
      </c>
      <c r="D30" s="38" t="s">
        <v>21</v>
      </c>
      <c r="E30" s="168" t="s">
        <v>20</v>
      </c>
      <c r="F30" s="175" t="s">
        <v>32</v>
      </c>
      <c r="G30" s="39">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40" t="s">
        <v>22</v>
      </c>
      <c r="I30" s="41"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42" t="s">
        <v>23</v>
      </c>
      <c r="K30" s="43">
        <f>IFERROR((テーブル141523242531[[#This Row],[列5]]+テーブル141523242531[[#This Row],[列7]]/60)*$C$5,"")</f>
        <v>0</v>
      </c>
      <c r="L30" s="44" t="s">
        <v>4</v>
      </c>
      <c r="M30" s="172"/>
      <c r="N30" s="45"/>
      <c r="O30" s="53"/>
      <c r="P30" s="25"/>
    </row>
    <row r="31" spans="1:16" ht="22.5" customHeight="1" thickBot="1" x14ac:dyDescent="0.2">
      <c r="A31" s="206" t="s">
        <v>27</v>
      </c>
      <c r="B31" s="207"/>
      <c r="C31" s="208"/>
      <c r="D31" s="209"/>
      <c r="E31" s="210"/>
      <c r="F31" s="61"/>
      <c r="G31" s="211">
        <f>SUM(テーブル141523242531[[#All],[列5]])+SUM(テーブル141523242531[[#All],[列7]])/60</f>
        <v>0</v>
      </c>
      <c r="H31" s="212"/>
      <c r="I31" s="213" t="s">
        <v>24</v>
      </c>
      <c r="J31" s="214"/>
      <c r="K31" s="46">
        <f>SUM(テーブル141523242531[[#All],[列9]])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⑯年月支払分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IF(テーブル141523242530[[#This Row],[列1]]="",
    "",
    TEXT(テーブル141523242530[[#This Row],[列1]],"(aaa)"))</f>
        <v/>
      </c>
      <c r="C8" s="177" t="s">
        <v>32</v>
      </c>
      <c r="D8" s="17" t="s">
        <v>13</v>
      </c>
      <c r="E8" s="178" t="s">
        <v>32</v>
      </c>
      <c r="F8" s="179" t="s">
        <v>32</v>
      </c>
      <c r="G8" s="1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19" t="s">
        <v>22</v>
      </c>
      <c r="I8" s="2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21" t="s">
        <v>23</v>
      </c>
      <c r="K8" s="22">
        <f>IFERROR((テーブル141523242530[[#This Row],[列5]]+テーブル141523242530[[#This Row],[列7]]/60)*$C$5,"")</f>
        <v>0</v>
      </c>
      <c r="L8" s="23" t="s">
        <v>4</v>
      </c>
      <c r="M8" s="176"/>
      <c r="N8" s="24"/>
      <c r="O8" s="53"/>
      <c r="P8" s="25"/>
    </row>
    <row r="9" spans="1:16" ht="22.5" customHeight="1" x14ac:dyDescent="0.15">
      <c r="A9" s="160"/>
      <c r="B9" s="228" t="str">
        <f>IF(テーブル141523242530[[#This Row],[列1]]="",
    "",
    TEXT(テーブル141523242530[[#This Row],[列1]],"(aaa)"))</f>
        <v/>
      </c>
      <c r="C9" s="164" t="s">
        <v>32</v>
      </c>
      <c r="D9" s="63" t="s">
        <v>13</v>
      </c>
      <c r="E9" s="167" t="s">
        <v>32</v>
      </c>
      <c r="F9" s="174" t="s">
        <v>32</v>
      </c>
      <c r="G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29" t="s">
        <v>22</v>
      </c>
      <c r="I9" s="3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31" t="s">
        <v>23</v>
      </c>
      <c r="K9" s="32">
        <f>IFERROR((テーブル141523242530[[#This Row],[列5]]+テーブル141523242530[[#This Row],[列7]]/60)*$C$5,"")</f>
        <v>0</v>
      </c>
      <c r="L9" s="33" t="s">
        <v>4</v>
      </c>
      <c r="M9" s="170"/>
      <c r="N9" s="34"/>
      <c r="O9" s="53"/>
      <c r="P9" s="25"/>
    </row>
    <row r="10" spans="1:16" ht="22.5" customHeight="1" x14ac:dyDescent="0.15">
      <c r="A10" s="160"/>
      <c r="B10" s="229" t="str">
        <f>IF(テーブル141523242530[[#This Row],[列1]]="",
    "",
    TEXT(テーブル141523242530[[#This Row],[列1]],"(aaa)"))</f>
        <v/>
      </c>
      <c r="C10" s="164" t="s">
        <v>32</v>
      </c>
      <c r="D10" s="63" t="s">
        <v>13</v>
      </c>
      <c r="E10" s="167" t="s">
        <v>32</v>
      </c>
      <c r="F10" s="174" t="s">
        <v>32</v>
      </c>
      <c r="G10"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29" t="s">
        <v>22</v>
      </c>
      <c r="I10"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31" t="s">
        <v>23</v>
      </c>
      <c r="K10" s="32">
        <f>IFERROR((テーブル141523242530[[#This Row],[列5]]+テーブル141523242530[[#This Row],[列7]]/60)*$C$5,"")</f>
        <v>0</v>
      </c>
      <c r="L10" s="33" t="s">
        <v>4</v>
      </c>
      <c r="M10" s="171"/>
      <c r="N10" s="34"/>
      <c r="O10" s="53"/>
      <c r="P10" s="25"/>
    </row>
    <row r="11" spans="1:16" ht="22.5" customHeight="1" x14ac:dyDescent="0.15">
      <c r="A11" s="160"/>
      <c r="B11" s="229" t="str">
        <f>IF(テーブル141523242530[[#This Row],[列1]]="",
    "",
    TEXT(テーブル141523242530[[#This Row],[列1]],"(aaa)"))</f>
        <v/>
      </c>
      <c r="C11" s="164" t="s">
        <v>20</v>
      </c>
      <c r="D11" s="63" t="s">
        <v>21</v>
      </c>
      <c r="E11" s="167" t="s">
        <v>20</v>
      </c>
      <c r="F11" s="174" t="s">
        <v>32</v>
      </c>
      <c r="G11"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29" t="s">
        <v>22</v>
      </c>
      <c r="I11"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31" t="s">
        <v>23</v>
      </c>
      <c r="K11" s="32">
        <f>IFERROR((テーブル141523242530[[#This Row],[列5]]+テーブル141523242530[[#This Row],[列7]]/60)*$C$5,"")</f>
        <v>0</v>
      </c>
      <c r="L11" s="33" t="s">
        <v>4</v>
      </c>
      <c r="M11" s="171"/>
      <c r="N11" s="34"/>
      <c r="O11" s="53"/>
      <c r="P11" s="25"/>
    </row>
    <row r="12" spans="1:16" ht="22.5" customHeight="1" x14ac:dyDescent="0.15">
      <c r="A12" s="160"/>
      <c r="B12" s="229" t="str">
        <f>IF(テーブル141523242530[[#This Row],[列1]]="",
    "",
    TEXT(テーブル141523242530[[#This Row],[列1]],"(aaa)"))</f>
        <v/>
      </c>
      <c r="C12" s="164" t="s">
        <v>20</v>
      </c>
      <c r="D12" s="63" t="s">
        <v>21</v>
      </c>
      <c r="E12" s="167" t="s">
        <v>20</v>
      </c>
      <c r="F12" s="174" t="s">
        <v>32</v>
      </c>
      <c r="G12"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29" t="s">
        <v>22</v>
      </c>
      <c r="I12"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31" t="s">
        <v>23</v>
      </c>
      <c r="K12" s="32">
        <f>IFERROR((テーブル141523242530[[#This Row],[列5]]+テーブル141523242530[[#This Row],[列7]]/60)*$C$5,"")</f>
        <v>0</v>
      </c>
      <c r="L12" s="33" t="s">
        <v>4</v>
      </c>
      <c r="M12" s="171"/>
      <c r="N12" s="34"/>
      <c r="O12" s="53"/>
      <c r="P12" s="25"/>
    </row>
    <row r="13" spans="1:16" ht="22.5" customHeight="1" x14ac:dyDescent="0.15">
      <c r="A13" s="160"/>
      <c r="B13" s="229" t="str">
        <f>IF(テーブル141523242530[[#This Row],[列1]]="",
    "",
    TEXT(テーブル141523242530[[#This Row],[列1]],"(aaa)"))</f>
        <v/>
      </c>
      <c r="C13" s="164" t="s">
        <v>20</v>
      </c>
      <c r="D13" s="63" t="s">
        <v>21</v>
      </c>
      <c r="E13" s="167" t="s">
        <v>20</v>
      </c>
      <c r="F13" s="174" t="s">
        <v>32</v>
      </c>
      <c r="G13"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29" t="s">
        <v>22</v>
      </c>
      <c r="I13"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31" t="s">
        <v>23</v>
      </c>
      <c r="K13" s="32">
        <f>IFERROR((テーブル141523242530[[#This Row],[列5]]+テーブル141523242530[[#This Row],[列7]]/60)*$C$5,"")</f>
        <v>0</v>
      </c>
      <c r="L13" s="33" t="s">
        <v>4</v>
      </c>
      <c r="M13" s="171"/>
      <c r="N13" s="34"/>
      <c r="O13" s="53"/>
      <c r="P13" s="25"/>
    </row>
    <row r="14" spans="1:16" ht="22.5" customHeight="1" x14ac:dyDescent="0.15">
      <c r="A14" s="160"/>
      <c r="B14" s="229" t="str">
        <f>IF(テーブル141523242530[[#This Row],[列1]]="",
    "",
    TEXT(テーブル141523242530[[#This Row],[列1]],"(aaa)"))</f>
        <v/>
      </c>
      <c r="C14" s="164" t="s">
        <v>20</v>
      </c>
      <c r="D14" s="63" t="s">
        <v>21</v>
      </c>
      <c r="E14" s="167" t="s">
        <v>20</v>
      </c>
      <c r="F14" s="174" t="s">
        <v>32</v>
      </c>
      <c r="G14"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29" t="s">
        <v>22</v>
      </c>
      <c r="I14"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31" t="s">
        <v>23</v>
      </c>
      <c r="K14" s="32">
        <f>IFERROR((テーブル141523242530[[#This Row],[列5]]+テーブル141523242530[[#This Row],[列7]]/60)*$C$5,"")</f>
        <v>0</v>
      </c>
      <c r="L14" s="33" t="s">
        <v>4</v>
      </c>
      <c r="M14" s="171"/>
      <c r="N14" s="34"/>
      <c r="O14" s="53"/>
      <c r="P14" s="25"/>
    </row>
    <row r="15" spans="1:16" ht="22.5" customHeight="1" x14ac:dyDescent="0.15">
      <c r="A15" s="160"/>
      <c r="B15" s="229" t="str">
        <f>IF(テーブル141523242530[[#This Row],[列1]]="",
    "",
    TEXT(テーブル141523242530[[#This Row],[列1]],"(aaa)"))</f>
        <v/>
      </c>
      <c r="C15" s="164" t="s">
        <v>20</v>
      </c>
      <c r="D15" s="63" t="s">
        <v>21</v>
      </c>
      <c r="E15" s="167" t="s">
        <v>20</v>
      </c>
      <c r="F15" s="174" t="s">
        <v>32</v>
      </c>
      <c r="G15"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29" t="s">
        <v>22</v>
      </c>
      <c r="I15"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31" t="s">
        <v>23</v>
      </c>
      <c r="K15" s="32">
        <f>IFERROR((テーブル141523242530[[#This Row],[列5]]+テーブル141523242530[[#This Row],[列7]]/60)*$C$5,"")</f>
        <v>0</v>
      </c>
      <c r="L15" s="33" t="s">
        <v>4</v>
      </c>
      <c r="M15" s="171"/>
      <c r="N15" s="34"/>
      <c r="O15" s="53"/>
      <c r="P15" s="25"/>
    </row>
    <row r="16" spans="1:16" ht="22.5" customHeight="1" x14ac:dyDescent="0.15">
      <c r="A16" s="160"/>
      <c r="B16" s="229" t="str">
        <f>IF(テーブル141523242530[[#This Row],[列1]]="",
    "",
    TEXT(テーブル141523242530[[#This Row],[列1]],"(aaa)"))</f>
        <v/>
      </c>
      <c r="C16" s="164" t="s">
        <v>20</v>
      </c>
      <c r="D16" s="63" t="s">
        <v>21</v>
      </c>
      <c r="E16" s="167" t="s">
        <v>20</v>
      </c>
      <c r="F16" s="174" t="s">
        <v>32</v>
      </c>
      <c r="G16"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29" t="s">
        <v>22</v>
      </c>
      <c r="I16"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31" t="s">
        <v>23</v>
      </c>
      <c r="K16" s="32">
        <f>IFERROR((テーブル141523242530[[#This Row],[列5]]+テーブル141523242530[[#This Row],[列7]]/60)*$C$5,"")</f>
        <v>0</v>
      </c>
      <c r="L16" s="33" t="s">
        <v>4</v>
      </c>
      <c r="M16" s="171"/>
      <c r="N16" s="34"/>
      <c r="O16" s="53"/>
      <c r="P16" s="25"/>
    </row>
    <row r="17" spans="1:16" ht="22.5" customHeight="1" x14ac:dyDescent="0.15">
      <c r="A17" s="160"/>
      <c r="B17" s="229" t="str">
        <f>IF(テーブル141523242530[[#This Row],[列1]]="",
    "",
    TEXT(テーブル141523242530[[#This Row],[列1]],"(aaa)"))</f>
        <v/>
      </c>
      <c r="C17" s="164" t="s">
        <v>20</v>
      </c>
      <c r="D17" s="63" t="s">
        <v>21</v>
      </c>
      <c r="E17" s="167" t="s">
        <v>20</v>
      </c>
      <c r="F17" s="174" t="s">
        <v>32</v>
      </c>
      <c r="G17"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29" t="s">
        <v>22</v>
      </c>
      <c r="I17"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31" t="s">
        <v>23</v>
      </c>
      <c r="K17" s="32">
        <f>IFERROR((テーブル141523242530[[#This Row],[列5]]+テーブル141523242530[[#This Row],[列7]]/60)*$C$5,"")</f>
        <v>0</v>
      </c>
      <c r="L17" s="33" t="s">
        <v>4</v>
      </c>
      <c r="M17" s="171"/>
      <c r="N17" s="34"/>
      <c r="O17" s="53"/>
      <c r="P17" s="25"/>
    </row>
    <row r="18" spans="1:16" ht="22.5" customHeight="1" x14ac:dyDescent="0.15">
      <c r="A18" s="160"/>
      <c r="B18" s="229" t="str">
        <f>IF(テーブル141523242530[[#This Row],[列1]]="",
    "",
    TEXT(テーブル141523242530[[#This Row],[列1]],"(aaa)"))</f>
        <v/>
      </c>
      <c r="C18" s="164" t="s">
        <v>20</v>
      </c>
      <c r="D18" s="63" t="s">
        <v>21</v>
      </c>
      <c r="E18" s="167" t="s">
        <v>20</v>
      </c>
      <c r="F18" s="174" t="s">
        <v>32</v>
      </c>
      <c r="G18"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29" t="s">
        <v>22</v>
      </c>
      <c r="I18"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31" t="s">
        <v>23</v>
      </c>
      <c r="K18" s="32">
        <f>IFERROR((テーブル141523242530[[#This Row],[列5]]+テーブル141523242530[[#This Row],[列7]]/60)*$C$5,"")</f>
        <v>0</v>
      </c>
      <c r="L18" s="33" t="s">
        <v>4</v>
      </c>
      <c r="M18" s="171"/>
      <c r="N18" s="34"/>
      <c r="O18" s="53"/>
      <c r="P18" s="25"/>
    </row>
    <row r="19" spans="1:16" ht="22.5" customHeight="1" x14ac:dyDescent="0.15">
      <c r="A19" s="160"/>
      <c r="B19" s="229" t="str">
        <f>IF(テーブル141523242530[[#This Row],[列1]]="",
    "",
    TEXT(テーブル141523242530[[#This Row],[列1]],"(aaa)"))</f>
        <v/>
      </c>
      <c r="C19" s="164" t="s">
        <v>20</v>
      </c>
      <c r="D19" s="63" t="s">
        <v>21</v>
      </c>
      <c r="E19" s="167" t="s">
        <v>20</v>
      </c>
      <c r="F19" s="174" t="s">
        <v>32</v>
      </c>
      <c r="G1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29" t="s">
        <v>22</v>
      </c>
      <c r="I19"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31" t="s">
        <v>23</v>
      </c>
      <c r="K19" s="32">
        <f>IFERROR((テーブル141523242530[[#This Row],[列5]]+テーブル141523242530[[#This Row],[列7]]/60)*$C$5,"")</f>
        <v>0</v>
      </c>
      <c r="L19" s="33" t="s">
        <v>4</v>
      </c>
      <c r="M19" s="171"/>
      <c r="N19" s="34"/>
      <c r="O19" s="53"/>
      <c r="P19" s="25"/>
    </row>
    <row r="20" spans="1:16" ht="22.5" customHeight="1" x14ac:dyDescent="0.15">
      <c r="A20" s="160"/>
      <c r="B20" s="229" t="str">
        <f>IF(テーブル141523242530[[#This Row],[列1]]="",
    "",
    TEXT(テーブル141523242530[[#This Row],[列1]],"(aaa)"))</f>
        <v/>
      </c>
      <c r="C20" s="164" t="s">
        <v>20</v>
      </c>
      <c r="D20" s="63" t="s">
        <v>21</v>
      </c>
      <c r="E20" s="167" t="s">
        <v>20</v>
      </c>
      <c r="F20" s="174" t="s">
        <v>32</v>
      </c>
      <c r="G20"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29" t="s">
        <v>22</v>
      </c>
      <c r="I20"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31" t="s">
        <v>23</v>
      </c>
      <c r="K20" s="32">
        <f>IFERROR((テーブル141523242530[[#This Row],[列5]]+テーブル141523242530[[#This Row],[列7]]/60)*$C$5,"")</f>
        <v>0</v>
      </c>
      <c r="L20" s="33" t="s">
        <v>4</v>
      </c>
      <c r="M20" s="171"/>
      <c r="N20" s="34"/>
      <c r="O20" s="53"/>
      <c r="P20" s="25"/>
    </row>
    <row r="21" spans="1:16" ht="22.5" customHeight="1" x14ac:dyDescent="0.15">
      <c r="A21" s="160"/>
      <c r="B21" s="229" t="str">
        <f>IF(テーブル141523242530[[#This Row],[列1]]="",
    "",
    TEXT(テーブル141523242530[[#This Row],[列1]],"(aaa)"))</f>
        <v/>
      </c>
      <c r="C21" s="164" t="s">
        <v>20</v>
      </c>
      <c r="D21" s="63" t="s">
        <v>21</v>
      </c>
      <c r="E21" s="167" t="s">
        <v>20</v>
      </c>
      <c r="F21" s="174" t="s">
        <v>32</v>
      </c>
      <c r="G21"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29" t="s">
        <v>22</v>
      </c>
      <c r="I21"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31" t="s">
        <v>23</v>
      </c>
      <c r="K21" s="32">
        <f>IFERROR((テーブル141523242530[[#This Row],[列5]]+テーブル141523242530[[#This Row],[列7]]/60)*$C$5,"")</f>
        <v>0</v>
      </c>
      <c r="L21" s="33" t="s">
        <v>4</v>
      </c>
      <c r="M21" s="171"/>
      <c r="N21" s="34"/>
      <c r="O21" s="53"/>
      <c r="P21" s="25"/>
    </row>
    <row r="22" spans="1:16" ht="22.5" customHeight="1" x14ac:dyDescent="0.15">
      <c r="A22" s="160"/>
      <c r="B22" s="229" t="str">
        <f>IF(テーブル141523242530[[#This Row],[列1]]="",
    "",
    TEXT(テーブル141523242530[[#This Row],[列1]],"(aaa)"))</f>
        <v/>
      </c>
      <c r="C22" s="164" t="s">
        <v>20</v>
      </c>
      <c r="D22" s="63" t="s">
        <v>21</v>
      </c>
      <c r="E22" s="167" t="s">
        <v>20</v>
      </c>
      <c r="F22" s="174" t="s">
        <v>32</v>
      </c>
      <c r="G22"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29" t="s">
        <v>22</v>
      </c>
      <c r="I22"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31" t="s">
        <v>23</v>
      </c>
      <c r="K22" s="32">
        <f>IFERROR((テーブル141523242530[[#This Row],[列5]]+テーブル141523242530[[#This Row],[列7]]/60)*$C$5,"")</f>
        <v>0</v>
      </c>
      <c r="L22" s="33" t="s">
        <v>4</v>
      </c>
      <c r="M22" s="171"/>
      <c r="N22" s="34"/>
      <c r="O22" s="53"/>
      <c r="P22" s="25"/>
    </row>
    <row r="23" spans="1:16" ht="22.5" customHeight="1" x14ac:dyDescent="0.15">
      <c r="A23" s="160"/>
      <c r="B23" s="229" t="str">
        <f>IF(テーブル141523242530[[#This Row],[列1]]="",
    "",
    TEXT(テーブル141523242530[[#This Row],[列1]],"(aaa)"))</f>
        <v/>
      </c>
      <c r="C23" s="164" t="s">
        <v>20</v>
      </c>
      <c r="D23" s="63" t="s">
        <v>21</v>
      </c>
      <c r="E23" s="167" t="s">
        <v>20</v>
      </c>
      <c r="F23" s="174" t="s">
        <v>32</v>
      </c>
      <c r="G23"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29" t="s">
        <v>22</v>
      </c>
      <c r="I23"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31" t="s">
        <v>23</v>
      </c>
      <c r="K23" s="32">
        <f>IFERROR((テーブル141523242530[[#This Row],[列5]]+テーブル141523242530[[#This Row],[列7]]/60)*$C$5,"")</f>
        <v>0</v>
      </c>
      <c r="L23" s="33" t="s">
        <v>4</v>
      </c>
      <c r="M23" s="171"/>
      <c r="N23" s="34"/>
      <c r="O23" s="53"/>
      <c r="P23" s="25"/>
    </row>
    <row r="24" spans="1:16" ht="22.5" customHeight="1" x14ac:dyDescent="0.15">
      <c r="A24" s="160"/>
      <c r="B24" s="229" t="str">
        <f>IF(テーブル141523242530[[#This Row],[列1]]="",
    "",
    TEXT(テーブル141523242530[[#This Row],[列1]],"(aaa)"))</f>
        <v/>
      </c>
      <c r="C24" s="164" t="s">
        <v>20</v>
      </c>
      <c r="D24" s="63" t="s">
        <v>21</v>
      </c>
      <c r="E24" s="167" t="s">
        <v>20</v>
      </c>
      <c r="F24" s="174" t="s">
        <v>32</v>
      </c>
      <c r="G24"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29" t="s">
        <v>22</v>
      </c>
      <c r="I24"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31" t="s">
        <v>23</v>
      </c>
      <c r="K24" s="32">
        <f>IFERROR((テーブル141523242530[[#This Row],[列5]]+テーブル141523242530[[#This Row],[列7]]/60)*$C$5,"")</f>
        <v>0</v>
      </c>
      <c r="L24" s="33" t="s">
        <v>4</v>
      </c>
      <c r="M24" s="170"/>
      <c r="N24" s="34"/>
      <c r="O24" s="53"/>
      <c r="P24" s="25"/>
    </row>
    <row r="25" spans="1:16" ht="22.5" customHeight="1" x14ac:dyDescent="0.15">
      <c r="A25" s="160"/>
      <c r="B25" s="229" t="str">
        <f>IF(テーブル141523242530[[#This Row],[列1]]="",
    "",
    TEXT(テーブル141523242530[[#This Row],[列1]],"(aaa)"))</f>
        <v/>
      </c>
      <c r="C25" s="164" t="s">
        <v>20</v>
      </c>
      <c r="D25" s="63" t="s">
        <v>21</v>
      </c>
      <c r="E25" s="167" t="s">
        <v>20</v>
      </c>
      <c r="F25" s="174" t="s">
        <v>32</v>
      </c>
      <c r="G25"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29" t="s">
        <v>22</v>
      </c>
      <c r="I25"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31" t="s">
        <v>23</v>
      </c>
      <c r="K25" s="32">
        <f>IFERROR((テーブル141523242530[[#This Row],[列5]]+テーブル141523242530[[#This Row],[列7]]/60)*$C$5,"")</f>
        <v>0</v>
      </c>
      <c r="L25" s="33" t="s">
        <v>4</v>
      </c>
      <c r="M25" s="171"/>
      <c r="N25" s="34"/>
      <c r="O25" s="53"/>
      <c r="P25" s="25"/>
    </row>
    <row r="26" spans="1:16" ht="22.5" customHeight="1" x14ac:dyDescent="0.15">
      <c r="A26" s="160"/>
      <c r="B26" s="229" t="str">
        <f>IF(テーブル141523242530[[#This Row],[列1]]="",
    "",
    TEXT(テーブル141523242530[[#This Row],[列1]],"(aaa)"))</f>
        <v/>
      </c>
      <c r="C26" s="164" t="s">
        <v>20</v>
      </c>
      <c r="D26" s="63" t="s">
        <v>21</v>
      </c>
      <c r="E26" s="167" t="s">
        <v>20</v>
      </c>
      <c r="F26" s="174" t="s">
        <v>32</v>
      </c>
      <c r="G26"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29" t="s">
        <v>22</v>
      </c>
      <c r="I26"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31" t="s">
        <v>23</v>
      </c>
      <c r="K26" s="32">
        <f>IFERROR((テーブル141523242530[[#This Row],[列5]]+テーブル141523242530[[#This Row],[列7]]/60)*$C$5,"")</f>
        <v>0</v>
      </c>
      <c r="L26" s="33" t="s">
        <v>4</v>
      </c>
      <c r="M26" s="171"/>
      <c r="N26" s="34"/>
      <c r="O26" s="53"/>
      <c r="P26" s="25"/>
    </row>
    <row r="27" spans="1:16" ht="22.5" customHeight="1" x14ac:dyDescent="0.15">
      <c r="A27" s="160"/>
      <c r="B27" s="229" t="str">
        <f>IF(テーブル141523242530[[#This Row],[列1]]="",
    "",
    TEXT(テーブル141523242530[[#This Row],[列1]],"(aaa)"))</f>
        <v/>
      </c>
      <c r="C27" s="164" t="s">
        <v>20</v>
      </c>
      <c r="D27" s="63" t="s">
        <v>21</v>
      </c>
      <c r="E27" s="167" t="s">
        <v>20</v>
      </c>
      <c r="F27" s="174" t="s">
        <v>32</v>
      </c>
      <c r="G27"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29" t="s">
        <v>22</v>
      </c>
      <c r="I27"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31" t="s">
        <v>23</v>
      </c>
      <c r="K27" s="32">
        <f>IFERROR((テーブル141523242530[[#This Row],[列5]]+テーブル141523242530[[#This Row],[列7]]/60)*$C$5,"")</f>
        <v>0</v>
      </c>
      <c r="L27" s="33" t="s">
        <v>4</v>
      </c>
      <c r="M27" s="171"/>
      <c r="N27" s="34"/>
      <c r="O27" s="53"/>
      <c r="P27" s="25"/>
    </row>
    <row r="28" spans="1:16" ht="22.5" customHeight="1" x14ac:dyDescent="0.15">
      <c r="A28" s="160"/>
      <c r="B28" s="229" t="str">
        <f>IF(テーブル141523242530[[#This Row],[列1]]="",
    "",
    TEXT(テーブル141523242530[[#This Row],[列1]],"(aaa)"))</f>
        <v/>
      </c>
      <c r="C28" s="164" t="s">
        <v>20</v>
      </c>
      <c r="D28" s="63" t="s">
        <v>21</v>
      </c>
      <c r="E28" s="167" t="s">
        <v>20</v>
      </c>
      <c r="F28" s="174" t="s">
        <v>32</v>
      </c>
      <c r="G28"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29" t="s">
        <v>22</v>
      </c>
      <c r="I28"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31" t="s">
        <v>23</v>
      </c>
      <c r="K28" s="32">
        <f>IFERROR((テーブル141523242530[[#This Row],[列5]]+テーブル141523242530[[#This Row],[列7]]/60)*$C$5,"")</f>
        <v>0</v>
      </c>
      <c r="L28" s="33" t="s">
        <v>4</v>
      </c>
      <c r="M28" s="171"/>
      <c r="N28" s="34"/>
      <c r="O28" s="53"/>
      <c r="P28" s="25"/>
    </row>
    <row r="29" spans="1:16" ht="22.5" customHeight="1" x14ac:dyDescent="0.15">
      <c r="A29" s="160"/>
      <c r="B29" s="229" t="str">
        <f>IF(テーブル141523242530[[#This Row],[列1]]="",
    "",
    TEXT(テーブル141523242530[[#This Row],[列1]],"(aaa)"))</f>
        <v/>
      </c>
      <c r="C29" s="164" t="s">
        <v>20</v>
      </c>
      <c r="D29" s="63" t="s">
        <v>21</v>
      </c>
      <c r="E29" s="167" t="s">
        <v>20</v>
      </c>
      <c r="F29" s="174" t="s">
        <v>32</v>
      </c>
      <c r="G29" s="2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29" t="s">
        <v>22</v>
      </c>
      <c r="I29" s="36"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31" t="s">
        <v>23</v>
      </c>
      <c r="K29" s="32">
        <f>IFERROR((テーブル141523242530[[#This Row],[列5]]+テーブル141523242530[[#This Row],[列7]]/60)*$C$5,"")</f>
        <v>0</v>
      </c>
      <c r="L29" s="33" t="s">
        <v>4</v>
      </c>
      <c r="M29" s="171"/>
      <c r="N29" s="34"/>
      <c r="O29" s="53"/>
      <c r="P29" s="25"/>
    </row>
    <row r="30" spans="1:16" ht="22.5" customHeight="1" thickBot="1" x14ac:dyDescent="0.2">
      <c r="A30" s="161"/>
      <c r="B30" s="230" t="str">
        <f>IF(テーブル141523242530[[#This Row],[列1]]="",
    "",
    TEXT(テーブル141523242530[[#This Row],[列1]],"(aaa)"))</f>
        <v/>
      </c>
      <c r="C30" s="165" t="s">
        <v>20</v>
      </c>
      <c r="D30" s="38" t="s">
        <v>21</v>
      </c>
      <c r="E30" s="168" t="s">
        <v>20</v>
      </c>
      <c r="F30" s="175" t="s">
        <v>32</v>
      </c>
      <c r="G30" s="39">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40" t="s">
        <v>22</v>
      </c>
      <c r="I30" s="41"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42" t="s">
        <v>23</v>
      </c>
      <c r="K30" s="43">
        <f>IFERROR((テーブル141523242530[[#This Row],[列5]]+テーブル141523242530[[#This Row],[列7]]/60)*$C$5,"")</f>
        <v>0</v>
      </c>
      <c r="L30" s="44" t="s">
        <v>4</v>
      </c>
      <c r="M30" s="172"/>
      <c r="N30" s="45"/>
      <c r="O30" s="53"/>
      <c r="P30" s="25"/>
    </row>
    <row r="31" spans="1:16" ht="22.5" customHeight="1" thickBot="1" x14ac:dyDescent="0.2">
      <c r="A31" s="206" t="s">
        <v>27</v>
      </c>
      <c r="B31" s="207"/>
      <c r="C31" s="208"/>
      <c r="D31" s="209"/>
      <c r="E31" s="210"/>
      <c r="F31" s="61"/>
      <c r="G31" s="211">
        <f>SUM(テーブル141523242530[[#All],[列5]])+SUM(テーブル141523242530[[#All],[列7]])/60</f>
        <v>0</v>
      </c>
      <c r="H31" s="212"/>
      <c r="I31" s="213" t="s">
        <v>24</v>
      </c>
      <c r="J31" s="214"/>
      <c r="K31" s="46">
        <f>SUM(テーブル141523242530[[#All],[列9]])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⑰年月支払分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IF(テーブル141523242529[[#This Row],[列1]]="",
    "",
    TEXT(テーブル141523242529[[#This Row],[列1]],"(aaa)"))</f>
        <v/>
      </c>
      <c r="C8" s="177" t="s">
        <v>32</v>
      </c>
      <c r="D8" s="17" t="s">
        <v>13</v>
      </c>
      <c r="E8" s="178" t="s">
        <v>32</v>
      </c>
      <c r="F8" s="179" t="s">
        <v>32</v>
      </c>
      <c r="G8" s="1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19" t="s">
        <v>22</v>
      </c>
      <c r="I8" s="2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21" t="s">
        <v>23</v>
      </c>
      <c r="K8" s="22">
        <f>IFERROR((テーブル141523242529[[#This Row],[列5]]+テーブル141523242529[[#This Row],[列7]]/60)*$C$5,"")</f>
        <v>0</v>
      </c>
      <c r="L8" s="23" t="s">
        <v>4</v>
      </c>
      <c r="M8" s="176"/>
      <c r="N8" s="24"/>
      <c r="O8" s="53"/>
      <c r="P8" s="25"/>
    </row>
    <row r="9" spans="1:16" ht="22.5" customHeight="1" x14ac:dyDescent="0.15">
      <c r="A9" s="160"/>
      <c r="B9" s="228" t="str">
        <f>IF(テーブル141523242529[[#This Row],[列1]]="",
    "",
    TEXT(テーブル141523242529[[#This Row],[列1]],"(aaa)"))</f>
        <v/>
      </c>
      <c r="C9" s="164" t="s">
        <v>32</v>
      </c>
      <c r="D9" s="63" t="s">
        <v>13</v>
      </c>
      <c r="E9" s="167" t="s">
        <v>32</v>
      </c>
      <c r="F9" s="174" t="s">
        <v>32</v>
      </c>
      <c r="G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29" t="s">
        <v>22</v>
      </c>
      <c r="I9" s="3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31" t="s">
        <v>23</v>
      </c>
      <c r="K9" s="32">
        <f>IFERROR((テーブル141523242529[[#This Row],[列5]]+テーブル141523242529[[#This Row],[列7]]/60)*$C$5,"")</f>
        <v>0</v>
      </c>
      <c r="L9" s="33" t="s">
        <v>4</v>
      </c>
      <c r="M9" s="170"/>
      <c r="N9" s="34"/>
      <c r="O9" s="53"/>
      <c r="P9" s="25"/>
    </row>
    <row r="10" spans="1:16" ht="22.5" customHeight="1" x14ac:dyDescent="0.15">
      <c r="A10" s="160"/>
      <c r="B10" s="229" t="str">
        <f>IF(テーブル141523242529[[#This Row],[列1]]="",
    "",
    TEXT(テーブル141523242529[[#This Row],[列1]],"(aaa)"))</f>
        <v/>
      </c>
      <c r="C10" s="164" t="s">
        <v>32</v>
      </c>
      <c r="D10" s="63" t="s">
        <v>13</v>
      </c>
      <c r="E10" s="167" t="s">
        <v>32</v>
      </c>
      <c r="F10" s="174" t="s">
        <v>32</v>
      </c>
      <c r="G10"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29" t="s">
        <v>22</v>
      </c>
      <c r="I10"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31" t="s">
        <v>23</v>
      </c>
      <c r="K10" s="32">
        <f>IFERROR((テーブル141523242529[[#This Row],[列5]]+テーブル141523242529[[#This Row],[列7]]/60)*$C$5,"")</f>
        <v>0</v>
      </c>
      <c r="L10" s="33" t="s">
        <v>4</v>
      </c>
      <c r="M10" s="171"/>
      <c r="N10" s="34"/>
      <c r="O10" s="53"/>
      <c r="P10" s="25"/>
    </row>
    <row r="11" spans="1:16" ht="22.5" customHeight="1" x14ac:dyDescent="0.15">
      <c r="A11" s="160"/>
      <c r="B11" s="229" t="str">
        <f>IF(テーブル141523242529[[#This Row],[列1]]="",
    "",
    TEXT(テーブル141523242529[[#This Row],[列1]],"(aaa)"))</f>
        <v/>
      </c>
      <c r="C11" s="164" t="s">
        <v>20</v>
      </c>
      <c r="D11" s="63" t="s">
        <v>21</v>
      </c>
      <c r="E11" s="167" t="s">
        <v>20</v>
      </c>
      <c r="F11" s="174" t="s">
        <v>32</v>
      </c>
      <c r="G11"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29" t="s">
        <v>22</v>
      </c>
      <c r="I11"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31" t="s">
        <v>23</v>
      </c>
      <c r="K11" s="32">
        <f>IFERROR((テーブル141523242529[[#This Row],[列5]]+テーブル141523242529[[#This Row],[列7]]/60)*$C$5,"")</f>
        <v>0</v>
      </c>
      <c r="L11" s="33" t="s">
        <v>4</v>
      </c>
      <c r="M11" s="171"/>
      <c r="N11" s="34"/>
      <c r="O11" s="53"/>
      <c r="P11" s="25"/>
    </row>
    <row r="12" spans="1:16" ht="22.5" customHeight="1" x14ac:dyDescent="0.15">
      <c r="A12" s="160"/>
      <c r="B12" s="229" t="str">
        <f>IF(テーブル141523242529[[#This Row],[列1]]="",
    "",
    TEXT(テーブル141523242529[[#This Row],[列1]],"(aaa)"))</f>
        <v/>
      </c>
      <c r="C12" s="164" t="s">
        <v>20</v>
      </c>
      <c r="D12" s="63" t="s">
        <v>21</v>
      </c>
      <c r="E12" s="167" t="s">
        <v>20</v>
      </c>
      <c r="F12" s="174" t="s">
        <v>32</v>
      </c>
      <c r="G12"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29" t="s">
        <v>22</v>
      </c>
      <c r="I12"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31" t="s">
        <v>23</v>
      </c>
      <c r="K12" s="32">
        <f>IFERROR((テーブル141523242529[[#This Row],[列5]]+テーブル141523242529[[#This Row],[列7]]/60)*$C$5,"")</f>
        <v>0</v>
      </c>
      <c r="L12" s="33" t="s">
        <v>4</v>
      </c>
      <c r="M12" s="171"/>
      <c r="N12" s="34"/>
      <c r="O12" s="53"/>
      <c r="P12" s="25"/>
    </row>
    <row r="13" spans="1:16" ht="22.5" customHeight="1" x14ac:dyDescent="0.15">
      <c r="A13" s="160"/>
      <c r="B13" s="229" t="str">
        <f>IF(テーブル141523242529[[#This Row],[列1]]="",
    "",
    TEXT(テーブル141523242529[[#This Row],[列1]],"(aaa)"))</f>
        <v/>
      </c>
      <c r="C13" s="164" t="s">
        <v>20</v>
      </c>
      <c r="D13" s="63" t="s">
        <v>21</v>
      </c>
      <c r="E13" s="167" t="s">
        <v>20</v>
      </c>
      <c r="F13" s="174" t="s">
        <v>32</v>
      </c>
      <c r="G13"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29" t="s">
        <v>22</v>
      </c>
      <c r="I13"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31" t="s">
        <v>23</v>
      </c>
      <c r="K13" s="32">
        <f>IFERROR((テーブル141523242529[[#This Row],[列5]]+テーブル141523242529[[#This Row],[列7]]/60)*$C$5,"")</f>
        <v>0</v>
      </c>
      <c r="L13" s="33" t="s">
        <v>4</v>
      </c>
      <c r="M13" s="171"/>
      <c r="N13" s="34"/>
      <c r="O13" s="53"/>
      <c r="P13" s="25"/>
    </row>
    <row r="14" spans="1:16" ht="22.5" customHeight="1" x14ac:dyDescent="0.15">
      <c r="A14" s="160"/>
      <c r="B14" s="229" t="str">
        <f>IF(テーブル141523242529[[#This Row],[列1]]="",
    "",
    TEXT(テーブル141523242529[[#This Row],[列1]],"(aaa)"))</f>
        <v/>
      </c>
      <c r="C14" s="164" t="s">
        <v>20</v>
      </c>
      <c r="D14" s="63" t="s">
        <v>21</v>
      </c>
      <c r="E14" s="167" t="s">
        <v>20</v>
      </c>
      <c r="F14" s="174" t="s">
        <v>32</v>
      </c>
      <c r="G14"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29" t="s">
        <v>22</v>
      </c>
      <c r="I14"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31" t="s">
        <v>23</v>
      </c>
      <c r="K14" s="32">
        <f>IFERROR((テーブル141523242529[[#This Row],[列5]]+テーブル141523242529[[#This Row],[列7]]/60)*$C$5,"")</f>
        <v>0</v>
      </c>
      <c r="L14" s="33" t="s">
        <v>4</v>
      </c>
      <c r="M14" s="171"/>
      <c r="N14" s="34"/>
      <c r="O14" s="53"/>
      <c r="P14" s="25"/>
    </row>
    <row r="15" spans="1:16" ht="22.5" customHeight="1" x14ac:dyDescent="0.15">
      <c r="A15" s="160"/>
      <c r="B15" s="229" t="str">
        <f>IF(テーブル141523242529[[#This Row],[列1]]="",
    "",
    TEXT(テーブル141523242529[[#This Row],[列1]],"(aaa)"))</f>
        <v/>
      </c>
      <c r="C15" s="164" t="s">
        <v>20</v>
      </c>
      <c r="D15" s="63" t="s">
        <v>21</v>
      </c>
      <c r="E15" s="167" t="s">
        <v>20</v>
      </c>
      <c r="F15" s="174" t="s">
        <v>32</v>
      </c>
      <c r="G15"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29" t="s">
        <v>22</v>
      </c>
      <c r="I15"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31" t="s">
        <v>23</v>
      </c>
      <c r="K15" s="32">
        <f>IFERROR((テーブル141523242529[[#This Row],[列5]]+テーブル141523242529[[#This Row],[列7]]/60)*$C$5,"")</f>
        <v>0</v>
      </c>
      <c r="L15" s="33" t="s">
        <v>4</v>
      </c>
      <c r="M15" s="171"/>
      <c r="N15" s="34"/>
      <c r="O15" s="53"/>
      <c r="P15" s="25"/>
    </row>
    <row r="16" spans="1:16" ht="22.5" customHeight="1" x14ac:dyDescent="0.15">
      <c r="A16" s="160"/>
      <c r="B16" s="229" t="str">
        <f>IF(テーブル141523242529[[#This Row],[列1]]="",
    "",
    TEXT(テーブル141523242529[[#This Row],[列1]],"(aaa)"))</f>
        <v/>
      </c>
      <c r="C16" s="164" t="s">
        <v>20</v>
      </c>
      <c r="D16" s="63" t="s">
        <v>21</v>
      </c>
      <c r="E16" s="167" t="s">
        <v>20</v>
      </c>
      <c r="F16" s="174" t="s">
        <v>32</v>
      </c>
      <c r="G16"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29" t="s">
        <v>22</v>
      </c>
      <c r="I16"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31" t="s">
        <v>23</v>
      </c>
      <c r="K16" s="32">
        <f>IFERROR((テーブル141523242529[[#This Row],[列5]]+テーブル141523242529[[#This Row],[列7]]/60)*$C$5,"")</f>
        <v>0</v>
      </c>
      <c r="L16" s="33" t="s">
        <v>4</v>
      </c>
      <c r="M16" s="171"/>
      <c r="N16" s="34"/>
      <c r="O16" s="53"/>
      <c r="P16" s="25"/>
    </row>
    <row r="17" spans="1:16" ht="22.5" customHeight="1" x14ac:dyDescent="0.15">
      <c r="A17" s="160"/>
      <c r="B17" s="229" t="str">
        <f>IF(テーブル141523242529[[#This Row],[列1]]="",
    "",
    TEXT(テーブル141523242529[[#This Row],[列1]],"(aaa)"))</f>
        <v/>
      </c>
      <c r="C17" s="164" t="s">
        <v>20</v>
      </c>
      <c r="D17" s="63" t="s">
        <v>21</v>
      </c>
      <c r="E17" s="167" t="s">
        <v>20</v>
      </c>
      <c r="F17" s="174" t="s">
        <v>32</v>
      </c>
      <c r="G17"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29" t="s">
        <v>22</v>
      </c>
      <c r="I17"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31" t="s">
        <v>23</v>
      </c>
      <c r="K17" s="32">
        <f>IFERROR((テーブル141523242529[[#This Row],[列5]]+テーブル141523242529[[#This Row],[列7]]/60)*$C$5,"")</f>
        <v>0</v>
      </c>
      <c r="L17" s="33" t="s">
        <v>4</v>
      </c>
      <c r="M17" s="171"/>
      <c r="N17" s="34"/>
      <c r="O17" s="53"/>
      <c r="P17" s="25"/>
    </row>
    <row r="18" spans="1:16" ht="22.5" customHeight="1" x14ac:dyDescent="0.15">
      <c r="A18" s="160"/>
      <c r="B18" s="229" t="str">
        <f>IF(テーブル141523242529[[#This Row],[列1]]="",
    "",
    TEXT(テーブル141523242529[[#This Row],[列1]],"(aaa)"))</f>
        <v/>
      </c>
      <c r="C18" s="164" t="s">
        <v>20</v>
      </c>
      <c r="D18" s="63" t="s">
        <v>21</v>
      </c>
      <c r="E18" s="167" t="s">
        <v>20</v>
      </c>
      <c r="F18" s="174" t="s">
        <v>32</v>
      </c>
      <c r="G18"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29" t="s">
        <v>22</v>
      </c>
      <c r="I18"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31" t="s">
        <v>23</v>
      </c>
      <c r="K18" s="32">
        <f>IFERROR((テーブル141523242529[[#This Row],[列5]]+テーブル141523242529[[#This Row],[列7]]/60)*$C$5,"")</f>
        <v>0</v>
      </c>
      <c r="L18" s="33" t="s">
        <v>4</v>
      </c>
      <c r="M18" s="171"/>
      <c r="N18" s="34"/>
      <c r="O18" s="53"/>
      <c r="P18" s="25"/>
    </row>
    <row r="19" spans="1:16" ht="22.5" customHeight="1" x14ac:dyDescent="0.15">
      <c r="A19" s="160"/>
      <c r="B19" s="229" t="str">
        <f>IF(テーブル141523242529[[#This Row],[列1]]="",
    "",
    TEXT(テーブル141523242529[[#This Row],[列1]],"(aaa)"))</f>
        <v/>
      </c>
      <c r="C19" s="164" t="s">
        <v>20</v>
      </c>
      <c r="D19" s="63" t="s">
        <v>21</v>
      </c>
      <c r="E19" s="167" t="s">
        <v>20</v>
      </c>
      <c r="F19" s="174" t="s">
        <v>32</v>
      </c>
      <c r="G1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29" t="s">
        <v>22</v>
      </c>
      <c r="I19"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31" t="s">
        <v>23</v>
      </c>
      <c r="K19" s="32">
        <f>IFERROR((テーブル141523242529[[#This Row],[列5]]+テーブル141523242529[[#This Row],[列7]]/60)*$C$5,"")</f>
        <v>0</v>
      </c>
      <c r="L19" s="33" t="s">
        <v>4</v>
      </c>
      <c r="M19" s="171"/>
      <c r="N19" s="34"/>
      <c r="O19" s="53"/>
      <c r="P19" s="25"/>
    </row>
    <row r="20" spans="1:16" ht="22.5" customHeight="1" x14ac:dyDescent="0.15">
      <c r="A20" s="160"/>
      <c r="B20" s="229" t="str">
        <f>IF(テーブル141523242529[[#This Row],[列1]]="",
    "",
    TEXT(テーブル141523242529[[#This Row],[列1]],"(aaa)"))</f>
        <v/>
      </c>
      <c r="C20" s="164" t="s">
        <v>20</v>
      </c>
      <c r="D20" s="63" t="s">
        <v>21</v>
      </c>
      <c r="E20" s="167" t="s">
        <v>20</v>
      </c>
      <c r="F20" s="174" t="s">
        <v>32</v>
      </c>
      <c r="G20"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29" t="s">
        <v>22</v>
      </c>
      <c r="I20"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31" t="s">
        <v>23</v>
      </c>
      <c r="K20" s="32">
        <f>IFERROR((テーブル141523242529[[#This Row],[列5]]+テーブル141523242529[[#This Row],[列7]]/60)*$C$5,"")</f>
        <v>0</v>
      </c>
      <c r="L20" s="33" t="s">
        <v>4</v>
      </c>
      <c r="M20" s="171"/>
      <c r="N20" s="34"/>
      <c r="O20" s="53"/>
      <c r="P20" s="25"/>
    </row>
    <row r="21" spans="1:16" ht="22.5" customHeight="1" x14ac:dyDescent="0.15">
      <c r="A21" s="160"/>
      <c r="B21" s="229" t="str">
        <f>IF(テーブル141523242529[[#This Row],[列1]]="",
    "",
    TEXT(テーブル141523242529[[#This Row],[列1]],"(aaa)"))</f>
        <v/>
      </c>
      <c r="C21" s="164" t="s">
        <v>20</v>
      </c>
      <c r="D21" s="63" t="s">
        <v>21</v>
      </c>
      <c r="E21" s="167" t="s">
        <v>20</v>
      </c>
      <c r="F21" s="174" t="s">
        <v>32</v>
      </c>
      <c r="G21"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29" t="s">
        <v>22</v>
      </c>
      <c r="I21"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31" t="s">
        <v>23</v>
      </c>
      <c r="K21" s="32">
        <f>IFERROR((テーブル141523242529[[#This Row],[列5]]+テーブル141523242529[[#This Row],[列7]]/60)*$C$5,"")</f>
        <v>0</v>
      </c>
      <c r="L21" s="33" t="s">
        <v>4</v>
      </c>
      <c r="M21" s="171"/>
      <c r="N21" s="34"/>
      <c r="O21" s="53"/>
      <c r="P21" s="25"/>
    </row>
    <row r="22" spans="1:16" ht="22.5" customHeight="1" x14ac:dyDescent="0.15">
      <c r="A22" s="160"/>
      <c r="B22" s="229" t="str">
        <f>IF(テーブル141523242529[[#This Row],[列1]]="",
    "",
    TEXT(テーブル141523242529[[#This Row],[列1]],"(aaa)"))</f>
        <v/>
      </c>
      <c r="C22" s="164" t="s">
        <v>20</v>
      </c>
      <c r="D22" s="63" t="s">
        <v>21</v>
      </c>
      <c r="E22" s="167" t="s">
        <v>20</v>
      </c>
      <c r="F22" s="174" t="s">
        <v>32</v>
      </c>
      <c r="G22"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29" t="s">
        <v>22</v>
      </c>
      <c r="I22"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31" t="s">
        <v>23</v>
      </c>
      <c r="K22" s="32">
        <f>IFERROR((テーブル141523242529[[#This Row],[列5]]+テーブル141523242529[[#This Row],[列7]]/60)*$C$5,"")</f>
        <v>0</v>
      </c>
      <c r="L22" s="33" t="s">
        <v>4</v>
      </c>
      <c r="M22" s="171"/>
      <c r="N22" s="34"/>
      <c r="O22" s="53"/>
      <c r="P22" s="25"/>
    </row>
    <row r="23" spans="1:16" ht="22.5" customHeight="1" x14ac:dyDescent="0.15">
      <c r="A23" s="160"/>
      <c r="B23" s="229" t="str">
        <f>IF(テーブル141523242529[[#This Row],[列1]]="",
    "",
    TEXT(テーブル141523242529[[#This Row],[列1]],"(aaa)"))</f>
        <v/>
      </c>
      <c r="C23" s="164" t="s">
        <v>20</v>
      </c>
      <c r="D23" s="63" t="s">
        <v>21</v>
      </c>
      <c r="E23" s="167" t="s">
        <v>20</v>
      </c>
      <c r="F23" s="174" t="s">
        <v>32</v>
      </c>
      <c r="G23"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29" t="s">
        <v>22</v>
      </c>
      <c r="I23"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31" t="s">
        <v>23</v>
      </c>
      <c r="K23" s="32">
        <f>IFERROR((テーブル141523242529[[#This Row],[列5]]+テーブル141523242529[[#This Row],[列7]]/60)*$C$5,"")</f>
        <v>0</v>
      </c>
      <c r="L23" s="33" t="s">
        <v>4</v>
      </c>
      <c r="M23" s="171"/>
      <c r="N23" s="34"/>
      <c r="O23" s="53"/>
      <c r="P23" s="25"/>
    </row>
    <row r="24" spans="1:16" ht="22.5" customHeight="1" x14ac:dyDescent="0.15">
      <c r="A24" s="160"/>
      <c r="B24" s="229" t="str">
        <f>IF(テーブル141523242529[[#This Row],[列1]]="",
    "",
    TEXT(テーブル141523242529[[#This Row],[列1]],"(aaa)"))</f>
        <v/>
      </c>
      <c r="C24" s="164" t="s">
        <v>20</v>
      </c>
      <c r="D24" s="63" t="s">
        <v>21</v>
      </c>
      <c r="E24" s="167" t="s">
        <v>20</v>
      </c>
      <c r="F24" s="174" t="s">
        <v>32</v>
      </c>
      <c r="G24"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29" t="s">
        <v>22</v>
      </c>
      <c r="I24"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31" t="s">
        <v>23</v>
      </c>
      <c r="K24" s="32">
        <f>IFERROR((テーブル141523242529[[#This Row],[列5]]+テーブル141523242529[[#This Row],[列7]]/60)*$C$5,"")</f>
        <v>0</v>
      </c>
      <c r="L24" s="33" t="s">
        <v>4</v>
      </c>
      <c r="M24" s="170"/>
      <c r="N24" s="34"/>
      <c r="O24" s="53"/>
      <c r="P24" s="25"/>
    </row>
    <row r="25" spans="1:16" ht="22.5" customHeight="1" x14ac:dyDescent="0.15">
      <c r="A25" s="160"/>
      <c r="B25" s="229" t="str">
        <f>IF(テーブル141523242529[[#This Row],[列1]]="",
    "",
    TEXT(テーブル141523242529[[#This Row],[列1]],"(aaa)"))</f>
        <v/>
      </c>
      <c r="C25" s="164" t="s">
        <v>20</v>
      </c>
      <c r="D25" s="63" t="s">
        <v>21</v>
      </c>
      <c r="E25" s="167" t="s">
        <v>20</v>
      </c>
      <c r="F25" s="174" t="s">
        <v>32</v>
      </c>
      <c r="G25"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29" t="s">
        <v>22</v>
      </c>
      <c r="I25"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31" t="s">
        <v>23</v>
      </c>
      <c r="K25" s="32">
        <f>IFERROR((テーブル141523242529[[#This Row],[列5]]+テーブル141523242529[[#This Row],[列7]]/60)*$C$5,"")</f>
        <v>0</v>
      </c>
      <c r="L25" s="33" t="s">
        <v>4</v>
      </c>
      <c r="M25" s="171"/>
      <c r="N25" s="34"/>
      <c r="O25" s="53"/>
      <c r="P25" s="25"/>
    </row>
    <row r="26" spans="1:16" ht="22.5" customHeight="1" x14ac:dyDescent="0.15">
      <c r="A26" s="160"/>
      <c r="B26" s="229" t="str">
        <f>IF(テーブル141523242529[[#This Row],[列1]]="",
    "",
    TEXT(テーブル141523242529[[#This Row],[列1]],"(aaa)"))</f>
        <v/>
      </c>
      <c r="C26" s="164" t="s">
        <v>20</v>
      </c>
      <c r="D26" s="63" t="s">
        <v>21</v>
      </c>
      <c r="E26" s="167" t="s">
        <v>20</v>
      </c>
      <c r="F26" s="174" t="s">
        <v>32</v>
      </c>
      <c r="G26"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29" t="s">
        <v>22</v>
      </c>
      <c r="I26"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31" t="s">
        <v>23</v>
      </c>
      <c r="K26" s="32">
        <f>IFERROR((テーブル141523242529[[#This Row],[列5]]+テーブル141523242529[[#This Row],[列7]]/60)*$C$5,"")</f>
        <v>0</v>
      </c>
      <c r="L26" s="33" t="s">
        <v>4</v>
      </c>
      <c r="M26" s="171"/>
      <c r="N26" s="34"/>
      <c r="O26" s="53"/>
      <c r="P26" s="25"/>
    </row>
    <row r="27" spans="1:16" ht="22.5" customHeight="1" x14ac:dyDescent="0.15">
      <c r="A27" s="160"/>
      <c r="B27" s="229" t="str">
        <f>IF(テーブル141523242529[[#This Row],[列1]]="",
    "",
    TEXT(テーブル141523242529[[#This Row],[列1]],"(aaa)"))</f>
        <v/>
      </c>
      <c r="C27" s="164" t="s">
        <v>20</v>
      </c>
      <c r="D27" s="63" t="s">
        <v>21</v>
      </c>
      <c r="E27" s="167" t="s">
        <v>20</v>
      </c>
      <c r="F27" s="174" t="s">
        <v>32</v>
      </c>
      <c r="G27"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29" t="s">
        <v>22</v>
      </c>
      <c r="I27"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31" t="s">
        <v>23</v>
      </c>
      <c r="K27" s="32">
        <f>IFERROR((テーブル141523242529[[#This Row],[列5]]+テーブル141523242529[[#This Row],[列7]]/60)*$C$5,"")</f>
        <v>0</v>
      </c>
      <c r="L27" s="33" t="s">
        <v>4</v>
      </c>
      <c r="M27" s="171"/>
      <c r="N27" s="34"/>
      <c r="O27" s="53"/>
      <c r="P27" s="25"/>
    </row>
    <row r="28" spans="1:16" ht="22.5" customHeight="1" x14ac:dyDescent="0.15">
      <c r="A28" s="160"/>
      <c r="B28" s="229" t="str">
        <f>IF(テーブル141523242529[[#This Row],[列1]]="",
    "",
    TEXT(テーブル141523242529[[#This Row],[列1]],"(aaa)"))</f>
        <v/>
      </c>
      <c r="C28" s="164" t="s">
        <v>20</v>
      </c>
      <c r="D28" s="63" t="s">
        <v>21</v>
      </c>
      <c r="E28" s="167" t="s">
        <v>20</v>
      </c>
      <c r="F28" s="174" t="s">
        <v>32</v>
      </c>
      <c r="G28"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29" t="s">
        <v>22</v>
      </c>
      <c r="I28"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31" t="s">
        <v>23</v>
      </c>
      <c r="K28" s="32">
        <f>IFERROR((テーブル141523242529[[#This Row],[列5]]+テーブル141523242529[[#This Row],[列7]]/60)*$C$5,"")</f>
        <v>0</v>
      </c>
      <c r="L28" s="33" t="s">
        <v>4</v>
      </c>
      <c r="M28" s="171"/>
      <c r="N28" s="34"/>
      <c r="O28" s="53"/>
      <c r="P28" s="25"/>
    </row>
    <row r="29" spans="1:16" ht="22.5" customHeight="1" x14ac:dyDescent="0.15">
      <c r="A29" s="160"/>
      <c r="B29" s="229" t="str">
        <f>IF(テーブル141523242529[[#This Row],[列1]]="",
    "",
    TEXT(テーブル141523242529[[#This Row],[列1]],"(aaa)"))</f>
        <v/>
      </c>
      <c r="C29" s="164" t="s">
        <v>20</v>
      </c>
      <c r="D29" s="63" t="s">
        <v>21</v>
      </c>
      <c r="E29" s="167" t="s">
        <v>20</v>
      </c>
      <c r="F29" s="174" t="s">
        <v>32</v>
      </c>
      <c r="G29" s="2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29" t="s">
        <v>22</v>
      </c>
      <c r="I29" s="36"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31" t="s">
        <v>23</v>
      </c>
      <c r="K29" s="32">
        <f>IFERROR((テーブル141523242529[[#This Row],[列5]]+テーブル141523242529[[#This Row],[列7]]/60)*$C$5,"")</f>
        <v>0</v>
      </c>
      <c r="L29" s="33" t="s">
        <v>4</v>
      </c>
      <c r="M29" s="171"/>
      <c r="N29" s="34"/>
      <c r="O29" s="53"/>
      <c r="P29" s="25"/>
    </row>
    <row r="30" spans="1:16" ht="22.5" customHeight="1" thickBot="1" x14ac:dyDescent="0.2">
      <c r="A30" s="161"/>
      <c r="B30" s="230" t="str">
        <f>IF(テーブル141523242529[[#This Row],[列1]]="",
    "",
    TEXT(テーブル141523242529[[#This Row],[列1]],"(aaa)"))</f>
        <v/>
      </c>
      <c r="C30" s="165" t="s">
        <v>20</v>
      </c>
      <c r="D30" s="38" t="s">
        <v>21</v>
      </c>
      <c r="E30" s="168" t="s">
        <v>20</v>
      </c>
      <c r="F30" s="175" t="s">
        <v>32</v>
      </c>
      <c r="G30" s="39">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40" t="s">
        <v>22</v>
      </c>
      <c r="I30" s="41"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42" t="s">
        <v>23</v>
      </c>
      <c r="K30" s="43">
        <f>IFERROR((テーブル141523242529[[#This Row],[列5]]+テーブル141523242529[[#This Row],[列7]]/60)*$C$5,"")</f>
        <v>0</v>
      </c>
      <c r="L30" s="44" t="s">
        <v>4</v>
      </c>
      <c r="M30" s="172"/>
      <c r="N30" s="45"/>
      <c r="O30" s="53"/>
      <c r="P30" s="25"/>
    </row>
    <row r="31" spans="1:16" ht="22.5" customHeight="1" thickBot="1" x14ac:dyDescent="0.2">
      <c r="A31" s="206" t="s">
        <v>27</v>
      </c>
      <c r="B31" s="207"/>
      <c r="C31" s="208"/>
      <c r="D31" s="209"/>
      <c r="E31" s="210"/>
      <c r="F31" s="61"/>
      <c r="G31" s="211">
        <f>SUM(テーブル141523242529[[#All],[列5]])+SUM(テーブル141523242529[[#All],[列7]])/60</f>
        <v>0</v>
      </c>
      <c r="H31" s="212"/>
      <c r="I31" s="213" t="s">
        <v>24</v>
      </c>
      <c r="J31" s="214"/>
      <c r="K31" s="46">
        <f>SUM(テーブル141523242529[[#All],[列9]])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⑱年月支払分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IF(テーブル141523242528[[#This Row],[列1]]="",
    "",
    TEXT(テーブル141523242528[[#This Row],[列1]],"(aaa)"))</f>
        <v/>
      </c>
      <c r="C8" s="177" t="s">
        <v>32</v>
      </c>
      <c r="D8" s="17" t="s">
        <v>13</v>
      </c>
      <c r="E8" s="178" t="s">
        <v>32</v>
      </c>
      <c r="F8" s="179" t="s">
        <v>32</v>
      </c>
      <c r="G8" s="1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19" t="s">
        <v>22</v>
      </c>
      <c r="I8" s="2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21" t="s">
        <v>23</v>
      </c>
      <c r="K8" s="22">
        <f>IFERROR((テーブル141523242528[[#This Row],[列5]]+テーブル141523242528[[#This Row],[列7]]/60)*$C$5,"")</f>
        <v>0</v>
      </c>
      <c r="L8" s="23" t="s">
        <v>4</v>
      </c>
      <c r="M8" s="176"/>
      <c r="N8" s="24"/>
      <c r="O8" s="53"/>
      <c r="P8" s="25"/>
    </row>
    <row r="9" spans="1:16" ht="22.5" customHeight="1" x14ac:dyDescent="0.15">
      <c r="A9" s="160"/>
      <c r="B9" s="228" t="str">
        <f>IF(テーブル141523242528[[#This Row],[列1]]="",
    "",
    TEXT(テーブル141523242528[[#This Row],[列1]],"(aaa)"))</f>
        <v/>
      </c>
      <c r="C9" s="164" t="s">
        <v>32</v>
      </c>
      <c r="D9" s="63" t="s">
        <v>13</v>
      </c>
      <c r="E9" s="167" t="s">
        <v>32</v>
      </c>
      <c r="F9" s="174" t="s">
        <v>32</v>
      </c>
      <c r="G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29" t="s">
        <v>22</v>
      </c>
      <c r="I9" s="3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31" t="s">
        <v>23</v>
      </c>
      <c r="K9" s="32">
        <f>IFERROR((テーブル141523242528[[#This Row],[列5]]+テーブル141523242528[[#This Row],[列7]]/60)*$C$5,"")</f>
        <v>0</v>
      </c>
      <c r="L9" s="33" t="s">
        <v>4</v>
      </c>
      <c r="M9" s="170"/>
      <c r="N9" s="34"/>
      <c r="O9" s="53"/>
      <c r="P9" s="25"/>
    </row>
    <row r="10" spans="1:16" ht="22.5" customHeight="1" x14ac:dyDescent="0.15">
      <c r="A10" s="160"/>
      <c r="B10" s="229" t="str">
        <f>IF(テーブル141523242528[[#This Row],[列1]]="",
    "",
    TEXT(テーブル141523242528[[#This Row],[列1]],"(aaa)"))</f>
        <v/>
      </c>
      <c r="C10" s="164" t="s">
        <v>32</v>
      </c>
      <c r="D10" s="63" t="s">
        <v>13</v>
      </c>
      <c r="E10" s="167" t="s">
        <v>32</v>
      </c>
      <c r="F10" s="174" t="s">
        <v>32</v>
      </c>
      <c r="G10"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29" t="s">
        <v>22</v>
      </c>
      <c r="I10"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31" t="s">
        <v>23</v>
      </c>
      <c r="K10" s="32">
        <f>IFERROR((テーブル141523242528[[#This Row],[列5]]+テーブル141523242528[[#This Row],[列7]]/60)*$C$5,"")</f>
        <v>0</v>
      </c>
      <c r="L10" s="33" t="s">
        <v>4</v>
      </c>
      <c r="M10" s="171"/>
      <c r="N10" s="34"/>
      <c r="O10" s="53"/>
      <c r="P10" s="25"/>
    </row>
    <row r="11" spans="1:16" ht="22.5" customHeight="1" x14ac:dyDescent="0.15">
      <c r="A11" s="160"/>
      <c r="B11" s="229" t="str">
        <f>IF(テーブル141523242528[[#This Row],[列1]]="",
    "",
    TEXT(テーブル141523242528[[#This Row],[列1]],"(aaa)"))</f>
        <v/>
      </c>
      <c r="C11" s="164" t="s">
        <v>20</v>
      </c>
      <c r="D11" s="63" t="s">
        <v>21</v>
      </c>
      <c r="E11" s="167" t="s">
        <v>20</v>
      </c>
      <c r="F11" s="174" t="s">
        <v>32</v>
      </c>
      <c r="G11"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29" t="s">
        <v>22</v>
      </c>
      <c r="I11"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31" t="s">
        <v>23</v>
      </c>
      <c r="K11" s="32">
        <f>IFERROR((テーブル141523242528[[#This Row],[列5]]+テーブル141523242528[[#This Row],[列7]]/60)*$C$5,"")</f>
        <v>0</v>
      </c>
      <c r="L11" s="33" t="s">
        <v>4</v>
      </c>
      <c r="M11" s="171"/>
      <c r="N11" s="34"/>
      <c r="O11" s="53"/>
      <c r="P11" s="25"/>
    </row>
    <row r="12" spans="1:16" ht="22.5" customHeight="1" x14ac:dyDescent="0.15">
      <c r="A12" s="160"/>
      <c r="B12" s="229" t="str">
        <f>IF(テーブル141523242528[[#This Row],[列1]]="",
    "",
    TEXT(テーブル141523242528[[#This Row],[列1]],"(aaa)"))</f>
        <v/>
      </c>
      <c r="C12" s="164" t="s">
        <v>20</v>
      </c>
      <c r="D12" s="63" t="s">
        <v>21</v>
      </c>
      <c r="E12" s="167" t="s">
        <v>20</v>
      </c>
      <c r="F12" s="174" t="s">
        <v>32</v>
      </c>
      <c r="G12"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29" t="s">
        <v>22</v>
      </c>
      <c r="I12"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31" t="s">
        <v>23</v>
      </c>
      <c r="K12" s="32">
        <f>IFERROR((テーブル141523242528[[#This Row],[列5]]+テーブル141523242528[[#This Row],[列7]]/60)*$C$5,"")</f>
        <v>0</v>
      </c>
      <c r="L12" s="33" t="s">
        <v>4</v>
      </c>
      <c r="M12" s="171"/>
      <c r="N12" s="34"/>
      <c r="O12" s="53"/>
      <c r="P12" s="25"/>
    </row>
    <row r="13" spans="1:16" ht="22.5" customHeight="1" x14ac:dyDescent="0.15">
      <c r="A13" s="160"/>
      <c r="B13" s="229" t="str">
        <f>IF(テーブル141523242528[[#This Row],[列1]]="",
    "",
    TEXT(テーブル141523242528[[#This Row],[列1]],"(aaa)"))</f>
        <v/>
      </c>
      <c r="C13" s="164" t="s">
        <v>20</v>
      </c>
      <c r="D13" s="63" t="s">
        <v>21</v>
      </c>
      <c r="E13" s="167" t="s">
        <v>20</v>
      </c>
      <c r="F13" s="174" t="s">
        <v>32</v>
      </c>
      <c r="G13"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29" t="s">
        <v>22</v>
      </c>
      <c r="I13"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31" t="s">
        <v>23</v>
      </c>
      <c r="K13" s="32">
        <f>IFERROR((テーブル141523242528[[#This Row],[列5]]+テーブル141523242528[[#This Row],[列7]]/60)*$C$5,"")</f>
        <v>0</v>
      </c>
      <c r="L13" s="33" t="s">
        <v>4</v>
      </c>
      <c r="M13" s="171"/>
      <c r="N13" s="34"/>
      <c r="O13" s="53"/>
      <c r="P13" s="25"/>
    </row>
    <row r="14" spans="1:16" ht="22.5" customHeight="1" x14ac:dyDescent="0.15">
      <c r="A14" s="160"/>
      <c r="B14" s="229" t="str">
        <f>IF(テーブル141523242528[[#This Row],[列1]]="",
    "",
    TEXT(テーブル141523242528[[#This Row],[列1]],"(aaa)"))</f>
        <v/>
      </c>
      <c r="C14" s="164" t="s">
        <v>20</v>
      </c>
      <c r="D14" s="63" t="s">
        <v>21</v>
      </c>
      <c r="E14" s="167" t="s">
        <v>20</v>
      </c>
      <c r="F14" s="174" t="s">
        <v>32</v>
      </c>
      <c r="G14"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29" t="s">
        <v>22</v>
      </c>
      <c r="I14"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31" t="s">
        <v>23</v>
      </c>
      <c r="K14" s="32">
        <f>IFERROR((テーブル141523242528[[#This Row],[列5]]+テーブル141523242528[[#This Row],[列7]]/60)*$C$5,"")</f>
        <v>0</v>
      </c>
      <c r="L14" s="33" t="s">
        <v>4</v>
      </c>
      <c r="M14" s="171"/>
      <c r="N14" s="34"/>
      <c r="O14" s="53"/>
      <c r="P14" s="25"/>
    </row>
    <row r="15" spans="1:16" ht="22.5" customHeight="1" x14ac:dyDescent="0.15">
      <c r="A15" s="160"/>
      <c r="B15" s="229" t="str">
        <f>IF(テーブル141523242528[[#This Row],[列1]]="",
    "",
    TEXT(テーブル141523242528[[#This Row],[列1]],"(aaa)"))</f>
        <v/>
      </c>
      <c r="C15" s="164" t="s">
        <v>20</v>
      </c>
      <c r="D15" s="63" t="s">
        <v>21</v>
      </c>
      <c r="E15" s="167" t="s">
        <v>20</v>
      </c>
      <c r="F15" s="174" t="s">
        <v>32</v>
      </c>
      <c r="G15"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29" t="s">
        <v>22</v>
      </c>
      <c r="I15"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31" t="s">
        <v>23</v>
      </c>
      <c r="K15" s="32">
        <f>IFERROR((テーブル141523242528[[#This Row],[列5]]+テーブル141523242528[[#This Row],[列7]]/60)*$C$5,"")</f>
        <v>0</v>
      </c>
      <c r="L15" s="33" t="s">
        <v>4</v>
      </c>
      <c r="M15" s="171"/>
      <c r="N15" s="34"/>
      <c r="O15" s="53"/>
      <c r="P15" s="25"/>
    </row>
    <row r="16" spans="1:16" ht="22.5" customHeight="1" x14ac:dyDescent="0.15">
      <c r="A16" s="160"/>
      <c r="B16" s="229" t="str">
        <f>IF(テーブル141523242528[[#This Row],[列1]]="",
    "",
    TEXT(テーブル141523242528[[#This Row],[列1]],"(aaa)"))</f>
        <v/>
      </c>
      <c r="C16" s="164" t="s">
        <v>20</v>
      </c>
      <c r="D16" s="63" t="s">
        <v>21</v>
      </c>
      <c r="E16" s="167" t="s">
        <v>20</v>
      </c>
      <c r="F16" s="174" t="s">
        <v>32</v>
      </c>
      <c r="G16"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29" t="s">
        <v>22</v>
      </c>
      <c r="I16"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31" t="s">
        <v>23</v>
      </c>
      <c r="K16" s="32">
        <f>IFERROR((テーブル141523242528[[#This Row],[列5]]+テーブル141523242528[[#This Row],[列7]]/60)*$C$5,"")</f>
        <v>0</v>
      </c>
      <c r="L16" s="33" t="s">
        <v>4</v>
      </c>
      <c r="M16" s="171"/>
      <c r="N16" s="34"/>
      <c r="O16" s="53"/>
      <c r="P16" s="25"/>
    </row>
    <row r="17" spans="1:16" ht="22.5" customHeight="1" x14ac:dyDescent="0.15">
      <c r="A17" s="160"/>
      <c r="B17" s="229" t="str">
        <f>IF(テーブル141523242528[[#This Row],[列1]]="",
    "",
    TEXT(テーブル141523242528[[#This Row],[列1]],"(aaa)"))</f>
        <v/>
      </c>
      <c r="C17" s="164" t="s">
        <v>20</v>
      </c>
      <c r="D17" s="63" t="s">
        <v>21</v>
      </c>
      <c r="E17" s="167" t="s">
        <v>20</v>
      </c>
      <c r="F17" s="174" t="s">
        <v>32</v>
      </c>
      <c r="G17"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29" t="s">
        <v>22</v>
      </c>
      <c r="I17"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31" t="s">
        <v>23</v>
      </c>
      <c r="K17" s="32">
        <f>IFERROR((テーブル141523242528[[#This Row],[列5]]+テーブル141523242528[[#This Row],[列7]]/60)*$C$5,"")</f>
        <v>0</v>
      </c>
      <c r="L17" s="33" t="s">
        <v>4</v>
      </c>
      <c r="M17" s="171"/>
      <c r="N17" s="34"/>
      <c r="O17" s="53"/>
      <c r="P17" s="25"/>
    </row>
    <row r="18" spans="1:16" ht="22.5" customHeight="1" x14ac:dyDescent="0.15">
      <c r="A18" s="160"/>
      <c r="B18" s="229" t="str">
        <f>IF(テーブル141523242528[[#This Row],[列1]]="",
    "",
    TEXT(テーブル141523242528[[#This Row],[列1]],"(aaa)"))</f>
        <v/>
      </c>
      <c r="C18" s="164" t="s">
        <v>20</v>
      </c>
      <c r="D18" s="63" t="s">
        <v>21</v>
      </c>
      <c r="E18" s="167" t="s">
        <v>20</v>
      </c>
      <c r="F18" s="174" t="s">
        <v>32</v>
      </c>
      <c r="G18"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29" t="s">
        <v>22</v>
      </c>
      <c r="I18"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31" t="s">
        <v>23</v>
      </c>
      <c r="K18" s="32">
        <f>IFERROR((テーブル141523242528[[#This Row],[列5]]+テーブル141523242528[[#This Row],[列7]]/60)*$C$5,"")</f>
        <v>0</v>
      </c>
      <c r="L18" s="33" t="s">
        <v>4</v>
      </c>
      <c r="M18" s="171"/>
      <c r="N18" s="34"/>
      <c r="O18" s="53"/>
      <c r="P18" s="25"/>
    </row>
    <row r="19" spans="1:16" ht="22.5" customHeight="1" x14ac:dyDescent="0.15">
      <c r="A19" s="160"/>
      <c r="B19" s="229" t="str">
        <f>IF(テーブル141523242528[[#This Row],[列1]]="",
    "",
    TEXT(テーブル141523242528[[#This Row],[列1]],"(aaa)"))</f>
        <v/>
      </c>
      <c r="C19" s="164" t="s">
        <v>20</v>
      </c>
      <c r="D19" s="63" t="s">
        <v>21</v>
      </c>
      <c r="E19" s="167" t="s">
        <v>20</v>
      </c>
      <c r="F19" s="174" t="s">
        <v>32</v>
      </c>
      <c r="G1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29" t="s">
        <v>22</v>
      </c>
      <c r="I19"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31" t="s">
        <v>23</v>
      </c>
      <c r="K19" s="32">
        <f>IFERROR((テーブル141523242528[[#This Row],[列5]]+テーブル141523242528[[#This Row],[列7]]/60)*$C$5,"")</f>
        <v>0</v>
      </c>
      <c r="L19" s="33" t="s">
        <v>4</v>
      </c>
      <c r="M19" s="171"/>
      <c r="N19" s="34"/>
      <c r="O19" s="53"/>
      <c r="P19" s="25"/>
    </row>
    <row r="20" spans="1:16" ht="22.5" customHeight="1" x14ac:dyDescent="0.15">
      <c r="A20" s="160"/>
      <c r="B20" s="229" t="str">
        <f>IF(テーブル141523242528[[#This Row],[列1]]="",
    "",
    TEXT(テーブル141523242528[[#This Row],[列1]],"(aaa)"))</f>
        <v/>
      </c>
      <c r="C20" s="164" t="s">
        <v>20</v>
      </c>
      <c r="D20" s="63" t="s">
        <v>21</v>
      </c>
      <c r="E20" s="167" t="s">
        <v>20</v>
      </c>
      <c r="F20" s="174" t="s">
        <v>32</v>
      </c>
      <c r="G20"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29" t="s">
        <v>22</v>
      </c>
      <c r="I20"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31" t="s">
        <v>23</v>
      </c>
      <c r="K20" s="32">
        <f>IFERROR((テーブル141523242528[[#This Row],[列5]]+テーブル141523242528[[#This Row],[列7]]/60)*$C$5,"")</f>
        <v>0</v>
      </c>
      <c r="L20" s="33" t="s">
        <v>4</v>
      </c>
      <c r="M20" s="171"/>
      <c r="N20" s="34"/>
      <c r="O20" s="53"/>
      <c r="P20" s="25"/>
    </row>
    <row r="21" spans="1:16" ht="22.5" customHeight="1" x14ac:dyDescent="0.15">
      <c r="A21" s="160"/>
      <c r="B21" s="229" t="str">
        <f>IF(テーブル141523242528[[#This Row],[列1]]="",
    "",
    TEXT(テーブル141523242528[[#This Row],[列1]],"(aaa)"))</f>
        <v/>
      </c>
      <c r="C21" s="164" t="s">
        <v>20</v>
      </c>
      <c r="D21" s="63" t="s">
        <v>21</v>
      </c>
      <c r="E21" s="167" t="s">
        <v>20</v>
      </c>
      <c r="F21" s="174" t="s">
        <v>32</v>
      </c>
      <c r="G21"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29" t="s">
        <v>22</v>
      </c>
      <c r="I21"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31" t="s">
        <v>23</v>
      </c>
      <c r="K21" s="32">
        <f>IFERROR((テーブル141523242528[[#This Row],[列5]]+テーブル141523242528[[#This Row],[列7]]/60)*$C$5,"")</f>
        <v>0</v>
      </c>
      <c r="L21" s="33" t="s">
        <v>4</v>
      </c>
      <c r="M21" s="171"/>
      <c r="N21" s="34"/>
      <c r="O21" s="53"/>
      <c r="P21" s="25"/>
    </row>
    <row r="22" spans="1:16" ht="22.5" customHeight="1" x14ac:dyDescent="0.15">
      <c r="A22" s="160"/>
      <c r="B22" s="229" t="str">
        <f>IF(テーブル141523242528[[#This Row],[列1]]="",
    "",
    TEXT(テーブル141523242528[[#This Row],[列1]],"(aaa)"))</f>
        <v/>
      </c>
      <c r="C22" s="164" t="s">
        <v>20</v>
      </c>
      <c r="D22" s="63" t="s">
        <v>21</v>
      </c>
      <c r="E22" s="167" t="s">
        <v>20</v>
      </c>
      <c r="F22" s="174" t="s">
        <v>32</v>
      </c>
      <c r="G22"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29" t="s">
        <v>22</v>
      </c>
      <c r="I22"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31" t="s">
        <v>23</v>
      </c>
      <c r="K22" s="32">
        <f>IFERROR((テーブル141523242528[[#This Row],[列5]]+テーブル141523242528[[#This Row],[列7]]/60)*$C$5,"")</f>
        <v>0</v>
      </c>
      <c r="L22" s="33" t="s">
        <v>4</v>
      </c>
      <c r="M22" s="171"/>
      <c r="N22" s="34"/>
      <c r="O22" s="53"/>
      <c r="P22" s="25"/>
    </row>
    <row r="23" spans="1:16" ht="22.5" customHeight="1" x14ac:dyDescent="0.15">
      <c r="A23" s="160"/>
      <c r="B23" s="229" t="str">
        <f>IF(テーブル141523242528[[#This Row],[列1]]="",
    "",
    TEXT(テーブル141523242528[[#This Row],[列1]],"(aaa)"))</f>
        <v/>
      </c>
      <c r="C23" s="164" t="s">
        <v>20</v>
      </c>
      <c r="D23" s="63" t="s">
        <v>21</v>
      </c>
      <c r="E23" s="167" t="s">
        <v>20</v>
      </c>
      <c r="F23" s="174" t="s">
        <v>32</v>
      </c>
      <c r="G23"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29" t="s">
        <v>22</v>
      </c>
      <c r="I23"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31" t="s">
        <v>23</v>
      </c>
      <c r="K23" s="32">
        <f>IFERROR((テーブル141523242528[[#This Row],[列5]]+テーブル141523242528[[#This Row],[列7]]/60)*$C$5,"")</f>
        <v>0</v>
      </c>
      <c r="L23" s="33" t="s">
        <v>4</v>
      </c>
      <c r="M23" s="171"/>
      <c r="N23" s="34"/>
      <c r="O23" s="53"/>
      <c r="P23" s="25"/>
    </row>
    <row r="24" spans="1:16" ht="22.5" customHeight="1" x14ac:dyDescent="0.15">
      <c r="A24" s="160"/>
      <c r="B24" s="229" t="str">
        <f>IF(テーブル141523242528[[#This Row],[列1]]="",
    "",
    TEXT(テーブル141523242528[[#This Row],[列1]],"(aaa)"))</f>
        <v/>
      </c>
      <c r="C24" s="164" t="s">
        <v>20</v>
      </c>
      <c r="D24" s="63" t="s">
        <v>21</v>
      </c>
      <c r="E24" s="167" t="s">
        <v>20</v>
      </c>
      <c r="F24" s="174" t="s">
        <v>32</v>
      </c>
      <c r="G24"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29" t="s">
        <v>22</v>
      </c>
      <c r="I24"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31" t="s">
        <v>23</v>
      </c>
      <c r="K24" s="32">
        <f>IFERROR((テーブル141523242528[[#This Row],[列5]]+テーブル141523242528[[#This Row],[列7]]/60)*$C$5,"")</f>
        <v>0</v>
      </c>
      <c r="L24" s="33" t="s">
        <v>4</v>
      </c>
      <c r="M24" s="170"/>
      <c r="N24" s="34"/>
      <c r="O24" s="53"/>
      <c r="P24" s="25"/>
    </row>
    <row r="25" spans="1:16" ht="22.5" customHeight="1" x14ac:dyDescent="0.15">
      <c r="A25" s="160"/>
      <c r="B25" s="229" t="str">
        <f>IF(テーブル141523242528[[#This Row],[列1]]="",
    "",
    TEXT(テーブル141523242528[[#This Row],[列1]],"(aaa)"))</f>
        <v/>
      </c>
      <c r="C25" s="164" t="s">
        <v>20</v>
      </c>
      <c r="D25" s="63" t="s">
        <v>21</v>
      </c>
      <c r="E25" s="167" t="s">
        <v>20</v>
      </c>
      <c r="F25" s="174" t="s">
        <v>32</v>
      </c>
      <c r="G25"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29" t="s">
        <v>22</v>
      </c>
      <c r="I25"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31" t="s">
        <v>23</v>
      </c>
      <c r="K25" s="32">
        <f>IFERROR((テーブル141523242528[[#This Row],[列5]]+テーブル141523242528[[#This Row],[列7]]/60)*$C$5,"")</f>
        <v>0</v>
      </c>
      <c r="L25" s="33" t="s">
        <v>4</v>
      </c>
      <c r="M25" s="171"/>
      <c r="N25" s="34"/>
      <c r="O25" s="53"/>
      <c r="P25" s="25"/>
    </row>
    <row r="26" spans="1:16" ht="22.5" customHeight="1" x14ac:dyDescent="0.15">
      <c r="A26" s="160"/>
      <c r="B26" s="229" t="str">
        <f>IF(テーブル141523242528[[#This Row],[列1]]="",
    "",
    TEXT(テーブル141523242528[[#This Row],[列1]],"(aaa)"))</f>
        <v/>
      </c>
      <c r="C26" s="164" t="s">
        <v>20</v>
      </c>
      <c r="D26" s="63" t="s">
        <v>21</v>
      </c>
      <c r="E26" s="167" t="s">
        <v>20</v>
      </c>
      <c r="F26" s="174" t="s">
        <v>32</v>
      </c>
      <c r="G26"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29" t="s">
        <v>22</v>
      </c>
      <c r="I26"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31" t="s">
        <v>23</v>
      </c>
      <c r="K26" s="32">
        <f>IFERROR((テーブル141523242528[[#This Row],[列5]]+テーブル141523242528[[#This Row],[列7]]/60)*$C$5,"")</f>
        <v>0</v>
      </c>
      <c r="L26" s="33" t="s">
        <v>4</v>
      </c>
      <c r="M26" s="171"/>
      <c r="N26" s="34"/>
      <c r="O26" s="53"/>
      <c r="P26" s="25"/>
    </row>
    <row r="27" spans="1:16" ht="22.5" customHeight="1" x14ac:dyDescent="0.15">
      <c r="A27" s="160"/>
      <c r="B27" s="229" t="str">
        <f>IF(テーブル141523242528[[#This Row],[列1]]="",
    "",
    TEXT(テーブル141523242528[[#This Row],[列1]],"(aaa)"))</f>
        <v/>
      </c>
      <c r="C27" s="164" t="s">
        <v>20</v>
      </c>
      <c r="D27" s="63" t="s">
        <v>21</v>
      </c>
      <c r="E27" s="167" t="s">
        <v>20</v>
      </c>
      <c r="F27" s="174" t="s">
        <v>32</v>
      </c>
      <c r="G27"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29" t="s">
        <v>22</v>
      </c>
      <c r="I27"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31" t="s">
        <v>23</v>
      </c>
      <c r="K27" s="32">
        <f>IFERROR((テーブル141523242528[[#This Row],[列5]]+テーブル141523242528[[#This Row],[列7]]/60)*$C$5,"")</f>
        <v>0</v>
      </c>
      <c r="L27" s="33" t="s">
        <v>4</v>
      </c>
      <c r="M27" s="171"/>
      <c r="N27" s="34"/>
      <c r="O27" s="53"/>
      <c r="P27" s="25"/>
    </row>
    <row r="28" spans="1:16" ht="22.5" customHeight="1" x14ac:dyDescent="0.15">
      <c r="A28" s="160"/>
      <c r="B28" s="229" t="str">
        <f>IF(テーブル141523242528[[#This Row],[列1]]="",
    "",
    TEXT(テーブル141523242528[[#This Row],[列1]],"(aaa)"))</f>
        <v/>
      </c>
      <c r="C28" s="164" t="s">
        <v>20</v>
      </c>
      <c r="D28" s="63" t="s">
        <v>21</v>
      </c>
      <c r="E28" s="167" t="s">
        <v>20</v>
      </c>
      <c r="F28" s="174" t="s">
        <v>32</v>
      </c>
      <c r="G28"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29" t="s">
        <v>22</v>
      </c>
      <c r="I28"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31" t="s">
        <v>23</v>
      </c>
      <c r="K28" s="32">
        <f>IFERROR((テーブル141523242528[[#This Row],[列5]]+テーブル141523242528[[#This Row],[列7]]/60)*$C$5,"")</f>
        <v>0</v>
      </c>
      <c r="L28" s="33" t="s">
        <v>4</v>
      </c>
      <c r="M28" s="171"/>
      <c r="N28" s="34"/>
      <c r="O28" s="53"/>
      <c r="P28" s="25"/>
    </row>
    <row r="29" spans="1:16" ht="22.5" customHeight="1" x14ac:dyDescent="0.15">
      <c r="A29" s="160"/>
      <c r="B29" s="229" t="str">
        <f>IF(テーブル141523242528[[#This Row],[列1]]="",
    "",
    TEXT(テーブル141523242528[[#This Row],[列1]],"(aaa)"))</f>
        <v/>
      </c>
      <c r="C29" s="164" t="s">
        <v>20</v>
      </c>
      <c r="D29" s="63" t="s">
        <v>21</v>
      </c>
      <c r="E29" s="167" t="s">
        <v>20</v>
      </c>
      <c r="F29" s="174" t="s">
        <v>32</v>
      </c>
      <c r="G29" s="2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29" t="s">
        <v>22</v>
      </c>
      <c r="I29" s="36"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31" t="s">
        <v>23</v>
      </c>
      <c r="K29" s="32">
        <f>IFERROR((テーブル141523242528[[#This Row],[列5]]+テーブル141523242528[[#This Row],[列7]]/60)*$C$5,"")</f>
        <v>0</v>
      </c>
      <c r="L29" s="33" t="s">
        <v>4</v>
      </c>
      <c r="M29" s="171"/>
      <c r="N29" s="34"/>
      <c r="O29" s="53"/>
      <c r="P29" s="25"/>
    </row>
    <row r="30" spans="1:16" ht="22.5" customHeight="1" thickBot="1" x14ac:dyDescent="0.2">
      <c r="A30" s="161"/>
      <c r="B30" s="230" t="str">
        <f>IF(テーブル141523242528[[#This Row],[列1]]="",
    "",
    TEXT(テーブル141523242528[[#This Row],[列1]],"(aaa)"))</f>
        <v/>
      </c>
      <c r="C30" s="165" t="s">
        <v>20</v>
      </c>
      <c r="D30" s="38" t="s">
        <v>21</v>
      </c>
      <c r="E30" s="168" t="s">
        <v>20</v>
      </c>
      <c r="F30" s="175" t="s">
        <v>32</v>
      </c>
      <c r="G30" s="39">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40" t="s">
        <v>22</v>
      </c>
      <c r="I30" s="41"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42" t="s">
        <v>23</v>
      </c>
      <c r="K30" s="43">
        <f>IFERROR((テーブル141523242528[[#This Row],[列5]]+テーブル141523242528[[#This Row],[列7]]/60)*$C$5,"")</f>
        <v>0</v>
      </c>
      <c r="L30" s="44" t="s">
        <v>4</v>
      </c>
      <c r="M30" s="172"/>
      <c r="N30" s="45"/>
      <c r="O30" s="53"/>
      <c r="P30" s="25"/>
    </row>
    <row r="31" spans="1:16" ht="22.5" customHeight="1" thickBot="1" x14ac:dyDescent="0.2">
      <c r="A31" s="206" t="s">
        <v>27</v>
      </c>
      <c r="B31" s="207"/>
      <c r="C31" s="208"/>
      <c r="D31" s="209"/>
      <c r="E31" s="210"/>
      <c r="F31" s="61"/>
      <c r="G31" s="211">
        <f>SUM(テーブル141523242528[[#All],[列5]])+SUM(テーブル141523242528[[#All],[列7]])/60</f>
        <v>0</v>
      </c>
      <c r="H31" s="212"/>
      <c r="I31" s="213" t="s">
        <v>24</v>
      </c>
      <c r="J31" s="214"/>
      <c r="K31" s="46">
        <f>SUM(テーブル141523242528[[#All],[列9]])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⑲年月支払分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IF(テーブル141523242527[[#This Row],[列1]]="",
    "",
    TEXT(テーブル141523242527[[#This Row],[列1]],"(aaa)"))</f>
        <v/>
      </c>
      <c r="C8" s="177" t="s">
        <v>32</v>
      </c>
      <c r="D8" s="17" t="s">
        <v>13</v>
      </c>
      <c r="E8" s="178" t="s">
        <v>32</v>
      </c>
      <c r="F8" s="179" t="s">
        <v>32</v>
      </c>
      <c r="G8" s="1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19" t="s">
        <v>22</v>
      </c>
      <c r="I8" s="2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21" t="s">
        <v>23</v>
      </c>
      <c r="K8" s="22">
        <f>IFERROR((テーブル141523242527[[#This Row],[列5]]+テーブル141523242527[[#This Row],[列7]]/60)*$C$5,"")</f>
        <v>0</v>
      </c>
      <c r="L8" s="23" t="s">
        <v>4</v>
      </c>
      <c r="M8" s="176"/>
      <c r="N8" s="24"/>
      <c r="O8" s="53"/>
      <c r="P8" s="25"/>
    </row>
    <row r="9" spans="1:16" ht="22.5" customHeight="1" x14ac:dyDescent="0.15">
      <c r="A9" s="160"/>
      <c r="B9" s="228" t="str">
        <f>IF(テーブル141523242527[[#This Row],[列1]]="",
    "",
    TEXT(テーブル141523242527[[#This Row],[列1]],"(aaa)"))</f>
        <v/>
      </c>
      <c r="C9" s="164" t="s">
        <v>32</v>
      </c>
      <c r="D9" s="63" t="s">
        <v>13</v>
      </c>
      <c r="E9" s="167" t="s">
        <v>32</v>
      </c>
      <c r="F9" s="174" t="s">
        <v>32</v>
      </c>
      <c r="G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29" t="s">
        <v>22</v>
      </c>
      <c r="I9" s="3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31" t="s">
        <v>23</v>
      </c>
      <c r="K9" s="32">
        <f>IFERROR((テーブル141523242527[[#This Row],[列5]]+テーブル141523242527[[#This Row],[列7]]/60)*$C$5,"")</f>
        <v>0</v>
      </c>
      <c r="L9" s="33" t="s">
        <v>4</v>
      </c>
      <c r="M9" s="170"/>
      <c r="N9" s="34"/>
      <c r="O9" s="53"/>
      <c r="P9" s="25"/>
    </row>
    <row r="10" spans="1:16" ht="22.5" customHeight="1" x14ac:dyDescent="0.15">
      <c r="A10" s="160"/>
      <c r="B10" s="229" t="str">
        <f>IF(テーブル141523242527[[#This Row],[列1]]="",
    "",
    TEXT(テーブル141523242527[[#This Row],[列1]],"(aaa)"))</f>
        <v/>
      </c>
      <c r="C10" s="164" t="s">
        <v>32</v>
      </c>
      <c r="D10" s="63" t="s">
        <v>13</v>
      </c>
      <c r="E10" s="167" t="s">
        <v>32</v>
      </c>
      <c r="F10" s="174" t="s">
        <v>32</v>
      </c>
      <c r="G10"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29" t="s">
        <v>22</v>
      </c>
      <c r="I10"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31" t="s">
        <v>23</v>
      </c>
      <c r="K10" s="32">
        <f>IFERROR((テーブル141523242527[[#This Row],[列5]]+テーブル141523242527[[#This Row],[列7]]/60)*$C$5,"")</f>
        <v>0</v>
      </c>
      <c r="L10" s="33" t="s">
        <v>4</v>
      </c>
      <c r="M10" s="171"/>
      <c r="N10" s="34"/>
      <c r="O10" s="53"/>
      <c r="P10" s="25"/>
    </row>
    <row r="11" spans="1:16" ht="22.5" customHeight="1" x14ac:dyDescent="0.15">
      <c r="A11" s="160"/>
      <c r="B11" s="229" t="str">
        <f>IF(テーブル141523242527[[#This Row],[列1]]="",
    "",
    TEXT(テーブル141523242527[[#This Row],[列1]],"(aaa)"))</f>
        <v/>
      </c>
      <c r="C11" s="164" t="s">
        <v>20</v>
      </c>
      <c r="D11" s="63" t="s">
        <v>21</v>
      </c>
      <c r="E11" s="167" t="s">
        <v>20</v>
      </c>
      <c r="F11" s="174" t="s">
        <v>32</v>
      </c>
      <c r="G11"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29" t="s">
        <v>22</v>
      </c>
      <c r="I11"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31" t="s">
        <v>23</v>
      </c>
      <c r="K11" s="32">
        <f>IFERROR((テーブル141523242527[[#This Row],[列5]]+テーブル141523242527[[#This Row],[列7]]/60)*$C$5,"")</f>
        <v>0</v>
      </c>
      <c r="L11" s="33" t="s">
        <v>4</v>
      </c>
      <c r="M11" s="171"/>
      <c r="N11" s="34"/>
      <c r="O11" s="53"/>
      <c r="P11" s="25"/>
    </row>
    <row r="12" spans="1:16" ht="22.5" customHeight="1" x14ac:dyDescent="0.15">
      <c r="A12" s="160"/>
      <c r="B12" s="229" t="str">
        <f>IF(テーブル141523242527[[#This Row],[列1]]="",
    "",
    TEXT(テーブル141523242527[[#This Row],[列1]],"(aaa)"))</f>
        <v/>
      </c>
      <c r="C12" s="164" t="s">
        <v>20</v>
      </c>
      <c r="D12" s="63" t="s">
        <v>21</v>
      </c>
      <c r="E12" s="167" t="s">
        <v>20</v>
      </c>
      <c r="F12" s="174" t="s">
        <v>32</v>
      </c>
      <c r="G12"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29" t="s">
        <v>22</v>
      </c>
      <c r="I12"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31" t="s">
        <v>23</v>
      </c>
      <c r="K12" s="32">
        <f>IFERROR((テーブル141523242527[[#This Row],[列5]]+テーブル141523242527[[#This Row],[列7]]/60)*$C$5,"")</f>
        <v>0</v>
      </c>
      <c r="L12" s="33" t="s">
        <v>4</v>
      </c>
      <c r="M12" s="171"/>
      <c r="N12" s="34"/>
      <c r="O12" s="53"/>
      <c r="P12" s="25"/>
    </row>
    <row r="13" spans="1:16" ht="22.5" customHeight="1" x14ac:dyDescent="0.15">
      <c r="A13" s="160"/>
      <c r="B13" s="229" t="str">
        <f>IF(テーブル141523242527[[#This Row],[列1]]="",
    "",
    TEXT(テーブル141523242527[[#This Row],[列1]],"(aaa)"))</f>
        <v/>
      </c>
      <c r="C13" s="164" t="s">
        <v>20</v>
      </c>
      <c r="D13" s="63" t="s">
        <v>21</v>
      </c>
      <c r="E13" s="167" t="s">
        <v>20</v>
      </c>
      <c r="F13" s="174" t="s">
        <v>32</v>
      </c>
      <c r="G13"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29" t="s">
        <v>22</v>
      </c>
      <c r="I13"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31" t="s">
        <v>23</v>
      </c>
      <c r="K13" s="32">
        <f>IFERROR((テーブル141523242527[[#This Row],[列5]]+テーブル141523242527[[#This Row],[列7]]/60)*$C$5,"")</f>
        <v>0</v>
      </c>
      <c r="L13" s="33" t="s">
        <v>4</v>
      </c>
      <c r="M13" s="171"/>
      <c r="N13" s="34"/>
      <c r="O13" s="53"/>
      <c r="P13" s="25"/>
    </row>
    <row r="14" spans="1:16" ht="22.5" customHeight="1" x14ac:dyDescent="0.15">
      <c r="A14" s="160"/>
      <c r="B14" s="229" t="str">
        <f>IF(テーブル141523242527[[#This Row],[列1]]="",
    "",
    TEXT(テーブル141523242527[[#This Row],[列1]],"(aaa)"))</f>
        <v/>
      </c>
      <c r="C14" s="164" t="s">
        <v>20</v>
      </c>
      <c r="D14" s="63" t="s">
        <v>21</v>
      </c>
      <c r="E14" s="167" t="s">
        <v>20</v>
      </c>
      <c r="F14" s="174" t="s">
        <v>32</v>
      </c>
      <c r="G14"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29" t="s">
        <v>22</v>
      </c>
      <c r="I14"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31" t="s">
        <v>23</v>
      </c>
      <c r="K14" s="32">
        <f>IFERROR((テーブル141523242527[[#This Row],[列5]]+テーブル141523242527[[#This Row],[列7]]/60)*$C$5,"")</f>
        <v>0</v>
      </c>
      <c r="L14" s="33" t="s">
        <v>4</v>
      </c>
      <c r="M14" s="171"/>
      <c r="N14" s="34"/>
      <c r="O14" s="53"/>
      <c r="P14" s="25"/>
    </row>
    <row r="15" spans="1:16" ht="22.5" customHeight="1" x14ac:dyDescent="0.15">
      <c r="A15" s="160"/>
      <c r="B15" s="229" t="str">
        <f>IF(テーブル141523242527[[#This Row],[列1]]="",
    "",
    TEXT(テーブル141523242527[[#This Row],[列1]],"(aaa)"))</f>
        <v/>
      </c>
      <c r="C15" s="164" t="s">
        <v>20</v>
      </c>
      <c r="D15" s="63" t="s">
        <v>21</v>
      </c>
      <c r="E15" s="167" t="s">
        <v>20</v>
      </c>
      <c r="F15" s="174" t="s">
        <v>32</v>
      </c>
      <c r="G15"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29" t="s">
        <v>22</v>
      </c>
      <c r="I15"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31" t="s">
        <v>23</v>
      </c>
      <c r="K15" s="32">
        <f>IFERROR((テーブル141523242527[[#This Row],[列5]]+テーブル141523242527[[#This Row],[列7]]/60)*$C$5,"")</f>
        <v>0</v>
      </c>
      <c r="L15" s="33" t="s">
        <v>4</v>
      </c>
      <c r="M15" s="171"/>
      <c r="N15" s="34"/>
      <c r="O15" s="53"/>
      <c r="P15" s="25"/>
    </row>
    <row r="16" spans="1:16" ht="22.5" customHeight="1" x14ac:dyDescent="0.15">
      <c r="A16" s="160"/>
      <c r="B16" s="229" t="str">
        <f>IF(テーブル141523242527[[#This Row],[列1]]="",
    "",
    TEXT(テーブル141523242527[[#This Row],[列1]],"(aaa)"))</f>
        <v/>
      </c>
      <c r="C16" s="164" t="s">
        <v>20</v>
      </c>
      <c r="D16" s="63" t="s">
        <v>21</v>
      </c>
      <c r="E16" s="167" t="s">
        <v>20</v>
      </c>
      <c r="F16" s="174" t="s">
        <v>32</v>
      </c>
      <c r="G16"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29" t="s">
        <v>22</v>
      </c>
      <c r="I16"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31" t="s">
        <v>23</v>
      </c>
      <c r="K16" s="32">
        <f>IFERROR((テーブル141523242527[[#This Row],[列5]]+テーブル141523242527[[#This Row],[列7]]/60)*$C$5,"")</f>
        <v>0</v>
      </c>
      <c r="L16" s="33" t="s">
        <v>4</v>
      </c>
      <c r="M16" s="171"/>
      <c r="N16" s="34"/>
      <c r="O16" s="53"/>
      <c r="P16" s="25"/>
    </row>
    <row r="17" spans="1:16" ht="22.5" customHeight="1" x14ac:dyDescent="0.15">
      <c r="A17" s="160"/>
      <c r="B17" s="229" t="str">
        <f>IF(テーブル141523242527[[#This Row],[列1]]="",
    "",
    TEXT(テーブル141523242527[[#This Row],[列1]],"(aaa)"))</f>
        <v/>
      </c>
      <c r="C17" s="164" t="s">
        <v>20</v>
      </c>
      <c r="D17" s="63" t="s">
        <v>21</v>
      </c>
      <c r="E17" s="167" t="s">
        <v>20</v>
      </c>
      <c r="F17" s="174" t="s">
        <v>32</v>
      </c>
      <c r="G17"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29" t="s">
        <v>22</v>
      </c>
      <c r="I17"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31" t="s">
        <v>23</v>
      </c>
      <c r="K17" s="32">
        <f>IFERROR((テーブル141523242527[[#This Row],[列5]]+テーブル141523242527[[#This Row],[列7]]/60)*$C$5,"")</f>
        <v>0</v>
      </c>
      <c r="L17" s="33" t="s">
        <v>4</v>
      </c>
      <c r="M17" s="171"/>
      <c r="N17" s="34"/>
      <c r="O17" s="53"/>
      <c r="P17" s="25"/>
    </row>
    <row r="18" spans="1:16" ht="22.5" customHeight="1" x14ac:dyDescent="0.15">
      <c r="A18" s="160"/>
      <c r="B18" s="229" t="str">
        <f>IF(テーブル141523242527[[#This Row],[列1]]="",
    "",
    TEXT(テーブル141523242527[[#This Row],[列1]],"(aaa)"))</f>
        <v/>
      </c>
      <c r="C18" s="164" t="s">
        <v>20</v>
      </c>
      <c r="D18" s="63" t="s">
        <v>21</v>
      </c>
      <c r="E18" s="167" t="s">
        <v>20</v>
      </c>
      <c r="F18" s="174" t="s">
        <v>32</v>
      </c>
      <c r="G18"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29" t="s">
        <v>22</v>
      </c>
      <c r="I18"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31" t="s">
        <v>23</v>
      </c>
      <c r="K18" s="32">
        <f>IFERROR((テーブル141523242527[[#This Row],[列5]]+テーブル141523242527[[#This Row],[列7]]/60)*$C$5,"")</f>
        <v>0</v>
      </c>
      <c r="L18" s="33" t="s">
        <v>4</v>
      </c>
      <c r="M18" s="171"/>
      <c r="N18" s="34"/>
      <c r="O18" s="53"/>
      <c r="P18" s="25"/>
    </row>
    <row r="19" spans="1:16" ht="22.5" customHeight="1" x14ac:dyDescent="0.15">
      <c r="A19" s="160"/>
      <c r="B19" s="229" t="str">
        <f>IF(テーブル141523242527[[#This Row],[列1]]="",
    "",
    TEXT(テーブル141523242527[[#This Row],[列1]],"(aaa)"))</f>
        <v/>
      </c>
      <c r="C19" s="164" t="s">
        <v>20</v>
      </c>
      <c r="D19" s="63" t="s">
        <v>21</v>
      </c>
      <c r="E19" s="167" t="s">
        <v>20</v>
      </c>
      <c r="F19" s="174" t="s">
        <v>32</v>
      </c>
      <c r="G1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29" t="s">
        <v>22</v>
      </c>
      <c r="I19"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31" t="s">
        <v>23</v>
      </c>
      <c r="K19" s="32">
        <f>IFERROR((テーブル141523242527[[#This Row],[列5]]+テーブル141523242527[[#This Row],[列7]]/60)*$C$5,"")</f>
        <v>0</v>
      </c>
      <c r="L19" s="33" t="s">
        <v>4</v>
      </c>
      <c r="M19" s="171"/>
      <c r="N19" s="34"/>
      <c r="O19" s="53"/>
      <c r="P19" s="25"/>
    </row>
    <row r="20" spans="1:16" ht="22.5" customHeight="1" x14ac:dyDescent="0.15">
      <c r="A20" s="160"/>
      <c r="B20" s="229" t="str">
        <f>IF(テーブル141523242527[[#This Row],[列1]]="",
    "",
    TEXT(テーブル141523242527[[#This Row],[列1]],"(aaa)"))</f>
        <v/>
      </c>
      <c r="C20" s="164" t="s">
        <v>20</v>
      </c>
      <c r="D20" s="63" t="s">
        <v>21</v>
      </c>
      <c r="E20" s="167" t="s">
        <v>20</v>
      </c>
      <c r="F20" s="174" t="s">
        <v>32</v>
      </c>
      <c r="G20"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29" t="s">
        <v>22</v>
      </c>
      <c r="I20"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31" t="s">
        <v>23</v>
      </c>
      <c r="K20" s="32">
        <f>IFERROR((テーブル141523242527[[#This Row],[列5]]+テーブル141523242527[[#This Row],[列7]]/60)*$C$5,"")</f>
        <v>0</v>
      </c>
      <c r="L20" s="33" t="s">
        <v>4</v>
      </c>
      <c r="M20" s="171"/>
      <c r="N20" s="34"/>
      <c r="O20" s="53"/>
      <c r="P20" s="25"/>
    </row>
    <row r="21" spans="1:16" ht="22.5" customHeight="1" x14ac:dyDescent="0.15">
      <c r="A21" s="160"/>
      <c r="B21" s="229" t="str">
        <f>IF(テーブル141523242527[[#This Row],[列1]]="",
    "",
    TEXT(テーブル141523242527[[#This Row],[列1]],"(aaa)"))</f>
        <v/>
      </c>
      <c r="C21" s="164" t="s">
        <v>20</v>
      </c>
      <c r="D21" s="63" t="s">
        <v>21</v>
      </c>
      <c r="E21" s="167" t="s">
        <v>20</v>
      </c>
      <c r="F21" s="174" t="s">
        <v>32</v>
      </c>
      <c r="G21"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29" t="s">
        <v>22</v>
      </c>
      <c r="I21"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31" t="s">
        <v>23</v>
      </c>
      <c r="K21" s="32">
        <f>IFERROR((テーブル141523242527[[#This Row],[列5]]+テーブル141523242527[[#This Row],[列7]]/60)*$C$5,"")</f>
        <v>0</v>
      </c>
      <c r="L21" s="33" t="s">
        <v>4</v>
      </c>
      <c r="M21" s="171"/>
      <c r="N21" s="34"/>
      <c r="O21" s="53"/>
      <c r="P21" s="25"/>
    </row>
    <row r="22" spans="1:16" ht="22.5" customHeight="1" x14ac:dyDescent="0.15">
      <c r="A22" s="160"/>
      <c r="B22" s="229" t="str">
        <f>IF(テーブル141523242527[[#This Row],[列1]]="",
    "",
    TEXT(テーブル141523242527[[#This Row],[列1]],"(aaa)"))</f>
        <v/>
      </c>
      <c r="C22" s="164" t="s">
        <v>20</v>
      </c>
      <c r="D22" s="63" t="s">
        <v>21</v>
      </c>
      <c r="E22" s="167" t="s">
        <v>20</v>
      </c>
      <c r="F22" s="174" t="s">
        <v>32</v>
      </c>
      <c r="G22"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29" t="s">
        <v>22</v>
      </c>
      <c r="I22"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31" t="s">
        <v>23</v>
      </c>
      <c r="K22" s="32">
        <f>IFERROR((テーブル141523242527[[#This Row],[列5]]+テーブル141523242527[[#This Row],[列7]]/60)*$C$5,"")</f>
        <v>0</v>
      </c>
      <c r="L22" s="33" t="s">
        <v>4</v>
      </c>
      <c r="M22" s="171"/>
      <c r="N22" s="34"/>
      <c r="O22" s="53"/>
      <c r="P22" s="25"/>
    </row>
    <row r="23" spans="1:16" ht="22.5" customHeight="1" x14ac:dyDescent="0.15">
      <c r="A23" s="160"/>
      <c r="B23" s="229" t="str">
        <f>IF(テーブル141523242527[[#This Row],[列1]]="",
    "",
    TEXT(テーブル141523242527[[#This Row],[列1]],"(aaa)"))</f>
        <v/>
      </c>
      <c r="C23" s="164" t="s">
        <v>20</v>
      </c>
      <c r="D23" s="63" t="s">
        <v>21</v>
      </c>
      <c r="E23" s="167" t="s">
        <v>20</v>
      </c>
      <c r="F23" s="174" t="s">
        <v>32</v>
      </c>
      <c r="G23"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29" t="s">
        <v>22</v>
      </c>
      <c r="I23"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31" t="s">
        <v>23</v>
      </c>
      <c r="K23" s="32">
        <f>IFERROR((テーブル141523242527[[#This Row],[列5]]+テーブル141523242527[[#This Row],[列7]]/60)*$C$5,"")</f>
        <v>0</v>
      </c>
      <c r="L23" s="33" t="s">
        <v>4</v>
      </c>
      <c r="M23" s="171"/>
      <c r="N23" s="34"/>
      <c r="O23" s="53"/>
      <c r="P23" s="25"/>
    </row>
    <row r="24" spans="1:16" ht="22.5" customHeight="1" x14ac:dyDescent="0.15">
      <c r="A24" s="160"/>
      <c r="B24" s="229" t="str">
        <f>IF(テーブル141523242527[[#This Row],[列1]]="",
    "",
    TEXT(テーブル141523242527[[#This Row],[列1]],"(aaa)"))</f>
        <v/>
      </c>
      <c r="C24" s="164" t="s">
        <v>20</v>
      </c>
      <c r="D24" s="63" t="s">
        <v>21</v>
      </c>
      <c r="E24" s="167" t="s">
        <v>20</v>
      </c>
      <c r="F24" s="174" t="s">
        <v>32</v>
      </c>
      <c r="G24"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29" t="s">
        <v>22</v>
      </c>
      <c r="I24"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31" t="s">
        <v>23</v>
      </c>
      <c r="K24" s="32">
        <f>IFERROR((テーブル141523242527[[#This Row],[列5]]+テーブル141523242527[[#This Row],[列7]]/60)*$C$5,"")</f>
        <v>0</v>
      </c>
      <c r="L24" s="33" t="s">
        <v>4</v>
      </c>
      <c r="M24" s="170"/>
      <c r="N24" s="34"/>
      <c r="O24" s="53"/>
      <c r="P24" s="25"/>
    </row>
    <row r="25" spans="1:16" ht="22.5" customHeight="1" x14ac:dyDescent="0.15">
      <c r="A25" s="160"/>
      <c r="B25" s="229" t="str">
        <f>IF(テーブル141523242527[[#This Row],[列1]]="",
    "",
    TEXT(テーブル141523242527[[#This Row],[列1]],"(aaa)"))</f>
        <v/>
      </c>
      <c r="C25" s="164" t="s">
        <v>20</v>
      </c>
      <c r="D25" s="63" t="s">
        <v>21</v>
      </c>
      <c r="E25" s="167" t="s">
        <v>20</v>
      </c>
      <c r="F25" s="174" t="s">
        <v>32</v>
      </c>
      <c r="G25"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29" t="s">
        <v>22</v>
      </c>
      <c r="I25"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31" t="s">
        <v>23</v>
      </c>
      <c r="K25" s="32">
        <f>IFERROR((テーブル141523242527[[#This Row],[列5]]+テーブル141523242527[[#This Row],[列7]]/60)*$C$5,"")</f>
        <v>0</v>
      </c>
      <c r="L25" s="33" t="s">
        <v>4</v>
      </c>
      <c r="M25" s="171"/>
      <c r="N25" s="34"/>
      <c r="O25" s="53"/>
      <c r="P25" s="25"/>
    </row>
    <row r="26" spans="1:16" ht="22.5" customHeight="1" x14ac:dyDescent="0.15">
      <c r="A26" s="160"/>
      <c r="B26" s="229" t="str">
        <f>IF(テーブル141523242527[[#This Row],[列1]]="",
    "",
    TEXT(テーブル141523242527[[#This Row],[列1]],"(aaa)"))</f>
        <v/>
      </c>
      <c r="C26" s="164" t="s">
        <v>20</v>
      </c>
      <c r="D26" s="63" t="s">
        <v>21</v>
      </c>
      <c r="E26" s="167" t="s">
        <v>20</v>
      </c>
      <c r="F26" s="174" t="s">
        <v>32</v>
      </c>
      <c r="G26"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29" t="s">
        <v>22</v>
      </c>
      <c r="I26"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31" t="s">
        <v>23</v>
      </c>
      <c r="K26" s="32">
        <f>IFERROR((テーブル141523242527[[#This Row],[列5]]+テーブル141523242527[[#This Row],[列7]]/60)*$C$5,"")</f>
        <v>0</v>
      </c>
      <c r="L26" s="33" t="s">
        <v>4</v>
      </c>
      <c r="M26" s="171"/>
      <c r="N26" s="34"/>
      <c r="O26" s="53"/>
      <c r="P26" s="25"/>
    </row>
    <row r="27" spans="1:16" ht="22.5" customHeight="1" x14ac:dyDescent="0.15">
      <c r="A27" s="160"/>
      <c r="B27" s="229" t="str">
        <f>IF(テーブル141523242527[[#This Row],[列1]]="",
    "",
    TEXT(テーブル141523242527[[#This Row],[列1]],"(aaa)"))</f>
        <v/>
      </c>
      <c r="C27" s="164" t="s">
        <v>20</v>
      </c>
      <c r="D27" s="63" t="s">
        <v>21</v>
      </c>
      <c r="E27" s="167" t="s">
        <v>20</v>
      </c>
      <c r="F27" s="174" t="s">
        <v>32</v>
      </c>
      <c r="G27"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29" t="s">
        <v>22</v>
      </c>
      <c r="I27"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31" t="s">
        <v>23</v>
      </c>
      <c r="K27" s="32">
        <f>IFERROR((テーブル141523242527[[#This Row],[列5]]+テーブル141523242527[[#This Row],[列7]]/60)*$C$5,"")</f>
        <v>0</v>
      </c>
      <c r="L27" s="33" t="s">
        <v>4</v>
      </c>
      <c r="M27" s="171"/>
      <c r="N27" s="34"/>
      <c r="O27" s="53"/>
      <c r="P27" s="25"/>
    </row>
    <row r="28" spans="1:16" ht="22.5" customHeight="1" x14ac:dyDescent="0.15">
      <c r="A28" s="160"/>
      <c r="B28" s="229" t="str">
        <f>IF(テーブル141523242527[[#This Row],[列1]]="",
    "",
    TEXT(テーブル141523242527[[#This Row],[列1]],"(aaa)"))</f>
        <v/>
      </c>
      <c r="C28" s="164" t="s">
        <v>20</v>
      </c>
      <c r="D28" s="63" t="s">
        <v>21</v>
      </c>
      <c r="E28" s="167" t="s">
        <v>20</v>
      </c>
      <c r="F28" s="174" t="s">
        <v>32</v>
      </c>
      <c r="G28"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29" t="s">
        <v>22</v>
      </c>
      <c r="I28"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31" t="s">
        <v>23</v>
      </c>
      <c r="K28" s="32">
        <f>IFERROR((テーブル141523242527[[#This Row],[列5]]+テーブル141523242527[[#This Row],[列7]]/60)*$C$5,"")</f>
        <v>0</v>
      </c>
      <c r="L28" s="33" t="s">
        <v>4</v>
      </c>
      <c r="M28" s="171"/>
      <c r="N28" s="34"/>
      <c r="O28" s="53"/>
      <c r="P28" s="25"/>
    </row>
    <row r="29" spans="1:16" ht="22.5" customHeight="1" x14ac:dyDescent="0.15">
      <c r="A29" s="160"/>
      <c r="B29" s="229" t="str">
        <f>IF(テーブル141523242527[[#This Row],[列1]]="",
    "",
    TEXT(テーブル141523242527[[#This Row],[列1]],"(aaa)"))</f>
        <v/>
      </c>
      <c r="C29" s="164" t="s">
        <v>20</v>
      </c>
      <c r="D29" s="63" t="s">
        <v>21</v>
      </c>
      <c r="E29" s="167" t="s">
        <v>20</v>
      </c>
      <c r="F29" s="174" t="s">
        <v>32</v>
      </c>
      <c r="G29" s="2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29" t="s">
        <v>22</v>
      </c>
      <c r="I29" s="36"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31" t="s">
        <v>23</v>
      </c>
      <c r="K29" s="32">
        <f>IFERROR((テーブル141523242527[[#This Row],[列5]]+テーブル141523242527[[#This Row],[列7]]/60)*$C$5,"")</f>
        <v>0</v>
      </c>
      <c r="L29" s="33" t="s">
        <v>4</v>
      </c>
      <c r="M29" s="171"/>
      <c r="N29" s="34"/>
      <c r="O29" s="53"/>
      <c r="P29" s="25"/>
    </row>
    <row r="30" spans="1:16" ht="22.5" customHeight="1" thickBot="1" x14ac:dyDescent="0.2">
      <c r="A30" s="161"/>
      <c r="B30" s="230" t="str">
        <f>IF(テーブル141523242527[[#This Row],[列1]]="",
    "",
    TEXT(テーブル141523242527[[#This Row],[列1]],"(aaa)"))</f>
        <v/>
      </c>
      <c r="C30" s="165" t="s">
        <v>20</v>
      </c>
      <c r="D30" s="38" t="s">
        <v>21</v>
      </c>
      <c r="E30" s="168" t="s">
        <v>20</v>
      </c>
      <c r="F30" s="175" t="s">
        <v>32</v>
      </c>
      <c r="G30" s="39">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40" t="s">
        <v>22</v>
      </c>
      <c r="I30" s="41"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42" t="s">
        <v>23</v>
      </c>
      <c r="K30" s="43">
        <f>IFERROR((テーブル141523242527[[#This Row],[列5]]+テーブル141523242527[[#This Row],[列7]]/60)*$C$5,"")</f>
        <v>0</v>
      </c>
      <c r="L30" s="44" t="s">
        <v>4</v>
      </c>
      <c r="M30" s="172"/>
      <c r="N30" s="45"/>
      <c r="O30" s="53"/>
      <c r="P30" s="25"/>
    </row>
    <row r="31" spans="1:16" ht="22.5" customHeight="1" thickBot="1" x14ac:dyDescent="0.2">
      <c r="A31" s="206" t="s">
        <v>27</v>
      </c>
      <c r="B31" s="207"/>
      <c r="C31" s="208"/>
      <c r="D31" s="209"/>
      <c r="E31" s="210"/>
      <c r="F31" s="61"/>
      <c r="G31" s="211">
        <f>SUM(テーブル141523242527[[#All],[列5]])+SUM(テーブル141523242527[[#All],[列7]])/60</f>
        <v>0</v>
      </c>
      <c r="H31" s="212"/>
      <c r="I31" s="213" t="s">
        <v>24</v>
      </c>
      <c r="J31" s="214"/>
      <c r="K31" s="46">
        <f>SUM(テーブル141523242527[[#All],[列9]])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⑳年月支払分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IF(テーブル141523242526[[#This Row],[列1]]="",
    "",
    TEXT(テーブル141523242526[[#This Row],[列1]],"(aaa)"))</f>
        <v/>
      </c>
      <c r="C8" s="177" t="s">
        <v>32</v>
      </c>
      <c r="D8" s="17" t="s">
        <v>13</v>
      </c>
      <c r="E8" s="178" t="s">
        <v>32</v>
      </c>
      <c r="F8" s="179" t="s">
        <v>32</v>
      </c>
      <c r="G8" s="1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19" t="s">
        <v>22</v>
      </c>
      <c r="I8" s="2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21" t="s">
        <v>23</v>
      </c>
      <c r="K8" s="22">
        <f>IFERROR((テーブル141523242526[[#This Row],[列5]]+テーブル141523242526[[#This Row],[列7]]/60)*$C$5,"")</f>
        <v>0</v>
      </c>
      <c r="L8" s="23" t="s">
        <v>4</v>
      </c>
      <c r="M8" s="176"/>
      <c r="N8" s="24"/>
      <c r="O8" s="53"/>
      <c r="P8" s="25"/>
    </row>
    <row r="9" spans="1:16" ht="22.5" customHeight="1" x14ac:dyDescent="0.15">
      <c r="A9" s="160"/>
      <c r="B9" s="228" t="str">
        <f>IF(テーブル141523242526[[#This Row],[列1]]="",
    "",
    TEXT(テーブル141523242526[[#This Row],[列1]],"(aaa)"))</f>
        <v/>
      </c>
      <c r="C9" s="164" t="s">
        <v>32</v>
      </c>
      <c r="D9" s="63" t="s">
        <v>13</v>
      </c>
      <c r="E9" s="167" t="s">
        <v>32</v>
      </c>
      <c r="F9" s="174" t="s">
        <v>32</v>
      </c>
      <c r="G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29" t="s">
        <v>22</v>
      </c>
      <c r="I9" s="3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31" t="s">
        <v>23</v>
      </c>
      <c r="K9" s="32">
        <f>IFERROR((テーブル141523242526[[#This Row],[列5]]+テーブル141523242526[[#This Row],[列7]]/60)*$C$5,"")</f>
        <v>0</v>
      </c>
      <c r="L9" s="33" t="s">
        <v>4</v>
      </c>
      <c r="M9" s="170"/>
      <c r="N9" s="34"/>
      <c r="O9" s="53"/>
      <c r="P9" s="25"/>
    </row>
    <row r="10" spans="1:16" ht="22.5" customHeight="1" x14ac:dyDescent="0.15">
      <c r="A10" s="160"/>
      <c r="B10" s="229" t="str">
        <f>IF(テーブル141523242526[[#This Row],[列1]]="",
    "",
    TEXT(テーブル141523242526[[#This Row],[列1]],"(aaa)"))</f>
        <v/>
      </c>
      <c r="C10" s="164" t="s">
        <v>32</v>
      </c>
      <c r="D10" s="63" t="s">
        <v>13</v>
      </c>
      <c r="E10" s="167" t="s">
        <v>32</v>
      </c>
      <c r="F10" s="174" t="s">
        <v>32</v>
      </c>
      <c r="G10"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29" t="s">
        <v>22</v>
      </c>
      <c r="I10"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31" t="s">
        <v>23</v>
      </c>
      <c r="K10" s="32">
        <f>IFERROR((テーブル141523242526[[#This Row],[列5]]+テーブル141523242526[[#This Row],[列7]]/60)*$C$5,"")</f>
        <v>0</v>
      </c>
      <c r="L10" s="33" t="s">
        <v>4</v>
      </c>
      <c r="M10" s="171"/>
      <c r="N10" s="34"/>
      <c r="O10" s="53"/>
      <c r="P10" s="25"/>
    </row>
    <row r="11" spans="1:16" ht="22.5" customHeight="1" x14ac:dyDescent="0.15">
      <c r="A11" s="160"/>
      <c r="B11" s="229" t="str">
        <f>IF(テーブル141523242526[[#This Row],[列1]]="",
    "",
    TEXT(テーブル141523242526[[#This Row],[列1]],"(aaa)"))</f>
        <v/>
      </c>
      <c r="C11" s="164" t="s">
        <v>20</v>
      </c>
      <c r="D11" s="63" t="s">
        <v>21</v>
      </c>
      <c r="E11" s="167" t="s">
        <v>20</v>
      </c>
      <c r="F11" s="174" t="s">
        <v>32</v>
      </c>
      <c r="G11"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29" t="s">
        <v>22</v>
      </c>
      <c r="I11"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31" t="s">
        <v>23</v>
      </c>
      <c r="K11" s="32">
        <f>IFERROR((テーブル141523242526[[#This Row],[列5]]+テーブル141523242526[[#This Row],[列7]]/60)*$C$5,"")</f>
        <v>0</v>
      </c>
      <c r="L11" s="33" t="s">
        <v>4</v>
      </c>
      <c r="M11" s="171"/>
      <c r="N11" s="34"/>
      <c r="O11" s="53"/>
      <c r="P11" s="25"/>
    </row>
    <row r="12" spans="1:16" ht="22.5" customHeight="1" x14ac:dyDescent="0.15">
      <c r="A12" s="160"/>
      <c r="B12" s="229" t="str">
        <f>IF(テーブル141523242526[[#This Row],[列1]]="",
    "",
    TEXT(テーブル141523242526[[#This Row],[列1]],"(aaa)"))</f>
        <v/>
      </c>
      <c r="C12" s="164" t="s">
        <v>20</v>
      </c>
      <c r="D12" s="63" t="s">
        <v>21</v>
      </c>
      <c r="E12" s="167" t="s">
        <v>20</v>
      </c>
      <c r="F12" s="174" t="s">
        <v>32</v>
      </c>
      <c r="G12"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29" t="s">
        <v>22</v>
      </c>
      <c r="I12"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31" t="s">
        <v>23</v>
      </c>
      <c r="K12" s="32">
        <f>IFERROR((テーブル141523242526[[#This Row],[列5]]+テーブル141523242526[[#This Row],[列7]]/60)*$C$5,"")</f>
        <v>0</v>
      </c>
      <c r="L12" s="33" t="s">
        <v>4</v>
      </c>
      <c r="M12" s="171"/>
      <c r="N12" s="34"/>
      <c r="O12" s="53"/>
      <c r="P12" s="25"/>
    </row>
    <row r="13" spans="1:16" ht="22.5" customHeight="1" x14ac:dyDescent="0.15">
      <c r="A13" s="160"/>
      <c r="B13" s="229" t="str">
        <f>IF(テーブル141523242526[[#This Row],[列1]]="",
    "",
    TEXT(テーブル141523242526[[#This Row],[列1]],"(aaa)"))</f>
        <v/>
      </c>
      <c r="C13" s="164" t="s">
        <v>20</v>
      </c>
      <c r="D13" s="63" t="s">
        <v>21</v>
      </c>
      <c r="E13" s="167" t="s">
        <v>20</v>
      </c>
      <c r="F13" s="174" t="s">
        <v>32</v>
      </c>
      <c r="G13"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29" t="s">
        <v>22</v>
      </c>
      <c r="I13"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31" t="s">
        <v>23</v>
      </c>
      <c r="K13" s="32">
        <f>IFERROR((テーブル141523242526[[#This Row],[列5]]+テーブル141523242526[[#This Row],[列7]]/60)*$C$5,"")</f>
        <v>0</v>
      </c>
      <c r="L13" s="33" t="s">
        <v>4</v>
      </c>
      <c r="M13" s="171"/>
      <c r="N13" s="34"/>
      <c r="O13" s="53"/>
      <c r="P13" s="25"/>
    </row>
    <row r="14" spans="1:16" ht="22.5" customHeight="1" x14ac:dyDescent="0.15">
      <c r="A14" s="160"/>
      <c r="B14" s="229" t="str">
        <f>IF(テーブル141523242526[[#This Row],[列1]]="",
    "",
    TEXT(テーブル141523242526[[#This Row],[列1]],"(aaa)"))</f>
        <v/>
      </c>
      <c r="C14" s="164" t="s">
        <v>20</v>
      </c>
      <c r="D14" s="63" t="s">
        <v>21</v>
      </c>
      <c r="E14" s="167" t="s">
        <v>20</v>
      </c>
      <c r="F14" s="174" t="s">
        <v>32</v>
      </c>
      <c r="G14"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29" t="s">
        <v>22</v>
      </c>
      <c r="I14"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31" t="s">
        <v>23</v>
      </c>
      <c r="K14" s="32">
        <f>IFERROR((テーブル141523242526[[#This Row],[列5]]+テーブル141523242526[[#This Row],[列7]]/60)*$C$5,"")</f>
        <v>0</v>
      </c>
      <c r="L14" s="33" t="s">
        <v>4</v>
      </c>
      <c r="M14" s="171"/>
      <c r="N14" s="34"/>
      <c r="O14" s="53"/>
      <c r="P14" s="25"/>
    </row>
    <row r="15" spans="1:16" ht="22.5" customHeight="1" x14ac:dyDescent="0.15">
      <c r="A15" s="160"/>
      <c r="B15" s="229" t="str">
        <f>IF(テーブル141523242526[[#This Row],[列1]]="",
    "",
    TEXT(テーブル141523242526[[#This Row],[列1]],"(aaa)"))</f>
        <v/>
      </c>
      <c r="C15" s="164" t="s">
        <v>20</v>
      </c>
      <c r="D15" s="63" t="s">
        <v>21</v>
      </c>
      <c r="E15" s="167" t="s">
        <v>20</v>
      </c>
      <c r="F15" s="174" t="s">
        <v>32</v>
      </c>
      <c r="G15"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29" t="s">
        <v>22</v>
      </c>
      <c r="I15"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31" t="s">
        <v>23</v>
      </c>
      <c r="K15" s="32">
        <f>IFERROR((テーブル141523242526[[#This Row],[列5]]+テーブル141523242526[[#This Row],[列7]]/60)*$C$5,"")</f>
        <v>0</v>
      </c>
      <c r="L15" s="33" t="s">
        <v>4</v>
      </c>
      <c r="M15" s="171"/>
      <c r="N15" s="34"/>
      <c r="O15" s="53"/>
      <c r="P15" s="25"/>
    </row>
    <row r="16" spans="1:16" ht="22.5" customHeight="1" x14ac:dyDescent="0.15">
      <c r="A16" s="160"/>
      <c r="B16" s="229" t="str">
        <f>IF(テーブル141523242526[[#This Row],[列1]]="",
    "",
    TEXT(テーブル141523242526[[#This Row],[列1]],"(aaa)"))</f>
        <v/>
      </c>
      <c r="C16" s="164" t="s">
        <v>20</v>
      </c>
      <c r="D16" s="63" t="s">
        <v>21</v>
      </c>
      <c r="E16" s="167" t="s">
        <v>20</v>
      </c>
      <c r="F16" s="174" t="s">
        <v>32</v>
      </c>
      <c r="G16"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29" t="s">
        <v>22</v>
      </c>
      <c r="I16"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31" t="s">
        <v>23</v>
      </c>
      <c r="K16" s="32">
        <f>IFERROR((テーブル141523242526[[#This Row],[列5]]+テーブル141523242526[[#This Row],[列7]]/60)*$C$5,"")</f>
        <v>0</v>
      </c>
      <c r="L16" s="33" t="s">
        <v>4</v>
      </c>
      <c r="M16" s="171"/>
      <c r="N16" s="34"/>
      <c r="O16" s="53"/>
      <c r="P16" s="25"/>
    </row>
    <row r="17" spans="1:16" ht="22.5" customHeight="1" x14ac:dyDescent="0.15">
      <c r="A17" s="160"/>
      <c r="B17" s="229" t="str">
        <f>IF(テーブル141523242526[[#This Row],[列1]]="",
    "",
    TEXT(テーブル141523242526[[#This Row],[列1]],"(aaa)"))</f>
        <v/>
      </c>
      <c r="C17" s="164" t="s">
        <v>20</v>
      </c>
      <c r="D17" s="63" t="s">
        <v>21</v>
      </c>
      <c r="E17" s="167" t="s">
        <v>20</v>
      </c>
      <c r="F17" s="174" t="s">
        <v>32</v>
      </c>
      <c r="G17"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29" t="s">
        <v>22</v>
      </c>
      <c r="I17"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31" t="s">
        <v>23</v>
      </c>
      <c r="K17" s="32">
        <f>IFERROR((テーブル141523242526[[#This Row],[列5]]+テーブル141523242526[[#This Row],[列7]]/60)*$C$5,"")</f>
        <v>0</v>
      </c>
      <c r="L17" s="33" t="s">
        <v>4</v>
      </c>
      <c r="M17" s="171"/>
      <c r="N17" s="34"/>
      <c r="O17" s="53"/>
      <c r="P17" s="25"/>
    </row>
    <row r="18" spans="1:16" ht="22.5" customHeight="1" x14ac:dyDescent="0.15">
      <c r="A18" s="160"/>
      <c r="B18" s="229" t="str">
        <f>IF(テーブル141523242526[[#This Row],[列1]]="",
    "",
    TEXT(テーブル141523242526[[#This Row],[列1]],"(aaa)"))</f>
        <v/>
      </c>
      <c r="C18" s="164" t="s">
        <v>20</v>
      </c>
      <c r="D18" s="63" t="s">
        <v>21</v>
      </c>
      <c r="E18" s="167" t="s">
        <v>20</v>
      </c>
      <c r="F18" s="174" t="s">
        <v>32</v>
      </c>
      <c r="G18"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29" t="s">
        <v>22</v>
      </c>
      <c r="I18"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31" t="s">
        <v>23</v>
      </c>
      <c r="K18" s="32">
        <f>IFERROR((テーブル141523242526[[#This Row],[列5]]+テーブル141523242526[[#This Row],[列7]]/60)*$C$5,"")</f>
        <v>0</v>
      </c>
      <c r="L18" s="33" t="s">
        <v>4</v>
      </c>
      <c r="M18" s="171"/>
      <c r="N18" s="34"/>
      <c r="O18" s="53"/>
      <c r="P18" s="25"/>
    </row>
    <row r="19" spans="1:16" ht="22.5" customHeight="1" x14ac:dyDescent="0.15">
      <c r="A19" s="160"/>
      <c r="B19" s="229" t="str">
        <f>IF(テーブル141523242526[[#This Row],[列1]]="",
    "",
    TEXT(テーブル141523242526[[#This Row],[列1]],"(aaa)"))</f>
        <v/>
      </c>
      <c r="C19" s="164" t="s">
        <v>20</v>
      </c>
      <c r="D19" s="63" t="s">
        <v>21</v>
      </c>
      <c r="E19" s="167" t="s">
        <v>20</v>
      </c>
      <c r="F19" s="174" t="s">
        <v>32</v>
      </c>
      <c r="G1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29" t="s">
        <v>22</v>
      </c>
      <c r="I19"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31" t="s">
        <v>23</v>
      </c>
      <c r="K19" s="32">
        <f>IFERROR((テーブル141523242526[[#This Row],[列5]]+テーブル141523242526[[#This Row],[列7]]/60)*$C$5,"")</f>
        <v>0</v>
      </c>
      <c r="L19" s="33" t="s">
        <v>4</v>
      </c>
      <c r="M19" s="171"/>
      <c r="N19" s="34"/>
      <c r="O19" s="53"/>
      <c r="P19" s="25"/>
    </row>
    <row r="20" spans="1:16" ht="22.5" customHeight="1" x14ac:dyDescent="0.15">
      <c r="A20" s="160"/>
      <c r="B20" s="229" t="str">
        <f>IF(テーブル141523242526[[#This Row],[列1]]="",
    "",
    TEXT(テーブル141523242526[[#This Row],[列1]],"(aaa)"))</f>
        <v/>
      </c>
      <c r="C20" s="164" t="s">
        <v>20</v>
      </c>
      <c r="D20" s="63" t="s">
        <v>21</v>
      </c>
      <c r="E20" s="167" t="s">
        <v>20</v>
      </c>
      <c r="F20" s="174" t="s">
        <v>32</v>
      </c>
      <c r="G20"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29" t="s">
        <v>22</v>
      </c>
      <c r="I20"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31" t="s">
        <v>23</v>
      </c>
      <c r="K20" s="32">
        <f>IFERROR((テーブル141523242526[[#This Row],[列5]]+テーブル141523242526[[#This Row],[列7]]/60)*$C$5,"")</f>
        <v>0</v>
      </c>
      <c r="L20" s="33" t="s">
        <v>4</v>
      </c>
      <c r="M20" s="171"/>
      <c r="N20" s="34"/>
      <c r="O20" s="53"/>
      <c r="P20" s="25"/>
    </row>
    <row r="21" spans="1:16" ht="22.5" customHeight="1" x14ac:dyDescent="0.15">
      <c r="A21" s="160"/>
      <c r="B21" s="229" t="str">
        <f>IF(テーブル141523242526[[#This Row],[列1]]="",
    "",
    TEXT(テーブル141523242526[[#This Row],[列1]],"(aaa)"))</f>
        <v/>
      </c>
      <c r="C21" s="164" t="s">
        <v>20</v>
      </c>
      <c r="D21" s="63" t="s">
        <v>21</v>
      </c>
      <c r="E21" s="167" t="s">
        <v>20</v>
      </c>
      <c r="F21" s="174" t="s">
        <v>32</v>
      </c>
      <c r="G21"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29" t="s">
        <v>22</v>
      </c>
      <c r="I21"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31" t="s">
        <v>23</v>
      </c>
      <c r="K21" s="32">
        <f>IFERROR((テーブル141523242526[[#This Row],[列5]]+テーブル141523242526[[#This Row],[列7]]/60)*$C$5,"")</f>
        <v>0</v>
      </c>
      <c r="L21" s="33" t="s">
        <v>4</v>
      </c>
      <c r="M21" s="171"/>
      <c r="N21" s="34"/>
      <c r="O21" s="53"/>
      <c r="P21" s="25"/>
    </row>
    <row r="22" spans="1:16" ht="22.5" customHeight="1" x14ac:dyDescent="0.15">
      <c r="A22" s="160"/>
      <c r="B22" s="229" t="str">
        <f>IF(テーブル141523242526[[#This Row],[列1]]="",
    "",
    TEXT(テーブル141523242526[[#This Row],[列1]],"(aaa)"))</f>
        <v/>
      </c>
      <c r="C22" s="164" t="s">
        <v>20</v>
      </c>
      <c r="D22" s="63" t="s">
        <v>21</v>
      </c>
      <c r="E22" s="167" t="s">
        <v>20</v>
      </c>
      <c r="F22" s="174" t="s">
        <v>32</v>
      </c>
      <c r="G22"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29" t="s">
        <v>22</v>
      </c>
      <c r="I22"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31" t="s">
        <v>23</v>
      </c>
      <c r="K22" s="32">
        <f>IFERROR((テーブル141523242526[[#This Row],[列5]]+テーブル141523242526[[#This Row],[列7]]/60)*$C$5,"")</f>
        <v>0</v>
      </c>
      <c r="L22" s="33" t="s">
        <v>4</v>
      </c>
      <c r="M22" s="171"/>
      <c r="N22" s="34"/>
      <c r="O22" s="53"/>
      <c r="P22" s="25"/>
    </row>
    <row r="23" spans="1:16" ht="22.5" customHeight="1" x14ac:dyDescent="0.15">
      <c r="A23" s="160"/>
      <c r="B23" s="229" t="str">
        <f>IF(テーブル141523242526[[#This Row],[列1]]="",
    "",
    TEXT(テーブル141523242526[[#This Row],[列1]],"(aaa)"))</f>
        <v/>
      </c>
      <c r="C23" s="164" t="s">
        <v>20</v>
      </c>
      <c r="D23" s="63" t="s">
        <v>21</v>
      </c>
      <c r="E23" s="167" t="s">
        <v>20</v>
      </c>
      <c r="F23" s="174" t="s">
        <v>32</v>
      </c>
      <c r="G23"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29" t="s">
        <v>22</v>
      </c>
      <c r="I23"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31" t="s">
        <v>23</v>
      </c>
      <c r="K23" s="32">
        <f>IFERROR((テーブル141523242526[[#This Row],[列5]]+テーブル141523242526[[#This Row],[列7]]/60)*$C$5,"")</f>
        <v>0</v>
      </c>
      <c r="L23" s="33" t="s">
        <v>4</v>
      </c>
      <c r="M23" s="171"/>
      <c r="N23" s="34"/>
      <c r="O23" s="53"/>
      <c r="P23" s="25"/>
    </row>
    <row r="24" spans="1:16" ht="22.5" customHeight="1" x14ac:dyDescent="0.15">
      <c r="A24" s="160"/>
      <c r="B24" s="229" t="str">
        <f>IF(テーブル141523242526[[#This Row],[列1]]="",
    "",
    TEXT(テーブル141523242526[[#This Row],[列1]],"(aaa)"))</f>
        <v/>
      </c>
      <c r="C24" s="164" t="s">
        <v>20</v>
      </c>
      <c r="D24" s="63" t="s">
        <v>21</v>
      </c>
      <c r="E24" s="167" t="s">
        <v>20</v>
      </c>
      <c r="F24" s="174" t="s">
        <v>32</v>
      </c>
      <c r="G24"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29" t="s">
        <v>22</v>
      </c>
      <c r="I24"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31" t="s">
        <v>23</v>
      </c>
      <c r="K24" s="32">
        <f>IFERROR((テーブル141523242526[[#This Row],[列5]]+テーブル141523242526[[#This Row],[列7]]/60)*$C$5,"")</f>
        <v>0</v>
      </c>
      <c r="L24" s="33" t="s">
        <v>4</v>
      </c>
      <c r="M24" s="170"/>
      <c r="N24" s="34"/>
      <c r="O24" s="53"/>
      <c r="P24" s="25"/>
    </row>
    <row r="25" spans="1:16" ht="22.5" customHeight="1" x14ac:dyDescent="0.15">
      <c r="A25" s="160"/>
      <c r="B25" s="229" t="str">
        <f>IF(テーブル141523242526[[#This Row],[列1]]="",
    "",
    TEXT(テーブル141523242526[[#This Row],[列1]],"(aaa)"))</f>
        <v/>
      </c>
      <c r="C25" s="164" t="s">
        <v>20</v>
      </c>
      <c r="D25" s="63" t="s">
        <v>21</v>
      </c>
      <c r="E25" s="167" t="s">
        <v>20</v>
      </c>
      <c r="F25" s="174" t="s">
        <v>32</v>
      </c>
      <c r="G25"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29" t="s">
        <v>22</v>
      </c>
      <c r="I25"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31" t="s">
        <v>23</v>
      </c>
      <c r="K25" s="32">
        <f>IFERROR((テーブル141523242526[[#This Row],[列5]]+テーブル141523242526[[#This Row],[列7]]/60)*$C$5,"")</f>
        <v>0</v>
      </c>
      <c r="L25" s="33" t="s">
        <v>4</v>
      </c>
      <c r="M25" s="171"/>
      <c r="N25" s="34"/>
      <c r="O25" s="53"/>
      <c r="P25" s="25"/>
    </row>
    <row r="26" spans="1:16" ht="22.5" customHeight="1" x14ac:dyDescent="0.15">
      <c r="A26" s="160"/>
      <c r="B26" s="229" t="str">
        <f>IF(テーブル141523242526[[#This Row],[列1]]="",
    "",
    TEXT(テーブル141523242526[[#This Row],[列1]],"(aaa)"))</f>
        <v/>
      </c>
      <c r="C26" s="164" t="s">
        <v>20</v>
      </c>
      <c r="D26" s="63" t="s">
        <v>21</v>
      </c>
      <c r="E26" s="167" t="s">
        <v>20</v>
      </c>
      <c r="F26" s="174" t="s">
        <v>32</v>
      </c>
      <c r="G26"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29" t="s">
        <v>22</v>
      </c>
      <c r="I26"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31" t="s">
        <v>23</v>
      </c>
      <c r="K26" s="32">
        <f>IFERROR((テーブル141523242526[[#This Row],[列5]]+テーブル141523242526[[#This Row],[列7]]/60)*$C$5,"")</f>
        <v>0</v>
      </c>
      <c r="L26" s="33" t="s">
        <v>4</v>
      </c>
      <c r="M26" s="171"/>
      <c r="N26" s="34"/>
      <c r="O26" s="53"/>
      <c r="P26" s="25"/>
    </row>
    <row r="27" spans="1:16" ht="22.5" customHeight="1" x14ac:dyDescent="0.15">
      <c r="A27" s="160"/>
      <c r="B27" s="229" t="str">
        <f>IF(テーブル141523242526[[#This Row],[列1]]="",
    "",
    TEXT(テーブル141523242526[[#This Row],[列1]],"(aaa)"))</f>
        <v/>
      </c>
      <c r="C27" s="164" t="s">
        <v>20</v>
      </c>
      <c r="D27" s="63" t="s">
        <v>21</v>
      </c>
      <c r="E27" s="167" t="s">
        <v>20</v>
      </c>
      <c r="F27" s="174" t="s">
        <v>32</v>
      </c>
      <c r="G27"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29" t="s">
        <v>22</v>
      </c>
      <c r="I27"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31" t="s">
        <v>23</v>
      </c>
      <c r="K27" s="32">
        <f>IFERROR((テーブル141523242526[[#This Row],[列5]]+テーブル141523242526[[#This Row],[列7]]/60)*$C$5,"")</f>
        <v>0</v>
      </c>
      <c r="L27" s="33" t="s">
        <v>4</v>
      </c>
      <c r="M27" s="171"/>
      <c r="N27" s="34"/>
      <c r="O27" s="53"/>
      <c r="P27" s="25"/>
    </row>
    <row r="28" spans="1:16" ht="22.5" customHeight="1" x14ac:dyDescent="0.15">
      <c r="A28" s="160"/>
      <c r="B28" s="229" t="str">
        <f>IF(テーブル141523242526[[#This Row],[列1]]="",
    "",
    TEXT(テーブル141523242526[[#This Row],[列1]],"(aaa)"))</f>
        <v/>
      </c>
      <c r="C28" s="164" t="s">
        <v>20</v>
      </c>
      <c r="D28" s="63" t="s">
        <v>21</v>
      </c>
      <c r="E28" s="167" t="s">
        <v>20</v>
      </c>
      <c r="F28" s="174" t="s">
        <v>32</v>
      </c>
      <c r="G28"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29" t="s">
        <v>22</v>
      </c>
      <c r="I28"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31" t="s">
        <v>23</v>
      </c>
      <c r="K28" s="32">
        <f>IFERROR((テーブル141523242526[[#This Row],[列5]]+テーブル141523242526[[#This Row],[列7]]/60)*$C$5,"")</f>
        <v>0</v>
      </c>
      <c r="L28" s="33" t="s">
        <v>4</v>
      </c>
      <c r="M28" s="171"/>
      <c r="N28" s="34"/>
      <c r="O28" s="53"/>
      <c r="P28" s="25"/>
    </row>
    <row r="29" spans="1:16" ht="22.5" customHeight="1" x14ac:dyDescent="0.15">
      <c r="A29" s="160"/>
      <c r="B29" s="229" t="str">
        <f>IF(テーブル141523242526[[#This Row],[列1]]="",
    "",
    TEXT(テーブル141523242526[[#This Row],[列1]],"(aaa)"))</f>
        <v/>
      </c>
      <c r="C29" s="164" t="s">
        <v>20</v>
      </c>
      <c r="D29" s="63" t="s">
        <v>21</v>
      </c>
      <c r="E29" s="167" t="s">
        <v>20</v>
      </c>
      <c r="F29" s="174" t="s">
        <v>32</v>
      </c>
      <c r="G29" s="2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29" t="s">
        <v>22</v>
      </c>
      <c r="I29" s="36"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31" t="s">
        <v>23</v>
      </c>
      <c r="K29" s="32">
        <f>IFERROR((テーブル141523242526[[#This Row],[列5]]+テーブル141523242526[[#This Row],[列7]]/60)*$C$5,"")</f>
        <v>0</v>
      </c>
      <c r="L29" s="33" t="s">
        <v>4</v>
      </c>
      <c r="M29" s="171"/>
      <c r="N29" s="34"/>
      <c r="O29" s="53"/>
      <c r="P29" s="25"/>
    </row>
    <row r="30" spans="1:16" ht="22.5" customHeight="1" thickBot="1" x14ac:dyDescent="0.2">
      <c r="A30" s="161"/>
      <c r="B30" s="230" t="str">
        <f>IF(テーブル141523242526[[#This Row],[列1]]="",
    "",
    TEXT(テーブル141523242526[[#This Row],[列1]],"(aaa)"))</f>
        <v/>
      </c>
      <c r="C30" s="165" t="s">
        <v>20</v>
      </c>
      <c r="D30" s="38" t="s">
        <v>21</v>
      </c>
      <c r="E30" s="168" t="s">
        <v>20</v>
      </c>
      <c r="F30" s="175" t="s">
        <v>32</v>
      </c>
      <c r="G30" s="39">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40" t="s">
        <v>22</v>
      </c>
      <c r="I30" s="41"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42" t="s">
        <v>23</v>
      </c>
      <c r="K30" s="43">
        <f>IFERROR((テーブル141523242526[[#This Row],[列5]]+テーブル141523242526[[#This Row],[列7]]/60)*$C$5,"")</f>
        <v>0</v>
      </c>
      <c r="L30" s="44" t="s">
        <v>4</v>
      </c>
      <c r="M30" s="172"/>
      <c r="N30" s="45"/>
      <c r="O30" s="53"/>
      <c r="P30" s="25"/>
    </row>
    <row r="31" spans="1:16" ht="22.5" customHeight="1" thickBot="1" x14ac:dyDescent="0.2">
      <c r="A31" s="206" t="s">
        <v>27</v>
      </c>
      <c r="B31" s="207"/>
      <c r="C31" s="208"/>
      <c r="D31" s="209"/>
      <c r="E31" s="210"/>
      <c r="F31" s="61"/>
      <c r="G31" s="211">
        <f>SUM(テーブル141523242526[[#All],[列5]])+SUM(テーブル141523242526[[#All],[列7]])/60</f>
        <v>0</v>
      </c>
      <c r="H31" s="212"/>
      <c r="I31" s="213" t="s">
        <v>24</v>
      </c>
      <c r="J31" s="214"/>
      <c r="K31" s="46">
        <f>SUM(テーブル141523242526[[#All],[列9]])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zoomScaleSheetLayoutView="90" workbookViewId="0">
      <selection activeCell="K6" activeCellId="5" sqref="A6:B12 D6:D12 F6:F12 G6:G12 I6:I12 K6:K1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6.25" customWidth="1"/>
    <col min="9" max="9" width="15.625" customWidth="1"/>
    <col min="10" max="10" width="6.25" customWidth="1"/>
    <col min="11" max="11" width="31.25" customWidth="1"/>
    <col min="12" max="12" width="11" customWidth="1"/>
  </cols>
  <sheetData>
    <row r="1" spans="1:20" ht="18.75" customHeight="1" x14ac:dyDescent="0.15">
      <c r="A1" s="180" t="s">
        <v>61</v>
      </c>
      <c r="B1" s="180"/>
      <c r="C1" s="180"/>
      <c r="D1" s="180"/>
      <c r="E1" s="180"/>
      <c r="F1" s="180"/>
      <c r="G1" s="180"/>
      <c r="H1" s="180"/>
      <c r="I1" s="180"/>
      <c r="J1" s="180"/>
      <c r="K1" s="180"/>
      <c r="L1" s="180"/>
      <c r="M1" s="1"/>
      <c r="N1" s="1"/>
      <c r="O1" s="1"/>
      <c r="P1" s="1"/>
      <c r="Q1" s="1"/>
      <c r="R1" s="1"/>
      <c r="S1" s="1"/>
      <c r="T1" s="1"/>
    </row>
    <row r="2" spans="1:20" ht="21.75" customHeight="1" x14ac:dyDescent="0.15">
      <c r="A2" s="185" t="s">
        <v>50</v>
      </c>
      <c r="B2" s="185"/>
      <c r="C2" s="185"/>
      <c r="D2" s="185"/>
      <c r="E2" s="185"/>
      <c r="F2" s="185"/>
      <c r="G2" s="185"/>
      <c r="H2" s="185"/>
      <c r="I2" s="185"/>
      <c r="J2" s="185"/>
      <c r="K2" s="185"/>
      <c r="L2" s="185"/>
      <c r="M2" s="1"/>
      <c r="N2" s="1"/>
      <c r="O2" s="1"/>
      <c r="P2" s="1"/>
      <c r="Q2" s="1"/>
      <c r="R2" s="1"/>
      <c r="S2" s="1"/>
      <c r="T2" s="1"/>
    </row>
    <row r="3" spans="1:20" ht="33" customHeight="1" thickBot="1" x14ac:dyDescent="0.2">
      <c r="A3" s="124" t="s">
        <v>0</v>
      </c>
      <c r="B3" s="184" t="str">
        <f>IF('人件費総括表・実績（様式９号別紙2-1-1）'!$B$3="",
     "",
     '人件費総括表・実績（様式９号別紙2-1-1）'!$B$3)</f>
        <v/>
      </c>
      <c r="C3" s="184"/>
      <c r="D3" s="184"/>
      <c r="E3" s="184"/>
      <c r="F3" s="184"/>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116" t="s">
        <v>1</v>
      </c>
      <c r="B5" s="181" t="s">
        <v>62</v>
      </c>
      <c r="C5" s="182"/>
      <c r="D5" s="182"/>
      <c r="E5" s="183"/>
      <c r="F5" s="4" t="s">
        <v>63</v>
      </c>
      <c r="G5" s="186" t="s">
        <v>64</v>
      </c>
      <c r="H5" s="187"/>
      <c r="I5" s="188" t="s">
        <v>55</v>
      </c>
      <c r="J5" s="187"/>
      <c r="K5" s="117" t="s">
        <v>2</v>
      </c>
      <c r="L5" s="4" t="s">
        <v>3</v>
      </c>
      <c r="M5" s="1"/>
      <c r="N5" s="1"/>
      <c r="O5" s="1"/>
      <c r="P5" s="1"/>
      <c r="Q5" s="1"/>
      <c r="R5" s="1"/>
      <c r="S5" s="1"/>
      <c r="T5" s="1"/>
    </row>
    <row r="6" spans="1:20" ht="37.5" customHeight="1" x14ac:dyDescent="0.15">
      <c r="A6" s="147"/>
      <c r="B6" s="148"/>
      <c r="C6" s="128" t="s">
        <v>24</v>
      </c>
      <c r="D6" s="149"/>
      <c r="E6" s="129" t="s">
        <v>23</v>
      </c>
      <c r="F6" s="150"/>
      <c r="G6" s="151"/>
      <c r="H6" s="130" t="s">
        <v>4</v>
      </c>
      <c r="I6" s="154"/>
      <c r="J6" s="130" t="s">
        <v>4</v>
      </c>
      <c r="K6" s="155" t="s">
        <v>5</v>
      </c>
      <c r="L6" s="130"/>
      <c r="M6" s="1"/>
      <c r="N6" s="1"/>
      <c r="O6" s="1"/>
      <c r="P6" s="1"/>
      <c r="Q6" s="1"/>
      <c r="R6" s="1"/>
      <c r="S6" s="1"/>
      <c r="T6" s="1"/>
    </row>
    <row r="7" spans="1:20" ht="37.5" customHeight="1" x14ac:dyDescent="0.15">
      <c r="A7" s="147"/>
      <c r="B7" s="148"/>
      <c r="C7" s="128" t="s">
        <v>24</v>
      </c>
      <c r="D7" s="149"/>
      <c r="E7" s="129" t="s">
        <v>23</v>
      </c>
      <c r="F7" s="150"/>
      <c r="G7" s="152"/>
      <c r="H7" s="130" t="s">
        <v>4</v>
      </c>
      <c r="I7" s="156"/>
      <c r="J7" s="130" t="s">
        <v>4</v>
      </c>
      <c r="K7" s="155" t="s">
        <v>5</v>
      </c>
      <c r="L7" s="130"/>
      <c r="M7" s="1"/>
      <c r="N7" s="1"/>
      <c r="O7" s="1"/>
      <c r="P7" s="1"/>
      <c r="Q7" s="1"/>
      <c r="R7" s="1"/>
      <c r="S7" s="1"/>
      <c r="T7" s="1"/>
    </row>
    <row r="8" spans="1:20" ht="37.5" customHeight="1" x14ac:dyDescent="0.15">
      <c r="A8" s="147"/>
      <c r="B8" s="148"/>
      <c r="C8" s="128" t="s">
        <v>24</v>
      </c>
      <c r="D8" s="149"/>
      <c r="E8" s="129" t="s">
        <v>23</v>
      </c>
      <c r="F8" s="150"/>
      <c r="G8" s="151"/>
      <c r="H8" s="130" t="s">
        <v>4</v>
      </c>
      <c r="I8" s="154"/>
      <c r="J8" s="130" t="s">
        <v>4</v>
      </c>
      <c r="K8" s="155" t="s">
        <v>5</v>
      </c>
      <c r="L8" s="130"/>
      <c r="M8" s="1"/>
      <c r="N8" s="1"/>
      <c r="O8" s="1"/>
      <c r="P8" s="1"/>
      <c r="Q8" s="1"/>
      <c r="R8" s="1"/>
      <c r="S8" s="1"/>
      <c r="T8" s="1"/>
    </row>
    <row r="9" spans="1:20" ht="37.5" customHeight="1" x14ac:dyDescent="0.15">
      <c r="A9" s="147"/>
      <c r="B9" s="148"/>
      <c r="C9" s="128" t="s">
        <v>24</v>
      </c>
      <c r="D9" s="149"/>
      <c r="E9" s="129" t="s">
        <v>23</v>
      </c>
      <c r="F9" s="150"/>
      <c r="G9" s="151"/>
      <c r="H9" s="130" t="s">
        <v>4</v>
      </c>
      <c r="I9" s="154"/>
      <c r="J9" s="130" t="s">
        <v>4</v>
      </c>
      <c r="K9" s="155" t="s">
        <v>5</v>
      </c>
      <c r="L9" s="130"/>
      <c r="M9" s="1"/>
      <c r="N9" s="1"/>
      <c r="O9" s="1"/>
      <c r="P9" s="1"/>
      <c r="Q9" s="1"/>
      <c r="R9" s="1"/>
      <c r="S9" s="1"/>
      <c r="T9" s="1"/>
    </row>
    <row r="10" spans="1:20" ht="37.5" customHeight="1" x14ac:dyDescent="0.15">
      <c r="A10" s="147"/>
      <c r="B10" s="148"/>
      <c r="C10" s="128" t="s">
        <v>24</v>
      </c>
      <c r="D10" s="149"/>
      <c r="E10" s="129" t="s">
        <v>23</v>
      </c>
      <c r="F10" s="150"/>
      <c r="G10" s="152"/>
      <c r="H10" s="130" t="s">
        <v>4</v>
      </c>
      <c r="I10" s="156"/>
      <c r="J10" s="130" t="s">
        <v>4</v>
      </c>
      <c r="K10" s="155" t="s">
        <v>5</v>
      </c>
      <c r="L10" s="130"/>
      <c r="M10" s="1"/>
      <c r="N10" s="1"/>
      <c r="O10" s="1"/>
      <c r="P10" s="1"/>
      <c r="Q10" s="1"/>
      <c r="R10" s="1"/>
      <c r="S10" s="1"/>
      <c r="T10" s="1"/>
    </row>
    <row r="11" spans="1:20" ht="37.5" customHeight="1" x14ac:dyDescent="0.15">
      <c r="A11" s="147"/>
      <c r="B11" s="148"/>
      <c r="C11" s="128" t="s">
        <v>24</v>
      </c>
      <c r="D11" s="149"/>
      <c r="E11" s="129" t="s">
        <v>23</v>
      </c>
      <c r="F11" s="150"/>
      <c r="G11" s="151"/>
      <c r="H11" s="130" t="s">
        <v>4</v>
      </c>
      <c r="I11" s="154"/>
      <c r="J11" s="130" t="s">
        <v>4</v>
      </c>
      <c r="K11" s="155" t="s">
        <v>5</v>
      </c>
      <c r="L11" s="130"/>
      <c r="M11" s="1"/>
      <c r="N11" s="1"/>
      <c r="O11" s="1"/>
      <c r="P11" s="1"/>
      <c r="Q11" s="1"/>
      <c r="R11" s="1"/>
      <c r="S11" s="1"/>
      <c r="T11" s="1"/>
    </row>
    <row r="12" spans="1:20" ht="37.5" customHeight="1" thickBot="1" x14ac:dyDescent="0.2">
      <c r="A12" s="147"/>
      <c r="B12" s="148"/>
      <c r="C12" s="128" t="s">
        <v>24</v>
      </c>
      <c r="D12" s="149"/>
      <c r="E12" s="129" t="s">
        <v>23</v>
      </c>
      <c r="F12" s="150"/>
      <c r="G12" s="153"/>
      <c r="H12" s="131" t="s">
        <v>4</v>
      </c>
      <c r="I12" s="157"/>
      <c r="J12" s="131" t="s">
        <v>4</v>
      </c>
      <c r="K12" s="155" t="s">
        <v>5</v>
      </c>
      <c r="L12" s="130"/>
      <c r="M12" s="1"/>
      <c r="N12" s="1"/>
      <c r="O12" s="1"/>
      <c r="P12" s="1"/>
      <c r="Q12" s="1"/>
      <c r="R12" s="1"/>
      <c r="S12" s="1"/>
      <c r="T12" s="1"/>
    </row>
    <row r="13" spans="1:20" ht="37.5" customHeight="1" thickBot="1" x14ac:dyDescent="0.2">
      <c r="A13" s="121" t="s">
        <v>6</v>
      </c>
      <c r="B13" s="132">
        <f>SUBTOTAL(109,直接人件費総括表4[列3])
  +ROUNDDOWN(SUBTOTAL(109,直接人件費総括表4[列5])/60,0)</f>
        <v>0</v>
      </c>
      <c r="C13" s="128" t="s">
        <v>24</v>
      </c>
      <c r="D13" s="133">
        <f>IF(SUBTOTAL(109,直接人件費総括表4[列5])&gt;=60,
     MOD(SUBTOTAL(109,直接人件費総括表4[列5]),60),
     SUBTOTAL(109,直接人件費総括表4[列5]))</f>
        <v>0</v>
      </c>
      <c r="E13" s="129" t="s">
        <v>23</v>
      </c>
      <c r="F13" s="134"/>
      <c r="G13" s="135">
        <f>SUM(G6:G12)</f>
        <v>0</v>
      </c>
      <c r="H13" s="136" t="s">
        <v>4</v>
      </c>
      <c r="I13" s="145">
        <f>SUM(I6:I12)</f>
        <v>0</v>
      </c>
      <c r="J13" s="136" t="s">
        <v>4</v>
      </c>
      <c r="K13" s="137"/>
      <c r="L13" s="134"/>
      <c r="M13" s="1"/>
      <c r="N13" s="1"/>
      <c r="O13" s="1"/>
      <c r="P13" s="1"/>
      <c r="Q13" s="1"/>
      <c r="R13" s="1"/>
      <c r="S13" s="1"/>
      <c r="T13" s="1"/>
    </row>
    <row r="14" spans="1:20" x14ac:dyDescent="0.15">
      <c r="A14" s="1"/>
      <c r="B14" s="1"/>
      <c r="C14" s="1"/>
      <c r="D14" s="1"/>
      <c r="E14" s="1"/>
      <c r="F14" s="1"/>
      <c r="G14" s="1"/>
      <c r="H14" s="1"/>
      <c r="I14" s="1"/>
      <c r="J14" s="1"/>
      <c r="K14" s="1"/>
      <c r="L14" s="1"/>
      <c r="M14" s="1"/>
      <c r="N14" s="1"/>
      <c r="O14" s="1"/>
      <c r="P14" s="1"/>
      <c r="Q14" s="1"/>
      <c r="R14" s="1"/>
      <c r="S14" s="1"/>
      <c r="T14" s="1"/>
    </row>
    <row r="15" spans="1:20" x14ac:dyDescent="0.15">
      <c r="A15" s="1" t="s">
        <v>57</v>
      </c>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A2:L2"/>
    <mergeCell ref="B3:F3"/>
    <mergeCell ref="B5:E5"/>
    <mergeCell ref="G5:H5"/>
    <mergeCell ref="I5:J5"/>
  </mergeCells>
  <phoneticPr fontId="2"/>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80" workbookViewId="0">
      <selection activeCell="P10" sqref="P10"/>
    </sheetView>
  </sheetViews>
  <sheetFormatPr defaultRowHeight="20.100000000000001" customHeight="1" x14ac:dyDescent="0.15"/>
  <cols>
    <col min="1" max="1" width="12.375" style="67" customWidth="1"/>
    <col min="2" max="2" width="15.625" style="67" customWidth="1"/>
    <col min="3" max="4" width="12.5" style="67" customWidth="1"/>
    <col min="5" max="6" width="15.625" style="67" customWidth="1"/>
    <col min="7" max="7" width="9" style="68"/>
    <col min="8" max="8" width="9.375" style="68" hidden="1" customWidth="1"/>
    <col min="9" max="9" width="5.25" style="68" hidden="1" customWidth="1"/>
    <col min="10" max="10" width="9.375" style="68" hidden="1" customWidth="1"/>
    <col min="11" max="11" width="9.25" style="68" hidden="1" customWidth="1"/>
    <col min="12" max="243" width="9" style="68"/>
    <col min="244" max="244" width="4.125" style="68" customWidth="1"/>
    <col min="245" max="245" width="4.5" style="68" customWidth="1"/>
    <col min="246" max="246" width="2.875" style="68" customWidth="1"/>
    <col min="247" max="247" width="13.125" style="68" customWidth="1"/>
    <col min="248" max="248" width="6.625" style="68" customWidth="1"/>
    <col min="249" max="249" width="0" style="68" hidden="1" customWidth="1"/>
    <col min="250" max="251" width="10.625" style="68" customWidth="1"/>
    <col min="252" max="253" width="15.625" style="68" customWidth="1"/>
    <col min="254" max="254" width="9" style="68"/>
    <col min="255" max="256" width="9" style="68" customWidth="1"/>
    <col min="257" max="260" width="0" style="68" hidden="1" customWidth="1"/>
    <col min="261" max="499" width="9" style="68"/>
    <col min="500" max="500" width="4.125" style="68" customWidth="1"/>
    <col min="501" max="501" width="4.5" style="68" customWidth="1"/>
    <col min="502" max="502" width="2.875" style="68" customWidth="1"/>
    <col min="503" max="503" width="13.125" style="68" customWidth="1"/>
    <col min="504" max="504" width="6.625" style="68" customWidth="1"/>
    <col min="505" max="505" width="0" style="68" hidden="1" customWidth="1"/>
    <col min="506" max="507" width="10.625" style="68" customWidth="1"/>
    <col min="508" max="509" width="15.625" style="68" customWidth="1"/>
    <col min="510" max="510" width="9" style="68"/>
    <col min="511" max="512" width="9" style="68" customWidth="1"/>
    <col min="513" max="516" width="0" style="68" hidden="1" customWidth="1"/>
    <col min="517" max="755" width="9" style="68"/>
    <col min="756" max="756" width="4.125" style="68" customWidth="1"/>
    <col min="757" max="757" width="4.5" style="68" customWidth="1"/>
    <col min="758" max="758" width="2.875" style="68" customWidth="1"/>
    <col min="759" max="759" width="13.125" style="68" customWidth="1"/>
    <col min="760" max="760" width="6.625" style="68" customWidth="1"/>
    <col min="761" max="761" width="0" style="68" hidden="1" customWidth="1"/>
    <col min="762" max="763" width="10.625" style="68" customWidth="1"/>
    <col min="764" max="765" width="15.625" style="68" customWidth="1"/>
    <col min="766" max="766" width="9" style="68"/>
    <col min="767" max="768" width="9" style="68" customWidth="1"/>
    <col min="769" max="772" width="0" style="68" hidden="1" customWidth="1"/>
    <col min="773" max="1011" width="9" style="68"/>
    <col min="1012" max="1012" width="4.125" style="68" customWidth="1"/>
    <col min="1013" max="1013" width="4.5" style="68" customWidth="1"/>
    <col min="1014" max="1014" width="2.875" style="68" customWidth="1"/>
    <col min="1015" max="1015" width="13.125" style="68" customWidth="1"/>
    <col min="1016" max="1016" width="6.625" style="68" customWidth="1"/>
    <col min="1017" max="1017" width="0" style="68" hidden="1" customWidth="1"/>
    <col min="1018" max="1019" width="10.625" style="68" customWidth="1"/>
    <col min="1020" max="1021" width="15.625" style="68" customWidth="1"/>
    <col min="1022" max="1022" width="9" style="68"/>
    <col min="1023" max="1024" width="9" style="68" customWidth="1"/>
    <col min="1025" max="1028" width="0" style="68" hidden="1" customWidth="1"/>
    <col min="1029" max="1267" width="9" style="68"/>
    <col min="1268" max="1268" width="4.125" style="68" customWidth="1"/>
    <col min="1269" max="1269" width="4.5" style="68" customWidth="1"/>
    <col min="1270" max="1270" width="2.875" style="68" customWidth="1"/>
    <col min="1271" max="1271" width="13.125" style="68" customWidth="1"/>
    <col min="1272" max="1272" width="6.625" style="68" customWidth="1"/>
    <col min="1273" max="1273" width="0" style="68" hidden="1" customWidth="1"/>
    <col min="1274" max="1275" width="10.625" style="68" customWidth="1"/>
    <col min="1276" max="1277" width="15.625" style="68" customWidth="1"/>
    <col min="1278" max="1278" width="9" style="68"/>
    <col min="1279" max="1280" width="9" style="68" customWidth="1"/>
    <col min="1281" max="1284" width="0" style="68" hidden="1" customWidth="1"/>
    <col min="1285" max="1523" width="9" style="68"/>
    <col min="1524" max="1524" width="4.125" style="68" customWidth="1"/>
    <col min="1525" max="1525" width="4.5" style="68" customWidth="1"/>
    <col min="1526" max="1526" width="2.875" style="68" customWidth="1"/>
    <col min="1527" max="1527" width="13.125" style="68" customWidth="1"/>
    <col min="1528" max="1528" width="6.625" style="68" customWidth="1"/>
    <col min="1529" max="1529" width="0" style="68" hidden="1" customWidth="1"/>
    <col min="1530" max="1531" width="10.625" style="68" customWidth="1"/>
    <col min="1532" max="1533" width="15.625" style="68" customWidth="1"/>
    <col min="1534" max="1534" width="9" style="68"/>
    <col min="1535" max="1536" width="9" style="68" customWidth="1"/>
    <col min="1537" max="1540" width="0" style="68" hidden="1" customWidth="1"/>
    <col min="1541" max="1779" width="9" style="68"/>
    <col min="1780" max="1780" width="4.125" style="68" customWidth="1"/>
    <col min="1781" max="1781" width="4.5" style="68" customWidth="1"/>
    <col min="1782" max="1782" width="2.875" style="68" customWidth="1"/>
    <col min="1783" max="1783" width="13.125" style="68" customWidth="1"/>
    <col min="1784" max="1784" width="6.625" style="68" customWidth="1"/>
    <col min="1785" max="1785" width="0" style="68" hidden="1" customWidth="1"/>
    <col min="1786" max="1787" width="10.625" style="68" customWidth="1"/>
    <col min="1788" max="1789" width="15.625" style="68" customWidth="1"/>
    <col min="1790" max="1790" width="9" style="68"/>
    <col min="1791" max="1792" width="9" style="68" customWidth="1"/>
    <col min="1793" max="1796" width="0" style="68" hidden="1" customWidth="1"/>
    <col min="1797" max="2035" width="9" style="68"/>
    <col min="2036" max="2036" width="4.125" style="68" customWidth="1"/>
    <col min="2037" max="2037" width="4.5" style="68" customWidth="1"/>
    <col min="2038" max="2038" width="2.875" style="68" customWidth="1"/>
    <col min="2039" max="2039" width="13.125" style="68" customWidth="1"/>
    <col min="2040" max="2040" width="6.625" style="68" customWidth="1"/>
    <col min="2041" max="2041" width="0" style="68" hidden="1" customWidth="1"/>
    <col min="2042" max="2043" width="10.625" style="68" customWidth="1"/>
    <col min="2044" max="2045" width="15.625" style="68" customWidth="1"/>
    <col min="2046" max="2046" width="9" style="68"/>
    <col min="2047" max="2048" width="9" style="68" customWidth="1"/>
    <col min="2049" max="2052" width="0" style="68" hidden="1" customWidth="1"/>
    <col min="2053" max="2291" width="9" style="68"/>
    <col min="2292" max="2292" width="4.125" style="68" customWidth="1"/>
    <col min="2293" max="2293" width="4.5" style="68" customWidth="1"/>
    <col min="2294" max="2294" width="2.875" style="68" customWidth="1"/>
    <col min="2295" max="2295" width="13.125" style="68" customWidth="1"/>
    <col min="2296" max="2296" width="6.625" style="68" customWidth="1"/>
    <col min="2297" max="2297" width="0" style="68" hidden="1" customWidth="1"/>
    <col min="2298" max="2299" width="10.625" style="68" customWidth="1"/>
    <col min="2300" max="2301" width="15.625" style="68" customWidth="1"/>
    <col min="2302" max="2302" width="9" style="68"/>
    <col min="2303" max="2304" width="9" style="68" customWidth="1"/>
    <col min="2305" max="2308" width="0" style="68" hidden="1" customWidth="1"/>
    <col min="2309" max="2547" width="9" style="68"/>
    <col min="2548" max="2548" width="4.125" style="68" customWidth="1"/>
    <col min="2549" max="2549" width="4.5" style="68" customWidth="1"/>
    <col min="2550" max="2550" width="2.875" style="68" customWidth="1"/>
    <col min="2551" max="2551" width="13.125" style="68" customWidth="1"/>
    <col min="2552" max="2552" width="6.625" style="68" customWidth="1"/>
    <col min="2553" max="2553" width="0" style="68" hidden="1" customWidth="1"/>
    <col min="2554" max="2555" width="10.625" style="68" customWidth="1"/>
    <col min="2556" max="2557" width="15.625" style="68" customWidth="1"/>
    <col min="2558" max="2558" width="9" style="68"/>
    <col min="2559" max="2560" width="9" style="68" customWidth="1"/>
    <col min="2561" max="2564" width="0" style="68" hidden="1" customWidth="1"/>
    <col min="2565" max="2803" width="9" style="68"/>
    <col min="2804" max="2804" width="4.125" style="68" customWidth="1"/>
    <col min="2805" max="2805" width="4.5" style="68" customWidth="1"/>
    <col min="2806" max="2806" width="2.875" style="68" customWidth="1"/>
    <col min="2807" max="2807" width="13.125" style="68" customWidth="1"/>
    <col min="2808" max="2808" width="6.625" style="68" customWidth="1"/>
    <col min="2809" max="2809" width="0" style="68" hidden="1" customWidth="1"/>
    <col min="2810" max="2811" width="10.625" style="68" customWidth="1"/>
    <col min="2812" max="2813" width="15.625" style="68" customWidth="1"/>
    <col min="2814" max="2814" width="9" style="68"/>
    <col min="2815" max="2816" width="9" style="68" customWidth="1"/>
    <col min="2817" max="2820" width="0" style="68" hidden="1" customWidth="1"/>
    <col min="2821" max="3059" width="9" style="68"/>
    <col min="3060" max="3060" width="4.125" style="68" customWidth="1"/>
    <col min="3061" max="3061" width="4.5" style="68" customWidth="1"/>
    <col min="3062" max="3062" width="2.875" style="68" customWidth="1"/>
    <col min="3063" max="3063" width="13.125" style="68" customWidth="1"/>
    <col min="3064" max="3064" width="6.625" style="68" customWidth="1"/>
    <col min="3065" max="3065" width="0" style="68" hidden="1" customWidth="1"/>
    <col min="3066" max="3067" width="10.625" style="68" customWidth="1"/>
    <col min="3068" max="3069" width="15.625" style="68" customWidth="1"/>
    <col min="3070" max="3070" width="9" style="68"/>
    <col min="3071" max="3072" width="9" style="68" customWidth="1"/>
    <col min="3073" max="3076" width="0" style="68" hidden="1" customWidth="1"/>
    <col min="3077" max="3315" width="9" style="68"/>
    <col min="3316" max="3316" width="4.125" style="68" customWidth="1"/>
    <col min="3317" max="3317" width="4.5" style="68" customWidth="1"/>
    <col min="3318" max="3318" width="2.875" style="68" customWidth="1"/>
    <col min="3319" max="3319" width="13.125" style="68" customWidth="1"/>
    <col min="3320" max="3320" width="6.625" style="68" customWidth="1"/>
    <col min="3321" max="3321" width="0" style="68" hidden="1" customWidth="1"/>
    <col min="3322" max="3323" width="10.625" style="68" customWidth="1"/>
    <col min="3324" max="3325" width="15.625" style="68" customWidth="1"/>
    <col min="3326" max="3326" width="9" style="68"/>
    <col min="3327" max="3328" width="9" style="68" customWidth="1"/>
    <col min="3329" max="3332" width="0" style="68" hidden="1" customWidth="1"/>
    <col min="3333" max="3571" width="9" style="68"/>
    <col min="3572" max="3572" width="4.125" style="68" customWidth="1"/>
    <col min="3573" max="3573" width="4.5" style="68" customWidth="1"/>
    <col min="3574" max="3574" width="2.875" style="68" customWidth="1"/>
    <col min="3575" max="3575" width="13.125" style="68" customWidth="1"/>
    <col min="3576" max="3576" width="6.625" style="68" customWidth="1"/>
    <col min="3577" max="3577" width="0" style="68" hidden="1" customWidth="1"/>
    <col min="3578" max="3579" width="10.625" style="68" customWidth="1"/>
    <col min="3580" max="3581" width="15.625" style="68" customWidth="1"/>
    <col min="3582" max="3582" width="9" style="68"/>
    <col min="3583" max="3584" width="9" style="68" customWidth="1"/>
    <col min="3585" max="3588" width="0" style="68" hidden="1" customWidth="1"/>
    <col min="3589" max="3827" width="9" style="68"/>
    <col min="3828" max="3828" width="4.125" style="68" customWidth="1"/>
    <col min="3829" max="3829" width="4.5" style="68" customWidth="1"/>
    <col min="3830" max="3830" width="2.875" style="68" customWidth="1"/>
    <col min="3831" max="3831" width="13.125" style="68" customWidth="1"/>
    <col min="3832" max="3832" width="6.625" style="68" customWidth="1"/>
    <col min="3833" max="3833" width="0" style="68" hidden="1" customWidth="1"/>
    <col min="3834" max="3835" width="10.625" style="68" customWidth="1"/>
    <col min="3836" max="3837" width="15.625" style="68" customWidth="1"/>
    <col min="3838" max="3838" width="9" style="68"/>
    <col min="3839" max="3840" width="9" style="68" customWidth="1"/>
    <col min="3841" max="3844" width="0" style="68" hidden="1" customWidth="1"/>
    <col min="3845" max="4083" width="9" style="68"/>
    <col min="4084" max="4084" width="4.125" style="68" customWidth="1"/>
    <col min="4085" max="4085" width="4.5" style="68" customWidth="1"/>
    <col min="4086" max="4086" width="2.875" style="68" customWidth="1"/>
    <col min="4087" max="4087" width="13.125" style="68" customWidth="1"/>
    <col min="4088" max="4088" width="6.625" style="68" customWidth="1"/>
    <col min="4089" max="4089" width="0" style="68" hidden="1" customWidth="1"/>
    <col min="4090" max="4091" width="10.625" style="68" customWidth="1"/>
    <col min="4092" max="4093" width="15.625" style="68" customWidth="1"/>
    <col min="4094" max="4094" width="9" style="68"/>
    <col min="4095" max="4096" width="9" style="68" customWidth="1"/>
    <col min="4097" max="4100" width="0" style="68" hidden="1" customWidth="1"/>
    <col min="4101" max="4339" width="9" style="68"/>
    <col min="4340" max="4340" width="4.125" style="68" customWidth="1"/>
    <col min="4341" max="4341" width="4.5" style="68" customWidth="1"/>
    <col min="4342" max="4342" width="2.875" style="68" customWidth="1"/>
    <col min="4343" max="4343" width="13.125" style="68" customWidth="1"/>
    <col min="4344" max="4344" width="6.625" style="68" customWidth="1"/>
    <col min="4345" max="4345" width="0" style="68" hidden="1" customWidth="1"/>
    <col min="4346" max="4347" width="10.625" style="68" customWidth="1"/>
    <col min="4348" max="4349" width="15.625" style="68" customWidth="1"/>
    <col min="4350" max="4350" width="9" style="68"/>
    <col min="4351" max="4352" width="9" style="68" customWidth="1"/>
    <col min="4353" max="4356" width="0" style="68" hidden="1" customWidth="1"/>
    <col min="4357" max="4595" width="9" style="68"/>
    <col min="4596" max="4596" width="4.125" style="68" customWidth="1"/>
    <col min="4597" max="4597" width="4.5" style="68" customWidth="1"/>
    <col min="4598" max="4598" width="2.875" style="68" customWidth="1"/>
    <col min="4599" max="4599" width="13.125" style="68" customWidth="1"/>
    <col min="4600" max="4600" width="6.625" style="68" customWidth="1"/>
    <col min="4601" max="4601" width="0" style="68" hidden="1" customWidth="1"/>
    <col min="4602" max="4603" width="10.625" style="68" customWidth="1"/>
    <col min="4604" max="4605" width="15.625" style="68" customWidth="1"/>
    <col min="4606" max="4606" width="9" style="68"/>
    <col min="4607" max="4608" width="9" style="68" customWidth="1"/>
    <col min="4609" max="4612" width="0" style="68" hidden="1" customWidth="1"/>
    <col min="4613" max="4851" width="9" style="68"/>
    <col min="4852" max="4852" width="4.125" style="68" customWidth="1"/>
    <col min="4853" max="4853" width="4.5" style="68" customWidth="1"/>
    <col min="4854" max="4854" width="2.875" style="68" customWidth="1"/>
    <col min="4855" max="4855" width="13.125" style="68" customWidth="1"/>
    <col min="4856" max="4856" width="6.625" style="68" customWidth="1"/>
    <col min="4857" max="4857" width="0" style="68" hidden="1" customWidth="1"/>
    <col min="4858" max="4859" width="10.625" style="68" customWidth="1"/>
    <col min="4860" max="4861" width="15.625" style="68" customWidth="1"/>
    <col min="4862" max="4862" width="9" style="68"/>
    <col min="4863" max="4864" width="9" style="68" customWidth="1"/>
    <col min="4865" max="4868" width="0" style="68" hidden="1" customWidth="1"/>
    <col min="4869" max="5107" width="9" style="68"/>
    <col min="5108" max="5108" width="4.125" style="68" customWidth="1"/>
    <col min="5109" max="5109" width="4.5" style="68" customWidth="1"/>
    <col min="5110" max="5110" width="2.875" style="68" customWidth="1"/>
    <col min="5111" max="5111" width="13.125" style="68" customWidth="1"/>
    <col min="5112" max="5112" width="6.625" style="68" customWidth="1"/>
    <col min="5113" max="5113" width="0" style="68" hidden="1" customWidth="1"/>
    <col min="5114" max="5115" width="10.625" style="68" customWidth="1"/>
    <col min="5116" max="5117" width="15.625" style="68" customWidth="1"/>
    <col min="5118" max="5118" width="9" style="68"/>
    <col min="5119" max="5120" width="9" style="68" customWidth="1"/>
    <col min="5121" max="5124" width="0" style="68" hidden="1" customWidth="1"/>
    <col min="5125" max="5363" width="9" style="68"/>
    <col min="5364" max="5364" width="4.125" style="68" customWidth="1"/>
    <col min="5365" max="5365" width="4.5" style="68" customWidth="1"/>
    <col min="5366" max="5366" width="2.875" style="68" customWidth="1"/>
    <col min="5367" max="5367" width="13.125" style="68" customWidth="1"/>
    <col min="5368" max="5368" width="6.625" style="68" customWidth="1"/>
    <col min="5369" max="5369" width="0" style="68" hidden="1" customWidth="1"/>
    <col min="5370" max="5371" width="10.625" style="68" customWidth="1"/>
    <col min="5372" max="5373" width="15.625" style="68" customWidth="1"/>
    <col min="5374" max="5374" width="9" style="68"/>
    <col min="5375" max="5376" width="9" style="68" customWidth="1"/>
    <col min="5377" max="5380" width="0" style="68" hidden="1" customWidth="1"/>
    <col min="5381" max="5619" width="9" style="68"/>
    <col min="5620" max="5620" width="4.125" style="68" customWidth="1"/>
    <col min="5621" max="5621" width="4.5" style="68" customWidth="1"/>
    <col min="5622" max="5622" width="2.875" style="68" customWidth="1"/>
    <col min="5623" max="5623" width="13.125" style="68" customWidth="1"/>
    <col min="5624" max="5624" width="6.625" style="68" customWidth="1"/>
    <col min="5625" max="5625" width="0" style="68" hidden="1" customWidth="1"/>
    <col min="5626" max="5627" width="10.625" style="68" customWidth="1"/>
    <col min="5628" max="5629" width="15.625" style="68" customWidth="1"/>
    <col min="5630" max="5630" width="9" style="68"/>
    <col min="5631" max="5632" width="9" style="68" customWidth="1"/>
    <col min="5633" max="5636" width="0" style="68" hidden="1" customWidth="1"/>
    <col min="5637" max="5875" width="9" style="68"/>
    <col min="5876" max="5876" width="4.125" style="68" customWidth="1"/>
    <col min="5877" max="5877" width="4.5" style="68" customWidth="1"/>
    <col min="5878" max="5878" width="2.875" style="68" customWidth="1"/>
    <col min="5879" max="5879" width="13.125" style="68" customWidth="1"/>
    <col min="5880" max="5880" width="6.625" style="68" customWidth="1"/>
    <col min="5881" max="5881" width="0" style="68" hidden="1" customWidth="1"/>
    <col min="5882" max="5883" width="10.625" style="68" customWidth="1"/>
    <col min="5884" max="5885" width="15.625" style="68" customWidth="1"/>
    <col min="5886" max="5886" width="9" style="68"/>
    <col min="5887" max="5888" width="9" style="68" customWidth="1"/>
    <col min="5889" max="5892" width="0" style="68" hidden="1" customWidth="1"/>
    <col min="5893" max="6131" width="9" style="68"/>
    <col min="6132" max="6132" width="4.125" style="68" customWidth="1"/>
    <col min="6133" max="6133" width="4.5" style="68" customWidth="1"/>
    <col min="6134" max="6134" width="2.875" style="68" customWidth="1"/>
    <col min="6135" max="6135" width="13.125" style="68" customWidth="1"/>
    <col min="6136" max="6136" width="6.625" style="68" customWidth="1"/>
    <col min="6137" max="6137" width="0" style="68" hidden="1" customWidth="1"/>
    <col min="6138" max="6139" width="10.625" style="68" customWidth="1"/>
    <col min="6140" max="6141" width="15.625" style="68" customWidth="1"/>
    <col min="6142" max="6142" width="9" style="68"/>
    <col min="6143" max="6144" width="9" style="68" customWidth="1"/>
    <col min="6145" max="6148" width="0" style="68" hidden="1" customWidth="1"/>
    <col min="6149" max="6387" width="9" style="68"/>
    <col min="6388" max="6388" width="4.125" style="68" customWidth="1"/>
    <col min="6389" max="6389" width="4.5" style="68" customWidth="1"/>
    <col min="6390" max="6390" width="2.875" style="68" customWidth="1"/>
    <col min="6391" max="6391" width="13.125" style="68" customWidth="1"/>
    <col min="6392" max="6392" width="6.625" style="68" customWidth="1"/>
    <col min="6393" max="6393" width="0" style="68" hidden="1" customWidth="1"/>
    <col min="6394" max="6395" width="10.625" style="68" customWidth="1"/>
    <col min="6396" max="6397" width="15.625" style="68" customWidth="1"/>
    <col min="6398" max="6398" width="9" style="68"/>
    <col min="6399" max="6400" width="9" style="68" customWidth="1"/>
    <col min="6401" max="6404" width="0" style="68" hidden="1" customWidth="1"/>
    <col min="6405" max="6643" width="9" style="68"/>
    <col min="6644" max="6644" width="4.125" style="68" customWidth="1"/>
    <col min="6645" max="6645" width="4.5" style="68" customWidth="1"/>
    <col min="6646" max="6646" width="2.875" style="68" customWidth="1"/>
    <col min="6647" max="6647" width="13.125" style="68" customWidth="1"/>
    <col min="6648" max="6648" width="6.625" style="68" customWidth="1"/>
    <col min="6649" max="6649" width="0" style="68" hidden="1" customWidth="1"/>
    <col min="6650" max="6651" width="10.625" style="68" customWidth="1"/>
    <col min="6652" max="6653" width="15.625" style="68" customWidth="1"/>
    <col min="6654" max="6654" width="9" style="68"/>
    <col min="6655" max="6656" width="9" style="68" customWidth="1"/>
    <col min="6657" max="6660" width="0" style="68" hidden="1" customWidth="1"/>
    <col min="6661" max="6899" width="9" style="68"/>
    <col min="6900" max="6900" width="4.125" style="68" customWidth="1"/>
    <col min="6901" max="6901" width="4.5" style="68" customWidth="1"/>
    <col min="6902" max="6902" width="2.875" style="68" customWidth="1"/>
    <col min="6903" max="6903" width="13.125" style="68" customWidth="1"/>
    <col min="6904" max="6904" width="6.625" style="68" customWidth="1"/>
    <col min="6905" max="6905" width="0" style="68" hidden="1" customWidth="1"/>
    <col min="6906" max="6907" width="10.625" style="68" customWidth="1"/>
    <col min="6908" max="6909" width="15.625" style="68" customWidth="1"/>
    <col min="6910" max="6910" width="9" style="68"/>
    <col min="6911" max="6912" width="9" style="68" customWidth="1"/>
    <col min="6913" max="6916" width="0" style="68" hidden="1" customWidth="1"/>
    <col min="6917" max="7155" width="9" style="68"/>
    <col min="7156" max="7156" width="4.125" style="68" customWidth="1"/>
    <col min="7157" max="7157" width="4.5" style="68" customWidth="1"/>
    <col min="7158" max="7158" width="2.875" style="68" customWidth="1"/>
    <col min="7159" max="7159" width="13.125" style="68" customWidth="1"/>
    <col min="7160" max="7160" width="6.625" style="68" customWidth="1"/>
    <col min="7161" max="7161" width="0" style="68" hidden="1" customWidth="1"/>
    <col min="7162" max="7163" width="10.625" style="68" customWidth="1"/>
    <col min="7164" max="7165" width="15.625" style="68" customWidth="1"/>
    <col min="7166" max="7166" width="9" style="68"/>
    <col min="7167" max="7168" width="9" style="68" customWidth="1"/>
    <col min="7169" max="7172" width="0" style="68" hidden="1" customWidth="1"/>
    <col min="7173" max="7411" width="9" style="68"/>
    <col min="7412" max="7412" width="4.125" style="68" customWidth="1"/>
    <col min="7413" max="7413" width="4.5" style="68" customWidth="1"/>
    <col min="7414" max="7414" width="2.875" style="68" customWidth="1"/>
    <col min="7415" max="7415" width="13.125" style="68" customWidth="1"/>
    <col min="7416" max="7416" width="6.625" style="68" customWidth="1"/>
    <col min="7417" max="7417" width="0" style="68" hidden="1" customWidth="1"/>
    <col min="7418" max="7419" width="10.625" style="68" customWidth="1"/>
    <col min="7420" max="7421" width="15.625" style="68" customWidth="1"/>
    <col min="7422" max="7422" width="9" style="68"/>
    <col min="7423" max="7424" width="9" style="68" customWidth="1"/>
    <col min="7425" max="7428" width="0" style="68" hidden="1" customWidth="1"/>
    <col min="7429" max="7667" width="9" style="68"/>
    <col min="7668" max="7668" width="4.125" style="68" customWidth="1"/>
    <col min="7669" max="7669" width="4.5" style="68" customWidth="1"/>
    <col min="7670" max="7670" width="2.875" style="68" customWidth="1"/>
    <col min="7671" max="7671" width="13.125" style="68" customWidth="1"/>
    <col min="7672" max="7672" width="6.625" style="68" customWidth="1"/>
    <col min="7673" max="7673" width="0" style="68" hidden="1" customWidth="1"/>
    <col min="7674" max="7675" width="10.625" style="68" customWidth="1"/>
    <col min="7676" max="7677" width="15.625" style="68" customWidth="1"/>
    <col min="7678" max="7678" width="9" style="68"/>
    <col min="7679" max="7680" width="9" style="68" customWidth="1"/>
    <col min="7681" max="7684" width="0" style="68" hidden="1" customWidth="1"/>
    <col min="7685" max="7923" width="9" style="68"/>
    <col min="7924" max="7924" width="4.125" style="68" customWidth="1"/>
    <col min="7925" max="7925" width="4.5" style="68" customWidth="1"/>
    <col min="7926" max="7926" width="2.875" style="68" customWidth="1"/>
    <col min="7927" max="7927" width="13.125" style="68" customWidth="1"/>
    <col min="7928" max="7928" width="6.625" style="68" customWidth="1"/>
    <col min="7929" max="7929" width="0" style="68" hidden="1" customWidth="1"/>
    <col min="7930" max="7931" width="10.625" style="68" customWidth="1"/>
    <col min="7932" max="7933" width="15.625" style="68" customWidth="1"/>
    <col min="7934" max="7934" width="9" style="68"/>
    <col min="7935" max="7936" width="9" style="68" customWidth="1"/>
    <col min="7937" max="7940" width="0" style="68" hidden="1" customWidth="1"/>
    <col min="7941" max="8179" width="9" style="68"/>
    <col min="8180" max="8180" width="4.125" style="68" customWidth="1"/>
    <col min="8181" max="8181" width="4.5" style="68" customWidth="1"/>
    <col min="8182" max="8182" width="2.875" style="68" customWidth="1"/>
    <col min="8183" max="8183" width="13.125" style="68" customWidth="1"/>
    <col min="8184" max="8184" width="6.625" style="68" customWidth="1"/>
    <col min="8185" max="8185" width="0" style="68" hidden="1" customWidth="1"/>
    <col min="8186" max="8187" width="10.625" style="68" customWidth="1"/>
    <col min="8188" max="8189" width="15.625" style="68" customWidth="1"/>
    <col min="8190" max="8190" width="9" style="68"/>
    <col min="8191" max="8192" width="9" style="68" customWidth="1"/>
    <col min="8193" max="8196" width="0" style="68" hidden="1" customWidth="1"/>
    <col min="8197" max="8435" width="9" style="68"/>
    <col min="8436" max="8436" width="4.125" style="68" customWidth="1"/>
    <col min="8437" max="8437" width="4.5" style="68" customWidth="1"/>
    <col min="8438" max="8438" width="2.875" style="68" customWidth="1"/>
    <col min="8439" max="8439" width="13.125" style="68" customWidth="1"/>
    <col min="8440" max="8440" width="6.625" style="68" customWidth="1"/>
    <col min="8441" max="8441" width="0" style="68" hidden="1" customWidth="1"/>
    <col min="8442" max="8443" width="10.625" style="68" customWidth="1"/>
    <col min="8444" max="8445" width="15.625" style="68" customWidth="1"/>
    <col min="8446" max="8446" width="9" style="68"/>
    <col min="8447" max="8448" width="9" style="68" customWidth="1"/>
    <col min="8449" max="8452" width="0" style="68" hidden="1" customWidth="1"/>
    <col min="8453" max="8691" width="9" style="68"/>
    <col min="8692" max="8692" width="4.125" style="68" customWidth="1"/>
    <col min="8693" max="8693" width="4.5" style="68" customWidth="1"/>
    <col min="8694" max="8694" width="2.875" style="68" customWidth="1"/>
    <col min="8695" max="8695" width="13.125" style="68" customWidth="1"/>
    <col min="8696" max="8696" width="6.625" style="68" customWidth="1"/>
    <col min="8697" max="8697" width="0" style="68" hidden="1" customWidth="1"/>
    <col min="8698" max="8699" width="10.625" style="68" customWidth="1"/>
    <col min="8700" max="8701" width="15.625" style="68" customWidth="1"/>
    <col min="8702" max="8702" width="9" style="68"/>
    <col min="8703" max="8704" width="9" style="68" customWidth="1"/>
    <col min="8705" max="8708" width="0" style="68" hidden="1" customWidth="1"/>
    <col min="8709" max="8947" width="9" style="68"/>
    <col min="8948" max="8948" width="4.125" style="68" customWidth="1"/>
    <col min="8949" max="8949" width="4.5" style="68" customWidth="1"/>
    <col min="8950" max="8950" width="2.875" style="68" customWidth="1"/>
    <col min="8951" max="8951" width="13.125" style="68" customWidth="1"/>
    <col min="8952" max="8952" width="6.625" style="68" customWidth="1"/>
    <col min="8953" max="8953" width="0" style="68" hidden="1" customWidth="1"/>
    <col min="8954" max="8955" width="10.625" style="68" customWidth="1"/>
    <col min="8956" max="8957" width="15.625" style="68" customWidth="1"/>
    <col min="8958" max="8958" width="9" style="68"/>
    <col min="8959" max="8960" width="9" style="68" customWidth="1"/>
    <col min="8961" max="8964" width="0" style="68" hidden="1" customWidth="1"/>
    <col min="8965" max="9203" width="9" style="68"/>
    <col min="9204" max="9204" width="4.125" style="68" customWidth="1"/>
    <col min="9205" max="9205" width="4.5" style="68" customWidth="1"/>
    <col min="9206" max="9206" width="2.875" style="68" customWidth="1"/>
    <col min="9207" max="9207" width="13.125" style="68" customWidth="1"/>
    <col min="9208" max="9208" width="6.625" style="68" customWidth="1"/>
    <col min="9209" max="9209" width="0" style="68" hidden="1" customWidth="1"/>
    <col min="9210" max="9211" width="10.625" style="68" customWidth="1"/>
    <col min="9212" max="9213" width="15.625" style="68" customWidth="1"/>
    <col min="9214" max="9214" width="9" style="68"/>
    <col min="9215" max="9216" width="9" style="68" customWidth="1"/>
    <col min="9217" max="9220" width="0" style="68" hidden="1" customWidth="1"/>
    <col min="9221" max="9459" width="9" style="68"/>
    <col min="9460" max="9460" width="4.125" style="68" customWidth="1"/>
    <col min="9461" max="9461" width="4.5" style="68" customWidth="1"/>
    <col min="9462" max="9462" width="2.875" style="68" customWidth="1"/>
    <col min="9463" max="9463" width="13.125" style="68" customWidth="1"/>
    <col min="9464" max="9464" width="6.625" style="68" customWidth="1"/>
    <col min="9465" max="9465" width="0" style="68" hidden="1" customWidth="1"/>
    <col min="9466" max="9467" width="10.625" style="68" customWidth="1"/>
    <col min="9468" max="9469" width="15.625" style="68" customWidth="1"/>
    <col min="9470" max="9470" width="9" style="68"/>
    <col min="9471" max="9472" width="9" style="68" customWidth="1"/>
    <col min="9473" max="9476" width="0" style="68" hidden="1" customWidth="1"/>
    <col min="9477" max="9715" width="9" style="68"/>
    <col min="9716" max="9716" width="4.125" style="68" customWidth="1"/>
    <col min="9717" max="9717" width="4.5" style="68" customWidth="1"/>
    <col min="9718" max="9718" width="2.875" style="68" customWidth="1"/>
    <col min="9719" max="9719" width="13.125" style="68" customWidth="1"/>
    <col min="9720" max="9720" width="6.625" style="68" customWidth="1"/>
    <col min="9721" max="9721" width="0" style="68" hidden="1" customWidth="1"/>
    <col min="9722" max="9723" width="10.625" style="68" customWidth="1"/>
    <col min="9724" max="9725" width="15.625" style="68" customWidth="1"/>
    <col min="9726" max="9726" width="9" style="68"/>
    <col min="9727" max="9728" width="9" style="68" customWidth="1"/>
    <col min="9729" max="9732" width="0" style="68" hidden="1" customWidth="1"/>
    <col min="9733" max="9971" width="9" style="68"/>
    <col min="9972" max="9972" width="4.125" style="68" customWidth="1"/>
    <col min="9973" max="9973" width="4.5" style="68" customWidth="1"/>
    <col min="9974" max="9974" width="2.875" style="68" customWidth="1"/>
    <col min="9975" max="9975" width="13.125" style="68" customWidth="1"/>
    <col min="9976" max="9976" width="6.625" style="68" customWidth="1"/>
    <col min="9977" max="9977" width="0" style="68" hidden="1" customWidth="1"/>
    <col min="9978" max="9979" width="10.625" style="68" customWidth="1"/>
    <col min="9980" max="9981" width="15.625" style="68" customWidth="1"/>
    <col min="9982" max="9982" width="9" style="68"/>
    <col min="9983" max="9984" width="9" style="68" customWidth="1"/>
    <col min="9985" max="9988" width="0" style="68" hidden="1" customWidth="1"/>
    <col min="9989" max="10227" width="9" style="68"/>
    <col min="10228" max="10228" width="4.125" style="68" customWidth="1"/>
    <col min="10229" max="10229" width="4.5" style="68" customWidth="1"/>
    <col min="10230" max="10230" width="2.875" style="68" customWidth="1"/>
    <col min="10231" max="10231" width="13.125" style="68" customWidth="1"/>
    <col min="10232" max="10232" width="6.625" style="68" customWidth="1"/>
    <col min="10233" max="10233" width="0" style="68" hidden="1" customWidth="1"/>
    <col min="10234" max="10235" width="10.625" style="68" customWidth="1"/>
    <col min="10236" max="10237" width="15.625" style="68" customWidth="1"/>
    <col min="10238" max="10238" width="9" style="68"/>
    <col min="10239" max="10240" width="9" style="68" customWidth="1"/>
    <col min="10241" max="10244" width="0" style="68" hidden="1" customWidth="1"/>
    <col min="10245" max="10483" width="9" style="68"/>
    <col min="10484" max="10484" width="4.125" style="68" customWidth="1"/>
    <col min="10485" max="10485" width="4.5" style="68" customWidth="1"/>
    <col min="10486" max="10486" width="2.875" style="68" customWidth="1"/>
    <col min="10487" max="10487" width="13.125" style="68" customWidth="1"/>
    <col min="10488" max="10488" width="6.625" style="68" customWidth="1"/>
    <col min="10489" max="10489" width="0" style="68" hidden="1" customWidth="1"/>
    <col min="10490" max="10491" width="10.625" style="68" customWidth="1"/>
    <col min="10492" max="10493" width="15.625" style="68" customWidth="1"/>
    <col min="10494" max="10494" width="9" style="68"/>
    <col min="10495" max="10496" width="9" style="68" customWidth="1"/>
    <col min="10497" max="10500" width="0" style="68" hidden="1" customWidth="1"/>
    <col min="10501" max="10739" width="9" style="68"/>
    <col min="10740" max="10740" width="4.125" style="68" customWidth="1"/>
    <col min="10741" max="10741" width="4.5" style="68" customWidth="1"/>
    <col min="10742" max="10742" width="2.875" style="68" customWidth="1"/>
    <col min="10743" max="10743" width="13.125" style="68" customWidth="1"/>
    <col min="10744" max="10744" width="6.625" style="68" customWidth="1"/>
    <col min="10745" max="10745" width="0" style="68" hidden="1" customWidth="1"/>
    <col min="10746" max="10747" width="10.625" style="68" customWidth="1"/>
    <col min="10748" max="10749" width="15.625" style="68" customWidth="1"/>
    <col min="10750" max="10750" width="9" style="68"/>
    <col min="10751" max="10752" width="9" style="68" customWidth="1"/>
    <col min="10753" max="10756" width="0" style="68" hidden="1" customWidth="1"/>
    <col min="10757" max="10995" width="9" style="68"/>
    <col min="10996" max="10996" width="4.125" style="68" customWidth="1"/>
    <col min="10997" max="10997" width="4.5" style="68" customWidth="1"/>
    <col min="10998" max="10998" width="2.875" style="68" customWidth="1"/>
    <col min="10999" max="10999" width="13.125" style="68" customWidth="1"/>
    <col min="11000" max="11000" width="6.625" style="68" customWidth="1"/>
    <col min="11001" max="11001" width="0" style="68" hidden="1" customWidth="1"/>
    <col min="11002" max="11003" width="10.625" style="68" customWidth="1"/>
    <col min="11004" max="11005" width="15.625" style="68" customWidth="1"/>
    <col min="11006" max="11006" width="9" style="68"/>
    <col min="11007" max="11008" width="9" style="68" customWidth="1"/>
    <col min="11009" max="11012" width="0" style="68" hidden="1" customWidth="1"/>
    <col min="11013" max="11251" width="9" style="68"/>
    <col min="11252" max="11252" width="4.125" style="68" customWidth="1"/>
    <col min="11253" max="11253" width="4.5" style="68" customWidth="1"/>
    <col min="11254" max="11254" width="2.875" style="68" customWidth="1"/>
    <col min="11255" max="11255" width="13.125" style="68" customWidth="1"/>
    <col min="11256" max="11256" width="6.625" style="68" customWidth="1"/>
    <col min="11257" max="11257" width="0" style="68" hidden="1" customWidth="1"/>
    <col min="11258" max="11259" width="10.625" style="68" customWidth="1"/>
    <col min="11260" max="11261" width="15.625" style="68" customWidth="1"/>
    <col min="11262" max="11262" width="9" style="68"/>
    <col min="11263" max="11264" width="9" style="68" customWidth="1"/>
    <col min="11265" max="11268" width="0" style="68" hidden="1" customWidth="1"/>
    <col min="11269" max="11507" width="9" style="68"/>
    <col min="11508" max="11508" width="4.125" style="68" customWidth="1"/>
    <col min="11509" max="11509" width="4.5" style="68" customWidth="1"/>
    <col min="11510" max="11510" width="2.875" style="68" customWidth="1"/>
    <col min="11511" max="11511" width="13.125" style="68" customWidth="1"/>
    <col min="11512" max="11512" width="6.625" style="68" customWidth="1"/>
    <col min="11513" max="11513" width="0" style="68" hidden="1" customWidth="1"/>
    <col min="11514" max="11515" width="10.625" style="68" customWidth="1"/>
    <col min="11516" max="11517" width="15.625" style="68" customWidth="1"/>
    <col min="11518" max="11518" width="9" style="68"/>
    <col min="11519" max="11520" width="9" style="68" customWidth="1"/>
    <col min="11521" max="11524" width="0" style="68" hidden="1" customWidth="1"/>
    <col min="11525" max="11763" width="9" style="68"/>
    <col min="11764" max="11764" width="4.125" style="68" customWidth="1"/>
    <col min="11765" max="11765" width="4.5" style="68" customWidth="1"/>
    <col min="11766" max="11766" width="2.875" style="68" customWidth="1"/>
    <col min="11767" max="11767" width="13.125" style="68" customWidth="1"/>
    <col min="11768" max="11768" width="6.625" style="68" customWidth="1"/>
    <col min="11769" max="11769" width="0" style="68" hidden="1" customWidth="1"/>
    <col min="11770" max="11771" width="10.625" style="68" customWidth="1"/>
    <col min="11772" max="11773" width="15.625" style="68" customWidth="1"/>
    <col min="11774" max="11774" width="9" style="68"/>
    <col min="11775" max="11776" width="9" style="68" customWidth="1"/>
    <col min="11777" max="11780" width="0" style="68" hidden="1" customWidth="1"/>
    <col min="11781" max="12019" width="9" style="68"/>
    <col min="12020" max="12020" width="4.125" style="68" customWidth="1"/>
    <col min="12021" max="12021" width="4.5" style="68" customWidth="1"/>
    <col min="12022" max="12022" width="2.875" style="68" customWidth="1"/>
    <col min="12023" max="12023" width="13.125" style="68" customWidth="1"/>
    <col min="12024" max="12024" width="6.625" style="68" customWidth="1"/>
    <col min="12025" max="12025" width="0" style="68" hidden="1" customWidth="1"/>
    <col min="12026" max="12027" width="10.625" style="68" customWidth="1"/>
    <col min="12028" max="12029" width="15.625" style="68" customWidth="1"/>
    <col min="12030" max="12030" width="9" style="68"/>
    <col min="12031" max="12032" width="9" style="68" customWidth="1"/>
    <col min="12033" max="12036" width="0" style="68" hidden="1" customWidth="1"/>
    <col min="12037" max="12275" width="9" style="68"/>
    <col min="12276" max="12276" width="4.125" style="68" customWidth="1"/>
    <col min="12277" max="12277" width="4.5" style="68" customWidth="1"/>
    <col min="12278" max="12278" width="2.875" style="68" customWidth="1"/>
    <col min="12279" max="12279" width="13.125" style="68" customWidth="1"/>
    <col min="12280" max="12280" width="6.625" style="68" customWidth="1"/>
    <col min="12281" max="12281" width="0" style="68" hidden="1" customWidth="1"/>
    <col min="12282" max="12283" width="10.625" style="68" customWidth="1"/>
    <col min="12284" max="12285" width="15.625" style="68" customWidth="1"/>
    <col min="12286" max="12286" width="9" style="68"/>
    <col min="12287" max="12288" width="9" style="68" customWidth="1"/>
    <col min="12289" max="12292" width="0" style="68" hidden="1" customWidth="1"/>
    <col min="12293" max="12531" width="9" style="68"/>
    <col min="12532" max="12532" width="4.125" style="68" customWidth="1"/>
    <col min="12533" max="12533" width="4.5" style="68" customWidth="1"/>
    <col min="12534" max="12534" width="2.875" style="68" customWidth="1"/>
    <col min="12535" max="12535" width="13.125" style="68" customWidth="1"/>
    <col min="12536" max="12536" width="6.625" style="68" customWidth="1"/>
    <col min="12537" max="12537" width="0" style="68" hidden="1" customWidth="1"/>
    <col min="12538" max="12539" width="10.625" style="68" customWidth="1"/>
    <col min="12540" max="12541" width="15.625" style="68" customWidth="1"/>
    <col min="12542" max="12542" width="9" style="68"/>
    <col min="12543" max="12544" width="9" style="68" customWidth="1"/>
    <col min="12545" max="12548" width="0" style="68" hidden="1" customWidth="1"/>
    <col min="12549" max="12787" width="9" style="68"/>
    <col min="12788" max="12788" width="4.125" style="68" customWidth="1"/>
    <col min="12789" max="12789" width="4.5" style="68" customWidth="1"/>
    <col min="12790" max="12790" width="2.875" style="68" customWidth="1"/>
    <col min="12791" max="12791" width="13.125" style="68" customWidth="1"/>
    <col min="12792" max="12792" width="6.625" style="68" customWidth="1"/>
    <col min="12793" max="12793" width="0" style="68" hidden="1" customWidth="1"/>
    <col min="12794" max="12795" width="10.625" style="68" customWidth="1"/>
    <col min="12796" max="12797" width="15.625" style="68" customWidth="1"/>
    <col min="12798" max="12798" width="9" style="68"/>
    <col min="12799" max="12800" width="9" style="68" customWidth="1"/>
    <col min="12801" max="12804" width="0" style="68" hidden="1" customWidth="1"/>
    <col min="12805" max="13043" width="9" style="68"/>
    <col min="13044" max="13044" width="4.125" style="68" customWidth="1"/>
    <col min="13045" max="13045" width="4.5" style="68" customWidth="1"/>
    <col min="13046" max="13046" width="2.875" style="68" customWidth="1"/>
    <col min="13047" max="13047" width="13.125" style="68" customWidth="1"/>
    <col min="13048" max="13048" width="6.625" style="68" customWidth="1"/>
    <col min="13049" max="13049" width="0" style="68" hidden="1" customWidth="1"/>
    <col min="13050" max="13051" width="10.625" style="68" customWidth="1"/>
    <col min="13052" max="13053" width="15.625" style="68" customWidth="1"/>
    <col min="13054" max="13054" width="9" style="68"/>
    <col min="13055" max="13056" width="9" style="68" customWidth="1"/>
    <col min="13057" max="13060" width="0" style="68" hidden="1" customWidth="1"/>
    <col min="13061" max="13299" width="9" style="68"/>
    <col min="13300" max="13300" width="4.125" style="68" customWidth="1"/>
    <col min="13301" max="13301" width="4.5" style="68" customWidth="1"/>
    <col min="13302" max="13302" width="2.875" style="68" customWidth="1"/>
    <col min="13303" max="13303" width="13.125" style="68" customWidth="1"/>
    <col min="13304" max="13304" width="6.625" style="68" customWidth="1"/>
    <col min="13305" max="13305" width="0" style="68" hidden="1" customWidth="1"/>
    <col min="13306" max="13307" width="10.625" style="68" customWidth="1"/>
    <col min="13308" max="13309" width="15.625" style="68" customWidth="1"/>
    <col min="13310" max="13310" width="9" style="68"/>
    <col min="13311" max="13312" width="9" style="68" customWidth="1"/>
    <col min="13313" max="13316" width="0" style="68" hidden="1" customWidth="1"/>
    <col min="13317" max="13555" width="9" style="68"/>
    <col min="13556" max="13556" width="4.125" style="68" customWidth="1"/>
    <col min="13557" max="13557" width="4.5" style="68" customWidth="1"/>
    <col min="13558" max="13558" width="2.875" style="68" customWidth="1"/>
    <col min="13559" max="13559" width="13.125" style="68" customWidth="1"/>
    <col min="13560" max="13560" width="6.625" style="68" customWidth="1"/>
    <col min="13561" max="13561" width="0" style="68" hidden="1" customWidth="1"/>
    <col min="13562" max="13563" width="10.625" style="68" customWidth="1"/>
    <col min="13564" max="13565" width="15.625" style="68" customWidth="1"/>
    <col min="13566" max="13566" width="9" style="68"/>
    <col min="13567" max="13568" width="9" style="68" customWidth="1"/>
    <col min="13569" max="13572" width="0" style="68" hidden="1" customWidth="1"/>
    <col min="13573" max="13811" width="9" style="68"/>
    <col min="13812" max="13812" width="4.125" style="68" customWidth="1"/>
    <col min="13813" max="13813" width="4.5" style="68" customWidth="1"/>
    <col min="13814" max="13814" width="2.875" style="68" customWidth="1"/>
    <col min="13815" max="13815" width="13.125" style="68" customWidth="1"/>
    <col min="13816" max="13816" width="6.625" style="68" customWidth="1"/>
    <col min="13817" max="13817" width="0" style="68" hidden="1" customWidth="1"/>
    <col min="13818" max="13819" width="10.625" style="68" customWidth="1"/>
    <col min="13820" max="13821" width="15.625" style="68" customWidth="1"/>
    <col min="13822" max="13822" width="9" style="68"/>
    <col min="13823" max="13824" width="9" style="68" customWidth="1"/>
    <col min="13825" max="13828" width="0" style="68" hidden="1" customWidth="1"/>
    <col min="13829" max="14067" width="9" style="68"/>
    <col min="14068" max="14068" width="4.125" style="68" customWidth="1"/>
    <col min="14069" max="14069" width="4.5" style="68" customWidth="1"/>
    <col min="14070" max="14070" width="2.875" style="68" customWidth="1"/>
    <col min="14071" max="14071" width="13.125" style="68" customWidth="1"/>
    <col min="14072" max="14072" width="6.625" style="68" customWidth="1"/>
    <col min="14073" max="14073" width="0" style="68" hidden="1" customWidth="1"/>
    <col min="14074" max="14075" width="10.625" style="68" customWidth="1"/>
    <col min="14076" max="14077" width="15.625" style="68" customWidth="1"/>
    <col min="14078" max="14078" width="9" style="68"/>
    <col min="14079" max="14080" width="9" style="68" customWidth="1"/>
    <col min="14081" max="14084" width="0" style="68" hidden="1" customWidth="1"/>
    <col min="14085" max="14323" width="9" style="68"/>
    <col min="14324" max="14324" width="4.125" style="68" customWidth="1"/>
    <col min="14325" max="14325" width="4.5" style="68" customWidth="1"/>
    <col min="14326" max="14326" width="2.875" style="68" customWidth="1"/>
    <col min="14327" max="14327" width="13.125" style="68" customWidth="1"/>
    <col min="14328" max="14328" width="6.625" style="68" customWidth="1"/>
    <col min="14329" max="14329" width="0" style="68" hidden="1" customWidth="1"/>
    <col min="14330" max="14331" width="10.625" style="68" customWidth="1"/>
    <col min="14332" max="14333" width="15.625" style="68" customWidth="1"/>
    <col min="14334" max="14334" width="9" style="68"/>
    <col min="14335" max="14336" width="9" style="68" customWidth="1"/>
    <col min="14337" max="14340" width="0" style="68" hidden="1" customWidth="1"/>
    <col min="14341" max="14579" width="9" style="68"/>
    <col min="14580" max="14580" width="4.125" style="68" customWidth="1"/>
    <col min="14581" max="14581" width="4.5" style="68" customWidth="1"/>
    <col min="14582" max="14582" width="2.875" style="68" customWidth="1"/>
    <col min="14583" max="14583" width="13.125" style="68" customWidth="1"/>
    <col min="14584" max="14584" width="6.625" style="68" customWidth="1"/>
    <col min="14585" max="14585" width="0" style="68" hidden="1" customWidth="1"/>
    <col min="14586" max="14587" width="10.625" style="68" customWidth="1"/>
    <col min="14588" max="14589" width="15.625" style="68" customWidth="1"/>
    <col min="14590" max="14590" width="9" style="68"/>
    <col min="14591" max="14592" width="9" style="68" customWidth="1"/>
    <col min="14593" max="14596" width="0" style="68" hidden="1" customWidth="1"/>
    <col min="14597" max="14835" width="9" style="68"/>
    <col min="14836" max="14836" width="4.125" style="68" customWidth="1"/>
    <col min="14837" max="14837" width="4.5" style="68" customWidth="1"/>
    <col min="14838" max="14838" width="2.875" style="68" customWidth="1"/>
    <col min="14839" max="14839" width="13.125" style="68" customWidth="1"/>
    <col min="14840" max="14840" width="6.625" style="68" customWidth="1"/>
    <col min="14841" max="14841" width="0" style="68" hidden="1" customWidth="1"/>
    <col min="14842" max="14843" width="10.625" style="68" customWidth="1"/>
    <col min="14844" max="14845" width="15.625" style="68" customWidth="1"/>
    <col min="14846" max="14846" width="9" style="68"/>
    <col min="14847" max="14848" width="9" style="68" customWidth="1"/>
    <col min="14849" max="14852" width="0" style="68" hidden="1" customWidth="1"/>
    <col min="14853" max="15091" width="9" style="68"/>
    <col min="15092" max="15092" width="4.125" style="68" customWidth="1"/>
    <col min="15093" max="15093" width="4.5" style="68" customWidth="1"/>
    <col min="15094" max="15094" width="2.875" style="68" customWidth="1"/>
    <col min="15095" max="15095" width="13.125" style="68" customWidth="1"/>
    <col min="15096" max="15096" width="6.625" style="68" customWidth="1"/>
    <col min="15097" max="15097" width="0" style="68" hidden="1" customWidth="1"/>
    <col min="15098" max="15099" width="10.625" style="68" customWidth="1"/>
    <col min="15100" max="15101" width="15.625" style="68" customWidth="1"/>
    <col min="15102" max="15102" width="9" style="68"/>
    <col min="15103" max="15104" width="9" style="68" customWidth="1"/>
    <col min="15105" max="15108" width="0" style="68" hidden="1" customWidth="1"/>
    <col min="15109" max="15347" width="9" style="68"/>
    <col min="15348" max="15348" width="4.125" style="68" customWidth="1"/>
    <col min="15349" max="15349" width="4.5" style="68" customWidth="1"/>
    <col min="15350" max="15350" width="2.875" style="68" customWidth="1"/>
    <col min="15351" max="15351" width="13.125" style="68" customWidth="1"/>
    <col min="15352" max="15352" width="6.625" style="68" customWidth="1"/>
    <col min="15353" max="15353" width="0" style="68" hidden="1" customWidth="1"/>
    <col min="15354" max="15355" width="10.625" style="68" customWidth="1"/>
    <col min="15356" max="15357" width="15.625" style="68" customWidth="1"/>
    <col min="15358" max="15358" width="9" style="68"/>
    <col min="15359" max="15360" width="9" style="68" customWidth="1"/>
    <col min="15361" max="15364" width="0" style="68" hidden="1" customWidth="1"/>
    <col min="15365" max="15603" width="9" style="68"/>
    <col min="15604" max="15604" width="4.125" style="68" customWidth="1"/>
    <col min="15605" max="15605" width="4.5" style="68" customWidth="1"/>
    <col min="15606" max="15606" width="2.875" style="68" customWidth="1"/>
    <col min="15607" max="15607" width="13.125" style="68" customWidth="1"/>
    <col min="15608" max="15608" width="6.625" style="68" customWidth="1"/>
    <col min="15609" max="15609" width="0" style="68" hidden="1" customWidth="1"/>
    <col min="15610" max="15611" width="10.625" style="68" customWidth="1"/>
    <col min="15612" max="15613" width="15.625" style="68" customWidth="1"/>
    <col min="15614" max="15614" width="9" style="68"/>
    <col min="15615" max="15616" width="9" style="68" customWidth="1"/>
    <col min="15617" max="15620" width="0" style="68" hidden="1" customWidth="1"/>
    <col min="15621" max="15859" width="9" style="68"/>
    <col min="15860" max="15860" width="4.125" style="68" customWidth="1"/>
    <col min="15861" max="15861" width="4.5" style="68" customWidth="1"/>
    <col min="15862" max="15862" width="2.875" style="68" customWidth="1"/>
    <col min="15863" max="15863" width="13.125" style="68" customWidth="1"/>
    <col min="15864" max="15864" width="6.625" style="68" customWidth="1"/>
    <col min="15865" max="15865" width="0" style="68" hidden="1" customWidth="1"/>
    <col min="15866" max="15867" width="10.625" style="68" customWidth="1"/>
    <col min="15868" max="15869" width="15.625" style="68" customWidth="1"/>
    <col min="15870" max="15870" width="9" style="68"/>
    <col min="15871" max="15872" width="9" style="68" customWidth="1"/>
    <col min="15873" max="15876" width="0" style="68" hidden="1" customWidth="1"/>
    <col min="15877" max="16115" width="9" style="68"/>
    <col min="16116" max="16116" width="4.125" style="68" customWidth="1"/>
    <col min="16117" max="16117" width="4.5" style="68" customWidth="1"/>
    <col min="16118" max="16118" width="2.875" style="68" customWidth="1"/>
    <col min="16119" max="16119" width="13.125" style="68" customWidth="1"/>
    <col min="16120" max="16120" width="6.625" style="68" customWidth="1"/>
    <col min="16121" max="16121" width="0" style="68" hidden="1" customWidth="1"/>
    <col min="16122" max="16123" width="10.625" style="68" customWidth="1"/>
    <col min="16124" max="16125" width="15.625" style="68" customWidth="1"/>
    <col min="16126" max="16126" width="9" style="68"/>
    <col min="16127" max="16128" width="9" style="68" customWidth="1"/>
    <col min="16129" max="16132" width="0" style="68" hidden="1" customWidth="1"/>
    <col min="16133" max="16384" width="9" style="68"/>
  </cols>
  <sheetData>
    <row r="1" spans="1:11" ht="22.5" customHeight="1" x14ac:dyDescent="0.15">
      <c r="A1" s="66" t="s">
        <v>59</v>
      </c>
    </row>
    <row r="2" spans="1:11" ht="30" customHeight="1" x14ac:dyDescent="0.15">
      <c r="A2" s="189" t="s">
        <v>26</v>
      </c>
      <c r="B2" s="189"/>
      <c r="C2" s="189"/>
      <c r="D2" s="189"/>
      <c r="E2" s="189"/>
      <c r="F2" s="189"/>
    </row>
    <row r="3" spans="1:11" ht="22.5" customHeight="1" thickBot="1" x14ac:dyDescent="0.2">
      <c r="A3" s="190" t="s">
        <v>7</v>
      </c>
      <c r="B3" s="190"/>
      <c r="C3" s="190"/>
      <c r="D3" s="190"/>
      <c r="E3" s="190"/>
      <c r="F3" s="190"/>
      <c r="G3" s="69"/>
      <c r="H3" s="69"/>
      <c r="I3" s="69"/>
      <c r="J3" s="69"/>
      <c r="K3" s="69"/>
    </row>
    <row r="4" spans="1:11" ht="22.5" customHeight="1" thickBot="1" x14ac:dyDescent="0.2">
      <c r="A4" s="108" t="s">
        <v>35</v>
      </c>
      <c r="B4" s="191" t="s">
        <v>36</v>
      </c>
      <c r="C4" s="192"/>
      <c r="D4" s="192"/>
      <c r="E4" s="192"/>
      <c r="F4" s="193"/>
      <c r="G4" s="69"/>
      <c r="H4" s="69"/>
      <c r="I4" s="69"/>
      <c r="J4" s="69"/>
      <c r="K4" s="69"/>
    </row>
    <row r="5" spans="1:11" ht="45" customHeight="1" thickBot="1" x14ac:dyDescent="0.2">
      <c r="A5" s="65" t="s">
        <v>45</v>
      </c>
      <c r="B5" s="194"/>
      <c r="C5" s="195"/>
      <c r="D5" s="195"/>
      <c r="E5" s="195"/>
      <c r="F5" s="196"/>
      <c r="G5" s="69"/>
    </row>
    <row r="6" spans="1:11" s="72" customFormat="1" ht="45" customHeight="1" thickBot="1" x14ac:dyDescent="0.2">
      <c r="A6" s="64" t="s">
        <v>8</v>
      </c>
      <c r="B6" s="64" t="s">
        <v>43</v>
      </c>
      <c r="C6" s="64" t="s">
        <v>42</v>
      </c>
      <c r="D6" s="64" t="s">
        <v>44</v>
      </c>
      <c r="E6" s="64" t="s">
        <v>9</v>
      </c>
      <c r="F6" s="64" t="s">
        <v>41</v>
      </c>
      <c r="G6" s="71"/>
    </row>
    <row r="7" spans="1:11" s="76" customFormat="1" ht="30" customHeight="1" thickBot="1" x14ac:dyDescent="0.2">
      <c r="A7" s="73" t="str">
        <f ca="1">①年月支払分!A2</f>
        <v>①年月支払分</v>
      </c>
      <c r="B7" s="114"/>
      <c r="C7" s="73">
        <f>LOOKUP(MIN(テーブル1643[総支給額
（円、A）]),テーブル1544[円以上],テーブル1544[円])</f>
        <v>0</v>
      </c>
      <c r="D7" s="103">
        <f>①年月支払分!G31</f>
        <v>0</v>
      </c>
      <c r="E7" s="74">
        <f>テーブル1643[[#This Row],[人件費単価
（円、B）]]*テーブル1643[[#This Row],[従事時間
(時間、C） ]]</f>
        <v>0</v>
      </c>
      <c r="F7" s="74">
        <f>IF(テーブル1643[[#This Row],[総支給額
（円、A）]]&lt;=テーブル1643[[#This Row],[算定額
(D)=(B)X(C)]],テーブル1643[[#This Row],[総支給額
（円、A）]],テーブル1643[[#This Row],[算定額
(D)=(B)X(C)]])</f>
        <v>0</v>
      </c>
      <c r="G7" s="75"/>
    </row>
    <row r="8" spans="1:11" s="76" customFormat="1" ht="30" customHeight="1" thickBot="1" x14ac:dyDescent="0.2">
      <c r="A8" s="73" t="str">
        <f ca="1">②年月支払分!A2</f>
        <v>②年月支払分</v>
      </c>
      <c r="B8" s="114"/>
      <c r="C8" s="73">
        <f>LOOKUP(MIN(テーブル1643[総支給額
（円、A）]),テーブル1544[円以上],テーブル1544[円])</f>
        <v>0</v>
      </c>
      <c r="D8" s="103">
        <f>②年月支払分!G31</f>
        <v>0</v>
      </c>
      <c r="E8" s="74">
        <f>テーブル1643[[#This Row],[人件費単価
（円、B）]]*テーブル1643[[#This Row],[従事時間
(時間、C） ]]</f>
        <v>0</v>
      </c>
      <c r="F8" s="74">
        <f>IF(テーブル1643[[#This Row],[総支給額
（円、A）]]&lt;=テーブル1643[[#This Row],[算定額
(D)=(B)X(C)]],テーブル1643[[#This Row],[総支給額
（円、A）]],テーブル1643[[#This Row],[算定額
(D)=(B)X(C)]])</f>
        <v>0</v>
      </c>
      <c r="G8" s="75"/>
    </row>
    <row r="9" spans="1:11" s="76" customFormat="1" ht="30" customHeight="1" thickBot="1" x14ac:dyDescent="0.2">
      <c r="A9" s="73" t="str">
        <f ca="1">③年月支払分!A2</f>
        <v>③年月支払分</v>
      </c>
      <c r="B9" s="115"/>
      <c r="C9" s="73">
        <f>LOOKUP(MIN(テーブル1643[総支給額
（円、A）]),テーブル1544[円以上],テーブル1544[円])</f>
        <v>0</v>
      </c>
      <c r="D9" s="103">
        <f>③年月支払分!G31</f>
        <v>0</v>
      </c>
      <c r="E9" s="74">
        <f>テーブル1643[[#This Row],[人件費単価
（円、B）]]*テーブル1643[[#This Row],[従事時間
(時間、C） ]]</f>
        <v>0</v>
      </c>
      <c r="F9" s="74">
        <f>IF(テーブル1643[[#This Row],[総支給額
（円、A）]]&lt;=テーブル1643[[#This Row],[算定額
(D)=(B)X(C)]],テーブル1643[[#This Row],[総支給額
（円、A）]],テーブル1643[[#This Row],[算定額
(D)=(B)X(C)]])</f>
        <v>0</v>
      </c>
      <c r="G9" s="75"/>
    </row>
    <row r="10" spans="1:11" s="76" customFormat="1" ht="30" customHeight="1" thickBot="1" x14ac:dyDescent="0.2">
      <c r="A10" s="73" t="str">
        <f ca="1">④年月支払分!A2</f>
        <v>④年月支払分</v>
      </c>
      <c r="B10" s="115"/>
      <c r="C10" s="73">
        <f>LOOKUP(MIN(テーブル1643[総支給額
（円、A）]),テーブル1544[円以上],テーブル1544[円])</f>
        <v>0</v>
      </c>
      <c r="D10" s="103">
        <f>④年月支払分!G31</f>
        <v>0</v>
      </c>
      <c r="E10" s="74">
        <f>テーブル1643[[#This Row],[人件費単価
（円、B）]]*テーブル1643[[#This Row],[従事時間
(時間、C） ]]</f>
        <v>0</v>
      </c>
      <c r="F10" s="74">
        <f>IF(テーブル1643[[#This Row],[総支給額
（円、A）]]&lt;=テーブル1643[[#This Row],[算定額
(D)=(B)X(C)]],テーブル1643[[#This Row],[総支給額
（円、A）]],テーブル1643[[#This Row],[算定額
(D)=(B)X(C)]])</f>
        <v>0</v>
      </c>
      <c r="G10" s="75"/>
    </row>
    <row r="11" spans="1:11" s="76" customFormat="1" ht="30" customHeight="1" thickBot="1" x14ac:dyDescent="0.2">
      <c r="A11" s="73" t="str">
        <f ca="1">⑤年月支払分!A2</f>
        <v>⑤年月支払分</v>
      </c>
      <c r="B11" s="115"/>
      <c r="C11" s="73">
        <f>LOOKUP(MIN(テーブル1643[総支給額
（円、A）]),テーブル1544[円以上],テーブル1544[円])</f>
        <v>0</v>
      </c>
      <c r="D11" s="103">
        <f>⑤年月支払分!G31</f>
        <v>0</v>
      </c>
      <c r="E11" s="74">
        <f>テーブル1643[[#This Row],[人件費単価
（円、B）]]*テーブル1643[[#This Row],[従事時間
(時間、C） ]]</f>
        <v>0</v>
      </c>
      <c r="F11" s="74">
        <f>IF(テーブル1643[[#This Row],[総支給額
（円、A）]]&lt;=テーブル1643[[#This Row],[算定額
(D)=(B)X(C)]],テーブル1643[[#This Row],[総支給額
（円、A）]],テーブル1643[[#This Row],[算定額
(D)=(B)X(C)]])</f>
        <v>0</v>
      </c>
      <c r="G11" s="75"/>
    </row>
    <row r="12" spans="1:11" s="76" customFormat="1" ht="30" customHeight="1" thickBot="1" x14ac:dyDescent="0.2">
      <c r="A12" s="73" t="str">
        <f ca="1">⑥年月支払分!A2</f>
        <v>⑥年月支払分</v>
      </c>
      <c r="B12" s="115"/>
      <c r="C12" s="73">
        <f>LOOKUP(MIN(テーブル1643[総支給額
（円、A）]),テーブル1544[円以上],テーブル1544[円])</f>
        <v>0</v>
      </c>
      <c r="D12" s="103">
        <f>⑥年月支払分!G31</f>
        <v>0</v>
      </c>
      <c r="E12" s="74">
        <f>テーブル1643[[#This Row],[人件費単価
（円、B）]]*テーブル1643[[#This Row],[従事時間
(時間、C） ]]</f>
        <v>0</v>
      </c>
      <c r="F12" s="74">
        <f>IF(テーブル1643[[#This Row],[総支給額
（円、A）]]&lt;=テーブル1643[[#This Row],[算定額
(D)=(B)X(C)]],テーブル1643[[#This Row],[総支給額
（円、A）]],テーブル1643[[#This Row],[算定額
(D)=(B)X(C)]])</f>
        <v>0</v>
      </c>
      <c r="G12" s="75"/>
    </row>
    <row r="13" spans="1:11" s="76" customFormat="1" ht="30" customHeight="1" thickBot="1" x14ac:dyDescent="0.2">
      <c r="A13" s="73" t="str">
        <f ca="1">⑦年月支払分!A2</f>
        <v>⑦年月支払分</v>
      </c>
      <c r="B13" s="115"/>
      <c r="C13" s="73">
        <f>LOOKUP(MIN(テーブル1643[総支給額
（円、A）]),テーブル1544[円以上],テーブル1544[円])</f>
        <v>0</v>
      </c>
      <c r="D13" s="103">
        <f>⑦年月支払分!G31</f>
        <v>0</v>
      </c>
      <c r="E13" s="74">
        <f>テーブル1643[[#This Row],[人件費単価
（円、B）]]*テーブル1643[[#This Row],[従事時間
(時間、C） ]]</f>
        <v>0</v>
      </c>
      <c r="F13" s="74">
        <f>IF(テーブル1643[[#This Row],[総支給額
（円、A）]]&lt;=テーブル1643[[#This Row],[算定額
(D)=(B)X(C)]],テーブル1643[[#This Row],[総支給額
（円、A）]],テーブル1643[[#This Row],[算定額
(D)=(B)X(C)]])</f>
        <v>0</v>
      </c>
      <c r="G13" s="75"/>
    </row>
    <row r="14" spans="1:11" s="76" customFormat="1" ht="30" customHeight="1" thickBot="1" x14ac:dyDescent="0.2">
      <c r="A14" s="73" t="str">
        <f ca="1">⑧年月支払分!A2</f>
        <v>⑧年月支払分</v>
      </c>
      <c r="B14" s="115"/>
      <c r="C14" s="73">
        <f>LOOKUP(MIN(テーブル1643[総支給額
（円、A）]),テーブル1544[円以上],テーブル1544[円])</f>
        <v>0</v>
      </c>
      <c r="D14" s="103">
        <f>⑧年月支払分!G31</f>
        <v>0</v>
      </c>
      <c r="E14" s="74">
        <f>テーブル1643[[#This Row],[人件費単価
（円、B）]]*テーブル1643[[#This Row],[従事時間
(時間、C） ]]</f>
        <v>0</v>
      </c>
      <c r="F14" s="74">
        <f>IF(テーブル1643[[#This Row],[総支給額
（円、A）]]&lt;=テーブル1643[[#This Row],[算定額
(D)=(B)X(C)]],テーブル1643[[#This Row],[総支給額
（円、A）]],テーブル1643[[#This Row],[算定額
(D)=(B)X(C)]])</f>
        <v>0</v>
      </c>
      <c r="G14" s="75"/>
    </row>
    <row r="15" spans="1:11" s="76" customFormat="1" ht="30" customHeight="1" thickBot="1" x14ac:dyDescent="0.2">
      <c r="A15" s="73" t="str">
        <f ca="1">⑨年月支払分!A2</f>
        <v>⑨年月支払分</v>
      </c>
      <c r="B15" s="115"/>
      <c r="C15" s="73">
        <f>LOOKUP(MIN(テーブル1643[総支給額
（円、A）]),テーブル1544[円以上],テーブル1544[円])</f>
        <v>0</v>
      </c>
      <c r="D15" s="103">
        <f>⑨年月支払分!G31</f>
        <v>0</v>
      </c>
      <c r="E15" s="74">
        <f>テーブル1643[[#This Row],[人件費単価
（円、B）]]*テーブル1643[[#This Row],[従事時間
(時間、C） ]]</f>
        <v>0</v>
      </c>
      <c r="F15" s="74">
        <f>IF(テーブル1643[[#This Row],[総支給額
（円、A）]]&lt;=テーブル1643[[#This Row],[算定額
(D)=(B)X(C)]],テーブル1643[[#This Row],[総支給額
（円、A）]],テーブル1643[[#This Row],[算定額
(D)=(B)X(C)]])</f>
        <v>0</v>
      </c>
      <c r="G15" s="75"/>
    </row>
    <row r="16" spans="1:11" s="76" customFormat="1" ht="30" customHeight="1" thickBot="1" x14ac:dyDescent="0.2">
      <c r="A16" s="73" t="str">
        <f ca="1">⑩年月支払分!A2</f>
        <v>⑩年月支払分</v>
      </c>
      <c r="B16" s="115"/>
      <c r="C16" s="73">
        <f>LOOKUP(MIN(テーブル1643[総支給額
（円、A）]),テーブル1544[円以上],テーブル1544[円])</f>
        <v>0</v>
      </c>
      <c r="D16" s="103">
        <f>⑩年月支払分!G31</f>
        <v>0</v>
      </c>
      <c r="E16" s="74">
        <f>テーブル1643[[#This Row],[人件費単価
（円、B）]]*テーブル1643[[#This Row],[従事時間
(時間、C） ]]</f>
        <v>0</v>
      </c>
      <c r="F16" s="74">
        <f>IF(テーブル1643[[#This Row],[総支給額
（円、A）]]&lt;=テーブル1643[[#This Row],[算定額
(D)=(B)X(C)]],テーブル1643[[#This Row],[総支給額
（円、A）]],テーブル1643[[#This Row],[算定額
(D)=(B)X(C)]])</f>
        <v>0</v>
      </c>
      <c r="G16" s="75"/>
    </row>
    <row r="17" spans="1:11" s="76" customFormat="1" ht="30" customHeight="1" thickBot="1" x14ac:dyDescent="0.2">
      <c r="A17" s="73" t="str">
        <f ca="1">⑪年月支払分!A2</f>
        <v>⑪年月支払分</v>
      </c>
      <c r="B17" s="115"/>
      <c r="C17" s="73">
        <f>LOOKUP(MIN(テーブル1643[総支給額
（円、A）]),テーブル1544[円以上],テーブル1544[円])</f>
        <v>0</v>
      </c>
      <c r="D17" s="103">
        <f>⑪年月支払分!G31</f>
        <v>0</v>
      </c>
      <c r="E17" s="74">
        <f>テーブル1643[[#This Row],[人件費単価
（円、B）]]*テーブル1643[[#This Row],[従事時間
(時間、C） ]]</f>
        <v>0</v>
      </c>
      <c r="F17" s="74">
        <f>IF(テーブル1643[[#This Row],[総支給額
（円、A）]]&lt;=テーブル1643[[#This Row],[算定額
(D)=(B)X(C)]],テーブル1643[[#This Row],[総支給額
（円、A）]],テーブル1643[[#This Row],[算定額
(D)=(B)X(C)]])</f>
        <v>0</v>
      </c>
      <c r="G17" s="75"/>
    </row>
    <row r="18" spans="1:11" s="76" customFormat="1" ht="30" customHeight="1" thickBot="1" x14ac:dyDescent="0.2">
      <c r="A18" s="73" t="str">
        <f ca="1">⑫年月支払分!A2</f>
        <v>⑫年月支払分</v>
      </c>
      <c r="B18" s="115"/>
      <c r="C18" s="70">
        <f>LOOKUP(MIN(テーブル1643[総支給額
（円、A）]),テーブル1544[円以上],テーブル1544[円])</f>
        <v>0</v>
      </c>
      <c r="D18" s="103">
        <f>⑫年月支払分!G31</f>
        <v>0</v>
      </c>
      <c r="E18" s="77">
        <f>テーブル1643[[#This Row],[人件費単価
（円、B）]]*テーブル1643[[#This Row],[従事時間
(時間、C） ]]</f>
        <v>0</v>
      </c>
      <c r="F18" s="77">
        <f>IF(テーブル1643[[#This Row],[総支給額
（円、A）]]&lt;=テーブル1643[[#This Row],[算定額
(D)=(B)X(C)]],テーブル1643[[#This Row],[総支給額
（円、A）]],テーブル1643[[#This Row],[算定額
(D)=(B)X(C)]])</f>
        <v>0</v>
      </c>
      <c r="G18" s="75"/>
    </row>
    <row r="19" spans="1:11" s="76" customFormat="1" ht="30" customHeight="1" thickBot="1" x14ac:dyDescent="0.2">
      <c r="A19" s="70" t="str">
        <f ca="1">⑬年月支払分!A2</f>
        <v>⑬年月支払分</v>
      </c>
      <c r="B19" s="115"/>
      <c r="C19" s="70">
        <f>LOOKUP(MIN(テーブル1643[総支給額
（円、A）]),テーブル1544[円以上],テーブル1544[円])</f>
        <v>0</v>
      </c>
      <c r="D19" s="103">
        <f>⑬年月支払分!G31</f>
        <v>0</v>
      </c>
      <c r="E19" s="77">
        <f>テーブル1643[[#This Row],[人件費単価
（円、B）]]*テーブル1643[[#This Row],[従事時間
(時間、C） ]]</f>
        <v>0</v>
      </c>
      <c r="F19" s="77">
        <f>IF(テーブル1643[[#This Row],[総支給額
（円、A）]]&lt;=テーブル1643[[#This Row],[算定額
(D)=(B)X(C)]],テーブル1643[[#This Row],[総支給額
（円、A）]],テーブル1643[[#This Row],[算定額
(D)=(B)X(C)]])</f>
        <v>0</v>
      </c>
      <c r="G19" s="75"/>
    </row>
    <row r="20" spans="1:11" s="76" customFormat="1" ht="30" customHeight="1" thickBot="1" x14ac:dyDescent="0.2">
      <c r="A20" s="70" t="str">
        <f ca="1">⑭年月支払分!A2</f>
        <v>⑭年月支払分</v>
      </c>
      <c r="B20" s="115"/>
      <c r="C20" s="70">
        <f>LOOKUP(MIN(テーブル1643[総支給額
（円、A）]),テーブル1544[円以上],テーブル1544[円])</f>
        <v>0</v>
      </c>
      <c r="D20" s="103">
        <f>⑭年月支払分!G31</f>
        <v>0</v>
      </c>
      <c r="E20" s="77">
        <f>テーブル1643[[#This Row],[人件費単価
（円、B）]]*テーブル1643[[#This Row],[従事時間
(時間、C） ]]</f>
        <v>0</v>
      </c>
      <c r="F20" s="77">
        <f>IF(テーブル1643[[#This Row],[総支給額
（円、A）]]&lt;=テーブル1643[[#This Row],[算定額
(D)=(B)X(C)]],テーブル1643[[#This Row],[総支給額
（円、A）]],テーブル1643[[#This Row],[算定額
(D)=(B)X(C)]])</f>
        <v>0</v>
      </c>
      <c r="G20" s="75"/>
    </row>
    <row r="21" spans="1:11" s="76" customFormat="1" ht="30" customHeight="1" thickBot="1" x14ac:dyDescent="0.2">
      <c r="A21" s="70" t="str">
        <f ca="1">⑮年月支払分!A2</f>
        <v>⑮年月支払分</v>
      </c>
      <c r="B21" s="115"/>
      <c r="C21" s="70">
        <f>LOOKUP(MIN(テーブル1643[総支給額
（円、A）]),テーブル1544[円以上],テーブル1544[円])</f>
        <v>0</v>
      </c>
      <c r="D21" s="103">
        <f>⑮年月支払分!G31</f>
        <v>0</v>
      </c>
      <c r="E21" s="77">
        <f>テーブル1643[[#This Row],[人件費単価
（円、B）]]*テーブル1643[[#This Row],[従事時間
(時間、C） ]]</f>
        <v>0</v>
      </c>
      <c r="F21" s="77">
        <f>IF(テーブル1643[[#This Row],[総支給額
（円、A）]]&lt;=テーブル1643[[#This Row],[算定額
(D)=(B)X(C)]],テーブル1643[[#This Row],[総支給額
（円、A）]],テーブル1643[[#This Row],[算定額
(D)=(B)X(C)]])</f>
        <v>0</v>
      </c>
      <c r="G21" s="75"/>
    </row>
    <row r="22" spans="1:11" s="76" customFormat="1" ht="30" customHeight="1" thickBot="1" x14ac:dyDescent="0.2">
      <c r="A22" s="70" t="str">
        <f ca="1">⑯年月支払分!A2</f>
        <v>⑯年月支払分</v>
      </c>
      <c r="B22" s="115"/>
      <c r="C22" s="70">
        <f>LOOKUP(MIN(テーブル1643[総支給額
（円、A）]),テーブル1544[円以上],テーブル1544[円])</f>
        <v>0</v>
      </c>
      <c r="D22" s="103">
        <f>⑯年月支払分!G31</f>
        <v>0</v>
      </c>
      <c r="E22" s="77">
        <f>テーブル1643[[#This Row],[人件費単価
（円、B）]]*テーブル1643[[#This Row],[従事時間
(時間、C） ]]</f>
        <v>0</v>
      </c>
      <c r="F22" s="77">
        <f>IF(テーブル1643[[#This Row],[総支給額
（円、A）]]&lt;=テーブル1643[[#This Row],[算定額
(D)=(B)X(C)]],テーブル1643[[#This Row],[総支給額
（円、A）]],テーブル1643[[#This Row],[算定額
(D)=(B)X(C)]])</f>
        <v>0</v>
      </c>
      <c r="G22" s="75"/>
    </row>
    <row r="23" spans="1:11" s="76" customFormat="1" ht="30" customHeight="1" thickBot="1" x14ac:dyDescent="0.2">
      <c r="A23" s="70" t="str">
        <f ca="1">⑰年月支払分!A2</f>
        <v>⑰年月支払分</v>
      </c>
      <c r="B23" s="115"/>
      <c r="C23" s="70">
        <f>LOOKUP(MIN(テーブル1643[総支給額
（円、A）]),テーブル1544[円以上],テーブル1544[円])</f>
        <v>0</v>
      </c>
      <c r="D23" s="103">
        <f>⑰年月支払分!G31</f>
        <v>0</v>
      </c>
      <c r="E23" s="77">
        <f>テーブル1643[[#This Row],[人件費単価
（円、B）]]*テーブル1643[[#This Row],[従事時間
(時間、C） ]]</f>
        <v>0</v>
      </c>
      <c r="F23" s="77">
        <f>IF(テーブル1643[[#This Row],[総支給額
（円、A）]]&lt;=テーブル1643[[#This Row],[算定額
(D)=(B)X(C)]],テーブル1643[[#This Row],[総支給額
（円、A）]],テーブル1643[[#This Row],[算定額
(D)=(B)X(C)]])</f>
        <v>0</v>
      </c>
      <c r="G23" s="75"/>
    </row>
    <row r="24" spans="1:11" s="76" customFormat="1" ht="30" customHeight="1" thickBot="1" x14ac:dyDescent="0.2">
      <c r="A24" s="70" t="str">
        <f ca="1">⑱年月支払分!A2</f>
        <v>⑱年月支払分</v>
      </c>
      <c r="B24" s="115"/>
      <c r="C24" s="70">
        <f>LOOKUP(MIN(テーブル1643[総支給額
（円、A）]),テーブル1544[円以上],テーブル1544[円])</f>
        <v>0</v>
      </c>
      <c r="D24" s="103">
        <f>⑱年月支払分!G31</f>
        <v>0</v>
      </c>
      <c r="E24" s="77">
        <f>テーブル1643[[#This Row],[人件費単価
（円、B）]]*テーブル1643[[#This Row],[従事時間
(時間、C） ]]</f>
        <v>0</v>
      </c>
      <c r="F24" s="77">
        <f>IF(テーブル1643[[#This Row],[総支給額
（円、A）]]&lt;=テーブル1643[[#This Row],[算定額
(D)=(B)X(C)]],テーブル1643[[#This Row],[総支給額
（円、A）]],テーブル1643[[#This Row],[算定額
(D)=(B)X(C)]])</f>
        <v>0</v>
      </c>
      <c r="G24" s="75"/>
    </row>
    <row r="25" spans="1:11" s="76" customFormat="1" ht="30" customHeight="1" thickBot="1" x14ac:dyDescent="0.2">
      <c r="A25" s="70" t="str">
        <f ca="1">⑲年月支払分!A2</f>
        <v>⑲年月支払分</v>
      </c>
      <c r="B25" s="115"/>
      <c r="C25" s="70">
        <f>LOOKUP(MIN(テーブル1643[総支給額
（円、A）]),テーブル1544[円以上],テーブル1544[円])</f>
        <v>0</v>
      </c>
      <c r="D25" s="103">
        <f>⑲年月支払分!G31</f>
        <v>0</v>
      </c>
      <c r="E25" s="77">
        <f>テーブル1643[[#This Row],[人件費単価
（円、B）]]*テーブル1643[[#This Row],[従事時間
(時間、C） ]]</f>
        <v>0</v>
      </c>
      <c r="F25" s="77">
        <f>IF(テーブル1643[[#This Row],[総支給額
（円、A）]]&lt;=テーブル1643[[#This Row],[算定額
(D)=(B)X(C)]],テーブル1643[[#This Row],[総支給額
（円、A）]],テーブル1643[[#This Row],[算定額
(D)=(B)X(C)]])</f>
        <v>0</v>
      </c>
      <c r="G25" s="75"/>
    </row>
    <row r="26" spans="1:11" s="76" customFormat="1" ht="30" customHeight="1" thickBot="1" x14ac:dyDescent="0.2">
      <c r="A26" s="73" t="str">
        <f ca="1">⑳年月支払分!A2</f>
        <v>⑳年月支払分</v>
      </c>
      <c r="B26" s="115"/>
      <c r="C26" s="73">
        <f>LOOKUP(MIN(テーブル1643[総支給額
（円、A）]),テーブル1544[円以上],テーブル1544[円])</f>
        <v>0</v>
      </c>
      <c r="D26" s="103">
        <f>⑳年月支払分!G31</f>
        <v>0</v>
      </c>
      <c r="E26" s="74">
        <f>テーブル1643[[#This Row],[人件費単価
（円、B）]]*テーブル1643[[#This Row],[従事時間
(時間、C） ]]</f>
        <v>0</v>
      </c>
      <c r="F26" s="74">
        <f>IF(テーブル1643[[#This Row],[総支給額
（円、A）]]&lt;=テーブル1643[[#This Row],[算定額
(D)=(B)X(C)]],テーブル1643[[#This Row],[総支給額
（円、A）]],テーブル1643[[#This Row],[算定額
(D)=(B)X(C)]])</f>
        <v>0</v>
      </c>
      <c r="G26" s="75"/>
    </row>
    <row r="27" spans="1:11" ht="45" customHeight="1" x14ac:dyDescent="0.15">
      <c r="A27" s="78" t="s">
        <v>40</v>
      </c>
      <c r="B27" s="79"/>
      <c r="C27" s="80"/>
      <c r="D27" s="104">
        <f>SUBTOTAL(109,テーブル1643[従事時間
(時間、C） ])</f>
        <v>0</v>
      </c>
      <c r="E27" s="81">
        <f>SUBTOTAL(109,テーブル1643[算定額
(D)=(B)X(C)])</f>
        <v>0</v>
      </c>
      <c r="F27" s="81">
        <f>SUBTOTAL(109,テーブル1643[助成対象経費（円）
(A)を上限とする])</f>
        <v>0</v>
      </c>
      <c r="G27" s="69"/>
    </row>
    <row r="28" spans="1:11" ht="23.1" customHeight="1" x14ac:dyDescent="0.15">
      <c r="A28" s="82"/>
      <c r="B28" s="82"/>
      <c r="C28" s="82"/>
      <c r="D28" s="82"/>
      <c r="E28" s="82"/>
      <c r="F28" s="82"/>
      <c r="G28" s="69"/>
      <c r="H28" s="197" t="s">
        <v>10</v>
      </c>
      <c r="I28" s="198"/>
      <c r="J28" s="199"/>
      <c r="K28" s="83" t="s">
        <v>37</v>
      </c>
    </row>
    <row r="29" spans="1:11" ht="23.1" customHeight="1" x14ac:dyDescent="0.15">
      <c r="G29" s="69"/>
      <c r="H29" s="95" t="s">
        <v>11</v>
      </c>
      <c r="I29" s="102" t="s">
        <v>39</v>
      </c>
      <c r="J29" s="96" t="s">
        <v>12</v>
      </c>
      <c r="K29" s="97" t="s">
        <v>38</v>
      </c>
    </row>
    <row r="30" spans="1:11" ht="20.100000000000001" customHeight="1" x14ac:dyDescent="0.15">
      <c r="G30" s="69"/>
      <c r="H30" s="90">
        <v>0</v>
      </c>
      <c r="I30" s="85"/>
      <c r="J30" s="86">
        <v>0</v>
      </c>
      <c r="K30" s="84">
        <v>0</v>
      </c>
    </row>
    <row r="31" spans="1:11" ht="20.100000000000001" customHeight="1" x14ac:dyDescent="0.15">
      <c r="G31" s="69"/>
      <c r="H31" s="91">
        <v>1</v>
      </c>
      <c r="I31" s="87" t="s">
        <v>13</v>
      </c>
      <c r="J31" s="88">
        <v>130000</v>
      </c>
      <c r="K31" s="93">
        <v>990</v>
      </c>
    </row>
    <row r="32" spans="1:11" ht="20.100000000000001" customHeight="1" x14ac:dyDescent="0.15">
      <c r="H32" s="91">
        <v>130000</v>
      </c>
      <c r="I32" s="87" t="s">
        <v>13</v>
      </c>
      <c r="J32" s="88">
        <v>138000</v>
      </c>
      <c r="K32" s="93">
        <v>1050</v>
      </c>
    </row>
    <row r="33" spans="8:11" ht="20.100000000000001" customHeight="1" x14ac:dyDescent="0.15">
      <c r="H33" s="91">
        <v>138000</v>
      </c>
      <c r="I33" s="87" t="s">
        <v>13</v>
      </c>
      <c r="J33" s="88">
        <v>146000</v>
      </c>
      <c r="K33" s="93">
        <v>1110</v>
      </c>
    </row>
    <row r="34" spans="8:11" ht="20.100000000000001" customHeight="1" x14ac:dyDescent="0.15">
      <c r="H34" s="91">
        <v>146000</v>
      </c>
      <c r="I34" s="87" t="s">
        <v>13</v>
      </c>
      <c r="J34" s="88">
        <v>155000</v>
      </c>
      <c r="K34" s="93">
        <v>1180</v>
      </c>
    </row>
    <row r="35" spans="8:11" ht="20.100000000000001" customHeight="1" x14ac:dyDescent="0.15">
      <c r="H35" s="91">
        <v>155000</v>
      </c>
      <c r="I35" s="87" t="s">
        <v>13</v>
      </c>
      <c r="J35" s="88">
        <v>165000</v>
      </c>
      <c r="K35" s="93">
        <v>1260</v>
      </c>
    </row>
    <row r="36" spans="8:11" ht="20.100000000000001" customHeight="1" x14ac:dyDescent="0.15">
      <c r="H36" s="91">
        <v>165000</v>
      </c>
      <c r="I36" s="87" t="s">
        <v>13</v>
      </c>
      <c r="J36" s="88">
        <v>175000</v>
      </c>
      <c r="K36" s="93">
        <v>1340</v>
      </c>
    </row>
    <row r="37" spans="8:11" ht="20.100000000000001" customHeight="1" x14ac:dyDescent="0.15">
      <c r="H37" s="91">
        <v>175000</v>
      </c>
      <c r="I37" s="87" t="s">
        <v>13</v>
      </c>
      <c r="J37" s="88">
        <v>185000</v>
      </c>
      <c r="K37" s="93">
        <v>1410</v>
      </c>
    </row>
    <row r="38" spans="8:11" ht="20.100000000000001" customHeight="1" x14ac:dyDescent="0.15">
      <c r="H38" s="91">
        <v>185000</v>
      </c>
      <c r="I38" s="87" t="s">
        <v>13</v>
      </c>
      <c r="J38" s="88">
        <v>195000</v>
      </c>
      <c r="K38" s="93">
        <v>1490</v>
      </c>
    </row>
    <row r="39" spans="8:11" ht="20.100000000000001" customHeight="1" x14ac:dyDescent="0.15">
      <c r="H39" s="91">
        <v>195000</v>
      </c>
      <c r="I39" s="87" t="s">
        <v>13</v>
      </c>
      <c r="J39" s="88">
        <v>210000</v>
      </c>
      <c r="K39" s="93">
        <v>1570</v>
      </c>
    </row>
    <row r="40" spans="8:11" ht="20.100000000000001" customHeight="1" x14ac:dyDescent="0.15">
      <c r="H40" s="91">
        <v>210000</v>
      </c>
      <c r="I40" s="87" t="s">
        <v>13</v>
      </c>
      <c r="J40" s="88">
        <v>230000</v>
      </c>
      <c r="K40" s="93">
        <v>1730</v>
      </c>
    </row>
    <row r="41" spans="8:11" ht="20.100000000000001" customHeight="1" x14ac:dyDescent="0.15">
      <c r="H41" s="91">
        <v>230000</v>
      </c>
      <c r="I41" s="87" t="s">
        <v>13</v>
      </c>
      <c r="J41" s="88">
        <v>250000</v>
      </c>
      <c r="K41" s="93">
        <v>1890</v>
      </c>
    </row>
    <row r="42" spans="8:11" ht="20.100000000000001" customHeight="1" x14ac:dyDescent="0.15">
      <c r="H42" s="91">
        <v>250000</v>
      </c>
      <c r="I42" s="87" t="s">
        <v>13</v>
      </c>
      <c r="J42" s="88">
        <v>270000</v>
      </c>
      <c r="K42" s="93">
        <v>2040</v>
      </c>
    </row>
    <row r="43" spans="8:11" ht="20.100000000000001" customHeight="1" x14ac:dyDescent="0.15">
      <c r="H43" s="91">
        <v>270000</v>
      </c>
      <c r="I43" s="87" t="s">
        <v>13</v>
      </c>
      <c r="J43" s="88">
        <v>290000</v>
      </c>
      <c r="K43" s="93">
        <v>2200</v>
      </c>
    </row>
    <row r="44" spans="8:11" ht="20.100000000000001" customHeight="1" x14ac:dyDescent="0.15">
      <c r="H44" s="91">
        <v>290000</v>
      </c>
      <c r="I44" s="87" t="s">
        <v>13</v>
      </c>
      <c r="J44" s="88">
        <v>310000</v>
      </c>
      <c r="K44" s="93">
        <v>2360</v>
      </c>
    </row>
    <row r="45" spans="8:11" ht="20.100000000000001" customHeight="1" x14ac:dyDescent="0.15">
      <c r="H45" s="91">
        <v>310000</v>
      </c>
      <c r="I45" s="87" t="s">
        <v>13</v>
      </c>
      <c r="J45" s="88">
        <v>330000</v>
      </c>
      <c r="K45" s="93">
        <v>2520</v>
      </c>
    </row>
    <row r="46" spans="8:11" ht="20.100000000000001" customHeight="1" x14ac:dyDescent="0.15">
      <c r="H46" s="91">
        <v>330000</v>
      </c>
      <c r="I46" s="87" t="s">
        <v>13</v>
      </c>
      <c r="J46" s="88">
        <v>350000</v>
      </c>
      <c r="K46" s="93">
        <v>2680</v>
      </c>
    </row>
    <row r="47" spans="8:11" ht="20.100000000000001" customHeight="1" x14ac:dyDescent="0.15">
      <c r="H47" s="91">
        <v>350000</v>
      </c>
      <c r="I47" s="87" t="s">
        <v>13</v>
      </c>
      <c r="J47" s="88">
        <v>370000</v>
      </c>
      <c r="K47" s="93">
        <v>2830</v>
      </c>
    </row>
    <row r="48" spans="8:11" ht="20.100000000000001" customHeight="1" x14ac:dyDescent="0.15">
      <c r="H48" s="91">
        <v>370000</v>
      </c>
      <c r="I48" s="87" t="s">
        <v>13</v>
      </c>
      <c r="J48" s="88">
        <v>395000</v>
      </c>
      <c r="K48" s="93">
        <v>2990</v>
      </c>
    </row>
    <row r="49" spans="8:11" ht="20.100000000000001" customHeight="1" x14ac:dyDescent="0.15">
      <c r="H49" s="91">
        <v>395000</v>
      </c>
      <c r="I49" s="87" t="s">
        <v>13</v>
      </c>
      <c r="J49" s="88">
        <v>425000</v>
      </c>
      <c r="K49" s="93">
        <v>3230</v>
      </c>
    </row>
    <row r="50" spans="8:11" ht="20.100000000000001" customHeight="1" x14ac:dyDescent="0.15">
      <c r="H50" s="91">
        <v>425000</v>
      </c>
      <c r="I50" s="87" t="s">
        <v>13</v>
      </c>
      <c r="J50" s="88">
        <v>455000</v>
      </c>
      <c r="K50" s="93">
        <v>3460</v>
      </c>
    </row>
    <row r="51" spans="8:11" ht="20.100000000000001" customHeight="1" x14ac:dyDescent="0.15">
      <c r="H51" s="91">
        <v>455000</v>
      </c>
      <c r="I51" s="87" t="s">
        <v>13</v>
      </c>
      <c r="J51" s="88">
        <v>485000</v>
      </c>
      <c r="K51" s="93">
        <v>3700</v>
      </c>
    </row>
    <row r="52" spans="8:11" ht="20.100000000000001" customHeight="1" x14ac:dyDescent="0.15">
      <c r="H52" s="91">
        <v>485000</v>
      </c>
      <c r="I52" s="87" t="s">
        <v>13</v>
      </c>
      <c r="J52" s="88">
        <v>515000</v>
      </c>
      <c r="K52" s="93">
        <v>3940</v>
      </c>
    </row>
    <row r="53" spans="8:11" ht="20.100000000000001" customHeight="1" x14ac:dyDescent="0.15">
      <c r="H53" s="91">
        <v>515000</v>
      </c>
      <c r="I53" s="87" t="s">
        <v>13</v>
      </c>
      <c r="J53" s="88">
        <v>545000</v>
      </c>
      <c r="K53" s="93">
        <v>4170</v>
      </c>
    </row>
    <row r="54" spans="8:11" ht="20.100000000000001" customHeight="1" x14ac:dyDescent="0.15">
      <c r="H54" s="91">
        <v>545000</v>
      </c>
      <c r="I54" s="87" t="s">
        <v>13</v>
      </c>
      <c r="J54" s="89">
        <v>575000</v>
      </c>
      <c r="K54" s="93">
        <v>4410</v>
      </c>
    </row>
    <row r="55" spans="8:11" ht="20.100000000000001" customHeight="1" x14ac:dyDescent="0.15">
      <c r="H55" s="92">
        <v>575000</v>
      </c>
      <c r="I55" s="87" t="s">
        <v>13</v>
      </c>
      <c r="J55" s="89">
        <v>605000</v>
      </c>
      <c r="K55" s="94">
        <v>4650</v>
      </c>
    </row>
    <row r="56" spans="8:11" ht="20.100000000000001" customHeight="1" x14ac:dyDescent="0.15">
      <c r="H56" s="98">
        <v>605000</v>
      </c>
      <c r="I56" s="99" t="s">
        <v>13</v>
      </c>
      <c r="J56" s="100"/>
      <c r="K56" s="101">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topLeftCell="A22" zoomScaleNormal="100" zoomScaleSheetLayoutView="100" workbookViewId="0">
      <selection activeCell="H22" sqref="H1:K1048576"/>
    </sheetView>
  </sheetViews>
  <sheetFormatPr defaultRowHeight="20.100000000000001" customHeight="1" x14ac:dyDescent="0.15"/>
  <cols>
    <col min="1" max="1" width="12.375" style="67" customWidth="1"/>
    <col min="2" max="2" width="15.625" style="67" customWidth="1"/>
    <col min="3" max="4" width="12.5" style="67" customWidth="1"/>
    <col min="5" max="6" width="15.625" style="67" customWidth="1"/>
    <col min="7" max="7" width="9" style="68"/>
    <col min="8" max="8" width="9.375" style="68" hidden="1" customWidth="1"/>
    <col min="9" max="9" width="5.25" style="68" hidden="1" customWidth="1"/>
    <col min="10" max="10" width="9.375" style="68" hidden="1" customWidth="1"/>
    <col min="11" max="11" width="9.25" style="68" hidden="1" customWidth="1"/>
    <col min="12" max="243" width="9" style="68"/>
    <col min="244" max="244" width="4.125" style="68" customWidth="1"/>
    <col min="245" max="245" width="4.5" style="68" customWidth="1"/>
    <col min="246" max="246" width="2.875" style="68" customWidth="1"/>
    <col min="247" max="247" width="13.125" style="68" customWidth="1"/>
    <col min="248" max="248" width="6.625" style="68" customWidth="1"/>
    <col min="249" max="249" width="0" style="68" hidden="1" customWidth="1"/>
    <col min="250" max="251" width="10.625" style="68" customWidth="1"/>
    <col min="252" max="253" width="15.625" style="68" customWidth="1"/>
    <col min="254" max="254" width="9" style="68"/>
    <col min="255" max="256" width="9" style="68" customWidth="1"/>
    <col min="257" max="260" width="0" style="68" hidden="1" customWidth="1"/>
    <col min="261" max="499" width="9" style="68"/>
    <col min="500" max="500" width="4.125" style="68" customWidth="1"/>
    <col min="501" max="501" width="4.5" style="68" customWidth="1"/>
    <col min="502" max="502" width="2.875" style="68" customWidth="1"/>
    <col min="503" max="503" width="13.125" style="68" customWidth="1"/>
    <col min="504" max="504" width="6.625" style="68" customWidth="1"/>
    <col min="505" max="505" width="0" style="68" hidden="1" customWidth="1"/>
    <col min="506" max="507" width="10.625" style="68" customWidth="1"/>
    <col min="508" max="509" width="15.625" style="68" customWidth="1"/>
    <col min="510" max="510" width="9" style="68"/>
    <col min="511" max="512" width="9" style="68" customWidth="1"/>
    <col min="513" max="516" width="0" style="68" hidden="1" customWidth="1"/>
    <col min="517" max="755" width="9" style="68"/>
    <col min="756" max="756" width="4.125" style="68" customWidth="1"/>
    <col min="757" max="757" width="4.5" style="68" customWidth="1"/>
    <col min="758" max="758" width="2.875" style="68" customWidth="1"/>
    <col min="759" max="759" width="13.125" style="68" customWidth="1"/>
    <col min="760" max="760" width="6.625" style="68" customWidth="1"/>
    <col min="761" max="761" width="0" style="68" hidden="1" customWidth="1"/>
    <col min="762" max="763" width="10.625" style="68" customWidth="1"/>
    <col min="764" max="765" width="15.625" style="68" customWidth="1"/>
    <col min="766" max="766" width="9" style="68"/>
    <col min="767" max="768" width="9" style="68" customWidth="1"/>
    <col min="769" max="772" width="0" style="68" hidden="1" customWidth="1"/>
    <col min="773" max="1011" width="9" style="68"/>
    <col min="1012" max="1012" width="4.125" style="68" customWidth="1"/>
    <col min="1013" max="1013" width="4.5" style="68" customWidth="1"/>
    <col min="1014" max="1014" width="2.875" style="68" customWidth="1"/>
    <col min="1015" max="1015" width="13.125" style="68" customWidth="1"/>
    <col min="1016" max="1016" width="6.625" style="68" customWidth="1"/>
    <col min="1017" max="1017" width="0" style="68" hidden="1" customWidth="1"/>
    <col min="1018" max="1019" width="10.625" style="68" customWidth="1"/>
    <col min="1020" max="1021" width="15.625" style="68" customWidth="1"/>
    <col min="1022" max="1022" width="9" style="68"/>
    <col min="1023" max="1024" width="9" style="68" customWidth="1"/>
    <col min="1025" max="1028" width="0" style="68" hidden="1" customWidth="1"/>
    <col min="1029" max="1267" width="9" style="68"/>
    <col min="1268" max="1268" width="4.125" style="68" customWidth="1"/>
    <col min="1269" max="1269" width="4.5" style="68" customWidth="1"/>
    <col min="1270" max="1270" width="2.875" style="68" customWidth="1"/>
    <col min="1271" max="1271" width="13.125" style="68" customWidth="1"/>
    <col min="1272" max="1272" width="6.625" style="68" customWidth="1"/>
    <col min="1273" max="1273" width="0" style="68" hidden="1" customWidth="1"/>
    <col min="1274" max="1275" width="10.625" style="68" customWidth="1"/>
    <col min="1276" max="1277" width="15.625" style="68" customWidth="1"/>
    <col min="1278" max="1278" width="9" style="68"/>
    <col min="1279" max="1280" width="9" style="68" customWidth="1"/>
    <col min="1281" max="1284" width="0" style="68" hidden="1" customWidth="1"/>
    <col min="1285" max="1523" width="9" style="68"/>
    <col min="1524" max="1524" width="4.125" style="68" customWidth="1"/>
    <col min="1525" max="1525" width="4.5" style="68" customWidth="1"/>
    <col min="1526" max="1526" width="2.875" style="68" customWidth="1"/>
    <col min="1527" max="1527" width="13.125" style="68" customWidth="1"/>
    <col min="1528" max="1528" width="6.625" style="68" customWidth="1"/>
    <col min="1529" max="1529" width="0" style="68" hidden="1" customWidth="1"/>
    <col min="1530" max="1531" width="10.625" style="68" customWidth="1"/>
    <col min="1532" max="1533" width="15.625" style="68" customWidth="1"/>
    <col min="1534" max="1534" width="9" style="68"/>
    <col min="1535" max="1536" width="9" style="68" customWidth="1"/>
    <col min="1537" max="1540" width="0" style="68" hidden="1" customWidth="1"/>
    <col min="1541" max="1779" width="9" style="68"/>
    <col min="1780" max="1780" width="4.125" style="68" customWidth="1"/>
    <col min="1781" max="1781" width="4.5" style="68" customWidth="1"/>
    <col min="1782" max="1782" width="2.875" style="68" customWidth="1"/>
    <col min="1783" max="1783" width="13.125" style="68" customWidth="1"/>
    <col min="1784" max="1784" width="6.625" style="68" customWidth="1"/>
    <col min="1785" max="1785" width="0" style="68" hidden="1" customWidth="1"/>
    <col min="1786" max="1787" width="10.625" style="68" customWidth="1"/>
    <col min="1788" max="1789" width="15.625" style="68" customWidth="1"/>
    <col min="1790" max="1790" width="9" style="68"/>
    <col min="1791" max="1792" width="9" style="68" customWidth="1"/>
    <col min="1793" max="1796" width="0" style="68" hidden="1" customWidth="1"/>
    <col min="1797" max="2035" width="9" style="68"/>
    <col min="2036" max="2036" width="4.125" style="68" customWidth="1"/>
    <col min="2037" max="2037" width="4.5" style="68" customWidth="1"/>
    <col min="2038" max="2038" width="2.875" style="68" customWidth="1"/>
    <col min="2039" max="2039" width="13.125" style="68" customWidth="1"/>
    <col min="2040" max="2040" width="6.625" style="68" customWidth="1"/>
    <col min="2041" max="2041" width="0" style="68" hidden="1" customWidth="1"/>
    <col min="2042" max="2043" width="10.625" style="68" customWidth="1"/>
    <col min="2044" max="2045" width="15.625" style="68" customWidth="1"/>
    <col min="2046" max="2046" width="9" style="68"/>
    <col min="2047" max="2048" width="9" style="68" customWidth="1"/>
    <col min="2049" max="2052" width="0" style="68" hidden="1" customWidth="1"/>
    <col min="2053" max="2291" width="9" style="68"/>
    <col min="2292" max="2292" width="4.125" style="68" customWidth="1"/>
    <col min="2293" max="2293" width="4.5" style="68" customWidth="1"/>
    <col min="2294" max="2294" width="2.875" style="68" customWidth="1"/>
    <col min="2295" max="2295" width="13.125" style="68" customWidth="1"/>
    <col min="2296" max="2296" width="6.625" style="68" customWidth="1"/>
    <col min="2297" max="2297" width="0" style="68" hidden="1" customWidth="1"/>
    <col min="2298" max="2299" width="10.625" style="68" customWidth="1"/>
    <col min="2300" max="2301" width="15.625" style="68" customWidth="1"/>
    <col min="2302" max="2302" width="9" style="68"/>
    <col min="2303" max="2304" width="9" style="68" customWidth="1"/>
    <col min="2305" max="2308" width="0" style="68" hidden="1" customWidth="1"/>
    <col min="2309" max="2547" width="9" style="68"/>
    <col min="2548" max="2548" width="4.125" style="68" customWidth="1"/>
    <col min="2549" max="2549" width="4.5" style="68" customWidth="1"/>
    <col min="2550" max="2550" width="2.875" style="68" customWidth="1"/>
    <col min="2551" max="2551" width="13.125" style="68" customWidth="1"/>
    <col min="2552" max="2552" width="6.625" style="68" customWidth="1"/>
    <col min="2553" max="2553" width="0" style="68" hidden="1" customWidth="1"/>
    <col min="2554" max="2555" width="10.625" style="68" customWidth="1"/>
    <col min="2556" max="2557" width="15.625" style="68" customWidth="1"/>
    <col min="2558" max="2558" width="9" style="68"/>
    <col min="2559" max="2560" width="9" style="68" customWidth="1"/>
    <col min="2561" max="2564" width="0" style="68" hidden="1" customWidth="1"/>
    <col min="2565" max="2803" width="9" style="68"/>
    <col min="2804" max="2804" width="4.125" style="68" customWidth="1"/>
    <col min="2805" max="2805" width="4.5" style="68" customWidth="1"/>
    <col min="2806" max="2806" width="2.875" style="68" customWidth="1"/>
    <col min="2807" max="2807" width="13.125" style="68" customWidth="1"/>
    <col min="2808" max="2808" width="6.625" style="68" customWidth="1"/>
    <col min="2809" max="2809" width="0" style="68" hidden="1" customWidth="1"/>
    <col min="2810" max="2811" width="10.625" style="68" customWidth="1"/>
    <col min="2812" max="2813" width="15.625" style="68" customWidth="1"/>
    <col min="2814" max="2814" width="9" style="68"/>
    <col min="2815" max="2816" width="9" style="68" customWidth="1"/>
    <col min="2817" max="2820" width="0" style="68" hidden="1" customWidth="1"/>
    <col min="2821" max="3059" width="9" style="68"/>
    <col min="3060" max="3060" width="4.125" style="68" customWidth="1"/>
    <col min="3061" max="3061" width="4.5" style="68" customWidth="1"/>
    <col min="3062" max="3062" width="2.875" style="68" customWidth="1"/>
    <col min="3063" max="3063" width="13.125" style="68" customWidth="1"/>
    <col min="3064" max="3064" width="6.625" style="68" customWidth="1"/>
    <col min="3065" max="3065" width="0" style="68" hidden="1" customWidth="1"/>
    <col min="3066" max="3067" width="10.625" style="68" customWidth="1"/>
    <col min="3068" max="3069" width="15.625" style="68" customWidth="1"/>
    <col min="3070" max="3070" width="9" style="68"/>
    <col min="3071" max="3072" width="9" style="68" customWidth="1"/>
    <col min="3073" max="3076" width="0" style="68" hidden="1" customWidth="1"/>
    <col min="3077" max="3315" width="9" style="68"/>
    <col min="3316" max="3316" width="4.125" style="68" customWidth="1"/>
    <col min="3317" max="3317" width="4.5" style="68" customWidth="1"/>
    <col min="3318" max="3318" width="2.875" style="68" customWidth="1"/>
    <col min="3319" max="3319" width="13.125" style="68" customWidth="1"/>
    <col min="3320" max="3320" width="6.625" style="68" customWidth="1"/>
    <col min="3321" max="3321" width="0" style="68" hidden="1" customWidth="1"/>
    <col min="3322" max="3323" width="10.625" style="68" customWidth="1"/>
    <col min="3324" max="3325" width="15.625" style="68" customWidth="1"/>
    <col min="3326" max="3326" width="9" style="68"/>
    <col min="3327" max="3328" width="9" style="68" customWidth="1"/>
    <col min="3329" max="3332" width="0" style="68" hidden="1" customWidth="1"/>
    <col min="3333" max="3571" width="9" style="68"/>
    <col min="3572" max="3572" width="4.125" style="68" customWidth="1"/>
    <col min="3573" max="3573" width="4.5" style="68" customWidth="1"/>
    <col min="3574" max="3574" width="2.875" style="68" customWidth="1"/>
    <col min="3575" max="3575" width="13.125" style="68" customWidth="1"/>
    <col min="3576" max="3576" width="6.625" style="68" customWidth="1"/>
    <col min="3577" max="3577" width="0" style="68" hidden="1" customWidth="1"/>
    <col min="3578" max="3579" width="10.625" style="68" customWidth="1"/>
    <col min="3580" max="3581" width="15.625" style="68" customWidth="1"/>
    <col min="3582" max="3582" width="9" style="68"/>
    <col min="3583" max="3584" width="9" style="68" customWidth="1"/>
    <col min="3585" max="3588" width="0" style="68" hidden="1" customWidth="1"/>
    <col min="3589" max="3827" width="9" style="68"/>
    <col min="3828" max="3828" width="4.125" style="68" customWidth="1"/>
    <col min="3829" max="3829" width="4.5" style="68" customWidth="1"/>
    <col min="3830" max="3830" width="2.875" style="68" customWidth="1"/>
    <col min="3831" max="3831" width="13.125" style="68" customWidth="1"/>
    <col min="3832" max="3832" width="6.625" style="68" customWidth="1"/>
    <col min="3833" max="3833" width="0" style="68" hidden="1" customWidth="1"/>
    <col min="3834" max="3835" width="10.625" style="68" customWidth="1"/>
    <col min="3836" max="3837" width="15.625" style="68" customWidth="1"/>
    <col min="3838" max="3838" width="9" style="68"/>
    <col min="3839" max="3840" width="9" style="68" customWidth="1"/>
    <col min="3841" max="3844" width="0" style="68" hidden="1" customWidth="1"/>
    <col min="3845" max="4083" width="9" style="68"/>
    <col min="4084" max="4084" width="4.125" style="68" customWidth="1"/>
    <col min="4085" max="4085" width="4.5" style="68" customWidth="1"/>
    <col min="4086" max="4086" width="2.875" style="68" customWidth="1"/>
    <col min="4087" max="4087" width="13.125" style="68" customWidth="1"/>
    <col min="4088" max="4088" width="6.625" style="68" customWidth="1"/>
    <col min="4089" max="4089" width="0" style="68" hidden="1" customWidth="1"/>
    <col min="4090" max="4091" width="10.625" style="68" customWidth="1"/>
    <col min="4092" max="4093" width="15.625" style="68" customWidth="1"/>
    <col min="4094" max="4094" width="9" style="68"/>
    <col min="4095" max="4096" width="9" style="68" customWidth="1"/>
    <col min="4097" max="4100" width="0" style="68" hidden="1" customWidth="1"/>
    <col min="4101" max="4339" width="9" style="68"/>
    <col min="4340" max="4340" width="4.125" style="68" customWidth="1"/>
    <col min="4341" max="4341" width="4.5" style="68" customWidth="1"/>
    <col min="4342" max="4342" width="2.875" style="68" customWidth="1"/>
    <col min="4343" max="4343" width="13.125" style="68" customWidth="1"/>
    <col min="4344" max="4344" width="6.625" style="68" customWidth="1"/>
    <col min="4345" max="4345" width="0" style="68" hidden="1" customWidth="1"/>
    <col min="4346" max="4347" width="10.625" style="68" customWidth="1"/>
    <col min="4348" max="4349" width="15.625" style="68" customWidth="1"/>
    <col min="4350" max="4350" width="9" style="68"/>
    <col min="4351" max="4352" width="9" style="68" customWidth="1"/>
    <col min="4353" max="4356" width="0" style="68" hidden="1" customWidth="1"/>
    <col min="4357" max="4595" width="9" style="68"/>
    <col min="4596" max="4596" width="4.125" style="68" customWidth="1"/>
    <col min="4597" max="4597" width="4.5" style="68" customWidth="1"/>
    <col min="4598" max="4598" width="2.875" style="68" customWidth="1"/>
    <col min="4599" max="4599" width="13.125" style="68" customWidth="1"/>
    <col min="4600" max="4600" width="6.625" style="68" customWidth="1"/>
    <col min="4601" max="4601" width="0" style="68" hidden="1" customWidth="1"/>
    <col min="4602" max="4603" width="10.625" style="68" customWidth="1"/>
    <col min="4604" max="4605" width="15.625" style="68" customWidth="1"/>
    <col min="4606" max="4606" width="9" style="68"/>
    <col min="4607" max="4608" width="9" style="68" customWidth="1"/>
    <col min="4609" max="4612" width="0" style="68" hidden="1" customWidth="1"/>
    <col min="4613" max="4851" width="9" style="68"/>
    <col min="4852" max="4852" width="4.125" style="68" customWidth="1"/>
    <col min="4853" max="4853" width="4.5" style="68" customWidth="1"/>
    <col min="4854" max="4854" width="2.875" style="68" customWidth="1"/>
    <col min="4855" max="4855" width="13.125" style="68" customWidth="1"/>
    <col min="4856" max="4856" width="6.625" style="68" customWidth="1"/>
    <col min="4857" max="4857" width="0" style="68" hidden="1" customWidth="1"/>
    <col min="4858" max="4859" width="10.625" style="68" customWidth="1"/>
    <col min="4860" max="4861" width="15.625" style="68" customWidth="1"/>
    <col min="4862" max="4862" width="9" style="68"/>
    <col min="4863" max="4864" width="9" style="68" customWidth="1"/>
    <col min="4865" max="4868" width="0" style="68" hidden="1" customWidth="1"/>
    <col min="4869" max="5107" width="9" style="68"/>
    <col min="5108" max="5108" width="4.125" style="68" customWidth="1"/>
    <col min="5109" max="5109" width="4.5" style="68" customWidth="1"/>
    <col min="5110" max="5110" width="2.875" style="68" customWidth="1"/>
    <col min="5111" max="5111" width="13.125" style="68" customWidth="1"/>
    <col min="5112" max="5112" width="6.625" style="68" customWidth="1"/>
    <col min="5113" max="5113" width="0" style="68" hidden="1" customWidth="1"/>
    <col min="5114" max="5115" width="10.625" style="68" customWidth="1"/>
    <col min="5116" max="5117" width="15.625" style="68" customWidth="1"/>
    <col min="5118" max="5118" width="9" style="68"/>
    <col min="5119" max="5120" width="9" style="68" customWidth="1"/>
    <col min="5121" max="5124" width="0" style="68" hidden="1" customWidth="1"/>
    <col min="5125" max="5363" width="9" style="68"/>
    <col min="5364" max="5364" width="4.125" style="68" customWidth="1"/>
    <col min="5365" max="5365" width="4.5" style="68" customWidth="1"/>
    <col min="5366" max="5366" width="2.875" style="68" customWidth="1"/>
    <col min="5367" max="5367" width="13.125" style="68" customWidth="1"/>
    <col min="5368" max="5368" width="6.625" style="68" customWidth="1"/>
    <col min="5369" max="5369" width="0" style="68" hidden="1" customWidth="1"/>
    <col min="5370" max="5371" width="10.625" style="68" customWidth="1"/>
    <col min="5372" max="5373" width="15.625" style="68" customWidth="1"/>
    <col min="5374" max="5374" width="9" style="68"/>
    <col min="5375" max="5376" width="9" style="68" customWidth="1"/>
    <col min="5377" max="5380" width="0" style="68" hidden="1" customWidth="1"/>
    <col min="5381" max="5619" width="9" style="68"/>
    <col min="5620" max="5620" width="4.125" style="68" customWidth="1"/>
    <col min="5621" max="5621" width="4.5" style="68" customWidth="1"/>
    <col min="5622" max="5622" width="2.875" style="68" customWidth="1"/>
    <col min="5623" max="5623" width="13.125" style="68" customWidth="1"/>
    <col min="5624" max="5624" width="6.625" style="68" customWidth="1"/>
    <col min="5625" max="5625" width="0" style="68" hidden="1" customWidth="1"/>
    <col min="5626" max="5627" width="10.625" style="68" customWidth="1"/>
    <col min="5628" max="5629" width="15.625" style="68" customWidth="1"/>
    <col min="5630" max="5630" width="9" style="68"/>
    <col min="5631" max="5632" width="9" style="68" customWidth="1"/>
    <col min="5633" max="5636" width="0" style="68" hidden="1" customWidth="1"/>
    <col min="5637" max="5875" width="9" style="68"/>
    <col min="5876" max="5876" width="4.125" style="68" customWidth="1"/>
    <col min="5877" max="5877" width="4.5" style="68" customWidth="1"/>
    <col min="5878" max="5878" width="2.875" style="68" customWidth="1"/>
    <col min="5879" max="5879" width="13.125" style="68" customWidth="1"/>
    <col min="5880" max="5880" width="6.625" style="68" customWidth="1"/>
    <col min="5881" max="5881" width="0" style="68" hidden="1" customWidth="1"/>
    <col min="5882" max="5883" width="10.625" style="68" customWidth="1"/>
    <col min="5884" max="5885" width="15.625" style="68" customWidth="1"/>
    <col min="5886" max="5886" width="9" style="68"/>
    <col min="5887" max="5888" width="9" style="68" customWidth="1"/>
    <col min="5889" max="5892" width="0" style="68" hidden="1" customWidth="1"/>
    <col min="5893" max="6131" width="9" style="68"/>
    <col min="6132" max="6132" width="4.125" style="68" customWidth="1"/>
    <col min="6133" max="6133" width="4.5" style="68" customWidth="1"/>
    <col min="6134" max="6134" width="2.875" style="68" customWidth="1"/>
    <col min="6135" max="6135" width="13.125" style="68" customWidth="1"/>
    <col min="6136" max="6136" width="6.625" style="68" customWidth="1"/>
    <col min="6137" max="6137" width="0" style="68" hidden="1" customWidth="1"/>
    <col min="6138" max="6139" width="10.625" style="68" customWidth="1"/>
    <col min="6140" max="6141" width="15.625" style="68" customWidth="1"/>
    <col min="6142" max="6142" width="9" style="68"/>
    <col min="6143" max="6144" width="9" style="68" customWidth="1"/>
    <col min="6145" max="6148" width="0" style="68" hidden="1" customWidth="1"/>
    <col min="6149" max="6387" width="9" style="68"/>
    <col min="6388" max="6388" width="4.125" style="68" customWidth="1"/>
    <col min="6389" max="6389" width="4.5" style="68" customWidth="1"/>
    <col min="6390" max="6390" width="2.875" style="68" customWidth="1"/>
    <col min="6391" max="6391" width="13.125" style="68" customWidth="1"/>
    <col min="6392" max="6392" width="6.625" style="68" customWidth="1"/>
    <col min="6393" max="6393" width="0" style="68" hidden="1" customWidth="1"/>
    <col min="6394" max="6395" width="10.625" style="68" customWidth="1"/>
    <col min="6396" max="6397" width="15.625" style="68" customWidth="1"/>
    <col min="6398" max="6398" width="9" style="68"/>
    <col min="6399" max="6400" width="9" style="68" customWidth="1"/>
    <col min="6401" max="6404" width="0" style="68" hidden="1" customWidth="1"/>
    <col min="6405" max="6643" width="9" style="68"/>
    <col min="6644" max="6644" width="4.125" style="68" customWidth="1"/>
    <col min="6645" max="6645" width="4.5" style="68" customWidth="1"/>
    <col min="6646" max="6646" width="2.875" style="68" customWidth="1"/>
    <col min="6647" max="6647" width="13.125" style="68" customWidth="1"/>
    <col min="6648" max="6648" width="6.625" style="68" customWidth="1"/>
    <col min="6649" max="6649" width="0" style="68" hidden="1" customWidth="1"/>
    <col min="6650" max="6651" width="10.625" style="68" customWidth="1"/>
    <col min="6652" max="6653" width="15.625" style="68" customWidth="1"/>
    <col min="6654" max="6654" width="9" style="68"/>
    <col min="6655" max="6656" width="9" style="68" customWidth="1"/>
    <col min="6657" max="6660" width="0" style="68" hidden="1" customWidth="1"/>
    <col min="6661" max="6899" width="9" style="68"/>
    <col min="6900" max="6900" width="4.125" style="68" customWidth="1"/>
    <col min="6901" max="6901" width="4.5" style="68" customWidth="1"/>
    <col min="6902" max="6902" width="2.875" style="68" customWidth="1"/>
    <col min="6903" max="6903" width="13.125" style="68" customWidth="1"/>
    <col min="6904" max="6904" width="6.625" style="68" customWidth="1"/>
    <col min="6905" max="6905" width="0" style="68" hidden="1" customWidth="1"/>
    <col min="6906" max="6907" width="10.625" style="68" customWidth="1"/>
    <col min="6908" max="6909" width="15.625" style="68" customWidth="1"/>
    <col min="6910" max="6910" width="9" style="68"/>
    <col min="6911" max="6912" width="9" style="68" customWidth="1"/>
    <col min="6913" max="6916" width="0" style="68" hidden="1" customWidth="1"/>
    <col min="6917" max="7155" width="9" style="68"/>
    <col min="7156" max="7156" width="4.125" style="68" customWidth="1"/>
    <col min="7157" max="7157" width="4.5" style="68" customWidth="1"/>
    <col min="7158" max="7158" width="2.875" style="68" customWidth="1"/>
    <col min="7159" max="7159" width="13.125" style="68" customWidth="1"/>
    <col min="7160" max="7160" width="6.625" style="68" customWidth="1"/>
    <col min="7161" max="7161" width="0" style="68" hidden="1" customWidth="1"/>
    <col min="7162" max="7163" width="10.625" style="68" customWidth="1"/>
    <col min="7164" max="7165" width="15.625" style="68" customWidth="1"/>
    <col min="7166" max="7166" width="9" style="68"/>
    <col min="7167" max="7168" width="9" style="68" customWidth="1"/>
    <col min="7169" max="7172" width="0" style="68" hidden="1" customWidth="1"/>
    <col min="7173" max="7411" width="9" style="68"/>
    <col min="7412" max="7412" width="4.125" style="68" customWidth="1"/>
    <col min="7413" max="7413" width="4.5" style="68" customWidth="1"/>
    <col min="7414" max="7414" width="2.875" style="68" customWidth="1"/>
    <col min="7415" max="7415" width="13.125" style="68" customWidth="1"/>
    <col min="7416" max="7416" width="6.625" style="68" customWidth="1"/>
    <col min="7417" max="7417" width="0" style="68" hidden="1" customWidth="1"/>
    <col min="7418" max="7419" width="10.625" style="68" customWidth="1"/>
    <col min="7420" max="7421" width="15.625" style="68" customWidth="1"/>
    <col min="7422" max="7422" width="9" style="68"/>
    <col min="7423" max="7424" width="9" style="68" customWidth="1"/>
    <col min="7425" max="7428" width="0" style="68" hidden="1" customWidth="1"/>
    <col min="7429" max="7667" width="9" style="68"/>
    <col min="7668" max="7668" width="4.125" style="68" customWidth="1"/>
    <col min="7669" max="7669" width="4.5" style="68" customWidth="1"/>
    <col min="7670" max="7670" width="2.875" style="68" customWidth="1"/>
    <col min="7671" max="7671" width="13.125" style="68" customWidth="1"/>
    <col min="7672" max="7672" width="6.625" style="68" customWidth="1"/>
    <col min="7673" max="7673" width="0" style="68" hidden="1" customWidth="1"/>
    <col min="7674" max="7675" width="10.625" style="68" customWidth="1"/>
    <col min="7676" max="7677" width="15.625" style="68" customWidth="1"/>
    <col min="7678" max="7678" width="9" style="68"/>
    <col min="7679" max="7680" width="9" style="68" customWidth="1"/>
    <col min="7681" max="7684" width="0" style="68" hidden="1" customWidth="1"/>
    <col min="7685" max="7923" width="9" style="68"/>
    <col min="7924" max="7924" width="4.125" style="68" customWidth="1"/>
    <col min="7925" max="7925" width="4.5" style="68" customWidth="1"/>
    <col min="7926" max="7926" width="2.875" style="68" customWidth="1"/>
    <col min="7927" max="7927" width="13.125" style="68" customWidth="1"/>
    <col min="7928" max="7928" width="6.625" style="68" customWidth="1"/>
    <col min="7929" max="7929" width="0" style="68" hidden="1" customWidth="1"/>
    <col min="7930" max="7931" width="10.625" style="68" customWidth="1"/>
    <col min="7932" max="7933" width="15.625" style="68" customWidth="1"/>
    <col min="7934" max="7934" width="9" style="68"/>
    <col min="7935" max="7936" width="9" style="68" customWidth="1"/>
    <col min="7937" max="7940" width="0" style="68" hidden="1" customWidth="1"/>
    <col min="7941" max="8179" width="9" style="68"/>
    <col min="8180" max="8180" width="4.125" style="68" customWidth="1"/>
    <col min="8181" max="8181" width="4.5" style="68" customWidth="1"/>
    <col min="8182" max="8182" width="2.875" style="68" customWidth="1"/>
    <col min="8183" max="8183" width="13.125" style="68" customWidth="1"/>
    <col min="8184" max="8184" width="6.625" style="68" customWidth="1"/>
    <col min="8185" max="8185" width="0" style="68" hidden="1" customWidth="1"/>
    <col min="8186" max="8187" width="10.625" style="68" customWidth="1"/>
    <col min="8188" max="8189" width="15.625" style="68" customWidth="1"/>
    <col min="8190" max="8190" width="9" style="68"/>
    <col min="8191" max="8192" width="9" style="68" customWidth="1"/>
    <col min="8193" max="8196" width="0" style="68" hidden="1" customWidth="1"/>
    <col min="8197" max="8435" width="9" style="68"/>
    <col min="8436" max="8436" width="4.125" style="68" customWidth="1"/>
    <col min="8437" max="8437" width="4.5" style="68" customWidth="1"/>
    <col min="8438" max="8438" width="2.875" style="68" customWidth="1"/>
    <col min="8439" max="8439" width="13.125" style="68" customWidth="1"/>
    <col min="8440" max="8440" width="6.625" style="68" customWidth="1"/>
    <col min="8441" max="8441" width="0" style="68" hidden="1" customWidth="1"/>
    <col min="8442" max="8443" width="10.625" style="68" customWidth="1"/>
    <col min="8444" max="8445" width="15.625" style="68" customWidth="1"/>
    <col min="8446" max="8446" width="9" style="68"/>
    <col min="8447" max="8448" width="9" style="68" customWidth="1"/>
    <col min="8449" max="8452" width="0" style="68" hidden="1" customWidth="1"/>
    <col min="8453" max="8691" width="9" style="68"/>
    <col min="8692" max="8692" width="4.125" style="68" customWidth="1"/>
    <col min="8693" max="8693" width="4.5" style="68" customWidth="1"/>
    <col min="8694" max="8694" width="2.875" style="68" customWidth="1"/>
    <col min="8695" max="8695" width="13.125" style="68" customWidth="1"/>
    <col min="8696" max="8696" width="6.625" style="68" customWidth="1"/>
    <col min="8697" max="8697" width="0" style="68" hidden="1" customWidth="1"/>
    <col min="8698" max="8699" width="10.625" style="68" customWidth="1"/>
    <col min="8700" max="8701" width="15.625" style="68" customWidth="1"/>
    <col min="8702" max="8702" width="9" style="68"/>
    <col min="8703" max="8704" width="9" style="68" customWidth="1"/>
    <col min="8705" max="8708" width="0" style="68" hidden="1" customWidth="1"/>
    <col min="8709" max="8947" width="9" style="68"/>
    <col min="8948" max="8948" width="4.125" style="68" customWidth="1"/>
    <col min="8949" max="8949" width="4.5" style="68" customWidth="1"/>
    <col min="8950" max="8950" width="2.875" style="68" customWidth="1"/>
    <col min="8951" max="8951" width="13.125" style="68" customWidth="1"/>
    <col min="8952" max="8952" width="6.625" style="68" customWidth="1"/>
    <col min="8953" max="8953" width="0" style="68" hidden="1" customWidth="1"/>
    <col min="8954" max="8955" width="10.625" style="68" customWidth="1"/>
    <col min="8956" max="8957" width="15.625" style="68" customWidth="1"/>
    <col min="8958" max="8958" width="9" style="68"/>
    <col min="8959" max="8960" width="9" style="68" customWidth="1"/>
    <col min="8961" max="8964" width="0" style="68" hidden="1" customWidth="1"/>
    <col min="8965" max="9203" width="9" style="68"/>
    <col min="9204" max="9204" width="4.125" style="68" customWidth="1"/>
    <col min="9205" max="9205" width="4.5" style="68" customWidth="1"/>
    <col min="9206" max="9206" width="2.875" style="68" customWidth="1"/>
    <col min="9207" max="9207" width="13.125" style="68" customWidth="1"/>
    <col min="9208" max="9208" width="6.625" style="68" customWidth="1"/>
    <col min="9209" max="9209" width="0" style="68" hidden="1" customWidth="1"/>
    <col min="9210" max="9211" width="10.625" style="68" customWidth="1"/>
    <col min="9212" max="9213" width="15.625" style="68" customWidth="1"/>
    <col min="9214" max="9214" width="9" style="68"/>
    <col min="9215" max="9216" width="9" style="68" customWidth="1"/>
    <col min="9217" max="9220" width="0" style="68" hidden="1" customWidth="1"/>
    <col min="9221" max="9459" width="9" style="68"/>
    <col min="9460" max="9460" width="4.125" style="68" customWidth="1"/>
    <col min="9461" max="9461" width="4.5" style="68" customWidth="1"/>
    <col min="9462" max="9462" width="2.875" style="68" customWidth="1"/>
    <col min="9463" max="9463" width="13.125" style="68" customWidth="1"/>
    <col min="9464" max="9464" width="6.625" style="68" customWidth="1"/>
    <col min="9465" max="9465" width="0" style="68" hidden="1" customWidth="1"/>
    <col min="9466" max="9467" width="10.625" style="68" customWidth="1"/>
    <col min="9468" max="9469" width="15.625" style="68" customWidth="1"/>
    <col min="9470" max="9470" width="9" style="68"/>
    <col min="9471" max="9472" width="9" style="68" customWidth="1"/>
    <col min="9473" max="9476" width="0" style="68" hidden="1" customWidth="1"/>
    <col min="9477" max="9715" width="9" style="68"/>
    <col min="9716" max="9716" width="4.125" style="68" customWidth="1"/>
    <col min="9717" max="9717" width="4.5" style="68" customWidth="1"/>
    <col min="9718" max="9718" width="2.875" style="68" customWidth="1"/>
    <col min="9719" max="9719" width="13.125" style="68" customWidth="1"/>
    <col min="9720" max="9720" width="6.625" style="68" customWidth="1"/>
    <col min="9721" max="9721" width="0" style="68" hidden="1" customWidth="1"/>
    <col min="9722" max="9723" width="10.625" style="68" customWidth="1"/>
    <col min="9724" max="9725" width="15.625" style="68" customWidth="1"/>
    <col min="9726" max="9726" width="9" style="68"/>
    <col min="9727" max="9728" width="9" style="68" customWidth="1"/>
    <col min="9729" max="9732" width="0" style="68" hidden="1" customWidth="1"/>
    <col min="9733" max="9971" width="9" style="68"/>
    <col min="9972" max="9972" width="4.125" style="68" customWidth="1"/>
    <col min="9973" max="9973" width="4.5" style="68" customWidth="1"/>
    <col min="9974" max="9974" width="2.875" style="68" customWidth="1"/>
    <col min="9975" max="9975" width="13.125" style="68" customWidth="1"/>
    <col min="9976" max="9976" width="6.625" style="68" customWidth="1"/>
    <col min="9977" max="9977" width="0" style="68" hidden="1" customWidth="1"/>
    <col min="9978" max="9979" width="10.625" style="68" customWidth="1"/>
    <col min="9980" max="9981" width="15.625" style="68" customWidth="1"/>
    <col min="9982" max="9982" width="9" style="68"/>
    <col min="9983" max="9984" width="9" style="68" customWidth="1"/>
    <col min="9985" max="9988" width="0" style="68" hidden="1" customWidth="1"/>
    <col min="9989" max="10227" width="9" style="68"/>
    <col min="10228" max="10228" width="4.125" style="68" customWidth="1"/>
    <col min="10229" max="10229" width="4.5" style="68" customWidth="1"/>
    <col min="10230" max="10230" width="2.875" style="68" customWidth="1"/>
    <col min="10231" max="10231" width="13.125" style="68" customWidth="1"/>
    <col min="10232" max="10232" width="6.625" style="68" customWidth="1"/>
    <col min="10233" max="10233" width="0" style="68" hidden="1" customWidth="1"/>
    <col min="10234" max="10235" width="10.625" style="68" customWidth="1"/>
    <col min="10236" max="10237" width="15.625" style="68" customWidth="1"/>
    <col min="10238" max="10238" width="9" style="68"/>
    <col min="10239" max="10240" width="9" style="68" customWidth="1"/>
    <col min="10241" max="10244" width="0" style="68" hidden="1" customWidth="1"/>
    <col min="10245" max="10483" width="9" style="68"/>
    <col min="10484" max="10484" width="4.125" style="68" customWidth="1"/>
    <col min="10485" max="10485" width="4.5" style="68" customWidth="1"/>
    <col min="10486" max="10486" width="2.875" style="68" customWidth="1"/>
    <col min="10487" max="10487" width="13.125" style="68" customWidth="1"/>
    <col min="10488" max="10488" width="6.625" style="68" customWidth="1"/>
    <col min="10489" max="10489" width="0" style="68" hidden="1" customWidth="1"/>
    <col min="10490" max="10491" width="10.625" style="68" customWidth="1"/>
    <col min="10492" max="10493" width="15.625" style="68" customWidth="1"/>
    <col min="10494" max="10494" width="9" style="68"/>
    <col min="10495" max="10496" width="9" style="68" customWidth="1"/>
    <col min="10497" max="10500" width="0" style="68" hidden="1" customWidth="1"/>
    <col min="10501" max="10739" width="9" style="68"/>
    <col min="10740" max="10740" width="4.125" style="68" customWidth="1"/>
    <col min="10741" max="10741" width="4.5" style="68" customWidth="1"/>
    <col min="10742" max="10742" width="2.875" style="68" customWidth="1"/>
    <col min="10743" max="10743" width="13.125" style="68" customWidth="1"/>
    <col min="10744" max="10744" width="6.625" style="68" customWidth="1"/>
    <col min="10745" max="10745" width="0" style="68" hidden="1" customWidth="1"/>
    <col min="10746" max="10747" width="10.625" style="68" customWidth="1"/>
    <col min="10748" max="10749" width="15.625" style="68" customWidth="1"/>
    <col min="10750" max="10750" width="9" style="68"/>
    <col min="10751" max="10752" width="9" style="68" customWidth="1"/>
    <col min="10753" max="10756" width="0" style="68" hidden="1" customWidth="1"/>
    <col min="10757" max="10995" width="9" style="68"/>
    <col min="10996" max="10996" width="4.125" style="68" customWidth="1"/>
    <col min="10997" max="10997" width="4.5" style="68" customWidth="1"/>
    <col min="10998" max="10998" width="2.875" style="68" customWidth="1"/>
    <col min="10999" max="10999" width="13.125" style="68" customWidth="1"/>
    <col min="11000" max="11000" width="6.625" style="68" customWidth="1"/>
    <col min="11001" max="11001" width="0" style="68" hidden="1" customWidth="1"/>
    <col min="11002" max="11003" width="10.625" style="68" customWidth="1"/>
    <col min="11004" max="11005" width="15.625" style="68" customWidth="1"/>
    <col min="11006" max="11006" width="9" style="68"/>
    <col min="11007" max="11008" width="9" style="68" customWidth="1"/>
    <col min="11009" max="11012" width="0" style="68" hidden="1" customWidth="1"/>
    <col min="11013" max="11251" width="9" style="68"/>
    <col min="11252" max="11252" width="4.125" style="68" customWidth="1"/>
    <col min="11253" max="11253" width="4.5" style="68" customWidth="1"/>
    <col min="11254" max="11254" width="2.875" style="68" customWidth="1"/>
    <col min="11255" max="11255" width="13.125" style="68" customWidth="1"/>
    <col min="11256" max="11256" width="6.625" style="68" customWidth="1"/>
    <col min="11257" max="11257" width="0" style="68" hidden="1" customWidth="1"/>
    <col min="11258" max="11259" width="10.625" style="68" customWidth="1"/>
    <col min="11260" max="11261" width="15.625" style="68" customWidth="1"/>
    <col min="11262" max="11262" width="9" style="68"/>
    <col min="11263" max="11264" width="9" style="68" customWidth="1"/>
    <col min="11265" max="11268" width="0" style="68" hidden="1" customWidth="1"/>
    <col min="11269" max="11507" width="9" style="68"/>
    <col min="11508" max="11508" width="4.125" style="68" customWidth="1"/>
    <col min="11509" max="11509" width="4.5" style="68" customWidth="1"/>
    <col min="11510" max="11510" width="2.875" style="68" customWidth="1"/>
    <col min="11511" max="11511" width="13.125" style="68" customWidth="1"/>
    <col min="11512" max="11512" width="6.625" style="68" customWidth="1"/>
    <col min="11513" max="11513" width="0" style="68" hidden="1" customWidth="1"/>
    <col min="11514" max="11515" width="10.625" style="68" customWidth="1"/>
    <col min="11516" max="11517" width="15.625" style="68" customWidth="1"/>
    <col min="11518" max="11518" width="9" style="68"/>
    <col min="11519" max="11520" width="9" style="68" customWidth="1"/>
    <col min="11521" max="11524" width="0" style="68" hidden="1" customWidth="1"/>
    <col min="11525" max="11763" width="9" style="68"/>
    <col min="11764" max="11764" width="4.125" style="68" customWidth="1"/>
    <col min="11765" max="11765" width="4.5" style="68" customWidth="1"/>
    <col min="11766" max="11766" width="2.875" style="68" customWidth="1"/>
    <col min="11767" max="11767" width="13.125" style="68" customWidth="1"/>
    <col min="11768" max="11768" width="6.625" style="68" customWidth="1"/>
    <col min="11769" max="11769" width="0" style="68" hidden="1" customWidth="1"/>
    <col min="11770" max="11771" width="10.625" style="68" customWidth="1"/>
    <col min="11772" max="11773" width="15.625" style="68" customWidth="1"/>
    <col min="11774" max="11774" width="9" style="68"/>
    <col min="11775" max="11776" width="9" style="68" customWidth="1"/>
    <col min="11777" max="11780" width="0" style="68" hidden="1" customWidth="1"/>
    <col min="11781" max="12019" width="9" style="68"/>
    <col min="12020" max="12020" width="4.125" style="68" customWidth="1"/>
    <col min="12021" max="12021" width="4.5" style="68" customWidth="1"/>
    <col min="12022" max="12022" width="2.875" style="68" customWidth="1"/>
    <col min="12023" max="12023" width="13.125" style="68" customWidth="1"/>
    <col min="12024" max="12024" width="6.625" style="68" customWidth="1"/>
    <col min="12025" max="12025" width="0" style="68" hidden="1" customWidth="1"/>
    <col min="12026" max="12027" width="10.625" style="68" customWidth="1"/>
    <col min="12028" max="12029" width="15.625" style="68" customWidth="1"/>
    <col min="12030" max="12030" width="9" style="68"/>
    <col min="12031" max="12032" width="9" style="68" customWidth="1"/>
    <col min="12033" max="12036" width="0" style="68" hidden="1" customWidth="1"/>
    <col min="12037" max="12275" width="9" style="68"/>
    <col min="12276" max="12276" width="4.125" style="68" customWidth="1"/>
    <col min="12277" max="12277" width="4.5" style="68" customWidth="1"/>
    <col min="12278" max="12278" width="2.875" style="68" customWidth="1"/>
    <col min="12279" max="12279" width="13.125" style="68" customWidth="1"/>
    <col min="12280" max="12280" width="6.625" style="68" customWidth="1"/>
    <col min="12281" max="12281" width="0" style="68" hidden="1" customWidth="1"/>
    <col min="12282" max="12283" width="10.625" style="68" customWidth="1"/>
    <col min="12284" max="12285" width="15.625" style="68" customWidth="1"/>
    <col min="12286" max="12286" width="9" style="68"/>
    <col min="12287" max="12288" width="9" style="68" customWidth="1"/>
    <col min="12289" max="12292" width="0" style="68" hidden="1" customWidth="1"/>
    <col min="12293" max="12531" width="9" style="68"/>
    <col min="12532" max="12532" width="4.125" style="68" customWidth="1"/>
    <col min="12533" max="12533" width="4.5" style="68" customWidth="1"/>
    <col min="12534" max="12534" width="2.875" style="68" customWidth="1"/>
    <col min="12535" max="12535" width="13.125" style="68" customWidth="1"/>
    <col min="12536" max="12536" width="6.625" style="68" customWidth="1"/>
    <col min="12537" max="12537" width="0" style="68" hidden="1" customWidth="1"/>
    <col min="12538" max="12539" width="10.625" style="68" customWidth="1"/>
    <col min="12540" max="12541" width="15.625" style="68" customWidth="1"/>
    <col min="12542" max="12542" width="9" style="68"/>
    <col min="12543" max="12544" width="9" style="68" customWidth="1"/>
    <col min="12545" max="12548" width="0" style="68" hidden="1" customWidth="1"/>
    <col min="12549" max="12787" width="9" style="68"/>
    <col min="12788" max="12788" width="4.125" style="68" customWidth="1"/>
    <col min="12789" max="12789" width="4.5" style="68" customWidth="1"/>
    <col min="12790" max="12790" width="2.875" style="68" customWidth="1"/>
    <col min="12791" max="12791" width="13.125" style="68" customWidth="1"/>
    <col min="12792" max="12792" width="6.625" style="68" customWidth="1"/>
    <col min="12793" max="12793" width="0" style="68" hidden="1" customWidth="1"/>
    <col min="12794" max="12795" width="10.625" style="68" customWidth="1"/>
    <col min="12796" max="12797" width="15.625" style="68" customWidth="1"/>
    <col min="12798" max="12798" width="9" style="68"/>
    <col min="12799" max="12800" width="9" style="68" customWidth="1"/>
    <col min="12801" max="12804" width="0" style="68" hidden="1" customWidth="1"/>
    <col min="12805" max="13043" width="9" style="68"/>
    <col min="13044" max="13044" width="4.125" style="68" customWidth="1"/>
    <col min="13045" max="13045" width="4.5" style="68" customWidth="1"/>
    <col min="13046" max="13046" width="2.875" style="68" customWidth="1"/>
    <col min="13047" max="13047" width="13.125" style="68" customWidth="1"/>
    <col min="13048" max="13048" width="6.625" style="68" customWidth="1"/>
    <col min="13049" max="13049" width="0" style="68" hidden="1" customWidth="1"/>
    <col min="13050" max="13051" width="10.625" style="68" customWidth="1"/>
    <col min="13052" max="13053" width="15.625" style="68" customWidth="1"/>
    <col min="13054" max="13054" width="9" style="68"/>
    <col min="13055" max="13056" width="9" style="68" customWidth="1"/>
    <col min="13057" max="13060" width="0" style="68" hidden="1" customWidth="1"/>
    <col min="13061" max="13299" width="9" style="68"/>
    <col min="13300" max="13300" width="4.125" style="68" customWidth="1"/>
    <col min="13301" max="13301" width="4.5" style="68" customWidth="1"/>
    <col min="13302" max="13302" width="2.875" style="68" customWidth="1"/>
    <col min="13303" max="13303" width="13.125" style="68" customWidth="1"/>
    <col min="13304" max="13304" width="6.625" style="68" customWidth="1"/>
    <col min="13305" max="13305" width="0" style="68" hidden="1" customWidth="1"/>
    <col min="13306" max="13307" width="10.625" style="68" customWidth="1"/>
    <col min="13308" max="13309" width="15.625" style="68" customWidth="1"/>
    <col min="13310" max="13310" width="9" style="68"/>
    <col min="13311" max="13312" width="9" style="68" customWidth="1"/>
    <col min="13313" max="13316" width="0" style="68" hidden="1" customWidth="1"/>
    <col min="13317" max="13555" width="9" style="68"/>
    <col min="13556" max="13556" width="4.125" style="68" customWidth="1"/>
    <col min="13557" max="13557" width="4.5" style="68" customWidth="1"/>
    <col min="13558" max="13558" width="2.875" style="68" customWidth="1"/>
    <col min="13559" max="13559" width="13.125" style="68" customWidth="1"/>
    <col min="13560" max="13560" width="6.625" style="68" customWidth="1"/>
    <col min="13561" max="13561" width="0" style="68" hidden="1" customWidth="1"/>
    <col min="13562" max="13563" width="10.625" style="68" customWidth="1"/>
    <col min="13564" max="13565" width="15.625" style="68" customWidth="1"/>
    <col min="13566" max="13566" width="9" style="68"/>
    <col min="13567" max="13568" width="9" style="68" customWidth="1"/>
    <col min="13569" max="13572" width="0" style="68" hidden="1" customWidth="1"/>
    <col min="13573" max="13811" width="9" style="68"/>
    <col min="13812" max="13812" width="4.125" style="68" customWidth="1"/>
    <col min="13813" max="13813" width="4.5" style="68" customWidth="1"/>
    <col min="13814" max="13814" width="2.875" style="68" customWidth="1"/>
    <col min="13815" max="13815" width="13.125" style="68" customWidth="1"/>
    <col min="13816" max="13816" width="6.625" style="68" customWidth="1"/>
    <col min="13817" max="13817" width="0" style="68" hidden="1" customWidth="1"/>
    <col min="13818" max="13819" width="10.625" style="68" customWidth="1"/>
    <col min="13820" max="13821" width="15.625" style="68" customWidth="1"/>
    <col min="13822" max="13822" width="9" style="68"/>
    <col min="13823" max="13824" width="9" style="68" customWidth="1"/>
    <col min="13825" max="13828" width="0" style="68" hidden="1" customWidth="1"/>
    <col min="13829" max="14067" width="9" style="68"/>
    <col min="14068" max="14068" width="4.125" style="68" customWidth="1"/>
    <col min="14069" max="14069" width="4.5" style="68" customWidth="1"/>
    <col min="14070" max="14070" width="2.875" style="68" customWidth="1"/>
    <col min="14071" max="14071" width="13.125" style="68" customWidth="1"/>
    <col min="14072" max="14072" width="6.625" style="68" customWidth="1"/>
    <col min="14073" max="14073" width="0" style="68" hidden="1" customWidth="1"/>
    <col min="14074" max="14075" width="10.625" style="68" customWidth="1"/>
    <col min="14076" max="14077" width="15.625" style="68" customWidth="1"/>
    <col min="14078" max="14078" width="9" style="68"/>
    <col min="14079" max="14080" width="9" style="68" customWidth="1"/>
    <col min="14081" max="14084" width="0" style="68" hidden="1" customWidth="1"/>
    <col min="14085" max="14323" width="9" style="68"/>
    <col min="14324" max="14324" width="4.125" style="68" customWidth="1"/>
    <col min="14325" max="14325" width="4.5" style="68" customWidth="1"/>
    <col min="14326" max="14326" width="2.875" style="68" customWidth="1"/>
    <col min="14327" max="14327" width="13.125" style="68" customWidth="1"/>
    <col min="14328" max="14328" width="6.625" style="68" customWidth="1"/>
    <col min="14329" max="14329" width="0" style="68" hidden="1" customWidth="1"/>
    <col min="14330" max="14331" width="10.625" style="68" customWidth="1"/>
    <col min="14332" max="14333" width="15.625" style="68" customWidth="1"/>
    <col min="14334" max="14334" width="9" style="68"/>
    <col min="14335" max="14336" width="9" style="68" customWidth="1"/>
    <col min="14337" max="14340" width="0" style="68" hidden="1" customWidth="1"/>
    <col min="14341" max="14579" width="9" style="68"/>
    <col min="14580" max="14580" width="4.125" style="68" customWidth="1"/>
    <col min="14581" max="14581" width="4.5" style="68" customWidth="1"/>
    <col min="14582" max="14582" width="2.875" style="68" customWidth="1"/>
    <col min="14583" max="14583" width="13.125" style="68" customWidth="1"/>
    <col min="14584" max="14584" width="6.625" style="68" customWidth="1"/>
    <col min="14585" max="14585" width="0" style="68" hidden="1" customWidth="1"/>
    <col min="14586" max="14587" width="10.625" style="68" customWidth="1"/>
    <col min="14588" max="14589" width="15.625" style="68" customWidth="1"/>
    <col min="14590" max="14590" width="9" style="68"/>
    <col min="14591" max="14592" width="9" style="68" customWidth="1"/>
    <col min="14593" max="14596" width="0" style="68" hidden="1" customWidth="1"/>
    <col min="14597" max="14835" width="9" style="68"/>
    <col min="14836" max="14836" width="4.125" style="68" customWidth="1"/>
    <col min="14837" max="14837" width="4.5" style="68" customWidth="1"/>
    <col min="14838" max="14838" width="2.875" style="68" customWidth="1"/>
    <col min="14839" max="14839" width="13.125" style="68" customWidth="1"/>
    <col min="14840" max="14840" width="6.625" style="68" customWidth="1"/>
    <col min="14841" max="14841" width="0" style="68" hidden="1" customWidth="1"/>
    <col min="14842" max="14843" width="10.625" style="68" customWidth="1"/>
    <col min="14844" max="14845" width="15.625" style="68" customWidth="1"/>
    <col min="14846" max="14846" width="9" style="68"/>
    <col min="14847" max="14848" width="9" style="68" customWidth="1"/>
    <col min="14849" max="14852" width="0" style="68" hidden="1" customWidth="1"/>
    <col min="14853" max="15091" width="9" style="68"/>
    <col min="15092" max="15092" width="4.125" style="68" customWidth="1"/>
    <col min="15093" max="15093" width="4.5" style="68" customWidth="1"/>
    <col min="15094" max="15094" width="2.875" style="68" customWidth="1"/>
    <col min="15095" max="15095" width="13.125" style="68" customWidth="1"/>
    <col min="15096" max="15096" width="6.625" style="68" customWidth="1"/>
    <col min="15097" max="15097" width="0" style="68" hidden="1" customWidth="1"/>
    <col min="15098" max="15099" width="10.625" style="68" customWidth="1"/>
    <col min="15100" max="15101" width="15.625" style="68" customWidth="1"/>
    <col min="15102" max="15102" width="9" style="68"/>
    <col min="15103" max="15104" width="9" style="68" customWidth="1"/>
    <col min="15105" max="15108" width="0" style="68" hidden="1" customWidth="1"/>
    <col min="15109" max="15347" width="9" style="68"/>
    <col min="15348" max="15348" width="4.125" style="68" customWidth="1"/>
    <col min="15349" max="15349" width="4.5" style="68" customWidth="1"/>
    <col min="15350" max="15350" width="2.875" style="68" customWidth="1"/>
    <col min="15351" max="15351" width="13.125" style="68" customWidth="1"/>
    <col min="15352" max="15352" width="6.625" style="68" customWidth="1"/>
    <col min="15353" max="15353" width="0" style="68" hidden="1" customWidth="1"/>
    <col min="15354" max="15355" width="10.625" style="68" customWidth="1"/>
    <col min="15356" max="15357" width="15.625" style="68" customWidth="1"/>
    <col min="15358" max="15358" width="9" style="68"/>
    <col min="15359" max="15360" width="9" style="68" customWidth="1"/>
    <col min="15361" max="15364" width="0" style="68" hidden="1" customWidth="1"/>
    <col min="15365" max="15603" width="9" style="68"/>
    <col min="15604" max="15604" width="4.125" style="68" customWidth="1"/>
    <col min="15605" max="15605" width="4.5" style="68" customWidth="1"/>
    <col min="15606" max="15606" width="2.875" style="68" customWidth="1"/>
    <col min="15607" max="15607" width="13.125" style="68" customWidth="1"/>
    <col min="15608" max="15608" width="6.625" style="68" customWidth="1"/>
    <col min="15609" max="15609" width="0" style="68" hidden="1" customWidth="1"/>
    <col min="15610" max="15611" width="10.625" style="68" customWidth="1"/>
    <col min="15612" max="15613" width="15.625" style="68" customWidth="1"/>
    <col min="15614" max="15614" width="9" style="68"/>
    <col min="15615" max="15616" width="9" style="68" customWidth="1"/>
    <col min="15617" max="15620" width="0" style="68" hidden="1" customWidth="1"/>
    <col min="15621" max="15859" width="9" style="68"/>
    <col min="15860" max="15860" width="4.125" style="68" customWidth="1"/>
    <col min="15861" max="15861" width="4.5" style="68" customWidth="1"/>
    <col min="15862" max="15862" width="2.875" style="68" customWidth="1"/>
    <col min="15863" max="15863" width="13.125" style="68" customWidth="1"/>
    <col min="15864" max="15864" width="6.625" style="68" customWidth="1"/>
    <col min="15865" max="15865" width="0" style="68" hidden="1" customWidth="1"/>
    <col min="15866" max="15867" width="10.625" style="68" customWidth="1"/>
    <col min="15868" max="15869" width="15.625" style="68" customWidth="1"/>
    <col min="15870" max="15870" width="9" style="68"/>
    <col min="15871" max="15872" width="9" style="68" customWidth="1"/>
    <col min="15873" max="15876" width="0" style="68" hidden="1" customWidth="1"/>
    <col min="15877" max="16115" width="9" style="68"/>
    <col min="16116" max="16116" width="4.125" style="68" customWidth="1"/>
    <col min="16117" max="16117" width="4.5" style="68" customWidth="1"/>
    <col min="16118" max="16118" width="2.875" style="68" customWidth="1"/>
    <col min="16119" max="16119" width="13.125" style="68" customWidth="1"/>
    <col min="16120" max="16120" width="6.625" style="68" customWidth="1"/>
    <col min="16121" max="16121" width="0" style="68" hidden="1" customWidth="1"/>
    <col min="16122" max="16123" width="10.625" style="68" customWidth="1"/>
    <col min="16124" max="16125" width="15.625" style="68" customWidth="1"/>
    <col min="16126" max="16126" width="9" style="68"/>
    <col min="16127" max="16128" width="9" style="68" customWidth="1"/>
    <col min="16129" max="16132" width="0" style="68" hidden="1" customWidth="1"/>
    <col min="16133" max="16384" width="9" style="68"/>
  </cols>
  <sheetData>
    <row r="1" spans="1:11" ht="22.5" customHeight="1" x14ac:dyDescent="0.15">
      <c r="A1" s="66" t="s">
        <v>59</v>
      </c>
    </row>
    <row r="2" spans="1:11" ht="30" customHeight="1" x14ac:dyDescent="0.15">
      <c r="A2" s="189" t="s">
        <v>26</v>
      </c>
      <c r="B2" s="189"/>
      <c r="C2" s="189"/>
      <c r="D2" s="189"/>
      <c r="E2" s="189"/>
      <c r="F2" s="189"/>
    </row>
    <row r="3" spans="1:11" ht="22.5" customHeight="1" x14ac:dyDescent="0.15">
      <c r="A3" s="190" t="s">
        <v>7</v>
      </c>
      <c r="B3" s="190"/>
      <c r="C3" s="190"/>
      <c r="D3" s="190"/>
      <c r="E3" s="190"/>
      <c r="F3" s="190"/>
      <c r="G3" s="69"/>
      <c r="H3" s="69"/>
      <c r="I3" s="69"/>
      <c r="J3" s="69"/>
      <c r="K3" s="69"/>
    </row>
    <row r="4" spans="1:11" ht="22.5" customHeight="1" x14ac:dyDescent="0.15">
      <c r="A4" s="108" t="s">
        <v>35</v>
      </c>
      <c r="B4" s="201" t="s">
        <v>36</v>
      </c>
      <c r="C4" s="201"/>
      <c r="D4" s="201"/>
      <c r="E4" s="201"/>
      <c r="F4" s="201"/>
      <c r="G4" s="69"/>
      <c r="H4" s="69"/>
      <c r="I4" s="69"/>
      <c r="J4" s="69"/>
      <c r="K4" s="69"/>
    </row>
    <row r="5" spans="1:11" ht="45" customHeight="1" x14ac:dyDescent="0.15">
      <c r="A5" s="65" t="s">
        <v>45</v>
      </c>
      <c r="B5" s="200"/>
      <c r="C5" s="200"/>
      <c r="D5" s="200"/>
      <c r="E5" s="200"/>
      <c r="F5" s="200"/>
      <c r="G5" s="69"/>
    </row>
    <row r="6" spans="1:11" s="72" customFormat="1" ht="45" customHeight="1" x14ac:dyDescent="0.15">
      <c r="A6" s="64" t="s">
        <v>8</v>
      </c>
      <c r="B6" s="64" t="s">
        <v>43</v>
      </c>
      <c r="C6" s="64" t="s">
        <v>42</v>
      </c>
      <c r="D6" s="64" t="s">
        <v>44</v>
      </c>
      <c r="E6" s="64" t="s">
        <v>9</v>
      </c>
      <c r="F6" s="64" t="s">
        <v>41</v>
      </c>
      <c r="G6" s="71"/>
    </row>
    <row r="7" spans="1:11" s="76" customFormat="1" ht="30" customHeight="1" x14ac:dyDescent="0.15">
      <c r="A7" s="73" t="str">
        <f ca="1">①年月支払分!A2</f>
        <v>①年月支払分</v>
      </c>
      <c r="B7" s="105"/>
      <c r="C7" s="73">
        <f>LOOKUP(MIN(テーブル16[総支給額
（円、A）]),テーブル15[円以上],テーブル15[円])</f>
        <v>0</v>
      </c>
      <c r="D7" s="103">
        <f>①年月支払分!G31</f>
        <v>0</v>
      </c>
      <c r="E7" s="74">
        <f>テーブル16[[#This Row],[人件費単価
（円、B）]]*テーブル16[[#This Row],[従事時間
(時間、C） ]]</f>
        <v>0</v>
      </c>
      <c r="F7" s="74">
        <f>IF(テーブル16[[#This Row],[総支給額
（円、A）]]&lt;テーブル16[[#This Row],[算定額
(D)=(B)X(C)]],
     テーブル16[[#This Row],[総支給額
（円、A）]],
     テーブル16[[#This Row],[算定額
(D)=(B)X(C)]])</f>
        <v>0</v>
      </c>
      <c r="G7" s="75"/>
    </row>
    <row r="8" spans="1:11" s="76" customFormat="1" ht="30" customHeight="1" x14ac:dyDescent="0.15">
      <c r="A8" s="73" t="str">
        <f ca="1">②年月支払分!A2</f>
        <v>②年月支払分</v>
      </c>
      <c r="B8" s="105"/>
      <c r="C8" s="73">
        <f>LOOKUP(MIN(テーブル16[総支給額
（円、A）]),テーブル15[円以上],テーブル15[円])</f>
        <v>0</v>
      </c>
      <c r="D8" s="103">
        <f>②年月支払分!G31</f>
        <v>0</v>
      </c>
      <c r="E8" s="74">
        <f>テーブル16[[#This Row],[人件費単価
（円、B）]]*テーブル16[[#This Row],[従事時間
(時間、C） ]]</f>
        <v>0</v>
      </c>
      <c r="F8" s="74">
        <f>IF(テーブル16[[#This Row],[総支給額
（円、A）]]&lt;テーブル16[[#This Row],[算定額
(D)=(B)X(C)]],
     テーブル16[[#This Row],[総支給額
（円、A）]],
     テーブル16[[#This Row],[算定額
(D)=(B)X(C)]])</f>
        <v>0</v>
      </c>
      <c r="G8" s="75"/>
    </row>
    <row r="9" spans="1:11" s="76" customFormat="1" ht="30" customHeight="1" x14ac:dyDescent="0.15">
      <c r="A9" s="73" t="str">
        <f ca="1">③年月支払分!A2</f>
        <v>③年月支払分</v>
      </c>
      <c r="B9" s="106"/>
      <c r="C9" s="73">
        <f>LOOKUP(MIN(テーブル16[総支給額
（円、A）]),テーブル15[円以上],テーブル15[円])</f>
        <v>0</v>
      </c>
      <c r="D9" s="103">
        <f>③年月支払分!G31</f>
        <v>0</v>
      </c>
      <c r="E9" s="74">
        <f>テーブル16[[#This Row],[人件費単価
（円、B）]]*テーブル16[[#This Row],[従事時間
(時間、C） ]]</f>
        <v>0</v>
      </c>
      <c r="F9" s="74">
        <f>IF(テーブル16[[#This Row],[総支給額
（円、A）]]&lt;テーブル16[[#This Row],[算定額
(D)=(B)X(C)]],
     テーブル16[[#This Row],[総支給額
（円、A）]],
     テーブル16[[#This Row],[算定額
(D)=(B)X(C)]])</f>
        <v>0</v>
      </c>
      <c r="G9" s="75"/>
    </row>
    <row r="10" spans="1:11" s="76" customFormat="1" ht="30" customHeight="1" x14ac:dyDescent="0.15">
      <c r="A10" s="73" t="str">
        <f ca="1">④年月支払分!A2</f>
        <v>④年月支払分</v>
      </c>
      <c r="B10" s="106"/>
      <c r="C10" s="73">
        <f>LOOKUP(MIN(テーブル16[総支給額
（円、A）]),テーブル15[円以上],テーブル15[円])</f>
        <v>0</v>
      </c>
      <c r="D10" s="103">
        <f>④年月支払分!G31</f>
        <v>0</v>
      </c>
      <c r="E10" s="74">
        <f>テーブル16[[#This Row],[人件費単価
（円、B）]]*テーブル16[[#This Row],[従事時間
(時間、C） ]]</f>
        <v>0</v>
      </c>
      <c r="F10" s="74">
        <f>IF(テーブル16[[#This Row],[総支給額
（円、A）]]&lt;テーブル16[[#This Row],[算定額
(D)=(B)X(C)]],
     テーブル16[[#This Row],[総支給額
（円、A）]],
     テーブル16[[#This Row],[算定額
(D)=(B)X(C)]])</f>
        <v>0</v>
      </c>
      <c r="G10" s="75"/>
    </row>
    <row r="11" spans="1:11" s="76" customFormat="1" ht="30" customHeight="1" x14ac:dyDescent="0.15">
      <c r="A11" s="73" t="str">
        <f ca="1">⑤年月支払分!A2</f>
        <v>⑤年月支払分</v>
      </c>
      <c r="B11" s="106"/>
      <c r="C11" s="73">
        <f>LOOKUP(MIN(テーブル16[総支給額
（円、A）]),テーブル15[円以上],テーブル15[円])</f>
        <v>0</v>
      </c>
      <c r="D11" s="103">
        <f>⑤年月支払分!G31</f>
        <v>0</v>
      </c>
      <c r="E11" s="74">
        <f>テーブル16[[#This Row],[人件費単価
（円、B）]]*テーブル16[[#This Row],[従事時間
(時間、C） ]]</f>
        <v>0</v>
      </c>
      <c r="F11" s="74">
        <f>IF(テーブル16[[#This Row],[総支給額
（円、A）]]&lt;テーブル16[[#This Row],[算定額
(D)=(B)X(C)]],
     テーブル16[[#This Row],[総支給額
（円、A）]],
     テーブル16[[#This Row],[算定額
(D)=(B)X(C)]])</f>
        <v>0</v>
      </c>
      <c r="G11" s="75"/>
    </row>
    <row r="12" spans="1:11" s="76" customFormat="1" ht="30" customHeight="1" x14ac:dyDescent="0.15">
      <c r="A12" s="73" t="str">
        <f ca="1">⑥年月支払分!A2</f>
        <v>⑥年月支払分</v>
      </c>
      <c r="B12" s="106"/>
      <c r="C12" s="73">
        <f>LOOKUP(MIN(テーブル16[総支給額
（円、A）]),テーブル15[円以上],テーブル15[円])</f>
        <v>0</v>
      </c>
      <c r="D12" s="103">
        <f>⑥年月支払分!G31</f>
        <v>0</v>
      </c>
      <c r="E12" s="74">
        <f>テーブル16[[#This Row],[人件費単価
（円、B）]]*テーブル16[[#This Row],[従事時間
(時間、C） ]]</f>
        <v>0</v>
      </c>
      <c r="F12" s="74">
        <f>IF(テーブル16[[#This Row],[総支給額
（円、A）]]&lt;テーブル16[[#This Row],[算定額
(D)=(B)X(C)]],
     テーブル16[[#This Row],[総支給額
（円、A）]],
     テーブル16[[#This Row],[算定額
(D)=(B)X(C)]])</f>
        <v>0</v>
      </c>
      <c r="G12" s="75"/>
    </row>
    <row r="13" spans="1:11" s="76" customFormat="1" ht="30" customHeight="1" x14ac:dyDescent="0.15">
      <c r="A13" s="73" t="str">
        <f ca="1">⑦年月支払分!A2</f>
        <v>⑦年月支払分</v>
      </c>
      <c r="B13" s="106"/>
      <c r="C13" s="73">
        <f>LOOKUP(MIN(テーブル16[総支給額
（円、A）]),テーブル15[円以上],テーブル15[円])</f>
        <v>0</v>
      </c>
      <c r="D13" s="103">
        <f>⑦年月支払分!G31</f>
        <v>0</v>
      </c>
      <c r="E13" s="74">
        <f>テーブル16[[#This Row],[人件費単価
（円、B）]]*テーブル16[[#This Row],[従事時間
(時間、C） ]]</f>
        <v>0</v>
      </c>
      <c r="F13" s="74">
        <f>IF(テーブル16[[#This Row],[総支給額
（円、A）]]&lt;テーブル16[[#This Row],[算定額
(D)=(B)X(C)]],
     テーブル16[[#This Row],[総支給額
（円、A）]],
     テーブル16[[#This Row],[算定額
(D)=(B)X(C)]])</f>
        <v>0</v>
      </c>
      <c r="G13" s="75"/>
    </row>
    <row r="14" spans="1:11" s="76" customFormat="1" ht="30" customHeight="1" x14ac:dyDescent="0.15">
      <c r="A14" s="73" t="str">
        <f ca="1">⑧年月支払分!A2</f>
        <v>⑧年月支払分</v>
      </c>
      <c r="B14" s="106"/>
      <c r="C14" s="73">
        <f>LOOKUP(MIN(テーブル16[総支給額
（円、A）]),テーブル15[円以上],テーブル15[円])</f>
        <v>0</v>
      </c>
      <c r="D14" s="103">
        <f>⑧年月支払分!G31</f>
        <v>0</v>
      </c>
      <c r="E14" s="74">
        <f>テーブル16[[#This Row],[人件費単価
（円、B）]]*テーブル16[[#This Row],[従事時間
(時間、C） ]]</f>
        <v>0</v>
      </c>
      <c r="F14" s="74">
        <f>IF(テーブル16[[#This Row],[総支給額
（円、A）]]&lt;テーブル16[[#This Row],[算定額
(D)=(B)X(C)]],
     テーブル16[[#This Row],[総支給額
（円、A）]],
     テーブル16[[#This Row],[算定額
(D)=(B)X(C)]])</f>
        <v>0</v>
      </c>
      <c r="G14" s="75"/>
    </row>
    <row r="15" spans="1:11" s="76" customFormat="1" ht="30" customHeight="1" x14ac:dyDescent="0.15">
      <c r="A15" s="73" t="str">
        <f ca="1">⑨年月支払分!A2</f>
        <v>⑨年月支払分</v>
      </c>
      <c r="B15" s="106"/>
      <c r="C15" s="73">
        <f>LOOKUP(MIN(テーブル16[総支給額
（円、A）]),テーブル15[円以上],テーブル15[円])</f>
        <v>0</v>
      </c>
      <c r="D15" s="103">
        <f>⑨年月支払分!G31</f>
        <v>0</v>
      </c>
      <c r="E15" s="74">
        <f>テーブル16[[#This Row],[人件費単価
（円、B）]]*テーブル16[[#This Row],[従事時間
(時間、C） ]]</f>
        <v>0</v>
      </c>
      <c r="F15" s="74">
        <f>IF(テーブル16[[#This Row],[総支給額
（円、A）]]&lt;テーブル16[[#This Row],[算定額
(D)=(B)X(C)]],
     テーブル16[[#This Row],[総支給額
（円、A）]],
     テーブル16[[#This Row],[算定額
(D)=(B)X(C)]])</f>
        <v>0</v>
      </c>
      <c r="G15" s="75"/>
    </row>
    <row r="16" spans="1:11" s="76" customFormat="1" ht="30" customHeight="1" x14ac:dyDescent="0.15">
      <c r="A16" s="73" t="str">
        <f ca="1">⑩年月支払分!A2</f>
        <v>⑩年月支払分</v>
      </c>
      <c r="B16" s="106"/>
      <c r="C16" s="73">
        <f>LOOKUP(MIN(テーブル16[総支給額
（円、A）]),テーブル15[円以上],テーブル15[円])</f>
        <v>0</v>
      </c>
      <c r="D16" s="103">
        <f>⑩年月支払分!G31</f>
        <v>0</v>
      </c>
      <c r="E16" s="74">
        <f>テーブル16[[#This Row],[人件費単価
（円、B）]]*テーブル16[[#This Row],[従事時間
(時間、C） ]]</f>
        <v>0</v>
      </c>
      <c r="F16" s="74">
        <f>IF(テーブル16[[#This Row],[総支給額
（円、A）]]&lt;テーブル16[[#This Row],[算定額
(D)=(B)X(C)]],
     テーブル16[[#This Row],[総支給額
（円、A）]],
     テーブル16[[#This Row],[算定額
(D)=(B)X(C)]])</f>
        <v>0</v>
      </c>
      <c r="G16" s="75"/>
    </row>
    <row r="17" spans="1:11" s="76" customFormat="1" ht="30" customHeight="1" x14ac:dyDescent="0.15">
      <c r="A17" s="73" t="str">
        <f ca="1">⑪年月支払分!A2</f>
        <v>⑪年月支払分</v>
      </c>
      <c r="B17" s="106"/>
      <c r="C17" s="73">
        <f>LOOKUP(MIN(テーブル16[総支給額
（円、A）]),テーブル15[円以上],テーブル15[円])</f>
        <v>0</v>
      </c>
      <c r="D17" s="103">
        <f>⑪年月支払分!G31</f>
        <v>0</v>
      </c>
      <c r="E17" s="74">
        <f>テーブル16[[#This Row],[人件費単価
（円、B）]]*テーブル16[[#This Row],[従事時間
(時間、C） ]]</f>
        <v>0</v>
      </c>
      <c r="F17" s="74">
        <f>IF(テーブル16[[#This Row],[総支給額
（円、A）]]&lt;テーブル16[[#This Row],[算定額
(D)=(B)X(C)]],
     テーブル16[[#This Row],[総支給額
（円、A）]],
     テーブル16[[#This Row],[算定額
(D)=(B)X(C)]])</f>
        <v>0</v>
      </c>
      <c r="G17" s="75"/>
    </row>
    <row r="18" spans="1:11" s="76" customFormat="1" ht="30" customHeight="1" x14ac:dyDescent="0.15">
      <c r="A18" s="73" t="str">
        <f ca="1">⑫年月支払分!A2</f>
        <v>⑫年月支払分</v>
      </c>
      <c r="B18" s="107"/>
      <c r="C18" s="70">
        <f>LOOKUP(MIN(テーブル16[総支給額
（円、A）]),テーブル15[円以上],テーブル15[円])</f>
        <v>0</v>
      </c>
      <c r="D18" s="103">
        <f>⑫年月支払分!G31</f>
        <v>0</v>
      </c>
      <c r="E18" s="77">
        <f>テーブル16[[#This Row],[人件費単価
（円、B）]]*テーブル16[[#This Row],[従事時間
(時間、C） ]]</f>
        <v>0</v>
      </c>
      <c r="F18" s="77">
        <f>IF(テーブル16[[#This Row],[総支給額
（円、A）]]&lt;テーブル16[[#This Row],[算定額
(D)=(B)X(C)]],
     テーブル16[[#This Row],[総支給額
（円、A）]],
     テーブル16[[#This Row],[算定額
(D)=(B)X(C)]])</f>
        <v>0</v>
      </c>
      <c r="G18" s="75"/>
    </row>
    <row r="19" spans="1:11" s="76" customFormat="1" ht="30" customHeight="1" x14ac:dyDescent="0.15">
      <c r="A19" s="70" t="str">
        <f ca="1">⑬年月支払分!A2</f>
        <v>⑬年月支払分</v>
      </c>
      <c r="B19" s="107"/>
      <c r="C19" s="70">
        <f>LOOKUP(MIN(テーブル16[総支給額
（円、A）]),テーブル15[円以上],テーブル15[円])</f>
        <v>0</v>
      </c>
      <c r="D19" s="103">
        <f>⑬年月支払分!G31</f>
        <v>0</v>
      </c>
      <c r="E19" s="77">
        <f>テーブル16[[#This Row],[人件費単価
（円、B）]]*テーブル16[[#This Row],[従事時間
(時間、C） ]]</f>
        <v>0</v>
      </c>
      <c r="F19" s="77">
        <f>IF(テーブル16[[#This Row],[総支給額
（円、A）]]&lt;テーブル16[[#This Row],[算定額
(D)=(B)X(C)]],
     テーブル16[[#This Row],[総支給額
（円、A）]],
     テーブル16[[#This Row],[算定額
(D)=(B)X(C)]])</f>
        <v>0</v>
      </c>
      <c r="G19" s="75"/>
    </row>
    <row r="20" spans="1:11" s="76" customFormat="1" ht="30" customHeight="1" x14ac:dyDescent="0.15">
      <c r="A20" s="70" t="str">
        <f ca="1">⑭年月支払分!A2</f>
        <v>⑭年月支払分</v>
      </c>
      <c r="B20" s="107"/>
      <c r="C20" s="70">
        <f>LOOKUP(MIN(テーブル16[総支給額
（円、A）]),テーブル15[円以上],テーブル15[円])</f>
        <v>0</v>
      </c>
      <c r="D20" s="103">
        <f>⑭年月支払分!G31</f>
        <v>0</v>
      </c>
      <c r="E20" s="77">
        <f>テーブル16[[#This Row],[人件費単価
（円、B）]]*テーブル16[[#This Row],[従事時間
(時間、C） ]]</f>
        <v>0</v>
      </c>
      <c r="F20" s="77">
        <f>IF(テーブル16[[#This Row],[総支給額
（円、A）]]&lt;テーブル16[[#This Row],[算定額
(D)=(B)X(C)]],
     テーブル16[[#This Row],[総支給額
（円、A）]],
     テーブル16[[#This Row],[算定額
(D)=(B)X(C)]])</f>
        <v>0</v>
      </c>
      <c r="G20" s="75"/>
    </row>
    <row r="21" spans="1:11" s="76" customFormat="1" ht="30" customHeight="1" x14ac:dyDescent="0.15">
      <c r="A21" s="70" t="str">
        <f ca="1">⑮年月支払分!A2</f>
        <v>⑮年月支払分</v>
      </c>
      <c r="B21" s="107"/>
      <c r="C21" s="70">
        <f>LOOKUP(MIN(テーブル16[総支給額
（円、A）]),テーブル15[円以上],テーブル15[円])</f>
        <v>0</v>
      </c>
      <c r="D21" s="103">
        <f>⑮年月支払分!G31</f>
        <v>0</v>
      </c>
      <c r="E21" s="77">
        <f>テーブル16[[#This Row],[人件費単価
（円、B）]]*テーブル16[[#This Row],[従事時間
(時間、C） ]]</f>
        <v>0</v>
      </c>
      <c r="F21" s="77">
        <f>IF(テーブル16[[#This Row],[総支給額
（円、A）]]&lt;テーブル16[[#This Row],[算定額
(D)=(B)X(C)]],
     テーブル16[[#This Row],[総支給額
（円、A）]],
     テーブル16[[#This Row],[算定額
(D)=(B)X(C)]])</f>
        <v>0</v>
      </c>
      <c r="G21" s="75"/>
    </row>
    <row r="22" spans="1:11" s="76" customFormat="1" ht="30" customHeight="1" x14ac:dyDescent="0.15">
      <c r="A22" s="70" t="str">
        <f ca="1">⑯年月支払分!A2</f>
        <v>⑯年月支払分</v>
      </c>
      <c r="B22" s="107"/>
      <c r="C22" s="70">
        <f>LOOKUP(MIN(テーブル16[総支給額
（円、A）]),テーブル15[円以上],テーブル15[円])</f>
        <v>0</v>
      </c>
      <c r="D22" s="103">
        <f>⑯年月支払分!G31</f>
        <v>0</v>
      </c>
      <c r="E22" s="77">
        <f>テーブル16[[#This Row],[人件費単価
（円、B）]]*テーブル16[[#This Row],[従事時間
(時間、C） ]]</f>
        <v>0</v>
      </c>
      <c r="F22" s="77">
        <f>IF(テーブル16[[#This Row],[総支給額
（円、A）]]&lt;テーブル16[[#This Row],[算定額
(D)=(B)X(C)]],
     テーブル16[[#This Row],[総支給額
（円、A）]],
     テーブル16[[#This Row],[算定額
(D)=(B)X(C)]])</f>
        <v>0</v>
      </c>
      <c r="G22" s="75"/>
    </row>
    <row r="23" spans="1:11" s="76" customFormat="1" ht="30" customHeight="1" x14ac:dyDescent="0.15">
      <c r="A23" s="70" t="str">
        <f ca="1">⑰年月支払分!A2</f>
        <v>⑰年月支払分</v>
      </c>
      <c r="B23" s="107"/>
      <c r="C23" s="70">
        <f>LOOKUP(MIN(テーブル16[総支給額
（円、A）]),テーブル15[円以上],テーブル15[円])</f>
        <v>0</v>
      </c>
      <c r="D23" s="103">
        <f>⑰年月支払分!G31</f>
        <v>0</v>
      </c>
      <c r="E23" s="77">
        <f>テーブル16[[#This Row],[人件費単価
（円、B）]]*テーブル16[[#This Row],[従事時間
(時間、C） ]]</f>
        <v>0</v>
      </c>
      <c r="F23" s="77">
        <f>IF(テーブル16[[#This Row],[総支給額
（円、A）]]&lt;テーブル16[[#This Row],[算定額
(D)=(B)X(C)]],
     テーブル16[[#This Row],[総支給額
（円、A）]],
     テーブル16[[#This Row],[算定額
(D)=(B)X(C)]])</f>
        <v>0</v>
      </c>
      <c r="G23" s="75"/>
    </row>
    <row r="24" spans="1:11" s="76" customFormat="1" ht="30" customHeight="1" x14ac:dyDescent="0.15">
      <c r="A24" s="70" t="str">
        <f ca="1">⑱年月支払分!A2</f>
        <v>⑱年月支払分</v>
      </c>
      <c r="B24" s="107"/>
      <c r="C24" s="70">
        <f>LOOKUP(MIN(テーブル16[総支給額
（円、A）]),テーブル15[円以上],テーブル15[円])</f>
        <v>0</v>
      </c>
      <c r="D24" s="103">
        <f>⑱年月支払分!G31</f>
        <v>0</v>
      </c>
      <c r="E24" s="77">
        <f>テーブル16[[#This Row],[人件費単価
（円、B）]]*テーブル16[[#This Row],[従事時間
(時間、C） ]]</f>
        <v>0</v>
      </c>
      <c r="F24" s="77">
        <f>IF(テーブル16[[#This Row],[総支給額
（円、A）]]&lt;テーブル16[[#This Row],[算定額
(D)=(B)X(C)]],
     テーブル16[[#This Row],[総支給額
（円、A）]],
     テーブル16[[#This Row],[算定額
(D)=(B)X(C)]])</f>
        <v>0</v>
      </c>
      <c r="G24" s="75"/>
    </row>
    <row r="25" spans="1:11" s="76" customFormat="1" ht="30" customHeight="1" x14ac:dyDescent="0.15">
      <c r="A25" s="70" t="str">
        <f ca="1">⑲年月支払分!A2</f>
        <v>⑲年月支払分</v>
      </c>
      <c r="B25" s="107"/>
      <c r="C25" s="70">
        <f>LOOKUP(MIN(テーブル16[総支給額
（円、A）]),テーブル15[円以上],テーブル15[円])</f>
        <v>0</v>
      </c>
      <c r="D25" s="103">
        <f>⑲年月支払分!G31</f>
        <v>0</v>
      </c>
      <c r="E25" s="77">
        <f>テーブル16[[#This Row],[人件費単価
（円、B）]]*テーブル16[[#This Row],[従事時間
(時間、C） ]]</f>
        <v>0</v>
      </c>
      <c r="F25" s="77">
        <f>IF(テーブル16[[#This Row],[総支給額
（円、A）]]&lt;テーブル16[[#This Row],[算定額
(D)=(B)X(C)]],
     テーブル16[[#This Row],[総支給額
（円、A）]],
     テーブル16[[#This Row],[算定額
(D)=(B)X(C)]])</f>
        <v>0</v>
      </c>
      <c r="G25" s="75"/>
    </row>
    <row r="26" spans="1:11" s="76" customFormat="1" ht="30" customHeight="1" x14ac:dyDescent="0.15">
      <c r="A26" s="73" t="str">
        <f ca="1">⑳年月支払分!A2</f>
        <v>⑳年月支払分</v>
      </c>
      <c r="B26" s="106"/>
      <c r="C26" s="73">
        <f>LOOKUP(MIN(テーブル16[総支給額
（円、A）]),テーブル15[円以上],テーブル15[円])</f>
        <v>0</v>
      </c>
      <c r="D26" s="103">
        <f>⑳年月支払分!G31</f>
        <v>0</v>
      </c>
      <c r="E26" s="74">
        <f>テーブル16[[#This Row],[人件費単価
（円、B）]]*テーブル16[[#This Row],[従事時間
(時間、C） ]]</f>
        <v>0</v>
      </c>
      <c r="F26" s="74">
        <f>IF(テーブル16[[#This Row],[総支給額
（円、A）]]&lt;テーブル16[[#This Row],[算定額
(D)=(B)X(C)]],
     テーブル16[[#This Row],[総支給額
（円、A）]],
     テーブル16[[#This Row],[算定額
(D)=(B)X(C)]])</f>
        <v>0</v>
      </c>
      <c r="G26" s="75"/>
    </row>
    <row r="27" spans="1:11" ht="45" customHeight="1" x14ac:dyDescent="0.15">
      <c r="A27" s="78" t="s">
        <v>40</v>
      </c>
      <c r="B27" s="79"/>
      <c r="C27" s="80"/>
      <c r="D27" s="104">
        <f>SUBTOTAL(109,テーブル16[従事時間
(時間、C） ])</f>
        <v>0</v>
      </c>
      <c r="E27" s="81">
        <f>SUBTOTAL(109,テーブル16[算定額
(D)=(B)X(C)])</f>
        <v>0</v>
      </c>
      <c r="F27" s="81">
        <f>SUBTOTAL(109,テーブル16[助成対象経費（円）
(A)を上限とする])</f>
        <v>0</v>
      </c>
      <c r="G27" s="69"/>
    </row>
    <row r="28" spans="1:11" ht="23.1" customHeight="1" x14ac:dyDescent="0.15">
      <c r="A28" s="82"/>
      <c r="B28" s="82"/>
      <c r="C28" s="82"/>
      <c r="D28" s="82"/>
      <c r="E28" s="82"/>
      <c r="F28" s="82"/>
      <c r="G28" s="69"/>
      <c r="H28" s="197" t="s">
        <v>10</v>
      </c>
      <c r="I28" s="198"/>
      <c r="J28" s="199"/>
      <c r="K28" s="83" t="s">
        <v>37</v>
      </c>
    </row>
    <row r="29" spans="1:11" ht="23.1" customHeight="1" x14ac:dyDescent="0.15">
      <c r="G29" s="69"/>
      <c r="H29" s="95" t="s">
        <v>11</v>
      </c>
      <c r="I29" s="102" t="s">
        <v>39</v>
      </c>
      <c r="J29" s="96" t="s">
        <v>12</v>
      </c>
      <c r="K29" s="97" t="s">
        <v>38</v>
      </c>
    </row>
    <row r="30" spans="1:11" ht="20.100000000000001" customHeight="1" x14ac:dyDescent="0.15">
      <c r="G30" s="69"/>
      <c r="H30" s="90">
        <v>0</v>
      </c>
      <c r="I30" s="85"/>
      <c r="J30" s="86">
        <v>0</v>
      </c>
      <c r="K30" s="84">
        <v>0</v>
      </c>
    </row>
    <row r="31" spans="1:11" ht="20.100000000000001" customHeight="1" x14ac:dyDescent="0.15">
      <c r="G31" s="69"/>
      <c r="H31" s="91">
        <v>1</v>
      </c>
      <c r="I31" s="87" t="s">
        <v>13</v>
      </c>
      <c r="J31" s="88">
        <v>130000</v>
      </c>
      <c r="K31" s="93">
        <v>1000</v>
      </c>
    </row>
    <row r="32" spans="1:11" ht="20.100000000000001" customHeight="1" x14ac:dyDescent="0.15">
      <c r="H32" s="91">
        <v>130000</v>
      </c>
      <c r="I32" s="87" t="s">
        <v>13</v>
      </c>
      <c r="J32" s="88">
        <v>138000</v>
      </c>
      <c r="K32" s="93">
        <v>1070</v>
      </c>
    </row>
    <row r="33" spans="8:11" ht="20.100000000000001" customHeight="1" x14ac:dyDescent="0.15">
      <c r="H33" s="91">
        <v>138000</v>
      </c>
      <c r="I33" s="87" t="s">
        <v>13</v>
      </c>
      <c r="J33" s="88">
        <v>146000</v>
      </c>
      <c r="K33" s="93">
        <v>1130</v>
      </c>
    </row>
    <row r="34" spans="8:11" ht="20.100000000000001" customHeight="1" x14ac:dyDescent="0.15">
      <c r="H34" s="91">
        <v>146000</v>
      </c>
      <c r="I34" s="87" t="s">
        <v>13</v>
      </c>
      <c r="J34" s="88">
        <v>155000</v>
      </c>
      <c r="K34" s="93">
        <v>1200</v>
      </c>
    </row>
    <row r="35" spans="8:11" ht="20.100000000000001" customHeight="1" x14ac:dyDescent="0.15">
      <c r="H35" s="91">
        <v>155000</v>
      </c>
      <c r="I35" s="87" t="s">
        <v>13</v>
      </c>
      <c r="J35" s="88">
        <v>165000</v>
      </c>
      <c r="K35" s="93">
        <v>1280</v>
      </c>
    </row>
    <row r="36" spans="8:11" ht="20.100000000000001" customHeight="1" x14ac:dyDescent="0.15">
      <c r="H36" s="91">
        <v>165000</v>
      </c>
      <c r="I36" s="87" t="s">
        <v>13</v>
      </c>
      <c r="J36" s="88">
        <v>175000</v>
      </c>
      <c r="K36" s="122">
        <v>1360</v>
      </c>
    </row>
    <row r="37" spans="8:11" ht="20.100000000000001" customHeight="1" x14ac:dyDescent="0.15">
      <c r="H37" s="91">
        <v>175000</v>
      </c>
      <c r="I37" s="87" t="s">
        <v>13</v>
      </c>
      <c r="J37" s="88">
        <v>185000</v>
      </c>
      <c r="K37" s="93">
        <v>1440</v>
      </c>
    </row>
    <row r="38" spans="8:11" ht="20.100000000000001" customHeight="1" x14ac:dyDescent="0.15">
      <c r="H38" s="91">
        <v>185000</v>
      </c>
      <c r="I38" s="87" t="s">
        <v>13</v>
      </c>
      <c r="J38" s="88">
        <v>195000</v>
      </c>
      <c r="K38" s="93">
        <v>1520</v>
      </c>
    </row>
    <row r="39" spans="8:11" ht="20.100000000000001" customHeight="1" x14ac:dyDescent="0.15">
      <c r="H39" s="91">
        <v>195000</v>
      </c>
      <c r="I39" s="87" t="s">
        <v>13</v>
      </c>
      <c r="J39" s="88">
        <v>210000</v>
      </c>
      <c r="K39" s="93">
        <v>1600</v>
      </c>
    </row>
    <row r="40" spans="8:11" ht="20.100000000000001" customHeight="1" x14ac:dyDescent="0.15">
      <c r="H40" s="91">
        <v>210000</v>
      </c>
      <c r="I40" s="87" t="s">
        <v>13</v>
      </c>
      <c r="J40" s="88">
        <v>230000</v>
      </c>
      <c r="K40" s="93">
        <v>1760</v>
      </c>
    </row>
    <row r="41" spans="8:11" ht="20.100000000000001" customHeight="1" x14ac:dyDescent="0.15">
      <c r="H41" s="91">
        <v>230000</v>
      </c>
      <c r="I41" s="87" t="s">
        <v>13</v>
      </c>
      <c r="J41" s="88">
        <v>250000</v>
      </c>
      <c r="K41" s="93">
        <v>1920</v>
      </c>
    </row>
    <row r="42" spans="8:11" ht="20.100000000000001" customHeight="1" x14ac:dyDescent="0.15">
      <c r="H42" s="91">
        <v>250000</v>
      </c>
      <c r="I42" s="87" t="s">
        <v>13</v>
      </c>
      <c r="J42" s="88">
        <v>270000</v>
      </c>
      <c r="K42" s="93">
        <v>2080</v>
      </c>
    </row>
    <row r="43" spans="8:11" ht="20.100000000000001" customHeight="1" x14ac:dyDescent="0.15">
      <c r="H43" s="91">
        <v>270000</v>
      </c>
      <c r="I43" s="87" t="s">
        <v>13</v>
      </c>
      <c r="J43" s="88">
        <v>290000</v>
      </c>
      <c r="K43" s="93">
        <v>2240</v>
      </c>
    </row>
    <row r="44" spans="8:11" ht="20.100000000000001" customHeight="1" x14ac:dyDescent="0.15">
      <c r="H44" s="91">
        <v>290000</v>
      </c>
      <c r="I44" s="87" t="s">
        <v>13</v>
      </c>
      <c r="J44" s="88">
        <v>310000</v>
      </c>
      <c r="K44" s="93">
        <v>2400</v>
      </c>
    </row>
    <row r="45" spans="8:11" ht="20.100000000000001" customHeight="1" x14ac:dyDescent="0.15">
      <c r="H45" s="91">
        <v>310000</v>
      </c>
      <c r="I45" s="87" t="s">
        <v>13</v>
      </c>
      <c r="J45" s="88">
        <v>330000</v>
      </c>
      <c r="K45" s="93">
        <v>2560</v>
      </c>
    </row>
    <row r="46" spans="8:11" ht="20.100000000000001" customHeight="1" x14ac:dyDescent="0.15">
      <c r="H46" s="91">
        <v>330000</v>
      </c>
      <c r="I46" s="87" t="s">
        <v>13</v>
      </c>
      <c r="J46" s="88">
        <v>350000</v>
      </c>
      <c r="K46" s="122">
        <v>2720</v>
      </c>
    </row>
    <row r="47" spans="8:11" ht="20.100000000000001" customHeight="1" x14ac:dyDescent="0.15">
      <c r="H47" s="91">
        <v>350000</v>
      </c>
      <c r="I47" s="87" t="s">
        <v>13</v>
      </c>
      <c r="J47" s="88">
        <v>370000</v>
      </c>
      <c r="K47" s="93">
        <v>2880</v>
      </c>
    </row>
    <row r="48" spans="8:11" ht="20.100000000000001" customHeight="1" x14ac:dyDescent="0.15">
      <c r="H48" s="91">
        <v>370000</v>
      </c>
      <c r="I48" s="87" t="s">
        <v>13</v>
      </c>
      <c r="J48" s="88">
        <v>395000</v>
      </c>
      <c r="K48" s="93">
        <v>3040</v>
      </c>
    </row>
    <row r="49" spans="8:11" ht="20.100000000000001" customHeight="1" x14ac:dyDescent="0.15">
      <c r="H49" s="91">
        <v>395000</v>
      </c>
      <c r="I49" s="87" t="s">
        <v>13</v>
      </c>
      <c r="J49" s="88">
        <v>425000</v>
      </c>
      <c r="K49" s="93">
        <v>3280</v>
      </c>
    </row>
    <row r="50" spans="8:11" ht="20.100000000000001" customHeight="1" x14ac:dyDescent="0.15">
      <c r="H50" s="91">
        <v>425000</v>
      </c>
      <c r="I50" s="87" t="s">
        <v>13</v>
      </c>
      <c r="J50" s="88">
        <v>455000</v>
      </c>
      <c r="K50" s="93">
        <v>3520</v>
      </c>
    </row>
    <row r="51" spans="8:11" ht="20.100000000000001" customHeight="1" x14ac:dyDescent="0.15">
      <c r="H51" s="91">
        <v>455000</v>
      </c>
      <c r="I51" s="87" t="s">
        <v>13</v>
      </c>
      <c r="J51" s="88">
        <v>485000</v>
      </c>
      <c r="K51" s="93">
        <v>3760</v>
      </c>
    </row>
    <row r="52" spans="8:11" ht="20.100000000000001" customHeight="1" x14ac:dyDescent="0.15">
      <c r="H52" s="91">
        <v>485000</v>
      </c>
      <c r="I52" s="87" t="s">
        <v>13</v>
      </c>
      <c r="J52" s="88">
        <v>515000</v>
      </c>
      <c r="K52" s="122">
        <v>4000</v>
      </c>
    </row>
    <row r="53" spans="8:11" ht="20.100000000000001" customHeight="1" x14ac:dyDescent="0.15">
      <c r="H53" s="91">
        <v>515000</v>
      </c>
      <c r="I53" s="87" t="s">
        <v>13</v>
      </c>
      <c r="J53" s="88">
        <v>545000</v>
      </c>
      <c r="K53" s="93">
        <v>4240</v>
      </c>
    </row>
    <row r="54" spans="8:11" ht="20.100000000000001" customHeight="1" x14ac:dyDescent="0.15">
      <c r="H54" s="91">
        <v>545000</v>
      </c>
      <c r="I54" s="87" t="s">
        <v>13</v>
      </c>
      <c r="J54" s="89">
        <v>575000</v>
      </c>
      <c r="K54" s="93">
        <v>4480</v>
      </c>
    </row>
    <row r="55" spans="8:11" ht="20.100000000000001" customHeight="1" x14ac:dyDescent="0.15">
      <c r="H55" s="92">
        <v>575000</v>
      </c>
      <c r="I55" s="87" t="s">
        <v>13</v>
      </c>
      <c r="J55" s="89">
        <v>605000</v>
      </c>
      <c r="K55" s="123">
        <v>4720</v>
      </c>
    </row>
    <row r="56" spans="8:11" ht="20.100000000000001" customHeight="1" x14ac:dyDescent="0.15">
      <c r="H56" s="98">
        <v>605000</v>
      </c>
      <c r="I56" s="99" t="s">
        <v>13</v>
      </c>
      <c r="J56" s="100"/>
      <c r="K56" s="101">
        <v>4960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P11" sqref="P11"/>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51</v>
      </c>
      <c r="B1" s="7"/>
      <c r="D1" s="221" t="s">
        <v>25</v>
      </c>
      <c r="E1" s="221"/>
      <c r="F1" s="221"/>
      <c r="G1" s="221"/>
      <c r="H1" s="221"/>
      <c r="I1" s="221"/>
      <c r="J1" s="221"/>
      <c r="K1" s="221"/>
      <c r="L1" s="221"/>
      <c r="M1" s="221"/>
    </row>
    <row r="2" spans="1:16" ht="30" customHeight="1" x14ac:dyDescent="0.15">
      <c r="A2" s="223" t="s">
        <v>52</v>
      </c>
      <c r="B2" s="223"/>
      <c r="C2" s="223"/>
      <c r="D2" s="223"/>
      <c r="E2" s="223"/>
      <c r="F2" s="223"/>
      <c r="G2" s="223"/>
      <c r="H2" s="223"/>
      <c r="I2" s="223"/>
      <c r="J2" s="223"/>
      <c r="K2" s="223"/>
      <c r="L2" s="223"/>
      <c r="M2" s="223"/>
      <c r="N2" s="223"/>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v>3230</v>
      </c>
      <c r="D5" s="216"/>
      <c r="E5" s="216"/>
      <c r="F5" s="10" t="s">
        <v>4</v>
      </c>
      <c r="H5" s="10"/>
      <c r="I5" s="10"/>
    </row>
    <row r="6" spans="1:16" ht="30" customHeight="1" thickBot="1" x14ac:dyDescent="0.2">
      <c r="A6" s="12" t="s">
        <v>29</v>
      </c>
      <c r="B6" s="12"/>
    </row>
    <row r="7" spans="1:16" s="13" customFormat="1" ht="22.5" customHeight="1" thickBot="1" x14ac:dyDescent="0.2">
      <c r="A7" s="217" t="s">
        <v>31</v>
      </c>
      <c r="B7" s="218"/>
      <c r="C7" s="219" t="s">
        <v>16</v>
      </c>
      <c r="D7" s="219"/>
      <c r="E7" s="219"/>
      <c r="F7" s="119" t="s">
        <v>47</v>
      </c>
      <c r="G7" s="204" t="s">
        <v>17</v>
      </c>
      <c r="H7" s="220"/>
      <c r="I7" s="220"/>
      <c r="J7" s="205"/>
      <c r="K7" s="204" t="s">
        <v>18</v>
      </c>
      <c r="L7" s="205"/>
      <c r="M7" s="14" t="s">
        <v>28</v>
      </c>
      <c r="N7" s="15" t="s">
        <v>19</v>
      </c>
      <c r="O7" s="16"/>
    </row>
    <row r="8" spans="1:16" ht="22.5" customHeight="1" thickBot="1" x14ac:dyDescent="0.2">
      <c r="A8" s="158">
        <v>44166</v>
      </c>
      <c r="B8" s="56" t="str">
        <f>IF(テーブル141542[[#This Row],[列1]]="",
    "",
    TEXT(テーブル141542[[#This Row],[列1]],"(aaa)"))</f>
        <v>(火)</v>
      </c>
      <c r="C8" s="162">
        <v>0.375</v>
      </c>
      <c r="D8" s="17" t="s">
        <v>13</v>
      </c>
      <c r="E8" s="162">
        <v>0.75</v>
      </c>
      <c r="F8" s="113">
        <v>4.1666666666666664E-2</v>
      </c>
      <c r="G8" s="20">
        <f>IF(OR(テーブル141542[[#This Row],[列2]]="",
          テーブル141542[[#This Row],[列4]]=""),
     0,
     IFERROR(HOUR(テーブル141542[[#This Row],[列4]]-テーブル141542[[#This Row],[列15]]-テーブル141542[[#This Row],[列2]]),
                  IFERROR(HOUR(テーブル141542[[#This Row],[列4]]-テーブル141542[[#This Row],[列2]]),
                               0)))</f>
        <v>8</v>
      </c>
      <c r="H8" s="19" t="s">
        <v>22</v>
      </c>
      <c r="I8" s="2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21" t="s">
        <v>23</v>
      </c>
      <c r="K8" s="22">
        <f>IFERROR((テーブル141542[[#This Row],[列5]]+テーブル141542[[#This Row],[列7]]/60)*$C$5,"")</f>
        <v>25840</v>
      </c>
      <c r="L8" s="57" t="s">
        <v>4</v>
      </c>
      <c r="M8" s="169" t="s">
        <v>53</v>
      </c>
      <c r="N8" s="111"/>
      <c r="O8" s="53"/>
      <c r="P8" s="25"/>
    </row>
    <row r="9" spans="1:16" ht="22.5" customHeight="1" x14ac:dyDescent="0.15">
      <c r="A9" s="159"/>
      <c r="B9" s="26" t="str">
        <f>IF(テーブル141542[[#This Row],[列1]]="",
    "",
    TEXT(テーブル141542[[#This Row],[列1]],"(aaa)"))</f>
        <v/>
      </c>
      <c r="C9" s="163" t="s">
        <v>32</v>
      </c>
      <c r="D9" s="63" t="s">
        <v>13</v>
      </c>
      <c r="E9" s="166" t="s">
        <v>32</v>
      </c>
      <c r="F9" s="112" t="s">
        <v>32</v>
      </c>
      <c r="G9" s="28">
        <f>IF(OR(テーブル141542[[#This Row],[列2]]="",
          テーブル141542[[#This Row],[列4]]=""),
     0,
     IFERROR(HOUR(テーブル141542[[#This Row],[列4]]-テーブル141542[[#This Row],[列15]]-テーブル141542[[#This Row],[列2]]),
                  IFERROR(HOUR(テーブル141542[[#This Row],[列4]]-テーブル141542[[#This Row],[列2]]),
                               0)))</f>
        <v>0</v>
      </c>
      <c r="H9" s="29" t="s">
        <v>22</v>
      </c>
      <c r="I9" s="3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31" t="s">
        <v>23</v>
      </c>
      <c r="K9" s="32">
        <f>IFERROR((テーブル141542[[#This Row],[列5]]+テーブル141542[[#This Row],[列7]]/60)*$C$5,"")</f>
        <v>0</v>
      </c>
      <c r="L9" s="33" t="s">
        <v>4</v>
      </c>
      <c r="M9" s="170"/>
      <c r="N9" s="34"/>
      <c r="O9" s="53"/>
      <c r="P9" s="25"/>
    </row>
    <row r="10" spans="1:16" ht="22.5" customHeight="1" x14ac:dyDescent="0.15">
      <c r="A10" s="160"/>
      <c r="B10" s="35" t="str">
        <f>IF(テーブル141542[[#This Row],[列1]]="",
    "",
    TEXT(テーブル141542[[#This Row],[列1]],"(aaa)"))</f>
        <v/>
      </c>
      <c r="C10" s="164" t="s">
        <v>32</v>
      </c>
      <c r="D10" s="63" t="s">
        <v>13</v>
      </c>
      <c r="E10" s="167" t="s">
        <v>32</v>
      </c>
      <c r="F10" s="110" t="s">
        <v>32</v>
      </c>
      <c r="G10" s="28">
        <f>IF(OR(テーブル141542[[#This Row],[列2]]="",
          テーブル141542[[#This Row],[列4]]=""),
     0,
     IFERROR(HOUR(テーブル141542[[#This Row],[列4]]-テーブル141542[[#This Row],[列15]]-テーブル141542[[#This Row],[列2]]),
                  IFERROR(HOUR(テーブル141542[[#This Row],[列4]]-テーブル141542[[#This Row],[列2]]),
                               0)))</f>
        <v>0</v>
      </c>
      <c r="H10" s="29" t="s">
        <v>22</v>
      </c>
      <c r="I10"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31" t="s">
        <v>23</v>
      </c>
      <c r="K10" s="32">
        <f>IFERROR((テーブル141542[[#This Row],[列5]]+テーブル141542[[#This Row],[列7]]/60)*$C$5,"")</f>
        <v>0</v>
      </c>
      <c r="L10" s="33" t="s">
        <v>4</v>
      </c>
      <c r="M10" s="171"/>
      <c r="N10" s="34"/>
      <c r="O10" s="53"/>
      <c r="P10" s="25"/>
    </row>
    <row r="11" spans="1:16" ht="22.5" customHeight="1" x14ac:dyDescent="0.15">
      <c r="A11" s="160"/>
      <c r="B11" s="35" t="str">
        <f>IF(テーブル141542[[#This Row],[列1]]="",
    "",
    TEXT(テーブル141542[[#This Row],[列1]],"(aaa)"))</f>
        <v/>
      </c>
      <c r="C11" s="164" t="s">
        <v>20</v>
      </c>
      <c r="D11" s="63" t="s">
        <v>21</v>
      </c>
      <c r="E11" s="167" t="s">
        <v>20</v>
      </c>
      <c r="F11" s="110" t="s">
        <v>32</v>
      </c>
      <c r="G11" s="28">
        <f>IF(OR(テーブル141542[[#This Row],[列2]]="",
          テーブル141542[[#This Row],[列4]]=""),
     0,
     IFERROR(HOUR(テーブル141542[[#This Row],[列4]]-テーブル141542[[#This Row],[列15]]-テーブル141542[[#This Row],[列2]]),
                  IFERROR(HOUR(テーブル141542[[#This Row],[列4]]-テーブル141542[[#This Row],[列2]]),
                               0)))</f>
        <v>0</v>
      </c>
      <c r="H11" s="29" t="s">
        <v>22</v>
      </c>
      <c r="I11"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31" t="s">
        <v>23</v>
      </c>
      <c r="K11" s="32">
        <f>IFERROR((テーブル141542[[#This Row],[列5]]+テーブル141542[[#This Row],[列7]]/60)*$C$5,"")</f>
        <v>0</v>
      </c>
      <c r="L11" s="33" t="s">
        <v>4</v>
      </c>
      <c r="M11" s="171"/>
      <c r="N11" s="34"/>
      <c r="O11" s="53"/>
      <c r="P11" s="25"/>
    </row>
    <row r="12" spans="1:16" ht="22.5" customHeight="1" x14ac:dyDescent="0.15">
      <c r="A12" s="160"/>
      <c r="B12" s="35" t="str">
        <f>IF(テーブル141542[[#This Row],[列1]]="",
    "",
    TEXT(テーブル141542[[#This Row],[列1]],"(aaa)"))</f>
        <v/>
      </c>
      <c r="C12" s="164" t="s">
        <v>20</v>
      </c>
      <c r="D12" s="63" t="s">
        <v>21</v>
      </c>
      <c r="E12" s="167" t="s">
        <v>20</v>
      </c>
      <c r="F12" s="110" t="s">
        <v>32</v>
      </c>
      <c r="G12" s="28">
        <f>IF(OR(テーブル141542[[#This Row],[列2]]="",
          テーブル141542[[#This Row],[列4]]=""),
     0,
     IFERROR(HOUR(テーブル141542[[#This Row],[列4]]-テーブル141542[[#This Row],[列15]]-テーブル141542[[#This Row],[列2]]),
                  IFERROR(HOUR(テーブル141542[[#This Row],[列4]]-テーブル141542[[#This Row],[列2]]),
                               0)))</f>
        <v>0</v>
      </c>
      <c r="H12" s="29" t="s">
        <v>22</v>
      </c>
      <c r="I12"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31" t="s">
        <v>23</v>
      </c>
      <c r="K12" s="32">
        <f>IFERROR((テーブル141542[[#This Row],[列5]]+テーブル141542[[#This Row],[列7]]/60)*$C$5,"")</f>
        <v>0</v>
      </c>
      <c r="L12" s="33" t="s">
        <v>4</v>
      </c>
      <c r="M12" s="171"/>
      <c r="N12" s="34"/>
      <c r="O12" s="53"/>
      <c r="P12" s="25"/>
    </row>
    <row r="13" spans="1:16" ht="22.5" customHeight="1" x14ac:dyDescent="0.15">
      <c r="A13" s="160"/>
      <c r="B13" s="35" t="str">
        <f>IF(テーブル141542[[#This Row],[列1]]="",
    "",
    TEXT(テーブル141542[[#This Row],[列1]],"(aaa)"))</f>
        <v/>
      </c>
      <c r="C13" s="164" t="s">
        <v>20</v>
      </c>
      <c r="D13" s="63" t="s">
        <v>21</v>
      </c>
      <c r="E13" s="167" t="s">
        <v>20</v>
      </c>
      <c r="F13" s="110" t="s">
        <v>32</v>
      </c>
      <c r="G13" s="28">
        <f>IF(OR(テーブル141542[[#This Row],[列2]]="",
          テーブル141542[[#This Row],[列4]]=""),
     0,
     IFERROR(HOUR(テーブル141542[[#This Row],[列4]]-テーブル141542[[#This Row],[列15]]-テーブル141542[[#This Row],[列2]]),
                  IFERROR(HOUR(テーブル141542[[#This Row],[列4]]-テーブル141542[[#This Row],[列2]]),
                               0)))</f>
        <v>0</v>
      </c>
      <c r="H13" s="29" t="s">
        <v>22</v>
      </c>
      <c r="I13"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31" t="s">
        <v>23</v>
      </c>
      <c r="K13" s="32">
        <f>IFERROR((テーブル141542[[#This Row],[列5]]+テーブル141542[[#This Row],[列7]]/60)*$C$5,"")</f>
        <v>0</v>
      </c>
      <c r="L13" s="33" t="s">
        <v>4</v>
      </c>
      <c r="M13" s="171"/>
      <c r="N13" s="34"/>
      <c r="O13" s="53"/>
      <c r="P13" s="25"/>
    </row>
    <row r="14" spans="1:16" ht="22.5" customHeight="1" x14ac:dyDescent="0.15">
      <c r="A14" s="160"/>
      <c r="B14" s="35" t="str">
        <f>IF(テーブル141542[[#This Row],[列1]]="",
    "",
    TEXT(テーブル141542[[#This Row],[列1]],"(aaa)"))</f>
        <v/>
      </c>
      <c r="C14" s="164" t="s">
        <v>20</v>
      </c>
      <c r="D14" s="63" t="s">
        <v>21</v>
      </c>
      <c r="E14" s="167" t="s">
        <v>20</v>
      </c>
      <c r="F14" s="110" t="s">
        <v>32</v>
      </c>
      <c r="G14" s="28">
        <f>IF(OR(テーブル141542[[#This Row],[列2]]="",
          テーブル141542[[#This Row],[列4]]=""),
     0,
     IFERROR(HOUR(テーブル141542[[#This Row],[列4]]-テーブル141542[[#This Row],[列15]]-テーブル141542[[#This Row],[列2]]),
                  IFERROR(HOUR(テーブル141542[[#This Row],[列4]]-テーブル141542[[#This Row],[列2]]),
                               0)))</f>
        <v>0</v>
      </c>
      <c r="H14" s="29" t="s">
        <v>22</v>
      </c>
      <c r="I14"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31" t="s">
        <v>23</v>
      </c>
      <c r="K14" s="32">
        <f>IFERROR((テーブル141542[[#This Row],[列5]]+テーブル141542[[#This Row],[列7]]/60)*$C$5,"")</f>
        <v>0</v>
      </c>
      <c r="L14" s="33" t="s">
        <v>4</v>
      </c>
      <c r="M14" s="171"/>
      <c r="N14" s="34"/>
      <c r="O14" s="53"/>
      <c r="P14" s="25"/>
    </row>
    <row r="15" spans="1:16" ht="22.5" customHeight="1" x14ac:dyDescent="0.15">
      <c r="A15" s="160"/>
      <c r="B15" s="35" t="str">
        <f>IF(テーブル141542[[#This Row],[列1]]="",
    "",
    TEXT(テーブル141542[[#This Row],[列1]],"(aaa)"))</f>
        <v/>
      </c>
      <c r="C15" s="164" t="s">
        <v>20</v>
      </c>
      <c r="D15" s="63" t="s">
        <v>21</v>
      </c>
      <c r="E15" s="167" t="s">
        <v>20</v>
      </c>
      <c r="F15" s="110" t="s">
        <v>32</v>
      </c>
      <c r="G15" s="28">
        <f>IF(OR(テーブル141542[[#This Row],[列2]]="",
          テーブル141542[[#This Row],[列4]]=""),
     0,
     IFERROR(HOUR(テーブル141542[[#This Row],[列4]]-テーブル141542[[#This Row],[列15]]-テーブル141542[[#This Row],[列2]]),
                  IFERROR(HOUR(テーブル141542[[#This Row],[列4]]-テーブル141542[[#This Row],[列2]]),
                               0)))</f>
        <v>0</v>
      </c>
      <c r="H15" s="29" t="s">
        <v>22</v>
      </c>
      <c r="I15"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31" t="s">
        <v>23</v>
      </c>
      <c r="K15" s="32">
        <f>IFERROR((テーブル141542[[#This Row],[列5]]+テーブル141542[[#This Row],[列7]]/60)*$C$5,"")</f>
        <v>0</v>
      </c>
      <c r="L15" s="33" t="s">
        <v>4</v>
      </c>
      <c r="M15" s="171"/>
      <c r="N15" s="34"/>
      <c r="O15" s="53"/>
      <c r="P15" s="25"/>
    </row>
    <row r="16" spans="1:16" ht="22.5" customHeight="1" x14ac:dyDescent="0.15">
      <c r="A16" s="160"/>
      <c r="B16" s="35" t="str">
        <f>IF(テーブル141542[[#This Row],[列1]]="",
    "",
    TEXT(テーブル141542[[#This Row],[列1]],"(aaa)"))</f>
        <v/>
      </c>
      <c r="C16" s="164" t="s">
        <v>20</v>
      </c>
      <c r="D16" s="63" t="s">
        <v>21</v>
      </c>
      <c r="E16" s="167" t="s">
        <v>20</v>
      </c>
      <c r="F16" s="110" t="s">
        <v>32</v>
      </c>
      <c r="G16" s="28">
        <f>IF(OR(テーブル141542[[#This Row],[列2]]="",
          テーブル141542[[#This Row],[列4]]=""),
     0,
     IFERROR(HOUR(テーブル141542[[#This Row],[列4]]-テーブル141542[[#This Row],[列15]]-テーブル141542[[#This Row],[列2]]),
                  IFERROR(HOUR(テーブル141542[[#This Row],[列4]]-テーブル141542[[#This Row],[列2]]),
                               0)))</f>
        <v>0</v>
      </c>
      <c r="H16" s="29" t="s">
        <v>22</v>
      </c>
      <c r="I16"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31" t="s">
        <v>23</v>
      </c>
      <c r="K16" s="32">
        <f>IFERROR((テーブル141542[[#This Row],[列5]]+テーブル141542[[#This Row],[列7]]/60)*$C$5,"")</f>
        <v>0</v>
      </c>
      <c r="L16" s="33" t="s">
        <v>4</v>
      </c>
      <c r="M16" s="171"/>
      <c r="N16" s="34"/>
      <c r="O16" s="53"/>
      <c r="P16" s="25"/>
    </row>
    <row r="17" spans="1:16" ht="22.5" customHeight="1" x14ac:dyDescent="0.15">
      <c r="A17" s="160"/>
      <c r="B17" s="35" t="str">
        <f>IF(テーブル141542[[#This Row],[列1]]="",
    "",
    TEXT(テーブル141542[[#This Row],[列1]],"(aaa)"))</f>
        <v/>
      </c>
      <c r="C17" s="164" t="s">
        <v>20</v>
      </c>
      <c r="D17" s="63" t="s">
        <v>21</v>
      </c>
      <c r="E17" s="167" t="s">
        <v>20</v>
      </c>
      <c r="F17" s="110" t="s">
        <v>32</v>
      </c>
      <c r="G17" s="28">
        <f>IF(OR(テーブル141542[[#This Row],[列2]]="",
          テーブル141542[[#This Row],[列4]]=""),
     0,
     IFERROR(HOUR(テーブル141542[[#This Row],[列4]]-テーブル141542[[#This Row],[列15]]-テーブル141542[[#This Row],[列2]]),
                  IFERROR(HOUR(テーブル141542[[#This Row],[列4]]-テーブル141542[[#This Row],[列2]]),
                               0)))</f>
        <v>0</v>
      </c>
      <c r="H17" s="29" t="s">
        <v>22</v>
      </c>
      <c r="I17"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31" t="s">
        <v>23</v>
      </c>
      <c r="K17" s="32">
        <f>IFERROR((テーブル141542[[#This Row],[列5]]+テーブル141542[[#This Row],[列7]]/60)*$C$5,"")</f>
        <v>0</v>
      </c>
      <c r="L17" s="33" t="s">
        <v>4</v>
      </c>
      <c r="M17" s="171"/>
      <c r="N17" s="34"/>
      <c r="O17" s="53"/>
      <c r="P17" s="25"/>
    </row>
    <row r="18" spans="1:16" ht="22.5" customHeight="1" x14ac:dyDescent="0.15">
      <c r="A18" s="160"/>
      <c r="B18" s="35" t="str">
        <f>IF(テーブル141542[[#This Row],[列1]]="",
    "",
    TEXT(テーブル141542[[#This Row],[列1]],"(aaa)"))</f>
        <v/>
      </c>
      <c r="C18" s="164" t="s">
        <v>20</v>
      </c>
      <c r="D18" s="63" t="s">
        <v>21</v>
      </c>
      <c r="E18" s="167" t="s">
        <v>20</v>
      </c>
      <c r="F18" s="110" t="s">
        <v>32</v>
      </c>
      <c r="G18" s="28">
        <f>IF(OR(テーブル141542[[#This Row],[列2]]="",
          テーブル141542[[#This Row],[列4]]=""),
     0,
     IFERROR(HOUR(テーブル141542[[#This Row],[列4]]-テーブル141542[[#This Row],[列15]]-テーブル141542[[#This Row],[列2]]),
                  IFERROR(HOUR(テーブル141542[[#This Row],[列4]]-テーブル141542[[#This Row],[列2]]),
                               0)))</f>
        <v>0</v>
      </c>
      <c r="H18" s="29" t="s">
        <v>22</v>
      </c>
      <c r="I18"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31" t="s">
        <v>23</v>
      </c>
      <c r="K18" s="32">
        <f>IFERROR((テーブル141542[[#This Row],[列5]]+テーブル141542[[#This Row],[列7]]/60)*$C$5,"")</f>
        <v>0</v>
      </c>
      <c r="L18" s="33" t="s">
        <v>4</v>
      </c>
      <c r="M18" s="171"/>
      <c r="N18" s="34"/>
      <c r="O18" s="53"/>
      <c r="P18" s="25"/>
    </row>
    <row r="19" spans="1:16" ht="22.5" customHeight="1" x14ac:dyDescent="0.15">
      <c r="A19" s="160"/>
      <c r="B19" s="35" t="str">
        <f>IF(テーブル141542[[#This Row],[列1]]="",
    "",
    TEXT(テーブル141542[[#This Row],[列1]],"(aaa)"))</f>
        <v/>
      </c>
      <c r="C19" s="164" t="s">
        <v>20</v>
      </c>
      <c r="D19" s="63" t="s">
        <v>21</v>
      </c>
      <c r="E19" s="167" t="s">
        <v>20</v>
      </c>
      <c r="F19" s="110" t="s">
        <v>32</v>
      </c>
      <c r="G19" s="28">
        <f>IF(OR(テーブル141542[[#This Row],[列2]]="",
          テーブル141542[[#This Row],[列4]]=""),
     0,
     IFERROR(HOUR(テーブル141542[[#This Row],[列4]]-テーブル141542[[#This Row],[列15]]-テーブル141542[[#This Row],[列2]]),
                  IFERROR(HOUR(テーブル141542[[#This Row],[列4]]-テーブル141542[[#This Row],[列2]]),
                               0)))</f>
        <v>0</v>
      </c>
      <c r="H19" s="29" t="s">
        <v>22</v>
      </c>
      <c r="I19"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31" t="s">
        <v>23</v>
      </c>
      <c r="K19" s="32">
        <f>IFERROR((テーブル141542[[#This Row],[列5]]+テーブル141542[[#This Row],[列7]]/60)*$C$5,"")</f>
        <v>0</v>
      </c>
      <c r="L19" s="33" t="s">
        <v>4</v>
      </c>
      <c r="M19" s="171"/>
      <c r="N19" s="34"/>
      <c r="O19" s="53"/>
      <c r="P19" s="25"/>
    </row>
    <row r="20" spans="1:16" ht="22.5" customHeight="1" x14ac:dyDescent="0.15">
      <c r="A20" s="160"/>
      <c r="B20" s="35" t="str">
        <f>IF(テーブル141542[[#This Row],[列1]]="",
    "",
    TEXT(テーブル141542[[#This Row],[列1]],"(aaa)"))</f>
        <v/>
      </c>
      <c r="C20" s="164" t="s">
        <v>20</v>
      </c>
      <c r="D20" s="63" t="s">
        <v>21</v>
      </c>
      <c r="E20" s="167" t="s">
        <v>20</v>
      </c>
      <c r="F20" s="110" t="s">
        <v>32</v>
      </c>
      <c r="G20" s="28">
        <f>IF(OR(テーブル141542[[#This Row],[列2]]="",
          テーブル141542[[#This Row],[列4]]=""),
     0,
     IFERROR(HOUR(テーブル141542[[#This Row],[列4]]-テーブル141542[[#This Row],[列15]]-テーブル141542[[#This Row],[列2]]),
                  IFERROR(HOUR(テーブル141542[[#This Row],[列4]]-テーブル141542[[#This Row],[列2]]),
                               0)))</f>
        <v>0</v>
      </c>
      <c r="H20" s="29" t="s">
        <v>22</v>
      </c>
      <c r="I20"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31" t="s">
        <v>23</v>
      </c>
      <c r="K20" s="32">
        <f>IFERROR((テーブル141542[[#This Row],[列5]]+テーブル141542[[#This Row],[列7]]/60)*$C$5,"")</f>
        <v>0</v>
      </c>
      <c r="L20" s="33" t="s">
        <v>4</v>
      </c>
      <c r="M20" s="171"/>
      <c r="N20" s="34"/>
      <c r="O20" s="53"/>
      <c r="P20" s="25"/>
    </row>
    <row r="21" spans="1:16" ht="22.5" customHeight="1" x14ac:dyDescent="0.15">
      <c r="A21" s="160"/>
      <c r="B21" s="35" t="str">
        <f>IF(テーブル141542[[#This Row],[列1]]="",
    "",
    TEXT(テーブル141542[[#This Row],[列1]],"(aaa)"))</f>
        <v/>
      </c>
      <c r="C21" s="164" t="s">
        <v>20</v>
      </c>
      <c r="D21" s="63" t="s">
        <v>21</v>
      </c>
      <c r="E21" s="167" t="s">
        <v>20</v>
      </c>
      <c r="F21" s="110" t="s">
        <v>32</v>
      </c>
      <c r="G21" s="28">
        <f>IF(OR(テーブル141542[[#This Row],[列2]]="",
          テーブル141542[[#This Row],[列4]]=""),
     0,
     IFERROR(HOUR(テーブル141542[[#This Row],[列4]]-テーブル141542[[#This Row],[列15]]-テーブル141542[[#This Row],[列2]]),
                  IFERROR(HOUR(テーブル141542[[#This Row],[列4]]-テーブル141542[[#This Row],[列2]]),
                               0)))</f>
        <v>0</v>
      </c>
      <c r="H21" s="29" t="s">
        <v>22</v>
      </c>
      <c r="I21"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31" t="s">
        <v>23</v>
      </c>
      <c r="K21" s="32">
        <f>IFERROR((テーブル141542[[#This Row],[列5]]+テーブル141542[[#This Row],[列7]]/60)*$C$5,"")</f>
        <v>0</v>
      </c>
      <c r="L21" s="33" t="s">
        <v>4</v>
      </c>
      <c r="M21" s="171"/>
      <c r="N21" s="34"/>
      <c r="O21" s="53"/>
      <c r="P21" s="25"/>
    </row>
    <row r="22" spans="1:16" ht="22.5" customHeight="1" x14ac:dyDescent="0.15">
      <c r="A22" s="160"/>
      <c r="B22" s="35" t="str">
        <f>IF(テーブル141542[[#This Row],[列1]]="",
    "",
    TEXT(テーブル141542[[#This Row],[列1]],"(aaa)"))</f>
        <v/>
      </c>
      <c r="C22" s="164" t="s">
        <v>20</v>
      </c>
      <c r="D22" s="63" t="s">
        <v>21</v>
      </c>
      <c r="E22" s="167" t="s">
        <v>20</v>
      </c>
      <c r="F22" s="110" t="s">
        <v>32</v>
      </c>
      <c r="G22" s="28">
        <f>IF(OR(テーブル141542[[#This Row],[列2]]="",
          テーブル141542[[#This Row],[列4]]=""),
     0,
     IFERROR(HOUR(テーブル141542[[#This Row],[列4]]-テーブル141542[[#This Row],[列15]]-テーブル141542[[#This Row],[列2]]),
                  IFERROR(HOUR(テーブル141542[[#This Row],[列4]]-テーブル141542[[#This Row],[列2]]),
                               0)))</f>
        <v>0</v>
      </c>
      <c r="H22" s="29" t="s">
        <v>22</v>
      </c>
      <c r="I22"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31" t="s">
        <v>23</v>
      </c>
      <c r="K22" s="32">
        <f>IFERROR((テーブル141542[[#This Row],[列5]]+テーブル141542[[#This Row],[列7]]/60)*$C$5,"")</f>
        <v>0</v>
      </c>
      <c r="L22" s="33" t="s">
        <v>4</v>
      </c>
      <c r="M22" s="171"/>
      <c r="N22" s="34"/>
      <c r="O22" s="53"/>
      <c r="P22" s="25"/>
    </row>
    <row r="23" spans="1:16" ht="22.5" customHeight="1" x14ac:dyDescent="0.15">
      <c r="A23" s="160"/>
      <c r="B23" s="35" t="str">
        <f>IF(テーブル141542[[#This Row],[列1]]="",
    "",
    TEXT(テーブル141542[[#This Row],[列1]],"(aaa)"))</f>
        <v/>
      </c>
      <c r="C23" s="164" t="s">
        <v>20</v>
      </c>
      <c r="D23" s="63" t="s">
        <v>21</v>
      </c>
      <c r="E23" s="167" t="s">
        <v>20</v>
      </c>
      <c r="F23" s="110" t="s">
        <v>32</v>
      </c>
      <c r="G23" s="28">
        <f>IF(OR(テーブル141542[[#This Row],[列2]]="",
          テーブル141542[[#This Row],[列4]]=""),
     0,
     IFERROR(HOUR(テーブル141542[[#This Row],[列4]]-テーブル141542[[#This Row],[列15]]-テーブル141542[[#This Row],[列2]]),
                  IFERROR(HOUR(テーブル141542[[#This Row],[列4]]-テーブル141542[[#This Row],[列2]]),
                               0)))</f>
        <v>0</v>
      </c>
      <c r="H23" s="29" t="s">
        <v>22</v>
      </c>
      <c r="I23"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31" t="s">
        <v>23</v>
      </c>
      <c r="K23" s="32">
        <f>IFERROR((テーブル141542[[#This Row],[列5]]+テーブル141542[[#This Row],[列7]]/60)*$C$5,"")</f>
        <v>0</v>
      </c>
      <c r="L23" s="33" t="s">
        <v>4</v>
      </c>
      <c r="M23" s="171"/>
      <c r="N23" s="34"/>
      <c r="O23" s="53"/>
      <c r="P23" s="25"/>
    </row>
    <row r="24" spans="1:16" ht="22.5" customHeight="1" x14ac:dyDescent="0.15">
      <c r="A24" s="160"/>
      <c r="B24" s="35" t="str">
        <f>IF(テーブル141542[[#This Row],[列1]]="",
    "",
    TEXT(テーブル141542[[#This Row],[列1]],"(aaa)"))</f>
        <v/>
      </c>
      <c r="C24" s="164" t="s">
        <v>20</v>
      </c>
      <c r="D24" s="63" t="s">
        <v>21</v>
      </c>
      <c r="E24" s="167" t="s">
        <v>20</v>
      </c>
      <c r="F24" s="110" t="s">
        <v>32</v>
      </c>
      <c r="G24" s="28">
        <f>IF(OR(テーブル141542[[#This Row],[列2]]="",
          テーブル141542[[#This Row],[列4]]=""),
     0,
     IFERROR(HOUR(テーブル141542[[#This Row],[列4]]-テーブル141542[[#This Row],[列15]]-テーブル141542[[#This Row],[列2]]),
                  IFERROR(HOUR(テーブル141542[[#This Row],[列4]]-テーブル141542[[#This Row],[列2]]),
                               0)))</f>
        <v>0</v>
      </c>
      <c r="H24" s="29" t="s">
        <v>22</v>
      </c>
      <c r="I24"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31" t="s">
        <v>23</v>
      </c>
      <c r="K24" s="32">
        <f>IFERROR((テーブル141542[[#This Row],[列5]]+テーブル141542[[#This Row],[列7]]/60)*$C$5,"")</f>
        <v>0</v>
      </c>
      <c r="L24" s="33" t="s">
        <v>4</v>
      </c>
      <c r="M24" s="170"/>
      <c r="N24" s="34"/>
      <c r="O24" s="53"/>
      <c r="P24" s="25"/>
    </row>
    <row r="25" spans="1:16" ht="22.5" customHeight="1" x14ac:dyDescent="0.15">
      <c r="A25" s="160"/>
      <c r="B25" s="35" t="str">
        <f>IF(テーブル141542[[#This Row],[列1]]="",
    "",
    TEXT(テーブル141542[[#This Row],[列1]],"(aaa)"))</f>
        <v/>
      </c>
      <c r="C25" s="164" t="s">
        <v>20</v>
      </c>
      <c r="D25" s="63" t="s">
        <v>21</v>
      </c>
      <c r="E25" s="167" t="s">
        <v>20</v>
      </c>
      <c r="F25" s="110" t="s">
        <v>32</v>
      </c>
      <c r="G25" s="28">
        <f>IF(OR(テーブル141542[[#This Row],[列2]]="",
          テーブル141542[[#This Row],[列4]]=""),
     0,
     IFERROR(HOUR(テーブル141542[[#This Row],[列4]]-テーブル141542[[#This Row],[列15]]-テーブル141542[[#This Row],[列2]]),
                  IFERROR(HOUR(テーブル141542[[#This Row],[列4]]-テーブル141542[[#This Row],[列2]]),
                               0)))</f>
        <v>0</v>
      </c>
      <c r="H25" s="29" t="s">
        <v>22</v>
      </c>
      <c r="I25"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31" t="s">
        <v>23</v>
      </c>
      <c r="K25" s="32">
        <f>IFERROR((テーブル141542[[#This Row],[列5]]+テーブル141542[[#This Row],[列7]]/60)*$C$5,"")</f>
        <v>0</v>
      </c>
      <c r="L25" s="33" t="s">
        <v>4</v>
      </c>
      <c r="M25" s="171"/>
      <c r="N25" s="34"/>
      <c r="O25" s="53"/>
      <c r="P25" s="25"/>
    </row>
    <row r="26" spans="1:16" ht="22.5" customHeight="1" x14ac:dyDescent="0.15">
      <c r="A26" s="160"/>
      <c r="B26" s="35" t="str">
        <f>IF(テーブル141542[[#This Row],[列1]]="",
    "",
    TEXT(テーブル141542[[#This Row],[列1]],"(aaa)"))</f>
        <v/>
      </c>
      <c r="C26" s="164" t="s">
        <v>20</v>
      </c>
      <c r="D26" s="63" t="s">
        <v>21</v>
      </c>
      <c r="E26" s="167" t="s">
        <v>20</v>
      </c>
      <c r="F26" s="110" t="s">
        <v>32</v>
      </c>
      <c r="G26" s="28">
        <f>IF(OR(テーブル141542[[#This Row],[列2]]="",
          テーブル141542[[#This Row],[列4]]=""),
     0,
     IFERROR(HOUR(テーブル141542[[#This Row],[列4]]-テーブル141542[[#This Row],[列15]]-テーブル141542[[#This Row],[列2]]),
                  IFERROR(HOUR(テーブル141542[[#This Row],[列4]]-テーブル141542[[#This Row],[列2]]),
                               0)))</f>
        <v>0</v>
      </c>
      <c r="H26" s="29" t="s">
        <v>22</v>
      </c>
      <c r="I26"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31" t="s">
        <v>23</v>
      </c>
      <c r="K26" s="32">
        <f>IFERROR((テーブル141542[[#This Row],[列5]]+テーブル141542[[#This Row],[列7]]/60)*$C$5,"")</f>
        <v>0</v>
      </c>
      <c r="L26" s="33" t="s">
        <v>4</v>
      </c>
      <c r="M26" s="171"/>
      <c r="N26" s="34"/>
      <c r="O26" s="53"/>
      <c r="P26" s="25"/>
    </row>
    <row r="27" spans="1:16" ht="22.5" customHeight="1" x14ac:dyDescent="0.15">
      <c r="A27" s="160"/>
      <c r="B27" s="35" t="str">
        <f>IF(テーブル141542[[#This Row],[列1]]="",
    "",
    TEXT(テーブル141542[[#This Row],[列1]],"(aaa)"))</f>
        <v/>
      </c>
      <c r="C27" s="164" t="s">
        <v>20</v>
      </c>
      <c r="D27" s="63" t="s">
        <v>21</v>
      </c>
      <c r="E27" s="167" t="s">
        <v>20</v>
      </c>
      <c r="F27" s="110" t="s">
        <v>32</v>
      </c>
      <c r="G27" s="28">
        <f>IF(OR(テーブル141542[[#This Row],[列2]]="",
          テーブル141542[[#This Row],[列4]]=""),
     0,
     IFERROR(HOUR(テーブル141542[[#This Row],[列4]]-テーブル141542[[#This Row],[列15]]-テーブル141542[[#This Row],[列2]]),
                  IFERROR(HOUR(テーブル141542[[#This Row],[列4]]-テーブル141542[[#This Row],[列2]]),
                               0)))</f>
        <v>0</v>
      </c>
      <c r="H27" s="29" t="s">
        <v>22</v>
      </c>
      <c r="I27"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31" t="s">
        <v>23</v>
      </c>
      <c r="K27" s="32">
        <f>IFERROR((テーブル141542[[#This Row],[列5]]+テーブル141542[[#This Row],[列7]]/60)*$C$5,"")</f>
        <v>0</v>
      </c>
      <c r="L27" s="33" t="s">
        <v>4</v>
      </c>
      <c r="M27" s="171"/>
      <c r="N27" s="34"/>
      <c r="O27" s="53"/>
      <c r="P27" s="25"/>
    </row>
    <row r="28" spans="1:16" ht="22.5" customHeight="1" x14ac:dyDescent="0.15">
      <c r="A28" s="160"/>
      <c r="B28" s="35" t="str">
        <f>IF(テーブル141542[[#This Row],[列1]]="",
    "",
    TEXT(テーブル141542[[#This Row],[列1]],"(aaa)"))</f>
        <v/>
      </c>
      <c r="C28" s="164" t="s">
        <v>20</v>
      </c>
      <c r="D28" s="63" t="s">
        <v>21</v>
      </c>
      <c r="E28" s="167" t="s">
        <v>20</v>
      </c>
      <c r="F28" s="110" t="s">
        <v>32</v>
      </c>
      <c r="G28" s="28">
        <f>IF(OR(テーブル141542[[#This Row],[列2]]="",
          テーブル141542[[#This Row],[列4]]=""),
     0,
     IFERROR(HOUR(テーブル141542[[#This Row],[列4]]-テーブル141542[[#This Row],[列15]]-テーブル141542[[#This Row],[列2]]),
                  IFERROR(HOUR(テーブル141542[[#This Row],[列4]]-テーブル141542[[#This Row],[列2]]),
                               0)))</f>
        <v>0</v>
      </c>
      <c r="H28" s="29" t="s">
        <v>22</v>
      </c>
      <c r="I28"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31" t="s">
        <v>23</v>
      </c>
      <c r="K28" s="32">
        <f>IFERROR((テーブル141542[[#This Row],[列5]]+テーブル141542[[#This Row],[列7]]/60)*$C$5,"")</f>
        <v>0</v>
      </c>
      <c r="L28" s="33" t="s">
        <v>4</v>
      </c>
      <c r="M28" s="171"/>
      <c r="N28" s="34"/>
      <c r="O28" s="53"/>
      <c r="P28" s="25"/>
    </row>
    <row r="29" spans="1:16" ht="22.5" customHeight="1" x14ac:dyDescent="0.15">
      <c r="A29" s="160"/>
      <c r="B29" s="35" t="str">
        <f>IF(テーブル141542[[#This Row],[列1]]="",
    "",
    TEXT(テーブル141542[[#This Row],[列1]],"(aaa)"))</f>
        <v/>
      </c>
      <c r="C29" s="164" t="s">
        <v>20</v>
      </c>
      <c r="D29" s="63" t="s">
        <v>21</v>
      </c>
      <c r="E29" s="167" t="s">
        <v>20</v>
      </c>
      <c r="F29" s="110" t="s">
        <v>32</v>
      </c>
      <c r="G29" s="28">
        <f>IF(OR(テーブル141542[[#This Row],[列2]]="",
          テーブル141542[[#This Row],[列4]]=""),
     0,
     IFERROR(HOUR(テーブル141542[[#This Row],[列4]]-テーブル141542[[#This Row],[列15]]-テーブル141542[[#This Row],[列2]]),
                  IFERROR(HOUR(テーブル141542[[#This Row],[列4]]-テーブル141542[[#This Row],[列2]]),
                               0)))</f>
        <v>0</v>
      </c>
      <c r="H29" s="29" t="s">
        <v>22</v>
      </c>
      <c r="I29" s="36"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31" t="s">
        <v>23</v>
      </c>
      <c r="K29" s="32">
        <f>IFERROR((テーブル141542[[#This Row],[列5]]+テーブル141542[[#This Row],[列7]]/60)*$C$5,"")</f>
        <v>0</v>
      </c>
      <c r="L29" s="33" t="s">
        <v>4</v>
      </c>
      <c r="M29" s="171"/>
      <c r="N29" s="34"/>
      <c r="O29" s="53"/>
      <c r="P29" s="25"/>
    </row>
    <row r="30" spans="1:16" ht="22.5" customHeight="1" thickBot="1" x14ac:dyDescent="0.2">
      <c r="A30" s="161"/>
      <c r="B30" s="37" t="str">
        <f>IF(テーブル141542[[#This Row],[列1]]="",
    "",
    TEXT(テーブル141542[[#This Row],[列1]],"(aaa)"))</f>
        <v/>
      </c>
      <c r="C30" s="165" t="s">
        <v>20</v>
      </c>
      <c r="D30" s="38" t="s">
        <v>21</v>
      </c>
      <c r="E30" s="168" t="s">
        <v>20</v>
      </c>
      <c r="F30" s="6" t="s">
        <v>32</v>
      </c>
      <c r="G30" s="39">
        <f>IF(OR(テーブル141542[[#This Row],[列2]]="",
          テーブル141542[[#This Row],[列4]]=""),
     0,
     IFERROR(HOUR(テーブル141542[[#This Row],[列4]]-テーブル141542[[#This Row],[列15]]-テーブル141542[[#This Row],[列2]]),
                  IFERROR(HOUR(テーブル141542[[#This Row],[列4]]-テーブル141542[[#This Row],[列2]]),
                               0)))</f>
        <v>0</v>
      </c>
      <c r="H30" s="40" t="s">
        <v>22</v>
      </c>
      <c r="I30" s="41"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42" t="s">
        <v>23</v>
      </c>
      <c r="K30" s="43">
        <f>IFERROR((テーブル141542[[#This Row],[列5]]+テーブル141542[[#This Row],[列7]]/60)*$C$5,"")</f>
        <v>0</v>
      </c>
      <c r="L30" s="44" t="s">
        <v>4</v>
      </c>
      <c r="M30" s="172"/>
      <c r="N30" s="45"/>
      <c r="O30" s="53"/>
      <c r="P30" s="25"/>
    </row>
    <row r="31" spans="1:16" ht="22.5" customHeight="1" thickBot="1" x14ac:dyDescent="0.2">
      <c r="A31" s="206" t="s">
        <v>27</v>
      </c>
      <c r="B31" s="207"/>
      <c r="C31" s="208"/>
      <c r="D31" s="209"/>
      <c r="E31" s="210"/>
      <c r="F31" s="61"/>
      <c r="G31" s="211">
        <f>SUM(テーブル141542[[#All],[列5]])+SUM(テーブル141542[[#All],[列7]])/60</f>
        <v>8</v>
      </c>
      <c r="H31" s="212"/>
      <c r="I31" s="213" t="s">
        <v>24</v>
      </c>
      <c r="J31" s="214"/>
      <c r="K31" s="46">
        <f>SUM(テーブル141542[[#All],[列9]])</f>
        <v>25840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D1:M1"/>
    <mergeCell ref="A3:B3"/>
    <mergeCell ref="C3:E3"/>
    <mergeCell ref="A4:B4"/>
    <mergeCell ref="C4:E4"/>
    <mergeCell ref="A2:N2"/>
    <mergeCell ref="A5:B5"/>
    <mergeCell ref="C5:E5"/>
    <mergeCell ref="A7:B7"/>
    <mergeCell ref="C7:E7"/>
    <mergeCell ref="G7:J7"/>
    <mergeCell ref="M31:N31"/>
    <mergeCell ref="K7:L7"/>
    <mergeCell ref="A31:B31"/>
    <mergeCell ref="C31:E31"/>
    <mergeCell ref="G31:H31"/>
    <mergeCell ref="I31:J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topLeftCell="A2"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①年月支払分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26" t="s">
        <v>16</v>
      </c>
      <c r="D7" s="226"/>
      <c r="E7" s="226"/>
      <c r="F7" s="120" t="s">
        <v>47</v>
      </c>
      <c r="G7" s="204" t="s">
        <v>17</v>
      </c>
      <c r="H7" s="220"/>
      <c r="I7" s="220"/>
      <c r="J7" s="205"/>
      <c r="K7" s="204" t="s">
        <v>18</v>
      </c>
      <c r="L7" s="205"/>
      <c r="M7" s="14" t="s">
        <v>28</v>
      </c>
      <c r="N7" s="15" t="s">
        <v>19</v>
      </c>
      <c r="O7" s="16"/>
    </row>
    <row r="8" spans="1:16" ht="22.5" customHeight="1" x14ac:dyDescent="0.15">
      <c r="A8" s="173"/>
      <c r="B8" s="227" t="str">
        <f>IF(テーブル1415[[#This Row],[列1]]="",
    "",
    TEXT(テーブル1415[[#This Row],[列1]],"(aaa)"))</f>
        <v/>
      </c>
      <c r="C8" s="163" t="s">
        <v>32</v>
      </c>
      <c r="D8" s="62" t="s">
        <v>21</v>
      </c>
      <c r="E8" s="166" t="s">
        <v>32</v>
      </c>
      <c r="F8" s="174" t="s">
        <v>32</v>
      </c>
      <c r="G8" s="18">
        <f>IF(OR(テーブル1415[[#This Row],[列2]]="",
          テーブル1415[[#This Row],[列4]]=""),
     0,
     IFERROR(HOUR(テーブル1415[[#This Row],[列4]]-テーブル1415[[#This Row],[列15]]-テーブル1415[[#This Row],[列2]]),
                  IFERROR(HOUR(テーブル1415[[#This Row],[列4]]-テーブル1415[[#This Row],[列2]]),
                               0)))</f>
        <v>0</v>
      </c>
      <c r="H8" s="19" t="s">
        <v>22</v>
      </c>
      <c r="I8" s="2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21" t="s">
        <v>23</v>
      </c>
      <c r="K8" s="22">
        <f>IFERROR((テーブル1415[[#This Row],[列5]]+テーブル1415[[#This Row],[列7]]/60)*$C$5,"")</f>
        <v>0</v>
      </c>
      <c r="L8" s="23" t="s">
        <v>4</v>
      </c>
      <c r="M8" s="176"/>
      <c r="N8" s="24"/>
      <c r="O8" s="53"/>
      <c r="P8" s="25"/>
    </row>
    <row r="9" spans="1:16" ht="22.5" customHeight="1" x14ac:dyDescent="0.15">
      <c r="A9" s="160"/>
      <c r="B9" s="228" t="str">
        <f>IF(テーブル1415[[#This Row],[列1]]="",
    "",
    TEXT(テーブル1415[[#This Row],[列1]],"(aaa)"))</f>
        <v/>
      </c>
      <c r="C9" s="164" t="s">
        <v>20</v>
      </c>
      <c r="D9" s="63" t="s">
        <v>21</v>
      </c>
      <c r="E9" s="167" t="s">
        <v>20</v>
      </c>
      <c r="F9" s="174" t="s">
        <v>32</v>
      </c>
      <c r="G9" s="28">
        <f>IF(OR(テーブル1415[[#This Row],[列2]]="",
          テーブル1415[[#This Row],[列4]]=""),
     0,
     IFERROR(HOUR(テーブル1415[[#This Row],[列4]]-テーブル1415[[#This Row],[列15]]-テーブル1415[[#This Row],[列2]]),
                  IFERROR(HOUR(テーブル1415[[#This Row],[列4]]-テーブル1415[[#This Row],[列2]]),
                               0)))</f>
        <v>0</v>
      </c>
      <c r="H9" s="29" t="s">
        <v>22</v>
      </c>
      <c r="I9" s="3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31" t="s">
        <v>23</v>
      </c>
      <c r="K9" s="32">
        <f>IFERROR((テーブル1415[[#This Row],[列5]]+テーブル1415[[#This Row],[列7]]/60)*$C$5,"")</f>
        <v>0</v>
      </c>
      <c r="L9" s="33" t="s">
        <v>4</v>
      </c>
      <c r="M9" s="170"/>
      <c r="N9" s="34"/>
      <c r="O9" s="53"/>
      <c r="P9" s="25"/>
    </row>
    <row r="10" spans="1:16" ht="22.5" customHeight="1" x14ac:dyDescent="0.15">
      <c r="A10" s="160"/>
      <c r="B10" s="229" t="str">
        <f>IF(テーブル1415[[#This Row],[列1]]="",
    "",
    TEXT(テーブル1415[[#This Row],[列1]],"(aaa)"))</f>
        <v/>
      </c>
      <c r="C10" s="164" t="s">
        <v>20</v>
      </c>
      <c r="D10" s="63" t="s">
        <v>21</v>
      </c>
      <c r="E10" s="167" t="s">
        <v>20</v>
      </c>
      <c r="F10" s="174" t="s">
        <v>32</v>
      </c>
      <c r="G10" s="28">
        <f>IF(OR(テーブル1415[[#This Row],[列2]]="",
          テーブル1415[[#This Row],[列4]]=""),
     0,
     IFERROR(HOUR(テーブル1415[[#This Row],[列4]]-テーブル1415[[#This Row],[列15]]-テーブル1415[[#This Row],[列2]]),
                  IFERROR(HOUR(テーブル1415[[#This Row],[列4]]-テーブル1415[[#This Row],[列2]]),
                               0)))</f>
        <v>0</v>
      </c>
      <c r="H10" s="29" t="s">
        <v>22</v>
      </c>
      <c r="I10"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31" t="s">
        <v>23</v>
      </c>
      <c r="K10" s="32">
        <f>IFERROR((テーブル1415[[#This Row],[列5]]+テーブル1415[[#This Row],[列7]]/60)*$C$5,"")</f>
        <v>0</v>
      </c>
      <c r="L10" s="33" t="s">
        <v>4</v>
      </c>
      <c r="M10" s="170"/>
      <c r="N10" s="34"/>
      <c r="O10" s="53"/>
      <c r="P10" s="25"/>
    </row>
    <row r="11" spans="1:16" ht="22.5" customHeight="1" x14ac:dyDescent="0.15">
      <c r="A11" s="160"/>
      <c r="B11" s="229" t="str">
        <f>IF(テーブル1415[[#This Row],[列1]]="",
    "",
    TEXT(テーブル1415[[#This Row],[列1]],"(aaa)"))</f>
        <v/>
      </c>
      <c r="C11" s="164" t="s">
        <v>20</v>
      </c>
      <c r="D11" s="63" t="s">
        <v>21</v>
      </c>
      <c r="E11" s="167" t="s">
        <v>20</v>
      </c>
      <c r="F11" s="174" t="s">
        <v>32</v>
      </c>
      <c r="G11" s="28">
        <f>IF(OR(テーブル1415[[#This Row],[列2]]="",
          テーブル1415[[#This Row],[列4]]=""),
     0,
     IFERROR(HOUR(テーブル1415[[#This Row],[列4]]-テーブル1415[[#This Row],[列15]]-テーブル1415[[#This Row],[列2]]),
                  IFERROR(HOUR(テーブル1415[[#This Row],[列4]]-テーブル1415[[#This Row],[列2]]),
                               0)))</f>
        <v>0</v>
      </c>
      <c r="H11" s="29" t="s">
        <v>22</v>
      </c>
      <c r="I11"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31" t="s">
        <v>23</v>
      </c>
      <c r="K11" s="32">
        <f>IFERROR((テーブル1415[[#This Row],[列5]]+テーブル1415[[#This Row],[列7]]/60)*$C$5,"")</f>
        <v>0</v>
      </c>
      <c r="L11" s="33" t="s">
        <v>4</v>
      </c>
      <c r="M11" s="170"/>
      <c r="N11" s="34"/>
      <c r="O11" s="53"/>
      <c r="P11" s="25"/>
    </row>
    <row r="12" spans="1:16" ht="22.5" customHeight="1" x14ac:dyDescent="0.15">
      <c r="A12" s="160"/>
      <c r="B12" s="229" t="str">
        <f>IF(テーブル1415[[#This Row],[列1]]="",
    "",
    TEXT(テーブル1415[[#This Row],[列1]],"(aaa)"))</f>
        <v/>
      </c>
      <c r="C12" s="164" t="s">
        <v>20</v>
      </c>
      <c r="D12" s="63" t="s">
        <v>21</v>
      </c>
      <c r="E12" s="167" t="s">
        <v>20</v>
      </c>
      <c r="F12" s="174" t="s">
        <v>32</v>
      </c>
      <c r="G12" s="28">
        <f>IF(OR(テーブル1415[[#This Row],[列2]]="",
          テーブル1415[[#This Row],[列4]]=""),
     0,
     IFERROR(HOUR(テーブル1415[[#This Row],[列4]]-テーブル1415[[#This Row],[列15]]-テーブル1415[[#This Row],[列2]]),
                  IFERROR(HOUR(テーブル1415[[#This Row],[列4]]-テーブル1415[[#This Row],[列2]]),
                               0)))</f>
        <v>0</v>
      </c>
      <c r="H12" s="29" t="s">
        <v>22</v>
      </c>
      <c r="I12"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31" t="s">
        <v>23</v>
      </c>
      <c r="K12" s="32">
        <f>IFERROR((テーブル1415[[#This Row],[列5]]+テーブル1415[[#This Row],[列7]]/60)*$C$5,"")</f>
        <v>0</v>
      </c>
      <c r="L12" s="33" t="s">
        <v>4</v>
      </c>
      <c r="M12" s="171"/>
      <c r="N12" s="34"/>
      <c r="O12" s="53"/>
      <c r="P12" s="25"/>
    </row>
    <row r="13" spans="1:16" ht="22.5" customHeight="1" x14ac:dyDescent="0.15">
      <c r="A13" s="160"/>
      <c r="B13" s="229" t="str">
        <f>IF(テーブル1415[[#This Row],[列1]]="",
    "",
    TEXT(テーブル1415[[#This Row],[列1]],"(aaa)"))</f>
        <v/>
      </c>
      <c r="C13" s="164" t="s">
        <v>20</v>
      </c>
      <c r="D13" s="63" t="s">
        <v>21</v>
      </c>
      <c r="E13" s="167" t="s">
        <v>20</v>
      </c>
      <c r="F13" s="174" t="s">
        <v>32</v>
      </c>
      <c r="G13" s="28">
        <f>IF(OR(テーブル1415[[#This Row],[列2]]="",
          テーブル1415[[#This Row],[列4]]=""),
     0,
     IFERROR(HOUR(テーブル1415[[#This Row],[列4]]-テーブル1415[[#This Row],[列15]]-テーブル1415[[#This Row],[列2]]),
                  IFERROR(HOUR(テーブル1415[[#This Row],[列4]]-テーブル1415[[#This Row],[列2]]),
                               0)))</f>
        <v>0</v>
      </c>
      <c r="H13" s="29" t="s">
        <v>22</v>
      </c>
      <c r="I13"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31" t="s">
        <v>23</v>
      </c>
      <c r="K13" s="32">
        <f>IFERROR((テーブル1415[[#This Row],[列5]]+テーブル1415[[#This Row],[列7]]/60)*$C$5,"")</f>
        <v>0</v>
      </c>
      <c r="L13" s="33" t="s">
        <v>4</v>
      </c>
      <c r="M13" s="171"/>
      <c r="N13" s="34"/>
      <c r="O13" s="53"/>
      <c r="P13" s="25"/>
    </row>
    <row r="14" spans="1:16" ht="22.5" customHeight="1" x14ac:dyDescent="0.15">
      <c r="A14" s="160"/>
      <c r="B14" s="229" t="str">
        <f>IF(テーブル1415[[#This Row],[列1]]="",
    "",
    TEXT(テーブル1415[[#This Row],[列1]],"(aaa)"))</f>
        <v/>
      </c>
      <c r="C14" s="164" t="s">
        <v>20</v>
      </c>
      <c r="D14" s="63" t="s">
        <v>21</v>
      </c>
      <c r="E14" s="167" t="s">
        <v>20</v>
      </c>
      <c r="F14" s="174" t="s">
        <v>32</v>
      </c>
      <c r="G14" s="28">
        <f>IF(OR(テーブル1415[[#This Row],[列2]]="",
          テーブル1415[[#This Row],[列4]]=""),
     0,
     IFERROR(HOUR(テーブル1415[[#This Row],[列4]]-テーブル1415[[#This Row],[列15]]-テーブル1415[[#This Row],[列2]]),
                  IFERROR(HOUR(テーブル1415[[#This Row],[列4]]-テーブル1415[[#This Row],[列2]]),
                               0)))</f>
        <v>0</v>
      </c>
      <c r="H14" s="29" t="s">
        <v>22</v>
      </c>
      <c r="I14"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31" t="s">
        <v>23</v>
      </c>
      <c r="K14" s="32">
        <f>IFERROR((テーブル1415[[#This Row],[列5]]+テーブル1415[[#This Row],[列7]]/60)*$C$5,"")</f>
        <v>0</v>
      </c>
      <c r="L14" s="33" t="s">
        <v>4</v>
      </c>
      <c r="M14" s="171"/>
      <c r="N14" s="34"/>
      <c r="O14" s="53"/>
      <c r="P14" s="25"/>
    </row>
    <row r="15" spans="1:16" ht="22.5" customHeight="1" x14ac:dyDescent="0.15">
      <c r="A15" s="160"/>
      <c r="B15" s="229" t="str">
        <f>IF(テーブル1415[[#This Row],[列1]]="",
    "",
    TEXT(テーブル1415[[#This Row],[列1]],"(aaa)"))</f>
        <v/>
      </c>
      <c r="C15" s="164" t="s">
        <v>20</v>
      </c>
      <c r="D15" s="63" t="s">
        <v>21</v>
      </c>
      <c r="E15" s="167" t="s">
        <v>20</v>
      </c>
      <c r="F15" s="174" t="s">
        <v>32</v>
      </c>
      <c r="G15" s="28">
        <f>IF(OR(テーブル1415[[#This Row],[列2]]="",
          テーブル1415[[#This Row],[列4]]=""),
     0,
     IFERROR(HOUR(テーブル1415[[#This Row],[列4]]-テーブル1415[[#This Row],[列15]]-テーブル1415[[#This Row],[列2]]),
                  IFERROR(HOUR(テーブル1415[[#This Row],[列4]]-テーブル1415[[#This Row],[列2]]),
                               0)))</f>
        <v>0</v>
      </c>
      <c r="H15" s="29" t="s">
        <v>22</v>
      </c>
      <c r="I15"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31" t="s">
        <v>23</v>
      </c>
      <c r="K15" s="32">
        <f>IFERROR((テーブル1415[[#This Row],[列5]]+テーブル1415[[#This Row],[列7]]/60)*$C$5,"")</f>
        <v>0</v>
      </c>
      <c r="L15" s="33" t="s">
        <v>4</v>
      </c>
      <c r="M15" s="171"/>
      <c r="N15" s="34"/>
      <c r="O15" s="53"/>
      <c r="P15" s="25"/>
    </row>
    <row r="16" spans="1:16" ht="22.5" customHeight="1" x14ac:dyDescent="0.15">
      <c r="A16" s="160"/>
      <c r="B16" s="229" t="str">
        <f>IF(テーブル1415[[#This Row],[列1]]="",
    "",
    TEXT(テーブル1415[[#This Row],[列1]],"(aaa)"))</f>
        <v/>
      </c>
      <c r="C16" s="164" t="s">
        <v>20</v>
      </c>
      <c r="D16" s="63" t="s">
        <v>21</v>
      </c>
      <c r="E16" s="167" t="s">
        <v>20</v>
      </c>
      <c r="F16" s="174" t="s">
        <v>32</v>
      </c>
      <c r="G16" s="28">
        <f>IF(OR(テーブル1415[[#This Row],[列2]]="",
          テーブル1415[[#This Row],[列4]]=""),
     0,
     IFERROR(HOUR(テーブル1415[[#This Row],[列4]]-テーブル1415[[#This Row],[列15]]-テーブル1415[[#This Row],[列2]]),
                  IFERROR(HOUR(テーブル1415[[#This Row],[列4]]-テーブル1415[[#This Row],[列2]]),
                               0)))</f>
        <v>0</v>
      </c>
      <c r="H16" s="29" t="s">
        <v>22</v>
      </c>
      <c r="I16"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31" t="s">
        <v>23</v>
      </c>
      <c r="K16" s="32">
        <f>IFERROR((テーブル1415[[#This Row],[列5]]+テーブル1415[[#This Row],[列7]]/60)*$C$5,"")</f>
        <v>0</v>
      </c>
      <c r="L16" s="33" t="s">
        <v>4</v>
      </c>
      <c r="M16" s="171"/>
      <c r="N16" s="34"/>
      <c r="O16" s="53"/>
      <c r="P16" s="25"/>
    </row>
    <row r="17" spans="1:16" ht="22.5" customHeight="1" x14ac:dyDescent="0.15">
      <c r="A17" s="160"/>
      <c r="B17" s="229" t="str">
        <f>IF(テーブル1415[[#This Row],[列1]]="",
    "",
    TEXT(テーブル1415[[#This Row],[列1]],"(aaa)"))</f>
        <v/>
      </c>
      <c r="C17" s="164" t="s">
        <v>20</v>
      </c>
      <c r="D17" s="63" t="s">
        <v>21</v>
      </c>
      <c r="E17" s="167" t="s">
        <v>20</v>
      </c>
      <c r="F17" s="174" t="s">
        <v>32</v>
      </c>
      <c r="G17" s="28">
        <f>IF(OR(テーブル1415[[#This Row],[列2]]="",
          テーブル1415[[#This Row],[列4]]=""),
     0,
     IFERROR(HOUR(テーブル1415[[#This Row],[列4]]-テーブル1415[[#This Row],[列15]]-テーブル1415[[#This Row],[列2]]),
                  IFERROR(HOUR(テーブル1415[[#This Row],[列4]]-テーブル1415[[#This Row],[列2]]),
                               0)))</f>
        <v>0</v>
      </c>
      <c r="H17" s="29" t="s">
        <v>22</v>
      </c>
      <c r="I17"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31" t="s">
        <v>23</v>
      </c>
      <c r="K17" s="32">
        <f>IFERROR((テーブル1415[[#This Row],[列5]]+テーブル1415[[#This Row],[列7]]/60)*$C$5,"")</f>
        <v>0</v>
      </c>
      <c r="L17" s="33" t="s">
        <v>4</v>
      </c>
      <c r="M17" s="171"/>
      <c r="N17" s="34"/>
      <c r="O17" s="53"/>
      <c r="P17" s="25"/>
    </row>
    <row r="18" spans="1:16" ht="22.5" customHeight="1" x14ac:dyDescent="0.15">
      <c r="A18" s="160"/>
      <c r="B18" s="229" t="str">
        <f>IF(テーブル1415[[#This Row],[列1]]="",
    "",
    TEXT(テーブル1415[[#This Row],[列1]],"(aaa)"))</f>
        <v/>
      </c>
      <c r="C18" s="164" t="s">
        <v>20</v>
      </c>
      <c r="D18" s="63" t="s">
        <v>21</v>
      </c>
      <c r="E18" s="167" t="s">
        <v>20</v>
      </c>
      <c r="F18" s="174" t="s">
        <v>32</v>
      </c>
      <c r="G18" s="28">
        <f>IF(OR(テーブル1415[[#This Row],[列2]]="",
          テーブル1415[[#This Row],[列4]]=""),
     0,
     IFERROR(HOUR(テーブル1415[[#This Row],[列4]]-テーブル1415[[#This Row],[列15]]-テーブル1415[[#This Row],[列2]]),
                  IFERROR(HOUR(テーブル1415[[#This Row],[列4]]-テーブル1415[[#This Row],[列2]]),
                               0)))</f>
        <v>0</v>
      </c>
      <c r="H18" s="29" t="s">
        <v>22</v>
      </c>
      <c r="I18"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31" t="s">
        <v>23</v>
      </c>
      <c r="K18" s="32">
        <f>IFERROR((テーブル1415[[#This Row],[列5]]+テーブル1415[[#This Row],[列7]]/60)*$C$5,"")</f>
        <v>0</v>
      </c>
      <c r="L18" s="33" t="s">
        <v>4</v>
      </c>
      <c r="M18" s="171"/>
      <c r="N18" s="34"/>
      <c r="O18" s="53"/>
      <c r="P18" s="25"/>
    </row>
    <row r="19" spans="1:16" ht="22.5" customHeight="1" x14ac:dyDescent="0.15">
      <c r="A19" s="160"/>
      <c r="B19" s="229" t="str">
        <f>IF(テーブル1415[[#This Row],[列1]]="",
    "",
    TEXT(テーブル1415[[#This Row],[列1]],"(aaa)"))</f>
        <v/>
      </c>
      <c r="C19" s="164" t="s">
        <v>20</v>
      </c>
      <c r="D19" s="63" t="s">
        <v>21</v>
      </c>
      <c r="E19" s="167" t="s">
        <v>20</v>
      </c>
      <c r="F19" s="174" t="s">
        <v>32</v>
      </c>
      <c r="G19" s="28">
        <f>IF(OR(テーブル1415[[#This Row],[列2]]="",
          テーブル1415[[#This Row],[列4]]=""),
     0,
     IFERROR(HOUR(テーブル1415[[#This Row],[列4]]-テーブル1415[[#This Row],[列15]]-テーブル1415[[#This Row],[列2]]),
                  IFERROR(HOUR(テーブル1415[[#This Row],[列4]]-テーブル1415[[#This Row],[列2]]),
                               0)))</f>
        <v>0</v>
      </c>
      <c r="H19" s="29" t="s">
        <v>22</v>
      </c>
      <c r="I19"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31" t="s">
        <v>23</v>
      </c>
      <c r="K19" s="32">
        <f>IFERROR((テーブル1415[[#This Row],[列5]]+テーブル1415[[#This Row],[列7]]/60)*$C$5,"")</f>
        <v>0</v>
      </c>
      <c r="L19" s="33" t="s">
        <v>4</v>
      </c>
      <c r="M19" s="171"/>
      <c r="N19" s="34"/>
      <c r="O19" s="53"/>
      <c r="P19" s="25"/>
    </row>
    <row r="20" spans="1:16" ht="22.5" customHeight="1" x14ac:dyDescent="0.15">
      <c r="A20" s="160"/>
      <c r="B20" s="229" t="str">
        <f>IF(テーブル1415[[#This Row],[列1]]="",
    "",
    TEXT(テーブル1415[[#This Row],[列1]],"(aaa)"))</f>
        <v/>
      </c>
      <c r="C20" s="164" t="s">
        <v>20</v>
      </c>
      <c r="D20" s="63" t="s">
        <v>21</v>
      </c>
      <c r="E20" s="167" t="s">
        <v>20</v>
      </c>
      <c r="F20" s="174" t="s">
        <v>32</v>
      </c>
      <c r="G20" s="28">
        <f>IF(OR(テーブル1415[[#This Row],[列2]]="",
          テーブル1415[[#This Row],[列4]]=""),
     0,
     IFERROR(HOUR(テーブル1415[[#This Row],[列4]]-テーブル1415[[#This Row],[列15]]-テーブル1415[[#This Row],[列2]]),
                  IFERROR(HOUR(テーブル1415[[#This Row],[列4]]-テーブル1415[[#This Row],[列2]]),
                               0)))</f>
        <v>0</v>
      </c>
      <c r="H20" s="29" t="s">
        <v>22</v>
      </c>
      <c r="I20"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31" t="s">
        <v>23</v>
      </c>
      <c r="K20" s="32">
        <f>IFERROR((テーブル1415[[#This Row],[列5]]+テーブル1415[[#This Row],[列7]]/60)*$C$5,"")</f>
        <v>0</v>
      </c>
      <c r="L20" s="33" t="s">
        <v>4</v>
      </c>
      <c r="M20" s="171"/>
      <c r="N20" s="34"/>
      <c r="O20" s="53"/>
      <c r="P20" s="25"/>
    </row>
    <row r="21" spans="1:16" ht="22.5" customHeight="1" x14ac:dyDescent="0.15">
      <c r="A21" s="160"/>
      <c r="B21" s="229" t="str">
        <f>IF(テーブル1415[[#This Row],[列1]]="",
    "",
    TEXT(テーブル1415[[#This Row],[列1]],"(aaa)"))</f>
        <v/>
      </c>
      <c r="C21" s="164" t="s">
        <v>20</v>
      </c>
      <c r="D21" s="63" t="s">
        <v>21</v>
      </c>
      <c r="E21" s="167" t="s">
        <v>20</v>
      </c>
      <c r="F21" s="174" t="s">
        <v>32</v>
      </c>
      <c r="G21" s="28">
        <f>IF(OR(テーブル1415[[#This Row],[列2]]="",
          テーブル1415[[#This Row],[列4]]=""),
     0,
     IFERROR(HOUR(テーブル1415[[#This Row],[列4]]-テーブル1415[[#This Row],[列15]]-テーブル1415[[#This Row],[列2]]),
                  IFERROR(HOUR(テーブル1415[[#This Row],[列4]]-テーブル1415[[#This Row],[列2]]),
                               0)))</f>
        <v>0</v>
      </c>
      <c r="H21" s="29" t="s">
        <v>22</v>
      </c>
      <c r="I21"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31" t="s">
        <v>23</v>
      </c>
      <c r="K21" s="32">
        <f>IFERROR((テーブル1415[[#This Row],[列5]]+テーブル1415[[#This Row],[列7]]/60)*$C$5,"")</f>
        <v>0</v>
      </c>
      <c r="L21" s="33" t="s">
        <v>4</v>
      </c>
      <c r="M21" s="171"/>
      <c r="N21" s="34"/>
      <c r="O21" s="53"/>
      <c r="P21" s="25"/>
    </row>
    <row r="22" spans="1:16" ht="22.5" customHeight="1" x14ac:dyDescent="0.15">
      <c r="A22" s="160"/>
      <c r="B22" s="229" t="str">
        <f>IF(テーブル1415[[#This Row],[列1]]="",
    "",
    TEXT(テーブル1415[[#This Row],[列1]],"(aaa)"))</f>
        <v/>
      </c>
      <c r="C22" s="164" t="s">
        <v>20</v>
      </c>
      <c r="D22" s="63" t="s">
        <v>21</v>
      </c>
      <c r="E22" s="167" t="s">
        <v>20</v>
      </c>
      <c r="F22" s="174" t="s">
        <v>32</v>
      </c>
      <c r="G22" s="28">
        <f>IF(OR(テーブル1415[[#This Row],[列2]]="",
          テーブル1415[[#This Row],[列4]]=""),
     0,
     IFERROR(HOUR(テーブル1415[[#This Row],[列4]]-テーブル1415[[#This Row],[列15]]-テーブル1415[[#This Row],[列2]]),
                  IFERROR(HOUR(テーブル1415[[#This Row],[列4]]-テーブル1415[[#This Row],[列2]]),
                               0)))</f>
        <v>0</v>
      </c>
      <c r="H22" s="29" t="s">
        <v>22</v>
      </c>
      <c r="I22"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31" t="s">
        <v>23</v>
      </c>
      <c r="K22" s="32">
        <f>IFERROR((テーブル1415[[#This Row],[列5]]+テーブル1415[[#This Row],[列7]]/60)*$C$5,"")</f>
        <v>0</v>
      </c>
      <c r="L22" s="33" t="s">
        <v>4</v>
      </c>
      <c r="M22" s="171"/>
      <c r="N22" s="34"/>
      <c r="O22" s="53"/>
      <c r="P22" s="25"/>
    </row>
    <row r="23" spans="1:16" ht="22.5" customHeight="1" x14ac:dyDescent="0.15">
      <c r="A23" s="160"/>
      <c r="B23" s="229" t="str">
        <f>IF(テーブル1415[[#This Row],[列1]]="",
    "",
    TEXT(テーブル1415[[#This Row],[列1]],"(aaa)"))</f>
        <v/>
      </c>
      <c r="C23" s="164" t="s">
        <v>20</v>
      </c>
      <c r="D23" s="63" t="s">
        <v>21</v>
      </c>
      <c r="E23" s="167" t="s">
        <v>20</v>
      </c>
      <c r="F23" s="174" t="s">
        <v>32</v>
      </c>
      <c r="G23" s="28">
        <f>IF(OR(テーブル1415[[#This Row],[列2]]="",
          テーブル1415[[#This Row],[列4]]=""),
     0,
     IFERROR(HOUR(テーブル1415[[#This Row],[列4]]-テーブル1415[[#This Row],[列15]]-テーブル1415[[#This Row],[列2]]),
                  IFERROR(HOUR(テーブル1415[[#This Row],[列4]]-テーブル1415[[#This Row],[列2]]),
                               0)))</f>
        <v>0</v>
      </c>
      <c r="H23" s="29" t="s">
        <v>22</v>
      </c>
      <c r="I23"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31" t="s">
        <v>23</v>
      </c>
      <c r="K23" s="32">
        <f>IFERROR((テーブル1415[[#This Row],[列5]]+テーブル1415[[#This Row],[列7]]/60)*$C$5,"")</f>
        <v>0</v>
      </c>
      <c r="L23" s="33" t="s">
        <v>4</v>
      </c>
      <c r="M23" s="171"/>
      <c r="N23" s="34"/>
      <c r="O23" s="53"/>
      <c r="P23" s="25"/>
    </row>
    <row r="24" spans="1:16" ht="22.5" customHeight="1" x14ac:dyDescent="0.15">
      <c r="A24" s="160"/>
      <c r="B24" s="229" t="str">
        <f>IF(テーブル1415[[#This Row],[列1]]="",
    "",
    TEXT(テーブル1415[[#This Row],[列1]],"(aaa)"))</f>
        <v/>
      </c>
      <c r="C24" s="164" t="s">
        <v>20</v>
      </c>
      <c r="D24" s="63" t="s">
        <v>21</v>
      </c>
      <c r="E24" s="167" t="s">
        <v>20</v>
      </c>
      <c r="F24" s="174" t="s">
        <v>32</v>
      </c>
      <c r="G24" s="28">
        <f>IF(OR(テーブル1415[[#This Row],[列2]]="",
          テーブル1415[[#This Row],[列4]]=""),
     0,
     IFERROR(HOUR(テーブル1415[[#This Row],[列4]]-テーブル1415[[#This Row],[列15]]-テーブル1415[[#This Row],[列2]]),
                  IFERROR(HOUR(テーブル1415[[#This Row],[列4]]-テーブル1415[[#This Row],[列2]]),
                               0)))</f>
        <v>0</v>
      </c>
      <c r="H24" s="29" t="s">
        <v>22</v>
      </c>
      <c r="I24"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31" t="s">
        <v>23</v>
      </c>
      <c r="K24" s="32">
        <f>IFERROR((テーブル1415[[#This Row],[列5]]+テーブル1415[[#This Row],[列7]]/60)*$C$5,"")</f>
        <v>0</v>
      </c>
      <c r="L24" s="33" t="s">
        <v>4</v>
      </c>
      <c r="M24" s="170"/>
      <c r="N24" s="34"/>
      <c r="O24" s="53"/>
      <c r="P24" s="25"/>
    </row>
    <row r="25" spans="1:16" ht="22.5" customHeight="1" x14ac:dyDescent="0.15">
      <c r="A25" s="160"/>
      <c r="B25" s="229" t="str">
        <f>IF(テーブル1415[[#This Row],[列1]]="",
    "",
    TEXT(テーブル1415[[#This Row],[列1]],"(aaa)"))</f>
        <v/>
      </c>
      <c r="C25" s="164" t="s">
        <v>20</v>
      </c>
      <c r="D25" s="27" t="s">
        <v>21</v>
      </c>
      <c r="E25" s="167" t="s">
        <v>20</v>
      </c>
      <c r="F25" s="174" t="s">
        <v>32</v>
      </c>
      <c r="G25" s="28">
        <f>IF(OR(テーブル1415[[#This Row],[列2]]="",
          テーブル1415[[#This Row],[列4]]=""),
     0,
     IFERROR(HOUR(テーブル1415[[#This Row],[列4]]-テーブル1415[[#This Row],[列15]]-テーブル1415[[#This Row],[列2]]),
                  IFERROR(HOUR(テーブル1415[[#This Row],[列4]]-テーブル1415[[#This Row],[列2]]),
                               0)))</f>
        <v>0</v>
      </c>
      <c r="H25" s="29" t="s">
        <v>22</v>
      </c>
      <c r="I25"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31" t="s">
        <v>23</v>
      </c>
      <c r="K25" s="32">
        <f>IFERROR((テーブル1415[[#This Row],[列5]]+テーブル1415[[#This Row],[列7]]/60)*$C$5,"")</f>
        <v>0</v>
      </c>
      <c r="L25" s="33" t="s">
        <v>4</v>
      </c>
      <c r="M25" s="171"/>
      <c r="N25" s="34"/>
      <c r="O25" s="53"/>
      <c r="P25" s="25"/>
    </row>
    <row r="26" spans="1:16" ht="22.5" customHeight="1" x14ac:dyDescent="0.15">
      <c r="A26" s="160"/>
      <c r="B26" s="229" t="str">
        <f>IF(テーブル1415[[#This Row],[列1]]="",
    "",
    TEXT(テーブル1415[[#This Row],[列1]],"(aaa)"))</f>
        <v/>
      </c>
      <c r="C26" s="164" t="s">
        <v>20</v>
      </c>
      <c r="D26" s="27" t="s">
        <v>21</v>
      </c>
      <c r="E26" s="167" t="s">
        <v>20</v>
      </c>
      <c r="F26" s="174" t="s">
        <v>32</v>
      </c>
      <c r="G26" s="28">
        <f>IF(OR(テーブル1415[[#This Row],[列2]]="",
          テーブル1415[[#This Row],[列4]]=""),
     0,
     IFERROR(HOUR(テーブル1415[[#This Row],[列4]]-テーブル1415[[#This Row],[列15]]-テーブル1415[[#This Row],[列2]]),
                  IFERROR(HOUR(テーブル1415[[#This Row],[列4]]-テーブル1415[[#This Row],[列2]]),
                               0)))</f>
        <v>0</v>
      </c>
      <c r="H26" s="29" t="s">
        <v>22</v>
      </c>
      <c r="I26"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31" t="s">
        <v>23</v>
      </c>
      <c r="K26" s="32">
        <f>IFERROR((テーブル1415[[#This Row],[列5]]+テーブル1415[[#This Row],[列7]]/60)*$C$5,"")</f>
        <v>0</v>
      </c>
      <c r="L26" s="33" t="s">
        <v>4</v>
      </c>
      <c r="M26" s="171"/>
      <c r="N26" s="34"/>
      <c r="O26" s="53"/>
      <c r="P26" s="25"/>
    </row>
    <row r="27" spans="1:16" ht="22.5" customHeight="1" x14ac:dyDescent="0.15">
      <c r="A27" s="160"/>
      <c r="B27" s="229" t="str">
        <f>IF(テーブル1415[[#This Row],[列1]]="",
    "",
    TEXT(テーブル1415[[#This Row],[列1]],"(aaa)"))</f>
        <v/>
      </c>
      <c r="C27" s="164" t="s">
        <v>20</v>
      </c>
      <c r="D27" s="27" t="s">
        <v>21</v>
      </c>
      <c r="E27" s="167" t="s">
        <v>20</v>
      </c>
      <c r="F27" s="174" t="s">
        <v>32</v>
      </c>
      <c r="G27" s="28">
        <f>IF(OR(テーブル1415[[#This Row],[列2]]="",
          テーブル1415[[#This Row],[列4]]=""),
     0,
     IFERROR(HOUR(テーブル1415[[#This Row],[列4]]-テーブル1415[[#This Row],[列15]]-テーブル1415[[#This Row],[列2]]),
                  IFERROR(HOUR(テーブル1415[[#This Row],[列4]]-テーブル1415[[#This Row],[列2]]),
                               0)))</f>
        <v>0</v>
      </c>
      <c r="H27" s="29" t="s">
        <v>22</v>
      </c>
      <c r="I27"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31" t="s">
        <v>23</v>
      </c>
      <c r="K27" s="32">
        <f>IFERROR((テーブル1415[[#This Row],[列5]]+テーブル1415[[#This Row],[列7]]/60)*$C$5,"")</f>
        <v>0</v>
      </c>
      <c r="L27" s="33" t="s">
        <v>4</v>
      </c>
      <c r="M27" s="171"/>
      <c r="N27" s="34"/>
      <c r="O27" s="53"/>
      <c r="P27" s="25"/>
    </row>
    <row r="28" spans="1:16" ht="22.5" customHeight="1" x14ac:dyDescent="0.15">
      <c r="A28" s="160"/>
      <c r="B28" s="229" t="str">
        <f>IF(テーブル1415[[#This Row],[列1]]="",
    "",
    TEXT(テーブル1415[[#This Row],[列1]],"(aaa)"))</f>
        <v/>
      </c>
      <c r="C28" s="164" t="s">
        <v>20</v>
      </c>
      <c r="D28" s="27" t="s">
        <v>21</v>
      </c>
      <c r="E28" s="167" t="s">
        <v>20</v>
      </c>
      <c r="F28" s="174" t="s">
        <v>32</v>
      </c>
      <c r="G28" s="28">
        <f>IF(OR(テーブル1415[[#This Row],[列2]]="",
          テーブル1415[[#This Row],[列4]]=""),
     0,
     IFERROR(HOUR(テーブル1415[[#This Row],[列4]]-テーブル1415[[#This Row],[列15]]-テーブル1415[[#This Row],[列2]]),
                  IFERROR(HOUR(テーブル1415[[#This Row],[列4]]-テーブル1415[[#This Row],[列2]]),
                               0)))</f>
        <v>0</v>
      </c>
      <c r="H28" s="29" t="s">
        <v>22</v>
      </c>
      <c r="I28"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31" t="s">
        <v>23</v>
      </c>
      <c r="K28" s="32">
        <f>IFERROR((テーブル1415[[#This Row],[列5]]+テーブル1415[[#This Row],[列7]]/60)*$C$5,"")</f>
        <v>0</v>
      </c>
      <c r="L28" s="33" t="s">
        <v>4</v>
      </c>
      <c r="M28" s="171"/>
      <c r="N28" s="34"/>
      <c r="O28" s="53"/>
      <c r="P28" s="25"/>
    </row>
    <row r="29" spans="1:16" ht="22.5" customHeight="1" x14ac:dyDescent="0.15">
      <c r="A29" s="160"/>
      <c r="B29" s="229" t="str">
        <f>IF(テーブル1415[[#This Row],[列1]]="",
    "",
    TEXT(テーブル1415[[#This Row],[列1]],"(aaa)"))</f>
        <v/>
      </c>
      <c r="C29" s="164" t="s">
        <v>20</v>
      </c>
      <c r="D29" s="27" t="s">
        <v>21</v>
      </c>
      <c r="E29" s="167" t="s">
        <v>20</v>
      </c>
      <c r="F29" s="174" t="s">
        <v>32</v>
      </c>
      <c r="G29" s="28">
        <f>IF(OR(テーブル1415[[#This Row],[列2]]="",
          テーブル1415[[#This Row],[列4]]=""),
     0,
     IFERROR(HOUR(テーブル1415[[#This Row],[列4]]-テーブル1415[[#This Row],[列15]]-テーブル1415[[#This Row],[列2]]),
                  IFERROR(HOUR(テーブル1415[[#This Row],[列4]]-テーブル1415[[#This Row],[列2]]),
                               0)))</f>
        <v>0</v>
      </c>
      <c r="H29" s="29" t="s">
        <v>22</v>
      </c>
      <c r="I29" s="36"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31" t="s">
        <v>23</v>
      </c>
      <c r="K29" s="32">
        <f>IFERROR((テーブル1415[[#This Row],[列5]]+テーブル1415[[#This Row],[列7]]/60)*$C$5,"")</f>
        <v>0</v>
      </c>
      <c r="L29" s="33" t="s">
        <v>4</v>
      </c>
      <c r="M29" s="171"/>
      <c r="N29" s="34"/>
      <c r="O29" s="53"/>
      <c r="P29" s="25"/>
    </row>
    <row r="30" spans="1:16" ht="22.5" customHeight="1" thickBot="1" x14ac:dyDescent="0.2">
      <c r="A30" s="161"/>
      <c r="B30" s="230" t="str">
        <f>IF(テーブル1415[[#This Row],[列1]]="",
    "",
    TEXT(テーブル1415[[#This Row],[列1]],"(aaa)"))</f>
        <v/>
      </c>
      <c r="C30" s="165" t="s">
        <v>20</v>
      </c>
      <c r="D30" s="38" t="s">
        <v>21</v>
      </c>
      <c r="E30" s="168" t="s">
        <v>20</v>
      </c>
      <c r="F30" s="175" t="s">
        <v>32</v>
      </c>
      <c r="G30" s="39">
        <f>IF(OR(テーブル1415[[#This Row],[列2]]="",
          テーブル1415[[#This Row],[列4]]=""),
     0,
     IFERROR(HOUR(テーブル1415[[#This Row],[列4]]-テーブル1415[[#This Row],[列15]]-テーブル1415[[#This Row],[列2]]),
                  IFERROR(HOUR(テーブル1415[[#This Row],[列4]]-テーブル1415[[#This Row],[列2]]),
                               0)))</f>
        <v>0</v>
      </c>
      <c r="H30" s="40" t="s">
        <v>22</v>
      </c>
      <c r="I30" s="41"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42" t="s">
        <v>23</v>
      </c>
      <c r="K30" s="43">
        <f>IFERROR((テーブル1415[[#This Row],[列5]]+テーブル1415[[#This Row],[列7]]/60)*$C$5,"")</f>
        <v>0</v>
      </c>
      <c r="L30" s="44" t="s">
        <v>4</v>
      </c>
      <c r="M30" s="172"/>
      <c r="N30" s="45"/>
      <c r="O30" s="53"/>
      <c r="P30" s="25"/>
    </row>
    <row r="31" spans="1:16" ht="22.5" customHeight="1" thickBot="1" x14ac:dyDescent="0.2">
      <c r="A31" s="206" t="s">
        <v>27</v>
      </c>
      <c r="B31" s="207"/>
      <c r="C31" s="208"/>
      <c r="D31" s="209"/>
      <c r="E31" s="210"/>
      <c r="F31" s="61"/>
      <c r="G31" s="211">
        <f>SUM(テーブル1415[[#All],[列5]])+SUM(テーブル1415[[#All],[列7]])/60</f>
        <v>0</v>
      </c>
      <c r="H31" s="212"/>
      <c r="I31" s="213" t="s">
        <v>24</v>
      </c>
      <c r="J31" s="214"/>
      <c r="K31" s="46">
        <f>SUM(テーブル1415[[#All],[列9]])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②年月支払分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IF(テーブル141541[[#This Row],[列1]]="",
    "",
    TEXT(テーブル141541[[#This Row],[列1]],"(aaa)"))</f>
        <v/>
      </c>
      <c r="C8" s="177" t="s">
        <v>32</v>
      </c>
      <c r="D8" s="17" t="s">
        <v>13</v>
      </c>
      <c r="E8" s="178" t="s">
        <v>32</v>
      </c>
      <c r="F8" s="179" t="s">
        <v>32</v>
      </c>
      <c r="G8" s="18">
        <f>IF(OR(テーブル141541[[#This Row],[列2]]="",
          テーブル141541[[#This Row],[列4]]=""),
     0,
     IFERROR(HOUR(テーブル141541[[#This Row],[列4]]-テーブル141541[[#This Row],[列15]]-テーブル141541[[#This Row],[列2]]),
                  IFERROR(HOUR(テーブル141541[[#This Row],[列4]]-テーブル141541[[#This Row],[列2]]),
                               0)))</f>
        <v>0</v>
      </c>
      <c r="H8" s="19" t="s">
        <v>22</v>
      </c>
      <c r="I8" s="2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21" t="s">
        <v>23</v>
      </c>
      <c r="K8" s="22">
        <f>IFERROR((テーブル141541[[#This Row],[列5]]+テーブル141541[[#This Row],[列7]]/60)*$C$5,"")</f>
        <v>0</v>
      </c>
      <c r="L8" s="23" t="s">
        <v>4</v>
      </c>
      <c r="M8" s="176"/>
      <c r="N8" s="24"/>
      <c r="O8" s="53"/>
      <c r="P8" s="25"/>
    </row>
    <row r="9" spans="1:16" ht="22.5" customHeight="1" x14ac:dyDescent="0.15">
      <c r="A9" s="160"/>
      <c r="B9" s="228" t="str">
        <f>IF(テーブル141541[[#This Row],[列1]]="",
    "",
    TEXT(テーブル141541[[#This Row],[列1]],"(aaa)"))</f>
        <v/>
      </c>
      <c r="C9" s="164" t="s">
        <v>32</v>
      </c>
      <c r="D9" s="63" t="s">
        <v>13</v>
      </c>
      <c r="E9" s="167" t="s">
        <v>32</v>
      </c>
      <c r="F9" s="174" t="s">
        <v>32</v>
      </c>
      <c r="G9" s="28">
        <f>IF(OR(テーブル141541[[#This Row],[列2]]="",
          テーブル141541[[#This Row],[列4]]=""),
     0,
     IFERROR(HOUR(テーブル141541[[#This Row],[列4]]-テーブル141541[[#This Row],[列15]]-テーブル141541[[#This Row],[列2]]),
                  IFERROR(HOUR(テーブル141541[[#This Row],[列4]]-テーブル141541[[#This Row],[列2]]),
                               0)))</f>
        <v>0</v>
      </c>
      <c r="H9" s="29" t="s">
        <v>22</v>
      </c>
      <c r="I9" s="3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31" t="s">
        <v>23</v>
      </c>
      <c r="K9" s="32">
        <f>IFERROR((テーブル141541[[#This Row],[列5]]+テーブル141541[[#This Row],[列7]]/60)*$C$5,"")</f>
        <v>0</v>
      </c>
      <c r="L9" s="33" t="s">
        <v>4</v>
      </c>
      <c r="M9" s="170"/>
      <c r="N9" s="34"/>
      <c r="O9" s="53"/>
      <c r="P9" s="25"/>
    </row>
    <row r="10" spans="1:16" ht="22.5" customHeight="1" x14ac:dyDescent="0.15">
      <c r="A10" s="160"/>
      <c r="B10" s="229" t="str">
        <f>IF(テーブル141541[[#This Row],[列1]]="",
    "",
    TEXT(テーブル141541[[#This Row],[列1]],"(aaa)"))</f>
        <v/>
      </c>
      <c r="C10" s="164" t="s">
        <v>32</v>
      </c>
      <c r="D10" s="63" t="s">
        <v>13</v>
      </c>
      <c r="E10" s="167" t="s">
        <v>32</v>
      </c>
      <c r="F10" s="174" t="s">
        <v>32</v>
      </c>
      <c r="G10" s="28">
        <f>IF(OR(テーブル141541[[#This Row],[列2]]="",
          テーブル141541[[#This Row],[列4]]=""),
     0,
     IFERROR(HOUR(テーブル141541[[#This Row],[列4]]-テーブル141541[[#This Row],[列15]]-テーブル141541[[#This Row],[列2]]),
                  IFERROR(HOUR(テーブル141541[[#This Row],[列4]]-テーブル141541[[#This Row],[列2]]),
                               0)))</f>
        <v>0</v>
      </c>
      <c r="H10" s="29" t="s">
        <v>22</v>
      </c>
      <c r="I10"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31" t="s">
        <v>23</v>
      </c>
      <c r="K10" s="32">
        <f>IFERROR((テーブル141541[[#This Row],[列5]]+テーブル141541[[#This Row],[列7]]/60)*$C$5,"")</f>
        <v>0</v>
      </c>
      <c r="L10" s="33" t="s">
        <v>4</v>
      </c>
      <c r="M10" s="171"/>
      <c r="N10" s="34"/>
      <c r="O10" s="53"/>
      <c r="P10" s="25"/>
    </row>
    <row r="11" spans="1:16" ht="22.5" customHeight="1" x14ac:dyDescent="0.15">
      <c r="A11" s="160"/>
      <c r="B11" s="229" t="str">
        <f>IF(テーブル141541[[#This Row],[列1]]="",
    "",
    TEXT(テーブル141541[[#This Row],[列1]],"(aaa)"))</f>
        <v/>
      </c>
      <c r="C11" s="164" t="s">
        <v>20</v>
      </c>
      <c r="D11" s="63" t="s">
        <v>21</v>
      </c>
      <c r="E11" s="167" t="s">
        <v>20</v>
      </c>
      <c r="F11" s="174" t="s">
        <v>32</v>
      </c>
      <c r="G11" s="28">
        <f>IF(OR(テーブル141541[[#This Row],[列2]]="",
          テーブル141541[[#This Row],[列4]]=""),
     0,
     IFERROR(HOUR(テーブル141541[[#This Row],[列4]]-テーブル141541[[#This Row],[列15]]-テーブル141541[[#This Row],[列2]]),
                  IFERROR(HOUR(テーブル141541[[#This Row],[列4]]-テーブル141541[[#This Row],[列2]]),
                               0)))</f>
        <v>0</v>
      </c>
      <c r="H11" s="29" t="s">
        <v>22</v>
      </c>
      <c r="I11"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31" t="s">
        <v>23</v>
      </c>
      <c r="K11" s="32">
        <f>IFERROR((テーブル141541[[#This Row],[列5]]+テーブル141541[[#This Row],[列7]]/60)*$C$5,"")</f>
        <v>0</v>
      </c>
      <c r="L11" s="33" t="s">
        <v>4</v>
      </c>
      <c r="M11" s="171"/>
      <c r="N11" s="34"/>
      <c r="O11" s="53"/>
      <c r="P11" s="25"/>
    </row>
    <row r="12" spans="1:16" ht="22.5" customHeight="1" x14ac:dyDescent="0.15">
      <c r="A12" s="160"/>
      <c r="B12" s="229" t="str">
        <f>IF(テーブル141541[[#This Row],[列1]]="",
    "",
    TEXT(テーブル141541[[#This Row],[列1]],"(aaa)"))</f>
        <v/>
      </c>
      <c r="C12" s="164" t="s">
        <v>20</v>
      </c>
      <c r="D12" s="63" t="s">
        <v>21</v>
      </c>
      <c r="E12" s="167" t="s">
        <v>20</v>
      </c>
      <c r="F12" s="174" t="s">
        <v>32</v>
      </c>
      <c r="G12" s="28">
        <f>IF(OR(テーブル141541[[#This Row],[列2]]="",
          テーブル141541[[#This Row],[列4]]=""),
     0,
     IFERROR(HOUR(テーブル141541[[#This Row],[列4]]-テーブル141541[[#This Row],[列15]]-テーブル141541[[#This Row],[列2]]),
                  IFERROR(HOUR(テーブル141541[[#This Row],[列4]]-テーブル141541[[#This Row],[列2]]),
                               0)))</f>
        <v>0</v>
      </c>
      <c r="H12" s="29" t="s">
        <v>22</v>
      </c>
      <c r="I12"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31" t="s">
        <v>23</v>
      </c>
      <c r="K12" s="32">
        <f>IFERROR((テーブル141541[[#This Row],[列5]]+テーブル141541[[#This Row],[列7]]/60)*$C$5,"")</f>
        <v>0</v>
      </c>
      <c r="L12" s="33" t="s">
        <v>4</v>
      </c>
      <c r="M12" s="171"/>
      <c r="N12" s="34"/>
      <c r="O12" s="53"/>
      <c r="P12" s="25"/>
    </row>
    <row r="13" spans="1:16" ht="22.5" customHeight="1" x14ac:dyDescent="0.15">
      <c r="A13" s="160"/>
      <c r="B13" s="229" t="str">
        <f>IF(テーブル141541[[#This Row],[列1]]="",
    "",
    TEXT(テーブル141541[[#This Row],[列1]],"(aaa)"))</f>
        <v/>
      </c>
      <c r="C13" s="164" t="s">
        <v>20</v>
      </c>
      <c r="D13" s="63" t="s">
        <v>21</v>
      </c>
      <c r="E13" s="167" t="s">
        <v>20</v>
      </c>
      <c r="F13" s="174" t="s">
        <v>32</v>
      </c>
      <c r="G13" s="28">
        <f>IF(OR(テーブル141541[[#This Row],[列2]]="",
          テーブル141541[[#This Row],[列4]]=""),
     0,
     IFERROR(HOUR(テーブル141541[[#This Row],[列4]]-テーブル141541[[#This Row],[列15]]-テーブル141541[[#This Row],[列2]]),
                  IFERROR(HOUR(テーブル141541[[#This Row],[列4]]-テーブル141541[[#This Row],[列2]]),
                               0)))</f>
        <v>0</v>
      </c>
      <c r="H13" s="29" t="s">
        <v>22</v>
      </c>
      <c r="I13"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31" t="s">
        <v>23</v>
      </c>
      <c r="K13" s="32">
        <f>IFERROR((テーブル141541[[#This Row],[列5]]+テーブル141541[[#This Row],[列7]]/60)*$C$5,"")</f>
        <v>0</v>
      </c>
      <c r="L13" s="33" t="s">
        <v>4</v>
      </c>
      <c r="M13" s="171"/>
      <c r="N13" s="34"/>
      <c r="O13" s="53"/>
      <c r="P13" s="25"/>
    </row>
    <row r="14" spans="1:16" ht="22.5" customHeight="1" x14ac:dyDescent="0.15">
      <c r="A14" s="160"/>
      <c r="B14" s="229" t="str">
        <f>IF(テーブル141541[[#This Row],[列1]]="",
    "",
    TEXT(テーブル141541[[#This Row],[列1]],"(aaa)"))</f>
        <v/>
      </c>
      <c r="C14" s="164" t="s">
        <v>20</v>
      </c>
      <c r="D14" s="63" t="s">
        <v>21</v>
      </c>
      <c r="E14" s="167" t="s">
        <v>20</v>
      </c>
      <c r="F14" s="174" t="s">
        <v>32</v>
      </c>
      <c r="G14" s="28">
        <f>IF(OR(テーブル141541[[#This Row],[列2]]="",
          テーブル141541[[#This Row],[列4]]=""),
     0,
     IFERROR(HOUR(テーブル141541[[#This Row],[列4]]-テーブル141541[[#This Row],[列15]]-テーブル141541[[#This Row],[列2]]),
                  IFERROR(HOUR(テーブル141541[[#This Row],[列4]]-テーブル141541[[#This Row],[列2]]),
                               0)))</f>
        <v>0</v>
      </c>
      <c r="H14" s="29" t="s">
        <v>22</v>
      </c>
      <c r="I14"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31" t="s">
        <v>23</v>
      </c>
      <c r="K14" s="32">
        <f>IFERROR((テーブル141541[[#This Row],[列5]]+テーブル141541[[#This Row],[列7]]/60)*$C$5,"")</f>
        <v>0</v>
      </c>
      <c r="L14" s="33" t="s">
        <v>4</v>
      </c>
      <c r="M14" s="171"/>
      <c r="N14" s="34"/>
      <c r="O14" s="53"/>
      <c r="P14" s="25"/>
    </row>
    <row r="15" spans="1:16" ht="22.5" customHeight="1" x14ac:dyDescent="0.15">
      <c r="A15" s="160"/>
      <c r="B15" s="229" t="str">
        <f>IF(テーブル141541[[#This Row],[列1]]="",
    "",
    TEXT(テーブル141541[[#This Row],[列1]],"(aaa)"))</f>
        <v/>
      </c>
      <c r="C15" s="164" t="s">
        <v>20</v>
      </c>
      <c r="D15" s="63" t="s">
        <v>21</v>
      </c>
      <c r="E15" s="167" t="s">
        <v>20</v>
      </c>
      <c r="F15" s="174" t="s">
        <v>32</v>
      </c>
      <c r="G15" s="28">
        <f>IF(OR(テーブル141541[[#This Row],[列2]]="",
          テーブル141541[[#This Row],[列4]]=""),
     0,
     IFERROR(HOUR(テーブル141541[[#This Row],[列4]]-テーブル141541[[#This Row],[列15]]-テーブル141541[[#This Row],[列2]]),
                  IFERROR(HOUR(テーブル141541[[#This Row],[列4]]-テーブル141541[[#This Row],[列2]]),
                               0)))</f>
        <v>0</v>
      </c>
      <c r="H15" s="29" t="s">
        <v>22</v>
      </c>
      <c r="I15"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31" t="s">
        <v>23</v>
      </c>
      <c r="K15" s="32">
        <f>IFERROR((テーブル141541[[#This Row],[列5]]+テーブル141541[[#This Row],[列7]]/60)*$C$5,"")</f>
        <v>0</v>
      </c>
      <c r="L15" s="33" t="s">
        <v>4</v>
      </c>
      <c r="M15" s="171"/>
      <c r="N15" s="34"/>
      <c r="O15" s="53"/>
      <c r="P15" s="25"/>
    </row>
    <row r="16" spans="1:16" ht="22.5" customHeight="1" x14ac:dyDescent="0.15">
      <c r="A16" s="160"/>
      <c r="B16" s="229" t="str">
        <f>IF(テーブル141541[[#This Row],[列1]]="",
    "",
    TEXT(テーブル141541[[#This Row],[列1]],"(aaa)"))</f>
        <v/>
      </c>
      <c r="C16" s="164" t="s">
        <v>20</v>
      </c>
      <c r="D16" s="63" t="s">
        <v>21</v>
      </c>
      <c r="E16" s="167" t="s">
        <v>20</v>
      </c>
      <c r="F16" s="174" t="s">
        <v>32</v>
      </c>
      <c r="G16" s="28">
        <f>IF(OR(テーブル141541[[#This Row],[列2]]="",
          テーブル141541[[#This Row],[列4]]=""),
     0,
     IFERROR(HOUR(テーブル141541[[#This Row],[列4]]-テーブル141541[[#This Row],[列15]]-テーブル141541[[#This Row],[列2]]),
                  IFERROR(HOUR(テーブル141541[[#This Row],[列4]]-テーブル141541[[#This Row],[列2]]),
                               0)))</f>
        <v>0</v>
      </c>
      <c r="H16" s="29" t="s">
        <v>22</v>
      </c>
      <c r="I16"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31" t="s">
        <v>23</v>
      </c>
      <c r="K16" s="32">
        <f>IFERROR((テーブル141541[[#This Row],[列5]]+テーブル141541[[#This Row],[列7]]/60)*$C$5,"")</f>
        <v>0</v>
      </c>
      <c r="L16" s="33" t="s">
        <v>4</v>
      </c>
      <c r="M16" s="171"/>
      <c r="N16" s="34"/>
      <c r="O16" s="53"/>
      <c r="P16" s="25"/>
    </row>
    <row r="17" spans="1:16" ht="22.5" customHeight="1" x14ac:dyDescent="0.15">
      <c r="A17" s="160"/>
      <c r="B17" s="229" t="str">
        <f>IF(テーブル141541[[#This Row],[列1]]="",
    "",
    TEXT(テーブル141541[[#This Row],[列1]],"(aaa)"))</f>
        <v/>
      </c>
      <c r="C17" s="164" t="s">
        <v>20</v>
      </c>
      <c r="D17" s="63" t="s">
        <v>21</v>
      </c>
      <c r="E17" s="167" t="s">
        <v>20</v>
      </c>
      <c r="F17" s="174" t="s">
        <v>32</v>
      </c>
      <c r="G17" s="28">
        <f>IF(OR(テーブル141541[[#This Row],[列2]]="",
          テーブル141541[[#This Row],[列4]]=""),
     0,
     IFERROR(HOUR(テーブル141541[[#This Row],[列4]]-テーブル141541[[#This Row],[列15]]-テーブル141541[[#This Row],[列2]]),
                  IFERROR(HOUR(テーブル141541[[#This Row],[列4]]-テーブル141541[[#This Row],[列2]]),
                               0)))</f>
        <v>0</v>
      </c>
      <c r="H17" s="29" t="s">
        <v>22</v>
      </c>
      <c r="I17"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31" t="s">
        <v>23</v>
      </c>
      <c r="K17" s="32">
        <f>IFERROR((テーブル141541[[#This Row],[列5]]+テーブル141541[[#This Row],[列7]]/60)*$C$5,"")</f>
        <v>0</v>
      </c>
      <c r="L17" s="33" t="s">
        <v>4</v>
      </c>
      <c r="M17" s="171"/>
      <c r="N17" s="34"/>
      <c r="O17" s="53"/>
      <c r="P17" s="25"/>
    </row>
    <row r="18" spans="1:16" ht="22.5" customHeight="1" x14ac:dyDescent="0.15">
      <c r="A18" s="160"/>
      <c r="B18" s="229" t="str">
        <f>IF(テーブル141541[[#This Row],[列1]]="",
    "",
    TEXT(テーブル141541[[#This Row],[列1]],"(aaa)"))</f>
        <v/>
      </c>
      <c r="C18" s="164" t="s">
        <v>20</v>
      </c>
      <c r="D18" s="63" t="s">
        <v>21</v>
      </c>
      <c r="E18" s="167" t="s">
        <v>20</v>
      </c>
      <c r="F18" s="174" t="s">
        <v>32</v>
      </c>
      <c r="G18" s="28">
        <f>IF(OR(テーブル141541[[#This Row],[列2]]="",
          テーブル141541[[#This Row],[列4]]=""),
     0,
     IFERROR(HOUR(テーブル141541[[#This Row],[列4]]-テーブル141541[[#This Row],[列15]]-テーブル141541[[#This Row],[列2]]),
                  IFERROR(HOUR(テーブル141541[[#This Row],[列4]]-テーブル141541[[#This Row],[列2]]),
                               0)))</f>
        <v>0</v>
      </c>
      <c r="H18" s="29" t="s">
        <v>22</v>
      </c>
      <c r="I18"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31" t="s">
        <v>23</v>
      </c>
      <c r="K18" s="32">
        <f>IFERROR((テーブル141541[[#This Row],[列5]]+テーブル141541[[#This Row],[列7]]/60)*$C$5,"")</f>
        <v>0</v>
      </c>
      <c r="L18" s="33" t="s">
        <v>4</v>
      </c>
      <c r="M18" s="171"/>
      <c r="N18" s="34"/>
      <c r="O18" s="53"/>
      <c r="P18" s="25"/>
    </row>
    <row r="19" spans="1:16" ht="22.5" customHeight="1" x14ac:dyDescent="0.15">
      <c r="A19" s="160"/>
      <c r="B19" s="229" t="str">
        <f>IF(テーブル141541[[#This Row],[列1]]="",
    "",
    TEXT(テーブル141541[[#This Row],[列1]],"(aaa)"))</f>
        <v/>
      </c>
      <c r="C19" s="164" t="s">
        <v>20</v>
      </c>
      <c r="D19" s="63" t="s">
        <v>21</v>
      </c>
      <c r="E19" s="167" t="s">
        <v>20</v>
      </c>
      <c r="F19" s="174" t="s">
        <v>32</v>
      </c>
      <c r="G19" s="28">
        <f>IF(OR(テーブル141541[[#This Row],[列2]]="",
          テーブル141541[[#This Row],[列4]]=""),
     0,
     IFERROR(HOUR(テーブル141541[[#This Row],[列4]]-テーブル141541[[#This Row],[列15]]-テーブル141541[[#This Row],[列2]]),
                  IFERROR(HOUR(テーブル141541[[#This Row],[列4]]-テーブル141541[[#This Row],[列2]]),
                               0)))</f>
        <v>0</v>
      </c>
      <c r="H19" s="29" t="s">
        <v>22</v>
      </c>
      <c r="I19"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31" t="s">
        <v>23</v>
      </c>
      <c r="K19" s="32">
        <f>IFERROR((テーブル141541[[#This Row],[列5]]+テーブル141541[[#This Row],[列7]]/60)*$C$5,"")</f>
        <v>0</v>
      </c>
      <c r="L19" s="33" t="s">
        <v>4</v>
      </c>
      <c r="M19" s="171"/>
      <c r="N19" s="34"/>
      <c r="O19" s="53"/>
      <c r="P19" s="25"/>
    </row>
    <row r="20" spans="1:16" ht="22.5" customHeight="1" x14ac:dyDescent="0.15">
      <c r="A20" s="160"/>
      <c r="B20" s="229" t="str">
        <f>IF(テーブル141541[[#This Row],[列1]]="",
    "",
    TEXT(テーブル141541[[#This Row],[列1]],"(aaa)"))</f>
        <v/>
      </c>
      <c r="C20" s="164" t="s">
        <v>20</v>
      </c>
      <c r="D20" s="63" t="s">
        <v>21</v>
      </c>
      <c r="E20" s="167" t="s">
        <v>20</v>
      </c>
      <c r="F20" s="174" t="s">
        <v>32</v>
      </c>
      <c r="G20" s="28">
        <f>IF(OR(テーブル141541[[#This Row],[列2]]="",
          テーブル141541[[#This Row],[列4]]=""),
     0,
     IFERROR(HOUR(テーブル141541[[#This Row],[列4]]-テーブル141541[[#This Row],[列15]]-テーブル141541[[#This Row],[列2]]),
                  IFERROR(HOUR(テーブル141541[[#This Row],[列4]]-テーブル141541[[#This Row],[列2]]),
                               0)))</f>
        <v>0</v>
      </c>
      <c r="H20" s="29" t="s">
        <v>22</v>
      </c>
      <c r="I20"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31" t="s">
        <v>23</v>
      </c>
      <c r="K20" s="32">
        <f>IFERROR((テーブル141541[[#This Row],[列5]]+テーブル141541[[#This Row],[列7]]/60)*$C$5,"")</f>
        <v>0</v>
      </c>
      <c r="L20" s="33" t="s">
        <v>4</v>
      </c>
      <c r="M20" s="171"/>
      <c r="N20" s="34"/>
      <c r="O20" s="53"/>
      <c r="P20" s="25"/>
    </row>
    <row r="21" spans="1:16" ht="22.5" customHeight="1" x14ac:dyDescent="0.15">
      <c r="A21" s="160"/>
      <c r="B21" s="229" t="str">
        <f>IF(テーブル141541[[#This Row],[列1]]="",
    "",
    TEXT(テーブル141541[[#This Row],[列1]],"(aaa)"))</f>
        <v/>
      </c>
      <c r="C21" s="164" t="s">
        <v>20</v>
      </c>
      <c r="D21" s="63" t="s">
        <v>21</v>
      </c>
      <c r="E21" s="167" t="s">
        <v>20</v>
      </c>
      <c r="F21" s="174" t="s">
        <v>32</v>
      </c>
      <c r="G21" s="28">
        <f>IF(OR(テーブル141541[[#This Row],[列2]]="",
          テーブル141541[[#This Row],[列4]]=""),
     0,
     IFERROR(HOUR(テーブル141541[[#This Row],[列4]]-テーブル141541[[#This Row],[列15]]-テーブル141541[[#This Row],[列2]]),
                  IFERROR(HOUR(テーブル141541[[#This Row],[列4]]-テーブル141541[[#This Row],[列2]]),
                               0)))</f>
        <v>0</v>
      </c>
      <c r="H21" s="29" t="s">
        <v>22</v>
      </c>
      <c r="I21"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31" t="s">
        <v>23</v>
      </c>
      <c r="K21" s="32">
        <f>IFERROR((テーブル141541[[#This Row],[列5]]+テーブル141541[[#This Row],[列7]]/60)*$C$5,"")</f>
        <v>0</v>
      </c>
      <c r="L21" s="33" t="s">
        <v>4</v>
      </c>
      <c r="M21" s="171"/>
      <c r="N21" s="34"/>
      <c r="O21" s="53"/>
      <c r="P21" s="25"/>
    </row>
    <row r="22" spans="1:16" ht="22.5" customHeight="1" x14ac:dyDescent="0.15">
      <c r="A22" s="160"/>
      <c r="B22" s="229" t="str">
        <f>IF(テーブル141541[[#This Row],[列1]]="",
    "",
    TEXT(テーブル141541[[#This Row],[列1]],"(aaa)"))</f>
        <v/>
      </c>
      <c r="C22" s="164" t="s">
        <v>20</v>
      </c>
      <c r="D22" s="63" t="s">
        <v>21</v>
      </c>
      <c r="E22" s="167" t="s">
        <v>20</v>
      </c>
      <c r="F22" s="174" t="s">
        <v>32</v>
      </c>
      <c r="G22" s="28">
        <f>IF(OR(テーブル141541[[#This Row],[列2]]="",
          テーブル141541[[#This Row],[列4]]=""),
     0,
     IFERROR(HOUR(テーブル141541[[#This Row],[列4]]-テーブル141541[[#This Row],[列15]]-テーブル141541[[#This Row],[列2]]),
                  IFERROR(HOUR(テーブル141541[[#This Row],[列4]]-テーブル141541[[#This Row],[列2]]),
                               0)))</f>
        <v>0</v>
      </c>
      <c r="H22" s="29" t="s">
        <v>22</v>
      </c>
      <c r="I22"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31" t="s">
        <v>23</v>
      </c>
      <c r="K22" s="32">
        <f>IFERROR((テーブル141541[[#This Row],[列5]]+テーブル141541[[#This Row],[列7]]/60)*$C$5,"")</f>
        <v>0</v>
      </c>
      <c r="L22" s="33" t="s">
        <v>4</v>
      </c>
      <c r="M22" s="171"/>
      <c r="N22" s="34"/>
      <c r="O22" s="53"/>
      <c r="P22" s="25"/>
    </row>
    <row r="23" spans="1:16" ht="22.5" customHeight="1" x14ac:dyDescent="0.15">
      <c r="A23" s="160"/>
      <c r="B23" s="229" t="str">
        <f>IF(テーブル141541[[#This Row],[列1]]="",
    "",
    TEXT(テーブル141541[[#This Row],[列1]],"(aaa)"))</f>
        <v/>
      </c>
      <c r="C23" s="164" t="s">
        <v>20</v>
      </c>
      <c r="D23" s="63" t="s">
        <v>21</v>
      </c>
      <c r="E23" s="167" t="s">
        <v>20</v>
      </c>
      <c r="F23" s="174" t="s">
        <v>32</v>
      </c>
      <c r="G23" s="28">
        <f>IF(OR(テーブル141541[[#This Row],[列2]]="",
          テーブル141541[[#This Row],[列4]]=""),
     0,
     IFERROR(HOUR(テーブル141541[[#This Row],[列4]]-テーブル141541[[#This Row],[列15]]-テーブル141541[[#This Row],[列2]]),
                  IFERROR(HOUR(テーブル141541[[#This Row],[列4]]-テーブル141541[[#This Row],[列2]]),
                               0)))</f>
        <v>0</v>
      </c>
      <c r="H23" s="29" t="s">
        <v>22</v>
      </c>
      <c r="I23"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31" t="s">
        <v>23</v>
      </c>
      <c r="K23" s="32">
        <f>IFERROR((テーブル141541[[#This Row],[列5]]+テーブル141541[[#This Row],[列7]]/60)*$C$5,"")</f>
        <v>0</v>
      </c>
      <c r="L23" s="33" t="s">
        <v>4</v>
      </c>
      <c r="M23" s="171"/>
      <c r="N23" s="34"/>
      <c r="O23" s="53"/>
      <c r="P23" s="25"/>
    </row>
    <row r="24" spans="1:16" ht="22.5" customHeight="1" x14ac:dyDescent="0.15">
      <c r="A24" s="160"/>
      <c r="B24" s="229" t="str">
        <f>IF(テーブル141541[[#This Row],[列1]]="",
    "",
    TEXT(テーブル141541[[#This Row],[列1]],"(aaa)"))</f>
        <v/>
      </c>
      <c r="C24" s="164" t="s">
        <v>20</v>
      </c>
      <c r="D24" s="63" t="s">
        <v>21</v>
      </c>
      <c r="E24" s="167" t="s">
        <v>20</v>
      </c>
      <c r="F24" s="174" t="s">
        <v>32</v>
      </c>
      <c r="G24" s="28">
        <f>IF(OR(テーブル141541[[#This Row],[列2]]="",
          テーブル141541[[#This Row],[列4]]=""),
     0,
     IFERROR(HOUR(テーブル141541[[#This Row],[列4]]-テーブル141541[[#This Row],[列15]]-テーブル141541[[#This Row],[列2]]),
                  IFERROR(HOUR(テーブル141541[[#This Row],[列4]]-テーブル141541[[#This Row],[列2]]),
                               0)))</f>
        <v>0</v>
      </c>
      <c r="H24" s="29" t="s">
        <v>22</v>
      </c>
      <c r="I24"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31" t="s">
        <v>23</v>
      </c>
      <c r="K24" s="32">
        <f>IFERROR((テーブル141541[[#This Row],[列5]]+テーブル141541[[#This Row],[列7]]/60)*$C$5,"")</f>
        <v>0</v>
      </c>
      <c r="L24" s="33" t="s">
        <v>4</v>
      </c>
      <c r="M24" s="170"/>
      <c r="N24" s="34"/>
      <c r="O24" s="53"/>
      <c r="P24" s="25"/>
    </row>
    <row r="25" spans="1:16" ht="22.5" customHeight="1" x14ac:dyDescent="0.15">
      <c r="A25" s="160"/>
      <c r="B25" s="229" t="str">
        <f>IF(テーブル141541[[#This Row],[列1]]="",
    "",
    TEXT(テーブル141541[[#This Row],[列1]],"(aaa)"))</f>
        <v/>
      </c>
      <c r="C25" s="164" t="s">
        <v>20</v>
      </c>
      <c r="D25" s="63" t="s">
        <v>21</v>
      </c>
      <c r="E25" s="167" t="s">
        <v>20</v>
      </c>
      <c r="F25" s="174" t="s">
        <v>32</v>
      </c>
      <c r="G25" s="28">
        <f>IF(OR(テーブル141541[[#This Row],[列2]]="",
          テーブル141541[[#This Row],[列4]]=""),
     0,
     IFERROR(HOUR(テーブル141541[[#This Row],[列4]]-テーブル141541[[#This Row],[列15]]-テーブル141541[[#This Row],[列2]]),
                  IFERROR(HOUR(テーブル141541[[#This Row],[列4]]-テーブル141541[[#This Row],[列2]]),
                               0)))</f>
        <v>0</v>
      </c>
      <c r="H25" s="29" t="s">
        <v>22</v>
      </c>
      <c r="I25"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31" t="s">
        <v>23</v>
      </c>
      <c r="K25" s="32">
        <f>IFERROR((テーブル141541[[#This Row],[列5]]+テーブル141541[[#This Row],[列7]]/60)*$C$5,"")</f>
        <v>0</v>
      </c>
      <c r="L25" s="33" t="s">
        <v>4</v>
      </c>
      <c r="M25" s="171"/>
      <c r="N25" s="34"/>
      <c r="O25" s="53"/>
      <c r="P25" s="25"/>
    </row>
    <row r="26" spans="1:16" ht="22.5" customHeight="1" x14ac:dyDescent="0.15">
      <c r="A26" s="160"/>
      <c r="B26" s="229" t="str">
        <f>IF(テーブル141541[[#This Row],[列1]]="",
    "",
    TEXT(テーブル141541[[#This Row],[列1]],"(aaa)"))</f>
        <v/>
      </c>
      <c r="C26" s="164" t="s">
        <v>20</v>
      </c>
      <c r="D26" s="63" t="s">
        <v>21</v>
      </c>
      <c r="E26" s="167" t="s">
        <v>20</v>
      </c>
      <c r="F26" s="174" t="s">
        <v>32</v>
      </c>
      <c r="G26" s="28">
        <f>IF(OR(テーブル141541[[#This Row],[列2]]="",
          テーブル141541[[#This Row],[列4]]=""),
     0,
     IFERROR(HOUR(テーブル141541[[#This Row],[列4]]-テーブル141541[[#This Row],[列15]]-テーブル141541[[#This Row],[列2]]),
                  IFERROR(HOUR(テーブル141541[[#This Row],[列4]]-テーブル141541[[#This Row],[列2]]),
                               0)))</f>
        <v>0</v>
      </c>
      <c r="H26" s="29" t="s">
        <v>22</v>
      </c>
      <c r="I26"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31" t="s">
        <v>23</v>
      </c>
      <c r="K26" s="32">
        <f>IFERROR((テーブル141541[[#This Row],[列5]]+テーブル141541[[#This Row],[列7]]/60)*$C$5,"")</f>
        <v>0</v>
      </c>
      <c r="L26" s="33" t="s">
        <v>4</v>
      </c>
      <c r="M26" s="171"/>
      <c r="N26" s="34"/>
      <c r="O26" s="53"/>
      <c r="P26" s="25"/>
    </row>
    <row r="27" spans="1:16" ht="22.5" customHeight="1" x14ac:dyDescent="0.15">
      <c r="A27" s="160"/>
      <c r="B27" s="229" t="str">
        <f>IF(テーブル141541[[#This Row],[列1]]="",
    "",
    TEXT(テーブル141541[[#This Row],[列1]],"(aaa)"))</f>
        <v/>
      </c>
      <c r="C27" s="164" t="s">
        <v>20</v>
      </c>
      <c r="D27" s="63" t="s">
        <v>21</v>
      </c>
      <c r="E27" s="167" t="s">
        <v>20</v>
      </c>
      <c r="F27" s="174" t="s">
        <v>32</v>
      </c>
      <c r="G27" s="28">
        <f>IF(OR(テーブル141541[[#This Row],[列2]]="",
          テーブル141541[[#This Row],[列4]]=""),
     0,
     IFERROR(HOUR(テーブル141541[[#This Row],[列4]]-テーブル141541[[#This Row],[列15]]-テーブル141541[[#This Row],[列2]]),
                  IFERROR(HOUR(テーブル141541[[#This Row],[列4]]-テーブル141541[[#This Row],[列2]]),
                               0)))</f>
        <v>0</v>
      </c>
      <c r="H27" s="29" t="s">
        <v>22</v>
      </c>
      <c r="I27"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31" t="s">
        <v>23</v>
      </c>
      <c r="K27" s="32">
        <f>IFERROR((テーブル141541[[#This Row],[列5]]+テーブル141541[[#This Row],[列7]]/60)*$C$5,"")</f>
        <v>0</v>
      </c>
      <c r="L27" s="33" t="s">
        <v>4</v>
      </c>
      <c r="M27" s="171"/>
      <c r="N27" s="34"/>
      <c r="O27" s="53"/>
      <c r="P27" s="25"/>
    </row>
    <row r="28" spans="1:16" ht="22.5" customHeight="1" x14ac:dyDescent="0.15">
      <c r="A28" s="160"/>
      <c r="B28" s="229" t="str">
        <f>IF(テーブル141541[[#This Row],[列1]]="",
    "",
    TEXT(テーブル141541[[#This Row],[列1]],"(aaa)"))</f>
        <v/>
      </c>
      <c r="C28" s="164" t="s">
        <v>20</v>
      </c>
      <c r="D28" s="63" t="s">
        <v>21</v>
      </c>
      <c r="E28" s="167" t="s">
        <v>20</v>
      </c>
      <c r="F28" s="174" t="s">
        <v>32</v>
      </c>
      <c r="G28" s="28">
        <f>IF(OR(テーブル141541[[#This Row],[列2]]="",
          テーブル141541[[#This Row],[列4]]=""),
     0,
     IFERROR(HOUR(テーブル141541[[#This Row],[列4]]-テーブル141541[[#This Row],[列15]]-テーブル141541[[#This Row],[列2]]),
                  IFERROR(HOUR(テーブル141541[[#This Row],[列4]]-テーブル141541[[#This Row],[列2]]),
                               0)))</f>
        <v>0</v>
      </c>
      <c r="H28" s="29" t="s">
        <v>22</v>
      </c>
      <c r="I28"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31" t="s">
        <v>23</v>
      </c>
      <c r="K28" s="32">
        <f>IFERROR((テーブル141541[[#This Row],[列5]]+テーブル141541[[#This Row],[列7]]/60)*$C$5,"")</f>
        <v>0</v>
      </c>
      <c r="L28" s="33" t="s">
        <v>4</v>
      </c>
      <c r="M28" s="171"/>
      <c r="N28" s="34"/>
      <c r="O28" s="53"/>
      <c r="P28" s="25"/>
    </row>
    <row r="29" spans="1:16" ht="22.5" customHeight="1" x14ac:dyDescent="0.15">
      <c r="A29" s="160"/>
      <c r="B29" s="229" t="str">
        <f>IF(テーブル141541[[#This Row],[列1]]="",
    "",
    TEXT(テーブル141541[[#This Row],[列1]],"(aaa)"))</f>
        <v/>
      </c>
      <c r="C29" s="164" t="s">
        <v>20</v>
      </c>
      <c r="D29" s="63" t="s">
        <v>21</v>
      </c>
      <c r="E29" s="167" t="s">
        <v>20</v>
      </c>
      <c r="F29" s="174" t="s">
        <v>32</v>
      </c>
      <c r="G29" s="28">
        <f>IF(OR(テーブル141541[[#This Row],[列2]]="",
          テーブル141541[[#This Row],[列4]]=""),
     0,
     IFERROR(HOUR(テーブル141541[[#This Row],[列4]]-テーブル141541[[#This Row],[列15]]-テーブル141541[[#This Row],[列2]]),
                  IFERROR(HOUR(テーブル141541[[#This Row],[列4]]-テーブル141541[[#This Row],[列2]]),
                               0)))</f>
        <v>0</v>
      </c>
      <c r="H29" s="29" t="s">
        <v>22</v>
      </c>
      <c r="I29" s="36"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31" t="s">
        <v>23</v>
      </c>
      <c r="K29" s="32">
        <f>IFERROR((テーブル141541[[#This Row],[列5]]+テーブル141541[[#This Row],[列7]]/60)*$C$5,"")</f>
        <v>0</v>
      </c>
      <c r="L29" s="33" t="s">
        <v>4</v>
      </c>
      <c r="M29" s="171"/>
      <c r="N29" s="34"/>
      <c r="O29" s="53"/>
      <c r="P29" s="25"/>
    </row>
    <row r="30" spans="1:16" ht="22.5" customHeight="1" thickBot="1" x14ac:dyDescent="0.2">
      <c r="A30" s="161"/>
      <c r="B30" s="230" t="str">
        <f>IF(テーブル141541[[#This Row],[列1]]="",
    "",
    TEXT(テーブル141541[[#This Row],[列1]],"(aaa)"))</f>
        <v/>
      </c>
      <c r="C30" s="165" t="s">
        <v>20</v>
      </c>
      <c r="D30" s="38" t="s">
        <v>21</v>
      </c>
      <c r="E30" s="168" t="s">
        <v>20</v>
      </c>
      <c r="F30" s="175" t="s">
        <v>32</v>
      </c>
      <c r="G30" s="39">
        <f>IF(OR(テーブル141541[[#This Row],[列2]]="",
          テーブル141541[[#This Row],[列4]]=""),
     0,
     IFERROR(HOUR(テーブル141541[[#This Row],[列4]]-テーブル141541[[#This Row],[列15]]-テーブル141541[[#This Row],[列2]]),
                  IFERROR(HOUR(テーブル141541[[#This Row],[列4]]-テーブル141541[[#This Row],[列2]]),
                               0)))</f>
        <v>0</v>
      </c>
      <c r="H30" s="40" t="s">
        <v>22</v>
      </c>
      <c r="I30" s="41"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42" t="s">
        <v>23</v>
      </c>
      <c r="K30" s="43">
        <f>IFERROR((テーブル141541[[#This Row],[列5]]+テーブル141541[[#This Row],[列7]]/60)*$C$5,"")</f>
        <v>0</v>
      </c>
      <c r="L30" s="44" t="s">
        <v>4</v>
      </c>
      <c r="M30" s="172"/>
      <c r="N30" s="45"/>
      <c r="O30" s="53"/>
      <c r="P30" s="25"/>
    </row>
    <row r="31" spans="1:16" ht="22.5" customHeight="1" thickBot="1" x14ac:dyDescent="0.2">
      <c r="A31" s="206" t="s">
        <v>27</v>
      </c>
      <c r="B31" s="207"/>
      <c r="C31" s="208"/>
      <c r="D31" s="209"/>
      <c r="E31" s="210"/>
      <c r="F31" s="61"/>
      <c r="G31" s="211">
        <f>SUM(テーブル141541[[#All],[列5]])+SUM(テーブル141541[[#All],[列7]])/60</f>
        <v>0</v>
      </c>
      <c r="H31" s="212"/>
      <c r="I31" s="213" t="s">
        <v>24</v>
      </c>
      <c r="J31" s="214"/>
      <c r="K31" s="46">
        <f>SUM(テーブル141541[[#All],[列9]])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20" zoomScaleNormal="120" workbookViewId="0">
      <selection activeCell="P10" sqref="P1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60</v>
      </c>
      <c r="B1" s="7"/>
      <c r="D1" s="221" t="s">
        <v>25</v>
      </c>
      <c r="E1" s="221"/>
      <c r="F1" s="221"/>
      <c r="G1" s="221"/>
      <c r="H1" s="221"/>
      <c r="I1" s="221"/>
      <c r="J1" s="221"/>
      <c r="K1" s="221"/>
      <c r="L1" s="221"/>
      <c r="M1" s="221"/>
    </row>
    <row r="2" spans="1:16" ht="30" customHeight="1" x14ac:dyDescent="0.15">
      <c r="A2" s="224" t="str">
        <f ca="1">RIGHT(CELL("filename",A2),
 LEN(CELL("filename",A2))
       -FIND("]",CELL("filename",A2)))</f>
        <v>③年月支払分</v>
      </c>
      <c r="B2" s="224"/>
      <c r="C2" s="224"/>
      <c r="D2" s="224"/>
      <c r="E2" s="224"/>
      <c r="F2" s="224"/>
      <c r="G2" s="224"/>
      <c r="H2" s="224"/>
      <c r="I2" s="224"/>
      <c r="J2" s="224"/>
      <c r="K2" s="224"/>
      <c r="L2" s="224"/>
      <c r="M2" s="224"/>
    </row>
    <row r="3" spans="1:16" ht="30" customHeight="1" x14ac:dyDescent="0.15">
      <c r="A3" s="222" t="s">
        <v>30</v>
      </c>
      <c r="B3" s="222"/>
      <c r="C3" s="222" t="str">
        <f>IF('人件費総括表・実績（様式９号別紙2-1-1）'!$B$3="",
     "",
     '人件費総括表・実績（様式９号別紙2-1-1）'!$B$3)</f>
        <v/>
      </c>
      <c r="D3" s="222"/>
      <c r="E3" s="222"/>
      <c r="F3" s="109"/>
      <c r="G3" s="9"/>
      <c r="H3" s="9"/>
      <c r="I3" s="9"/>
      <c r="J3" s="9"/>
      <c r="K3" s="9"/>
      <c r="L3" s="9"/>
      <c r="M3" s="9"/>
    </row>
    <row r="4" spans="1:16" ht="30" customHeight="1" x14ac:dyDescent="0.15">
      <c r="A4" s="215" t="s">
        <v>14</v>
      </c>
      <c r="B4" s="215"/>
      <c r="C4" s="222" t="str">
        <f>IF(従業員別人件費総括表!$B$5="",
     "",
     従業員別人件費総括表!$B$5)</f>
        <v/>
      </c>
      <c r="D4" s="222"/>
      <c r="E4" s="222"/>
      <c r="F4" s="109"/>
      <c r="G4" s="10"/>
      <c r="H4" s="10"/>
      <c r="I4" s="10"/>
    </row>
    <row r="5" spans="1:16" ht="30" customHeight="1" x14ac:dyDescent="0.15">
      <c r="A5" s="215" t="s">
        <v>15</v>
      </c>
      <c r="B5" s="215"/>
      <c r="C5" s="216">
        <f>従業員別人件費総括表!C7</f>
        <v>0</v>
      </c>
      <c r="D5" s="216"/>
      <c r="E5" s="216"/>
      <c r="F5" s="10" t="s">
        <v>4</v>
      </c>
      <c r="H5" s="10"/>
      <c r="I5" s="10"/>
    </row>
    <row r="6" spans="1:16" ht="30" customHeight="1" thickBot="1" x14ac:dyDescent="0.2">
      <c r="A6" s="12" t="s">
        <v>29</v>
      </c>
      <c r="B6" s="12"/>
    </row>
    <row r="7" spans="1:16" s="13" customFormat="1" ht="22.5" customHeight="1" thickBot="1" x14ac:dyDescent="0.2">
      <c r="A7" s="225" t="s">
        <v>31</v>
      </c>
      <c r="B7" s="218"/>
      <c r="C7" s="219" t="s">
        <v>16</v>
      </c>
      <c r="D7" s="219"/>
      <c r="E7" s="219"/>
      <c r="F7" s="120" t="s">
        <v>47</v>
      </c>
      <c r="G7" s="204" t="s">
        <v>17</v>
      </c>
      <c r="H7" s="220"/>
      <c r="I7" s="220"/>
      <c r="J7" s="205"/>
      <c r="K7" s="204" t="s">
        <v>18</v>
      </c>
      <c r="L7" s="205"/>
      <c r="M7" s="14" t="s">
        <v>28</v>
      </c>
      <c r="N7" s="15" t="s">
        <v>19</v>
      </c>
      <c r="O7" s="16"/>
    </row>
    <row r="8" spans="1:16" ht="22.5" customHeight="1" x14ac:dyDescent="0.15">
      <c r="A8" s="173"/>
      <c r="B8" s="227" t="str">
        <f>IF(テーブル141540[[#This Row],[列1]]="",
    "",
    TEXT(テーブル141540[[#This Row],[列1]],"(aaa)"))</f>
        <v/>
      </c>
      <c r="C8" s="177" t="s">
        <v>32</v>
      </c>
      <c r="D8" s="17" t="s">
        <v>13</v>
      </c>
      <c r="E8" s="178" t="s">
        <v>32</v>
      </c>
      <c r="F8" s="179" t="s">
        <v>32</v>
      </c>
      <c r="G8" s="18">
        <f>IF(OR(テーブル141540[[#This Row],[列2]]="",
          テーブル141540[[#This Row],[列4]]=""),
     0,
     IFERROR(HOUR(テーブル141540[[#This Row],[列4]]-テーブル141540[[#This Row],[列15]]-テーブル141540[[#This Row],[列2]]),
                  IFERROR(HOUR(テーブル141540[[#This Row],[列4]]-テーブル141540[[#This Row],[列2]]),
                               0)))</f>
        <v>0</v>
      </c>
      <c r="H8" s="19" t="s">
        <v>22</v>
      </c>
      <c r="I8" s="2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21" t="s">
        <v>23</v>
      </c>
      <c r="K8" s="22">
        <f>IFERROR((テーブル141540[[#This Row],[列5]]+テーブル141540[[#This Row],[列7]]/60)*$C$5,"")</f>
        <v>0</v>
      </c>
      <c r="L8" s="23" t="s">
        <v>4</v>
      </c>
      <c r="M8" s="176"/>
      <c r="N8" s="24"/>
      <c r="O8" s="53"/>
      <c r="P8" s="25"/>
    </row>
    <row r="9" spans="1:16" ht="22.5" customHeight="1" x14ac:dyDescent="0.15">
      <c r="A9" s="160"/>
      <c r="B9" s="228" t="str">
        <f>IF(テーブル141540[[#This Row],[列1]]="",
    "",
    TEXT(テーブル141540[[#This Row],[列1]],"(aaa)"))</f>
        <v/>
      </c>
      <c r="C9" s="164" t="s">
        <v>32</v>
      </c>
      <c r="D9" s="63" t="s">
        <v>13</v>
      </c>
      <c r="E9" s="167" t="s">
        <v>32</v>
      </c>
      <c r="F9" s="174" t="s">
        <v>32</v>
      </c>
      <c r="G9" s="28">
        <f>IF(OR(テーブル141540[[#This Row],[列2]]="",
          テーブル141540[[#This Row],[列4]]=""),
     0,
     IFERROR(HOUR(テーブル141540[[#This Row],[列4]]-テーブル141540[[#This Row],[列15]]-テーブル141540[[#This Row],[列2]]),
                  IFERROR(HOUR(テーブル141540[[#This Row],[列4]]-テーブル141540[[#This Row],[列2]]),
                               0)))</f>
        <v>0</v>
      </c>
      <c r="H9" s="29" t="s">
        <v>22</v>
      </c>
      <c r="I9" s="3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31" t="s">
        <v>23</v>
      </c>
      <c r="K9" s="32">
        <f>IFERROR((テーブル141540[[#This Row],[列5]]+テーブル141540[[#This Row],[列7]]/60)*$C$5,"")</f>
        <v>0</v>
      </c>
      <c r="L9" s="33" t="s">
        <v>4</v>
      </c>
      <c r="M9" s="170"/>
      <c r="N9" s="34"/>
      <c r="O9" s="53"/>
      <c r="P9" s="25"/>
    </row>
    <row r="10" spans="1:16" ht="22.5" customHeight="1" x14ac:dyDescent="0.15">
      <c r="A10" s="160"/>
      <c r="B10" s="229" t="str">
        <f>IF(テーブル141540[[#This Row],[列1]]="",
    "",
    TEXT(テーブル141540[[#This Row],[列1]],"(aaa)"))</f>
        <v/>
      </c>
      <c r="C10" s="164" t="s">
        <v>32</v>
      </c>
      <c r="D10" s="63" t="s">
        <v>13</v>
      </c>
      <c r="E10" s="167" t="s">
        <v>32</v>
      </c>
      <c r="F10" s="174" t="s">
        <v>32</v>
      </c>
      <c r="G10" s="28">
        <f>IF(OR(テーブル141540[[#This Row],[列2]]="",
          テーブル141540[[#This Row],[列4]]=""),
     0,
     IFERROR(HOUR(テーブル141540[[#This Row],[列4]]-テーブル141540[[#This Row],[列15]]-テーブル141540[[#This Row],[列2]]),
                  IFERROR(HOUR(テーブル141540[[#This Row],[列4]]-テーブル141540[[#This Row],[列2]]),
                               0)))</f>
        <v>0</v>
      </c>
      <c r="H10" s="29" t="s">
        <v>22</v>
      </c>
      <c r="I10"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31" t="s">
        <v>23</v>
      </c>
      <c r="K10" s="32">
        <f>IFERROR((テーブル141540[[#This Row],[列5]]+テーブル141540[[#This Row],[列7]]/60)*$C$5,"")</f>
        <v>0</v>
      </c>
      <c r="L10" s="33" t="s">
        <v>4</v>
      </c>
      <c r="M10" s="171"/>
      <c r="N10" s="34"/>
      <c r="O10" s="53"/>
      <c r="P10" s="25"/>
    </row>
    <row r="11" spans="1:16" ht="22.5" customHeight="1" x14ac:dyDescent="0.15">
      <c r="A11" s="160"/>
      <c r="B11" s="229" t="str">
        <f>IF(テーブル141540[[#This Row],[列1]]="",
    "",
    TEXT(テーブル141540[[#This Row],[列1]],"(aaa)"))</f>
        <v/>
      </c>
      <c r="C11" s="164" t="s">
        <v>20</v>
      </c>
      <c r="D11" s="63" t="s">
        <v>21</v>
      </c>
      <c r="E11" s="167" t="s">
        <v>20</v>
      </c>
      <c r="F11" s="174" t="s">
        <v>32</v>
      </c>
      <c r="G11" s="28">
        <f>IF(OR(テーブル141540[[#This Row],[列2]]="",
          テーブル141540[[#This Row],[列4]]=""),
     0,
     IFERROR(HOUR(テーブル141540[[#This Row],[列4]]-テーブル141540[[#This Row],[列15]]-テーブル141540[[#This Row],[列2]]),
                  IFERROR(HOUR(テーブル141540[[#This Row],[列4]]-テーブル141540[[#This Row],[列2]]),
                               0)))</f>
        <v>0</v>
      </c>
      <c r="H11" s="29" t="s">
        <v>22</v>
      </c>
      <c r="I11"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31" t="s">
        <v>23</v>
      </c>
      <c r="K11" s="32">
        <f>IFERROR((テーブル141540[[#This Row],[列5]]+テーブル141540[[#This Row],[列7]]/60)*$C$5,"")</f>
        <v>0</v>
      </c>
      <c r="L11" s="33" t="s">
        <v>4</v>
      </c>
      <c r="M11" s="171"/>
      <c r="N11" s="34"/>
      <c r="O11" s="53"/>
      <c r="P11" s="25"/>
    </row>
    <row r="12" spans="1:16" ht="22.5" customHeight="1" x14ac:dyDescent="0.15">
      <c r="A12" s="160"/>
      <c r="B12" s="229" t="str">
        <f>IF(テーブル141540[[#This Row],[列1]]="",
    "",
    TEXT(テーブル141540[[#This Row],[列1]],"(aaa)"))</f>
        <v/>
      </c>
      <c r="C12" s="164" t="s">
        <v>20</v>
      </c>
      <c r="D12" s="63" t="s">
        <v>21</v>
      </c>
      <c r="E12" s="167" t="s">
        <v>20</v>
      </c>
      <c r="F12" s="174" t="s">
        <v>32</v>
      </c>
      <c r="G12" s="28">
        <f>IF(OR(テーブル141540[[#This Row],[列2]]="",
          テーブル141540[[#This Row],[列4]]=""),
     0,
     IFERROR(HOUR(テーブル141540[[#This Row],[列4]]-テーブル141540[[#This Row],[列15]]-テーブル141540[[#This Row],[列2]]),
                  IFERROR(HOUR(テーブル141540[[#This Row],[列4]]-テーブル141540[[#This Row],[列2]]),
                               0)))</f>
        <v>0</v>
      </c>
      <c r="H12" s="29" t="s">
        <v>22</v>
      </c>
      <c r="I12"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31" t="s">
        <v>23</v>
      </c>
      <c r="K12" s="32">
        <f>IFERROR((テーブル141540[[#This Row],[列5]]+テーブル141540[[#This Row],[列7]]/60)*$C$5,"")</f>
        <v>0</v>
      </c>
      <c r="L12" s="33" t="s">
        <v>4</v>
      </c>
      <c r="M12" s="171"/>
      <c r="N12" s="34"/>
      <c r="O12" s="53"/>
      <c r="P12" s="25"/>
    </row>
    <row r="13" spans="1:16" ht="22.5" customHeight="1" x14ac:dyDescent="0.15">
      <c r="A13" s="160"/>
      <c r="B13" s="229" t="str">
        <f>IF(テーブル141540[[#This Row],[列1]]="",
    "",
    TEXT(テーブル141540[[#This Row],[列1]],"(aaa)"))</f>
        <v/>
      </c>
      <c r="C13" s="164" t="s">
        <v>20</v>
      </c>
      <c r="D13" s="63" t="s">
        <v>21</v>
      </c>
      <c r="E13" s="167" t="s">
        <v>20</v>
      </c>
      <c r="F13" s="174" t="s">
        <v>32</v>
      </c>
      <c r="G13" s="28">
        <f>IF(OR(テーブル141540[[#This Row],[列2]]="",
          テーブル141540[[#This Row],[列4]]=""),
     0,
     IFERROR(HOUR(テーブル141540[[#This Row],[列4]]-テーブル141540[[#This Row],[列15]]-テーブル141540[[#This Row],[列2]]),
                  IFERROR(HOUR(テーブル141540[[#This Row],[列4]]-テーブル141540[[#This Row],[列2]]),
                               0)))</f>
        <v>0</v>
      </c>
      <c r="H13" s="29" t="s">
        <v>22</v>
      </c>
      <c r="I13"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31" t="s">
        <v>23</v>
      </c>
      <c r="K13" s="32">
        <f>IFERROR((テーブル141540[[#This Row],[列5]]+テーブル141540[[#This Row],[列7]]/60)*$C$5,"")</f>
        <v>0</v>
      </c>
      <c r="L13" s="33" t="s">
        <v>4</v>
      </c>
      <c r="M13" s="171"/>
      <c r="N13" s="34"/>
      <c r="O13" s="53"/>
      <c r="P13" s="25"/>
    </row>
    <row r="14" spans="1:16" ht="22.5" customHeight="1" x14ac:dyDescent="0.15">
      <c r="A14" s="160"/>
      <c r="B14" s="229" t="str">
        <f>IF(テーブル141540[[#This Row],[列1]]="",
    "",
    TEXT(テーブル141540[[#This Row],[列1]],"(aaa)"))</f>
        <v/>
      </c>
      <c r="C14" s="164" t="s">
        <v>20</v>
      </c>
      <c r="D14" s="63" t="s">
        <v>21</v>
      </c>
      <c r="E14" s="167" t="s">
        <v>20</v>
      </c>
      <c r="F14" s="174" t="s">
        <v>32</v>
      </c>
      <c r="G14" s="28">
        <f>IF(OR(テーブル141540[[#This Row],[列2]]="",
          テーブル141540[[#This Row],[列4]]=""),
     0,
     IFERROR(HOUR(テーブル141540[[#This Row],[列4]]-テーブル141540[[#This Row],[列15]]-テーブル141540[[#This Row],[列2]]),
                  IFERROR(HOUR(テーブル141540[[#This Row],[列4]]-テーブル141540[[#This Row],[列2]]),
                               0)))</f>
        <v>0</v>
      </c>
      <c r="H14" s="29" t="s">
        <v>22</v>
      </c>
      <c r="I14"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31" t="s">
        <v>23</v>
      </c>
      <c r="K14" s="32">
        <f>IFERROR((テーブル141540[[#This Row],[列5]]+テーブル141540[[#This Row],[列7]]/60)*$C$5,"")</f>
        <v>0</v>
      </c>
      <c r="L14" s="33" t="s">
        <v>4</v>
      </c>
      <c r="M14" s="171"/>
      <c r="N14" s="34"/>
      <c r="O14" s="53"/>
      <c r="P14" s="25"/>
    </row>
    <row r="15" spans="1:16" ht="22.5" customHeight="1" x14ac:dyDescent="0.15">
      <c r="A15" s="160"/>
      <c r="B15" s="229" t="str">
        <f>IF(テーブル141540[[#This Row],[列1]]="",
    "",
    TEXT(テーブル141540[[#This Row],[列1]],"(aaa)"))</f>
        <v/>
      </c>
      <c r="C15" s="164" t="s">
        <v>20</v>
      </c>
      <c r="D15" s="63" t="s">
        <v>21</v>
      </c>
      <c r="E15" s="167" t="s">
        <v>20</v>
      </c>
      <c r="F15" s="174" t="s">
        <v>32</v>
      </c>
      <c r="G15" s="28">
        <f>IF(OR(テーブル141540[[#This Row],[列2]]="",
          テーブル141540[[#This Row],[列4]]=""),
     0,
     IFERROR(HOUR(テーブル141540[[#This Row],[列4]]-テーブル141540[[#This Row],[列15]]-テーブル141540[[#This Row],[列2]]),
                  IFERROR(HOUR(テーブル141540[[#This Row],[列4]]-テーブル141540[[#This Row],[列2]]),
                               0)))</f>
        <v>0</v>
      </c>
      <c r="H15" s="29" t="s">
        <v>22</v>
      </c>
      <c r="I15"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31" t="s">
        <v>23</v>
      </c>
      <c r="K15" s="32">
        <f>IFERROR((テーブル141540[[#This Row],[列5]]+テーブル141540[[#This Row],[列7]]/60)*$C$5,"")</f>
        <v>0</v>
      </c>
      <c r="L15" s="33" t="s">
        <v>4</v>
      </c>
      <c r="M15" s="171"/>
      <c r="N15" s="34"/>
      <c r="O15" s="53"/>
      <c r="P15" s="25"/>
    </row>
    <row r="16" spans="1:16" ht="22.5" customHeight="1" x14ac:dyDescent="0.15">
      <c r="A16" s="160"/>
      <c r="B16" s="229" t="str">
        <f>IF(テーブル141540[[#This Row],[列1]]="",
    "",
    TEXT(テーブル141540[[#This Row],[列1]],"(aaa)"))</f>
        <v/>
      </c>
      <c r="C16" s="164" t="s">
        <v>20</v>
      </c>
      <c r="D16" s="63" t="s">
        <v>21</v>
      </c>
      <c r="E16" s="167" t="s">
        <v>20</v>
      </c>
      <c r="F16" s="174" t="s">
        <v>32</v>
      </c>
      <c r="G16" s="28">
        <f>IF(OR(テーブル141540[[#This Row],[列2]]="",
          テーブル141540[[#This Row],[列4]]=""),
     0,
     IFERROR(HOUR(テーブル141540[[#This Row],[列4]]-テーブル141540[[#This Row],[列15]]-テーブル141540[[#This Row],[列2]]),
                  IFERROR(HOUR(テーブル141540[[#This Row],[列4]]-テーブル141540[[#This Row],[列2]]),
                               0)))</f>
        <v>0</v>
      </c>
      <c r="H16" s="29" t="s">
        <v>22</v>
      </c>
      <c r="I16"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31" t="s">
        <v>23</v>
      </c>
      <c r="K16" s="32">
        <f>IFERROR((テーブル141540[[#This Row],[列5]]+テーブル141540[[#This Row],[列7]]/60)*$C$5,"")</f>
        <v>0</v>
      </c>
      <c r="L16" s="33" t="s">
        <v>4</v>
      </c>
      <c r="M16" s="171"/>
      <c r="N16" s="34"/>
      <c r="O16" s="53"/>
      <c r="P16" s="25"/>
    </row>
    <row r="17" spans="1:16" ht="22.5" customHeight="1" x14ac:dyDescent="0.15">
      <c r="A17" s="160"/>
      <c r="B17" s="229" t="str">
        <f>IF(テーブル141540[[#This Row],[列1]]="",
    "",
    TEXT(テーブル141540[[#This Row],[列1]],"(aaa)"))</f>
        <v/>
      </c>
      <c r="C17" s="164" t="s">
        <v>20</v>
      </c>
      <c r="D17" s="63" t="s">
        <v>21</v>
      </c>
      <c r="E17" s="167" t="s">
        <v>20</v>
      </c>
      <c r="F17" s="174" t="s">
        <v>32</v>
      </c>
      <c r="G17" s="28">
        <f>IF(OR(テーブル141540[[#This Row],[列2]]="",
          テーブル141540[[#This Row],[列4]]=""),
     0,
     IFERROR(HOUR(テーブル141540[[#This Row],[列4]]-テーブル141540[[#This Row],[列15]]-テーブル141540[[#This Row],[列2]]),
                  IFERROR(HOUR(テーブル141540[[#This Row],[列4]]-テーブル141540[[#This Row],[列2]]),
                               0)))</f>
        <v>0</v>
      </c>
      <c r="H17" s="29" t="s">
        <v>22</v>
      </c>
      <c r="I17"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31" t="s">
        <v>23</v>
      </c>
      <c r="K17" s="32">
        <f>IFERROR((テーブル141540[[#This Row],[列5]]+テーブル141540[[#This Row],[列7]]/60)*$C$5,"")</f>
        <v>0</v>
      </c>
      <c r="L17" s="33" t="s">
        <v>4</v>
      </c>
      <c r="M17" s="171"/>
      <c r="N17" s="34"/>
      <c r="O17" s="53"/>
      <c r="P17" s="25"/>
    </row>
    <row r="18" spans="1:16" ht="22.5" customHeight="1" x14ac:dyDescent="0.15">
      <c r="A18" s="160"/>
      <c r="B18" s="229" t="str">
        <f>IF(テーブル141540[[#This Row],[列1]]="",
    "",
    TEXT(テーブル141540[[#This Row],[列1]],"(aaa)"))</f>
        <v/>
      </c>
      <c r="C18" s="164" t="s">
        <v>20</v>
      </c>
      <c r="D18" s="63" t="s">
        <v>21</v>
      </c>
      <c r="E18" s="167" t="s">
        <v>20</v>
      </c>
      <c r="F18" s="174" t="s">
        <v>32</v>
      </c>
      <c r="G18" s="28">
        <f>IF(OR(テーブル141540[[#This Row],[列2]]="",
          テーブル141540[[#This Row],[列4]]=""),
     0,
     IFERROR(HOUR(テーブル141540[[#This Row],[列4]]-テーブル141540[[#This Row],[列15]]-テーブル141540[[#This Row],[列2]]),
                  IFERROR(HOUR(テーブル141540[[#This Row],[列4]]-テーブル141540[[#This Row],[列2]]),
                               0)))</f>
        <v>0</v>
      </c>
      <c r="H18" s="29" t="s">
        <v>22</v>
      </c>
      <c r="I18"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31" t="s">
        <v>23</v>
      </c>
      <c r="K18" s="32">
        <f>IFERROR((テーブル141540[[#This Row],[列5]]+テーブル141540[[#This Row],[列7]]/60)*$C$5,"")</f>
        <v>0</v>
      </c>
      <c r="L18" s="33" t="s">
        <v>4</v>
      </c>
      <c r="M18" s="171"/>
      <c r="N18" s="34"/>
      <c r="O18" s="53"/>
      <c r="P18" s="25"/>
    </row>
    <row r="19" spans="1:16" ht="22.5" customHeight="1" x14ac:dyDescent="0.15">
      <c r="A19" s="160"/>
      <c r="B19" s="229" t="str">
        <f>IF(テーブル141540[[#This Row],[列1]]="",
    "",
    TEXT(テーブル141540[[#This Row],[列1]],"(aaa)"))</f>
        <v/>
      </c>
      <c r="C19" s="164" t="s">
        <v>20</v>
      </c>
      <c r="D19" s="63" t="s">
        <v>21</v>
      </c>
      <c r="E19" s="167" t="s">
        <v>20</v>
      </c>
      <c r="F19" s="174" t="s">
        <v>32</v>
      </c>
      <c r="G19" s="28">
        <f>IF(OR(テーブル141540[[#This Row],[列2]]="",
          テーブル141540[[#This Row],[列4]]=""),
     0,
     IFERROR(HOUR(テーブル141540[[#This Row],[列4]]-テーブル141540[[#This Row],[列15]]-テーブル141540[[#This Row],[列2]]),
                  IFERROR(HOUR(テーブル141540[[#This Row],[列4]]-テーブル141540[[#This Row],[列2]]),
                               0)))</f>
        <v>0</v>
      </c>
      <c r="H19" s="29" t="s">
        <v>22</v>
      </c>
      <c r="I19"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31" t="s">
        <v>23</v>
      </c>
      <c r="K19" s="32">
        <f>IFERROR((テーブル141540[[#This Row],[列5]]+テーブル141540[[#This Row],[列7]]/60)*$C$5,"")</f>
        <v>0</v>
      </c>
      <c r="L19" s="33" t="s">
        <v>4</v>
      </c>
      <c r="M19" s="171"/>
      <c r="N19" s="34"/>
      <c r="O19" s="53"/>
      <c r="P19" s="25"/>
    </row>
    <row r="20" spans="1:16" ht="22.5" customHeight="1" x14ac:dyDescent="0.15">
      <c r="A20" s="160"/>
      <c r="B20" s="229" t="str">
        <f>IF(テーブル141540[[#This Row],[列1]]="",
    "",
    TEXT(テーブル141540[[#This Row],[列1]],"(aaa)"))</f>
        <v/>
      </c>
      <c r="C20" s="164" t="s">
        <v>20</v>
      </c>
      <c r="D20" s="63" t="s">
        <v>21</v>
      </c>
      <c r="E20" s="167" t="s">
        <v>20</v>
      </c>
      <c r="F20" s="174" t="s">
        <v>32</v>
      </c>
      <c r="G20" s="28">
        <f>IF(OR(テーブル141540[[#This Row],[列2]]="",
          テーブル141540[[#This Row],[列4]]=""),
     0,
     IFERROR(HOUR(テーブル141540[[#This Row],[列4]]-テーブル141540[[#This Row],[列15]]-テーブル141540[[#This Row],[列2]]),
                  IFERROR(HOUR(テーブル141540[[#This Row],[列4]]-テーブル141540[[#This Row],[列2]]),
                               0)))</f>
        <v>0</v>
      </c>
      <c r="H20" s="29" t="s">
        <v>22</v>
      </c>
      <c r="I20"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31" t="s">
        <v>23</v>
      </c>
      <c r="K20" s="32">
        <f>IFERROR((テーブル141540[[#This Row],[列5]]+テーブル141540[[#This Row],[列7]]/60)*$C$5,"")</f>
        <v>0</v>
      </c>
      <c r="L20" s="33" t="s">
        <v>4</v>
      </c>
      <c r="M20" s="171"/>
      <c r="N20" s="34"/>
      <c r="O20" s="53"/>
      <c r="P20" s="25"/>
    </row>
    <row r="21" spans="1:16" ht="22.5" customHeight="1" x14ac:dyDescent="0.15">
      <c r="A21" s="160"/>
      <c r="B21" s="229" t="str">
        <f>IF(テーブル141540[[#This Row],[列1]]="",
    "",
    TEXT(テーブル141540[[#This Row],[列1]],"(aaa)"))</f>
        <v/>
      </c>
      <c r="C21" s="164" t="s">
        <v>20</v>
      </c>
      <c r="D21" s="63" t="s">
        <v>21</v>
      </c>
      <c r="E21" s="167" t="s">
        <v>20</v>
      </c>
      <c r="F21" s="174" t="s">
        <v>32</v>
      </c>
      <c r="G21" s="28">
        <f>IF(OR(テーブル141540[[#This Row],[列2]]="",
          テーブル141540[[#This Row],[列4]]=""),
     0,
     IFERROR(HOUR(テーブル141540[[#This Row],[列4]]-テーブル141540[[#This Row],[列15]]-テーブル141540[[#This Row],[列2]]),
                  IFERROR(HOUR(テーブル141540[[#This Row],[列4]]-テーブル141540[[#This Row],[列2]]),
                               0)))</f>
        <v>0</v>
      </c>
      <c r="H21" s="29" t="s">
        <v>22</v>
      </c>
      <c r="I21"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31" t="s">
        <v>23</v>
      </c>
      <c r="K21" s="32">
        <f>IFERROR((テーブル141540[[#This Row],[列5]]+テーブル141540[[#This Row],[列7]]/60)*$C$5,"")</f>
        <v>0</v>
      </c>
      <c r="L21" s="33" t="s">
        <v>4</v>
      </c>
      <c r="M21" s="171"/>
      <c r="N21" s="34"/>
      <c r="O21" s="53"/>
      <c r="P21" s="25"/>
    </row>
    <row r="22" spans="1:16" ht="22.5" customHeight="1" x14ac:dyDescent="0.15">
      <c r="A22" s="160"/>
      <c r="B22" s="229" t="str">
        <f>IF(テーブル141540[[#This Row],[列1]]="",
    "",
    TEXT(テーブル141540[[#This Row],[列1]],"(aaa)"))</f>
        <v/>
      </c>
      <c r="C22" s="164" t="s">
        <v>20</v>
      </c>
      <c r="D22" s="63" t="s">
        <v>21</v>
      </c>
      <c r="E22" s="167" t="s">
        <v>20</v>
      </c>
      <c r="F22" s="174" t="s">
        <v>32</v>
      </c>
      <c r="G22" s="28">
        <f>IF(OR(テーブル141540[[#This Row],[列2]]="",
          テーブル141540[[#This Row],[列4]]=""),
     0,
     IFERROR(HOUR(テーブル141540[[#This Row],[列4]]-テーブル141540[[#This Row],[列15]]-テーブル141540[[#This Row],[列2]]),
                  IFERROR(HOUR(テーブル141540[[#This Row],[列4]]-テーブル141540[[#This Row],[列2]]),
                               0)))</f>
        <v>0</v>
      </c>
      <c r="H22" s="29" t="s">
        <v>22</v>
      </c>
      <c r="I22"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31" t="s">
        <v>23</v>
      </c>
      <c r="K22" s="32">
        <f>IFERROR((テーブル141540[[#This Row],[列5]]+テーブル141540[[#This Row],[列7]]/60)*$C$5,"")</f>
        <v>0</v>
      </c>
      <c r="L22" s="33" t="s">
        <v>4</v>
      </c>
      <c r="M22" s="171"/>
      <c r="N22" s="34"/>
      <c r="O22" s="53"/>
      <c r="P22" s="25"/>
    </row>
    <row r="23" spans="1:16" ht="22.5" customHeight="1" x14ac:dyDescent="0.15">
      <c r="A23" s="160"/>
      <c r="B23" s="229" t="str">
        <f>IF(テーブル141540[[#This Row],[列1]]="",
    "",
    TEXT(テーブル141540[[#This Row],[列1]],"(aaa)"))</f>
        <v/>
      </c>
      <c r="C23" s="164" t="s">
        <v>20</v>
      </c>
      <c r="D23" s="63" t="s">
        <v>21</v>
      </c>
      <c r="E23" s="167" t="s">
        <v>20</v>
      </c>
      <c r="F23" s="174" t="s">
        <v>32</v>
      </c>
      <c r="G23" s="28">
        <f>IF(OR(テーブル141540[[#This Row],[列2]]="",
          テーブル141540[[#This Row],[列4]]=""),
     0,
     IFERROR(HOUR(テーブル141540[[#This Row],[列4]]-テーブル141540[[#This Row],[列15]]-テーブル141540[[#This Row],[列2]]),
                  IFERROR(HOUR(テーブル141540[[#This Row],[列4]]-テーブル141540[[#This Row],[列2]]),
                               0)))</f>
        <v>0</v>
      </c>
      <c r="H23" s="29" t="s">
        <v>22</v>
      </c>
      <c r="I23"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31" t="s">
        <v>23</v>
      </c>
      <c r="K23" s="32">
        <f>IFERROR((テーブル141540[[#This Row],[列5]]+テーブル141540[[#This Row],[列7]]/60)*$C$5,"")</f>
        <v>0</v>
      </c>
      <c r="L23" s="33" t="s">
        <v>4</v>
      </c>
      <c r="M23" s="171"/>
      <c r="N23" s="34"/>
      <c r="O23" s="53"/>
      <c r="P23" s="25"/>
    </row>
    <row r="24" spans="1:16" ht="22.5" customHeight="1" x14ac:dyDescent="0.15">
      <c r="A24" s="160"/>
      <c r="B24" s="229" t="str">
        <f>IF(テーブル141540[[#This Row],[列1]]="",
    "",
    TEXT(テーブル141540[[#This Row],[列1]],"(aaa)"))</f>
        <v/>
      </c>
      <c r="C24" s="164" t="s">
        <v>20</v>
      </c>
      <c r="D24" s="63" t="s">
        <v>21</v>
      </c>
      <c r="E24" s="167" t="s">
        <v>20</v>
      </c>
      <c r="F24" s="174" t="s">
        <v>32</v>
      </c>
      <c r="G24" s="28">
        <f>IF(OR(テーブル141540[[#This Row],[列2]]="",
          テーブル141540[[#This Row],[列4]]=""),
     0,
     IFERROR(HOUR(テーブル141540[[#This Row],[列4]]-テーブル141540[[#This Row],[列15]]-テーブル141540[[#This Row],[列2]]),
                  IFERROR(HOUR(テーブル141540[[#This Row],[列4]]-テーブル141540[[#This Row],[列2]]),
                               0)))</f>
        <v>0</v>
      </c>
      <c r="H24" s="29" t="s">
        <v>22</v>
      </c>
      <c r="I24"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31" t="s">
        <v>23</v>
      </c>
      <c r="K24" s="32">
        <f>IFERROR((テーブル141540[[#This Row],[列5]]+テーブル141540[[#This Row],[列7]]/60)*$C$5,"")</f>
        <v>0</v>
      </c>
      <c r="L24" s="33" t="s">
        <v>4</v>
      </c>
      <c r="M24" s="170"/>
      <c r="N24" s="34"/>
      <c r="O24" s="53"/>
      <c r="P24" s="25"/>
    </row>
    <row r="25" spans="1:16" ht="22.5" customHeight="1" x14ac:dyDescent="0.15">
      <c r="A25" s="160"/>
      <c r="B25" s="229" t="str">
        <f>IF(テーブル141540[[#This Row],[列1]]="",
    "",
    TEXT(テーブル141540[[#This Row],[列1]],"(aaa)"))</f>
        <v/>
      </c>
      <c r="C25" s="164" t="s">
        <v>20</v>
      </c>
      <c r="D25" s="63" t="s">
        <v>21</v>
      </c>
      <c r="E25" s="167" t="s">
        <v>20</v>
      </c>
      <c r="F25" s="174" t="s">
        <v>32</v>
      </c>
      <c r="G25" s="28">
        <f>IF(OR(テーブル141540[[#This Row],[列2]]="",
          テーブル141540[[#This Row],[列4]]=""),
     0,
     IFERROR(HOUR(テーブル141540[[#This Row],[列4]]-テーブル141540[[#This Row],[列15]]-テーブル141540[[#This Row],[列2]]),
                  IFERROR(HOUR(テーブル141540[[#This Row],[列4]]-テーブル141540[[#This Row],[列2]]),
                               0)))</f>
        <v>0</v>
      </c>
      <c r="H25" s="29" t="s">
        <v>22</v>
      </c>
      <c r="I25"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31" t="s">
        <v>23</v>
      </c>
      <c r="K25" s="32">
        <f>IFERROR((テーブル141540[[#This Row],[列5]]+テーブル141540[[#This Row],[列7]]/60)*$C$5,"")</f>
        <v>0</v>
      </c>
      <c r="L25" s="33" t="s">
        <v>4</v>
      </c>
      <c r="M25" s="171"/>
      <c r="N25" s="34"/>
      <c r="O25" s="53"/>
      <c r="P25" s="25"/>
    </row>
    <row r="26" spans="1:16" ht="22.5" customHeight="1" x14ac:dyDescent="0.15">
      <c r="A26" s="160"/>
      <c r="B26" s="229" t="str">
        <f>IF(テーブル141540[[#This Row],[列1]]="",
    "",
    TEXT(テーブル141540[[#This Row],[列1]],"(aaa)"))</f>
        <v/>
      </c>
      <c r="C26" s="164" t="s">
        <v>20</v>
      </c>
      <c r="D26" s="63" t="s">
        <v>21</v>
      </c>
      <c r="E26" s="167" t="s">
        <v>20</v>
      </c>
      <c r="F26" s="174" t="s">
        <v>32</v>
      </c>
      <c r="G26" s="28">
        <f>IF(OR(テーブル141540[[#This Row],[列2]]="",
          テーブル141540[[#This Row],[列4]]=""),
     0,
     IFERROR(HOUR(テーブル141540[[#This Row],[列4]]-テーブル141540[[#This Row],[列15]]-テーブル141540[[#This Row],[列2]]),
                  IFERROR(HOUR(テーブル141540[[#This Row],[列4]]-テーブル141540[[#This Row],[列2]]),
                               0)))</f>
        <v>0</v>
      </c>
      <c r="H26" s="29" t="s">
        <v>22</v>
      </c>
      <c r="I26"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31" t="s">
        <v>23</v>
      </c>
      <c r="K26" s="32">
        <f>IFERROR((テーブル141540[[#This Row],[列5]]+テーブル141540[[#This Row],[列7]]/60)*$C$5,"")</f>
        <v>0</v>
      </c>
      <c r="L26" s="33" t="s">
        <v>4</v>
      </c>
      <c r="M26" s="171"/>
      <c r="N26" s="34"/>
      <c r="O26" s="53"/>
      <c r="P26" s="25"/>
    </row>
    <row r="27" spans="1:16" ht="22.5" customHeight="1" x14ac:dyDescent="0.15">
      <c r="A27" s="160"/>
      <c r="B27" s="229" t="str">
        <f>IF(テーブル141540[[#This Row],[列1]]="",
    "",
    TEXT(テーブル141540[[#This Row],[列1]],"(aaa)"))</f>
        <v/>
      </c>
      <c r="C27" s="164" t="s">
        <v>20</v>
      </c>
      <c r="D27" s="63" t="s">
        <v>21</v>
      </c>
      <c r="E27" s="167" t="s">
        <v>20</v>
      </c>
      <c r="F27" s="174" t="s">
        <v>32</v>
      </c>
      <c r="G27" s="28">
        <f>IF(OR(テーブル141540[[#This Row],[列2]]="",
          テーブル141540[[#This Row],[列4]]=""),
     0,
     IFERROR(HOUR(テーブル141540[[#This Row],[列4]]-テーブル141540[[#This Row],[列15]]-テーブル141540[[#This Row],[列2]]),
                  IFERROR(HOUR(テーブル141540[[#This Row],[列4]]-テーブル141540[[#This Row],[列2]]),
                               0)))</f>
        <v>0</v>
      </c>
      <c r="H27" s="29" t="s">
        <v>22</v>
      </c>
      <c r="I27"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31" t="s">
        <v>23</v>
      </c>
      <c r="K27" s="32">
        <f>IFERROR((テーブル141540[[#This Row],[列5]]+テーブル141540[[#This Row],[列7]]/60)*$C$5,"")</f>
        <v>0</v>
      </c>
      <c r="L27" s="33" t="s">
        <v>4</v>
      </c>
      <c r="M27" s="171"/>
      <c r="N27" s="34"/>
      <c r="O27" s="53"/>
      <c r="P27" s="25"/>
    </row>
    <row r="28" spans="1:16" ht="22.5" customHeight="1" x14ac:dyDescent="0.15">
      <c r="A28" s="160"/>
      <c r="B28" s="229" t="str">
        <f>IF(テーブル141540[[#This Row],[列1]]="",
    "",
    TEXT(テーブル141540[[#This Row],[列1]],"(aaa)"))</f>
        <v/>
      </c>
      <c r="C28" s="164" t="s">
        <v>20</v>
      </c>
      <c r="D28" s="63" t="s">
        <v>21</v>
      </c>
      <c r="E28" s="167" t="s">
        <v>20</v>
      </c>
      <c r="F28" s="174" t="s">
        <v>32</v>
      </c>
      <c r="G28" s="28">
        <f>IF(OR(テーブル141540[[#This Row],[列2]]="",
          テーブル141540[[#This Row],[列4]]=""),
     0,
     IFERROR(HOUR(テーブル141540[[#This Row],[列4]]-テーブル141540[[#This Row],[列15]]-テーブル141540[[#This Row],[列2]]),
                  IFERROR(HOUR(テーブル141540[[#This Row],[列4]]-テーブル141540[[#This Row],[列2]]),
                               0)))</f>
        <v>0</v>
      </c>
      <c r="H28" s="29" t="s">
        <v>22</v>
      </c>
      <c r="I28"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31" t="s">
        <v>23</v>
      </c>
      <c r="K28" s="32">
        <f>IFERROR((テーブル141540[[#This Row],[列5]]+テーブル141540[[#This Row],[列7]]/60)*$C$5,"")</f>
        <v>0</v>
      </c>
      <c r="L28" s="33" t="s">
        <v>4</v>
      </c>
      <c r="M28" s="171"/>
      <c r="N28" s="34"/>
      <c r="O28" s="53"/>
      <c r="P28" s="25"/>
    </row>
    <row r="29" spans="1:16" ht="22.5" customHeight="1" x14ac:dyDescent="0.15">
      <c r="A29" s="160"/>
      <c r="B29" s="229" t="str">
        <f>IF(テーブル141540[[#This Row],[列1]]="",
    "",
    TEXT(テーブル141540[[#This Row],[列1]],"(aaa)"))</f>
        <v/>
      </c>
      <c r="C29" s="164" t="s">
        <v>20</v>
      </c>
      <c r="D29" s="63" t="s">
        <v>21</v>
      </c>
      <c r="E29" s="167" t="s">
        <v>20</v>
      </c>
      <c r="F29" s="174" t="s">
        <v>32</v>
      </c>
      <c r="G29" s="28">
        <f>IF(OR(テーブル141540[[#This Row],[列2]]="",
          テーブル141540[[#This Row],[列4]]=""),
     0,
     IFERROR(HOUR(テーブル141540[[#This Row],[列4]]-テーブル141540[[#This Row],[列15]]-テーブル141540[[#This Row],[列2]]),
                  IFERROR(HOUR(テーブル141540[[#This Row],[列4]]-テーブル141540[[#This Row],[列2]]),
                               0)))</f>
        <v>0</v>
      </c>
      <c r="H29" s="29" t="s">
        <v>22</v>
      </c>
      <c r="I29" s="36"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31" t="s">
        <v>23</v>
      </c>
      <c r="K29" s="32">
        <f>IFERROR((テーブル141540[[#This Row],[列5]]+テーブル141540[[#This Row],[列7]]/60)*$C$5,"")</f>
        <v>0</v>
      </c>
      <c r="L29" s="33" t="s">
        <v>4</v>
      </c>
      <c r="M29" s="171"/>
      <c r="N29" s="34"/>
      <c r="O29" s="53"/>
      <c r="P29" s="25"/>
    </row>
    <row r="30" spans="1:16" ht="22.5" customHeight="1" thickBot="1" x14ac:dyDescent="0.2">
      <c r="A30" s="161"/>
      <c r="B30" s="230" t="str">
        <f>IF(テーブル141540[[#This Row],[列1]]="",
    "",
    TEXT(テーブル141540[[#This Row],[列1]],"(aaa)"))</f>
        <v/>
      </c>
      <c r="C30" s="165" t="s">
        <v>20</v>
      </c>
      <c r="D30" s="38" t="s">
        <v>21</v>
      </c>
      <c r="E30" s="168" t="s">
        <v>20</v>
      </c>
      <c r="F30" s="175" t="s">
        <v>32</v>
      </c>
      <c r="G30" s="39">
        <f>IF(OR(テーブル141540[[#This Row],[列2]]="",
          テーブル141540[[#This Row],[列4]]=""),
     0,
     IFERROR(HOUR(テーブル141540[[#This Row],[列4]]-テーブル141540[[#This Row],[列15]]-テーブル141540[[#This Row],[列2]]),
                  IFERROR(HOUR(テーブル141540[[#This Row],[列4]]-テーブル141540[[#This Row],[列2]]),
                               0)))</f>
        <v>0</v>
      </c>
      <c r="H30" s="40" t="s">
        <v>22</v>
      </c>
      <c r="I30" s="41"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42" t="s">
        <v>23</v>
      </c>
      <c r="K30" s="43">
        <f>IFERROR((テーブル141540[[#This Row],[列5]]+テーブル141540[[#This Row],[列7]]/60)*$C$5,"")</f>
        <v>0</v>
      </c>
      <c r="L30" s="44" t="s">
        <v>4</v>
      </c>
      <c r="M30" s="172"/>
      <c r="N30" s="45"/>
      <c r="O30" s="53"/>
      <c r="P30" s="25"/>
    </row>
    <row r="31" spans="1:16" ht="22.5" customHeight="1" thickBot="1" x14ac:dyDescent="0.2">
      <c r="A31" s="206" t="s">
        <v>27</v>
      </c>
      <c r="B31" s="207"/>
      <c r="C31" s="208"/>
      <c r="D31" s="209"/>
      <c r="E31" s="210"/>
      <c r="F31" s="61"/>
      <c r="G31" s="211">
        <f>SUM(テーブル141540[[#All],[列5]])+SUM(テーブル141540[[#All],[列7]])/60</f>
        <v>0</v>
      </c>
      <c r="H31" s="212"/>
      <c r="I31" s="213" t="s">
        <v>24</v>
      </c>
      <c r="J31" s="214"/>
      <c r="K31" s="46">
        <f>SUM(テーブル141540[[#All],[列9]])</f>
        <v>0</v>
      </c>
      <c r="L31" s="47" t="s">
        <v>4</v>
      </c>
      <c r="M31" s="202"/>
      <c r="N31" s="203"/>
    </row>
    <row r="32" spans="1:16" x14ac:dyDescent="0.15">
      <c r="A32" s="48"/>
      <c r="B32" s="48"/>
      <c r="C32" s="49"/>
      <c r="D32" s="49"/>
      <c r="E32" s="49"/>
      <c r="F32" s="49"/>
      <c r="G32" s="50"/>
      <c r="H32" s="50"/>
      <c r="I32" s="49"/>
      <c r="J32" s="49"/>
      <c r="K32" s="51"/>
      <c r="L32" s="10"/>
      <c r="M32" s="52"/>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本様式の使用方法</vt:lpstr>
      <vt:lpstr>人件費総括表・実績（様式９号別紙2-1-1）</vt:lpstr>
      <vt:lpstr>人件費総括表・合計（様式7号別紙2-1-2）</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2021-03-23T08:30:42Z</dcterms:modified>
</cp:coreProperties>
</file>