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090" tabRatio="938"/>
  </bookViews>
  <sheets>
    <sheet name="本様式使用方法" sheetId="110" r:id="rId1"/>
    <sheet name="体系図" sheetId="76" r:id="rId2"/>
    <sheet name="初期条件設定表" sheetId="77" r:id="rId3"/>
    <sheet name="入力用 従事者別直接人件費集計表（前期）" sheetId="12" r:id="rId4"/>
    <sheet name="提出用 従事者別直接人件費集計表（前期）" sheetId="127" r:id="rId5"/>
    <sheet name="2024年2月作業分" sheetId="68" r:id="rId6"/>
    <sheet name="2024年3月作業分" sheetId="78" r:id="rId7"/>
    <sheet name="2024年4月作業分" sheetId="79" r:id="rId8"/>
    <sheet name="2024年5月作業分" sheetId="80" r:id="rId9"/>
    <sheet name="2024年6月作業分" sheetId="81" r:id="rId10"/>
    <sheet name="2024年7月作業分" sheetId="82" r:id="rId11"/>
    <sheet name="2024年8月作業分" sheetId="83" r:id="rId12"/>
    <sheet name="2024年9月作業分" sheetId="84" r:id="rId13"/>
    <sheet name="2024年10月作業分" sheetId="85" r:id="rId14"/>
  </sheets>
  <definedNames>
    <definedName name="_xlnm.Print_Area" localSheetId="13">'2024年10月作業分'!$A$1:$O$36</definedName>
    <definedName name="_xlnm.Print_Area" localSheetId="5">'2024年2月作業分'!$A$1:$O$36</definedName>
    <definedName name="_xlnm.Print_Area" localSheetId="6">'2024年3月作業分'!$A$1:$O$36</definedName>
    <definedName name="_xlnm.Print_Area" localSheetId="7">'2024年4月作業分'!$A$1:$O$36</definedName>
    <definedName name="_xlnm.Print_Area" localSheetId="8">'2024年5月作業分'!$A$1:$O$36</definedName>
    <definedName name="_xlnm.Print_Area" localSheetId="9">'2024年6月作業分'!$A$1:$O$36</definedName>
    <definedName name="_xlnm.Print_Area" localSheetId="10">'2024年7月作業分'!$A$1:$O$36</definedName>
    <definedName name="_xlnm.Print_Area" localSheetId="11">'2024年8月作業分'!$A$1:$O$36</definedName>
    <definedName name="_xlnm.Print_Area" localSheetId="12">'2024年9月作業分'!$A$1:$O$36</definedName>
    <definedName name="_xlnm.Print_Area" localSheetId="1">体系図!$A$1:$D$43</definedName>
    <definedName name="_xlnm.Print_Area" localSheetId="4">'提出用 従事者別直接人件費集計表（前期）'!$A$1:$L$30</definedName>
    <definedName name="_xlnm.Print_Area" localSheetId="3">'入力用 従事者別直接人件費集計表（前期）'!$A$1:$L$30</definedName>
    <definedName name="_xlnm.Print_Titles" localSheetId="4">'提出用 従事者別直接人件費集計表（前期）'!$4:$7</definedName>
    <definedName name="_xlnm.Print_Titles" localSheetId="3">'入力用 従事者別直接人件費集計表（前期）'!$4:$7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W11" i="12" l="1"/>
  <c r="P43" i="77" l="1"/>
  <c r="N40" i="77"/>
  <c r="G8" i="127" l="1"/>
  <c r="W8" i="12" l="1"/>
  <c r="W28" i="12"/>
  <c r="W27" i="12"/>
  <c r="W26" i="12"/>
  <c r="W25" i="12"/>
  <c r="W24" i="12"/>
  <c r="W23" i="12"/>
  <c r="W22" i="12"/>
  <c r="W21" i="12"/>
  <c r="W20" i="12"/>
  <c r="W19" i="12"/>
  <c r="W18" i="12"/>
  <c r="W17" i="12"/>
  <c r="W16" i="12"/>
  <c r="W15" i="12"/>
  <c r="W14" i="12"/>
  <c r="W13" i="12"/>
  <c r="W12" i="12"/>
  <c r="W10" i="12"/>
  <c r="W9" i="12"/>
  <c r="G16" i="127"/>
  <c r="G15" i="127"/>
  <c r="G14" i="127"/>
  <c r="G13" i="127"/>
  <c r="G12" i="127"/>
  <c r="G11" i="127"/>
  <c r="G10" i="127"/>
  <c r="G9" i="127"/>
  <c r="F10" i="127"/>
  <c r="F11" i="127" s="1"/>
  <c r="F12" i="127" s="1"/>
  <c r="F13" i="127" s="1"/>
  <c r="F14" i="127" s="1"/>
  <c r="F15" i="127" s="1"/>
  <c r="F16" i="127" s="1"/>
  <c r="F17" i="127" s="1"/>
  <c r="F18" i="127" s="1"/>
  <c r="F19" i="127" s="1"/>
  <c r="F20" i="127" s="1"/>
  <c r="F21" i="127" s="1"/>
  <c r="F22" i="127" s="1"/>
  <c r="F23" i="127" s="1"/>
  <c r="F24" i="127" s="1"/>
  <c r="F28" i="127" s="1"/>
  <c r="AG32" i="85"/>
  <c r="AG11" i="85"/>
  <c r="AG32" i="84"/>
  <c r="AG11" i="84"/>
  <c r="AG32" i="83"/>
  <c r="AG11" i="83"/>
  <c r="AG32" i="82"/>
  <c r="AG11" i="82"/>
  <c r="AG32" i="81"/>
  <c r="AG11" i="81"/>
  <c r="AG32" i="80"/>
  <c r="AG11" i="80"/>
  <c r="AG32" i="79"/>
  <c r="AG11" i="79"/>
  <c r="AG32" i="78"/>
  <c r="AG11" i="78"/>
  <c r="AG32" i="68"/>
  <c r="AG11" i="68"/>
  <c r="H9" i="12" l="1"/>
  <c r="Y9" i="12" s="1"/>
  <c r="H26" i="12"/>
  <c r="H8" i="12"/>
  <c r="Y8" i="12" s="1"/>
  <c r="H10" i="12"/>
  <c r="Y10" i="12" s="1"/>
  <c r="H13" i="12"/>
  <c r="Y13" i="12" s="1"/>
  <c r="H15" i="12"/>
  <c r="Y15" i="12" s="1"/>
  <c r="H16" i="12"/>
  <c r="Y16" i="12" s="1"/>
  <c r="H25" i="12"/>
  <c r="H17" i="12"/>
  <c r="H18" i="12"/>
  <c r="H20" i="12"/>
  <c r="H22" i="12"/>
  <c r="H27" i="12"/>
  <c r="H28" i="12"/>
  <c r="H19" i="12"/>
  <c r="H21" i="12"/>
  <c r="H11" i="12"/>
  <c r="Y11" i="12" s="1"/>
  <c r="H23" i="12"/>
  <c r="H12" i="12"/>
  <c r="Y12" i="12" s="1"/>
  <c r="H24" i="12"/>
  <c r="H14" i="12"/>
  <c r="Y14" i="12" s="1"/>
  <c r="V25" i="77"/>
  <c r="V24" i="77"/>
  <c r="V23" i="77"/>
  <c r="V22" i="77"/>
  <c r="V21" i="77"/>
  <c r="V20" i="77"/>
  <c r="V19" i="77"/>
  <c r="V18" i="77"/>
  <c r="V17" i="77"/>
  <c r="V16" i="77"/>
  <c r="V15" i="77"/>
  <c r="V14" i="77"/>
  <c r="V13" i="77"/>
  <c r="V12" i="77"/>
  <c r="V11" i="77"/>
  <c r="V10" i="77"/>
  <c r="V9" i="77"/>
  <c r="V8" i="77"/>
  <c r="V7" i="77"/>
  <c r="V6" i="77"/>
  <c r="R40" i="77"/>
  <c r="P40" i="77"/>
  <c r="P42" i="77" s="1"/>
  <c r="U31" i="77"/>
  <c r="B5" i="85" l="1"/>
  <c r="B5" i="68"/>
  <c r="B5" i="84"/>
  <c r="B5" i="83"/>
  <c r="B5" i="82"/>
  <c r="B5" i="81"/>
  <c r="B5" i="78"/>
  <c r="B5" i="80"/>
  <c r="B5" i="79"/>
  <c r="AG29" i="84"/>
  <c r="AG29" i="85"/>
  <c r="AG29" i="79"/>
  <c r="AG29" i="80"/>
  <c r="AG29" i="81"/>
  <c r="AG29" i="82"/>
  <c r="AG29" i="78"/>
  <c r="AG29" i="83"/>
  <c r="AG29" i="68"/>
  <c r="AG31" i="80"/>
  <c r="AG31" i="81"/>
  <c r="AG31" i="82"/>
  <c r="AG31" i="79"/>
  <c r="AG31" i="83"/>
  <c r="AG31" i="68"/>
  <c r="AG31" i="85"/>
  <c r="AG31" i="84"/>
  <c r="AG31" i="78"/>
  <c r="AG20" i="80"/>
  <c r="AG20" i="85"/>
  <c r="AG20" i="81"/>
  <c r="AG20" i="79"/>
  <c r="AG20" i="82"/>
  <c r="AG20" i="83"/>
  <c r="AG20" i="68"/>
  <c r="AG20" i="84"/>
  <c r="AG20" i="78"/>
  <c r="AG17" i="85"/>
  <c r="AG17" i="79"/>
  <c r="AG17" i="80"/>
  <c r="AG17" i="81"/>
  <c r="AG17" i="84"/>
  <c r="AG17" i="82"/>
  <c r="AG17" i="83"/>
  <c r="AG17" i="68"/>
  <c r="AG17" i="78"/>
  <c r="AG19" i="79"/>
  <c r="AG19" i="80"/>
  <c r="AG19" i="81"/>
  <c r="AG19" i="82"/>
  <c r="AG19" i="85"/>
  <c r="AG19" i="83"/>
  <c r="AG19" i="68"/>
  <c r="AG19" i="84"/>
  <c r="AG19" i="78"/>
  <c r="AG21" i="81"/>
  <c r="AG21" i="82"/>
  <c r="AG21" i="83"/>
  <c r="AG21" i="68"/>
  <c r="AG21" i="80"/>
  <c r="AG21" i="84"/>
  <c r="AG21" i="78"/>
  <c r="AG21" i="85"/>
  <c r="AG21" i="79"/>
  <c r="AG22" i="81"/>
  <c r="AG22" i="82"/>
  <c r="AG22" i="83"/>
  <c r="AG22" i="68"/>
  <c r="AG22" i="80"/>
  <c r="AG22" i="84"/>
  <c r="AG22" i="78"/>
  <c r="AG22" i="85"/>
  <c r="AG22" i="79"/>
  <c r="AG30" i="85"/>
  <c r="AG30" i="79"/>
  <c r="AG30" i="80"/>
  <c r="AG30" i="78"/>
  <c r="AG30" i="81"/>
  <c r="AG30" i="84"/>
  <c r="AG30" i="82"/>
  <c r="AG30" i="83"/>
  <c r="AG30" i="68"/>
  <c r="AG23" i="82"/>
  <c r="AG23" i="83"/>
  <c r="AG23" i="68"/>
  <c r="AG23" i="81"/>
  <c r="AG23" i="84"/>
  <c r="AG23" i="78"/>
  <c r="AG23" i="85"/>
  <c r="AG23" i="79"/>
  <c r="AG23" i="80"/>
  <c r="AG12" i="82"/>
  <c r="AG12" i="81"/>
  <c r="AG12" i="83"/>
  <c r="AG12" i="68"/>
  <c r="AG12" i="84"/>
  <c r="AG12" i="78"/>
  <c r="AG12" i="85"/>
  <c r="AG12" i="79"/>
  <c r="AG12" i="80"/>
  <c r="AG24" i="82"/>
  <c r="AG24" i="83"/>
  <c r="AG24" i="68"/>
  <c r="AG24" i="84"/>
  <c r="AG24" i="78"/>
  <c r="AG24" i="85"/>
  <c r="AG24" i="79"/>
  <c r="AG24" i="80"/>
  <c r="AG24" i="81"/>
  <c r="AG25" i="83"/>
  <c r="AG25" i="68"/>
  <c r="AG25" i="84"/>
  <c r="AG25" i="78"/>
  <c r="AG25" i="82"/>
  <c r="AG25" i="85"/>
  <c r="AG25" i="79"/>
  <c r="AG25" i="80"/>
  <c r="AG25" i="81"/>
  <c r="AG18" i="85"/>
  <c r="AG18" i="79"/>
  <c r="AG18" i="80"/>
  <c r="AG18" i="84"/>
  <c r="AG18" i="81"/>
  <c r="AG18" i="82"/>
  <c r="AG18" i="78"/>
  <c r="AG18" i="83"/>
  <c r="AG18" i="68"/>
  <c r="AG14" i="83"/>
  <c r="AG14" i="68"/>
  <c r="AG14" i="84"/>
  <c r="AG14" i="78"/>
  <c r="AG14" i="82"/>
  <c r="AG14" i="85"/>
  <c r="AG14" i="79"/>
  <c r="AG14" i="80"/>
  <c r="AG14" i="81"/>
  <c r="AG26" i="83"/>
  <c r="AG26" i="68"/>
  <c r="AG26" i="82"/>
  <c r="AG26" i="84"/>
  <c r="AG26" i="78"/>
  <c r="AG26" i="85"/>
  <c r="AG26" i="79"/>
  <c r="AG26" i="80"/>
  <c r="AG26" i="81"/>
  <c r="AG27" i="84"/>
  <c r="AG27" i="78"/>
  <c r="AG27" i="85"/>
  <c r="AG27" i="79"/>
  <c r="AG27" i="68"/>
  <c r="AG27" i="80"/>
  <c r="AG27" i="81"/>
  <c r="AG27" i="82"/>
  <c r="AG27" i="83"/>
  <c r="AG13" i="83"/>
  <c r="AG13" i="68"/>
  <c r="AG13" i="82"/>
  <c r="AG13" i="84"/>
  <c r="AG13" i="78"/>
  <c r="AG13" i="85"/>
  <c r="AG13" i="79"/>
  <c r="AG13" i="80"/>
  <c r="AG13" i="81"/>
  <c r="AG15" i="84"/>
  <c r="AG15" i="78"/>
  <c r="AG15" i="85"/>
  <c r="AG15" i="79"/>
  <c r="AG15" i="80"/>
  <c r="AG15" i="81"/>
  <c r="AG15" i="83"/>
  <c r="AG15" i="68"/>
  <c r="AG15" i="82"/>
  <c r="AG16" i="84"/>
  <c r="AG16" i="78"/>
  <c r="AG16" i="85"/>
  <c r="AG16" i="79"/>
  <c r="AG16" i="80"/>
  <c r="AG16" i="81"/>
  <c r="AG16" i="83"/>
  <c r="AG16" i="68"/>
  <c r="AG16" i="82"/>
  <c r="AG28" i="84"/>
  <c r="AG28" i="78"/>
  <c r="AG28" i="85"/>
  <c r="AG28" i="79"/>
  <c r="AG28" i="80"/>
  <c r="AG28" i="83"/>
  <c r="AG28" i="68"/>
  <c r="AG28" i="81"/>
  <c r="AG28" i="82"/>
  <c r="U32" i="77"/>
  <c r="V32" i="77" s="1"/>
  <c r="A1" i="110"/>
  <c r="AF32" i="85"/>
  <c r="AF31" i="85"/>
  <c r="AF30" i="85"/>
  <c r="AF29" i="85"/>
  <c r="AF28" i="85"/>
  <c r="AF27" i="85"/>
  <c r="AF26" i="85"/>
  <c r="AF25" i="85"/>
  <c r="AF24" i="85"/>
  <c r="AF23" i="85"/>
  <c r="AF22" i="85"/>
  <c r="AF21" i="85"/>
  <c r="AF20" i="85"/>
  <c r="AF19" i="85"/>
  <c r="AF18" i="85"/>
  <c r="AF17" i="85"/>
  <c r="AF16" i="85"/>
  <c r="AF15" i="85"/>
  <c r="AF14" i="85"/>
  <c r="AF13" i="85"/>
  <c r="AF12" i="85"/>
  <c r="AF11" i="85"/>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A4" i="127" l="1"/>
  <c r="A4" i="12"/>
  <c r="J24" i="12" l="1"/>
  <c r="J26" i="12"/>
  <c r="J19" i="12"/>
  <c r="J20" i="12"/>
  <c r="J25" i="12" l="1"/>
  <c r="J23" i="12"/>
  <c r="J27" i="12"/>
  <c r="J22" i="12"/>
  <c r="J28" i="12"/>
  <c r="J18" i="12"/>
  <c r="AF32" i="68"/>
  <c r="AF31" i="68"/>
  <c r="AF30" i="68"/>
  <c r="AF29" i="68"/>
  <c r="AF28" i="68"/>
  <c r="AF27" i="68"/>
  <c r="AF26" i="68"/>
  <c r="AF25" i="68"/>
  <c r="AF24" i="68"/>
  <c r="AF23" i="68"/>
  <c r="AF22" i="68"/>
  <c r="AF21" i="68"/>
  <c r="AF20" i="68"/>
  <c r="AF19" i="68"/>
  <c r="AF18" i="68"/>
  <c r="AF17" i="68"/>
  <c r="AF16" i="68"/>
  <c r="AF15" i="68"/>
  <c r="AF14" i="68"/>
  <c r="AF13" i="68"/>
  <c r="AF12" i="68"/>
  <c r="AF11" i="68"/>
  <c r="J21" i="12" l="1"/>
  <c r="I25" i="12"/>
  <c r="I26" i="12"/>
  <c r="I27" i="12"/>
  <c r="AK6" i="85" l="1"/>
  <c r="AH4" i="85"/>
  <c r="AG4" i="85"/>
  <c r="AH3" i="85"/>
  <c r="AG3" i="85"/>
  <c r="AH2" i="85"/>
  <c r="AG2" i="85"/>
  <c r="AH1" i="85"/>
  <c r="AG1" i="85"/>
  <c r="AK6" i="84"/>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5"/>
  <c r="Y35" i="85"/>
  <c r="X35" i="85"/>
  <c r="Q35" i="85" s="1"/>
  <c r="R35" i="85" s="1"/>
  <c r="W35" i="85"/>
  <c r="V35" i="85"/>
  <c r="U35" i="85"/>
  <c r="I35" i="85" s="1"/>
  <c r="T35" i="85"/>
  <c r="S35" i="85"/>
  <c r="P35" i="85"/>
  <c r="Y34" i="85"/>
  <c r="X34" i="85"/>
  <c r="Q34" i="85" s="1"/>
  <c r="R34" i="85" s="1"/>
  <c r="W34" i="85"/>
  <c r="V34" i="85"/>
  <c r="U34" i="85"/>
  <c r="I34" i="85" s="1"/>
  <c r="T34" i="85"/>
  <c r="S34" i="85"/>
  <c r="P34" i="85"/>
  <c r="AA33" i="85"/>
  <c r="Y33" i="85"/>
  <c r="X33" i="85"/>
  <c r="Q33" i="85" s="1"/>
  <c r="R33" i="85" s="1"/>
  <c r="W33" i="85"/>
  <c r="V33" i="85"/>
  <c r="U33" i="85"/>
  <c r="I33" i="85" s="1"/>
  <c r="T33" i="85"/>
  <c r="S33" i="85"/>
  <c r="P33" i="85"/>
  <c r="AA32" i="85"/>
  <c r="Y32" i="85"/>
  <c r="X32" i="85"/>
  <c r="Q32" i="85" s="1"/>
  <c r="R32" i="85" s="1"/>
  <c r="W32" i="85"/>
  <c r="V32" i="85"/>
  <c r="U32" i="85"/>
  <c r="I32" i="85" s="1"/>
  <c r="T32" i="85"/>
  <c r="S32" i="85"/>
  <c r="P32" i="85"/>
  <c r="AA31" i="85"/>
  <c r="Y31" i="85"/>
  <c r="X31" i="85"/>
  <c r="Q31" i="85" s="1"/>
  <c r="R31" i="85" s="1"/>
  <c r="W31" i="85"/>
  <c r="V31" i="85"/>
  <c r="U31" i="85"/>
  <c r="I31" i="85" s="1"/>
  <c r="T31" i="85"/>
  <c r="S31" i="85"/>
  <c r="P31" i="85"/>
  <c r="AA30" i="85"/>
  <c r="Y30" i="85"/>
  <c r="X30" i="85"/>
  <c r="Q30" i="85" s="1"/>
  <c r="R30" i="85" s="1"/>
  <c r="G30" i="85" s="1"/>
  <c r="W30" i="85"/>
  <c r="V30" i="85"/>
  <c r="U30" i="85"/>
  <c r="I30" i="85" s="1"/>
  <c r="T30" i="85"/>
  <c r="S30" i="85"/>
  <c r="P30" i="85"/>
  <c r="AA29" i="85"/>
  <c r="Y29" i="85"/>
  <c r="X29" i="85"/>
  <c r="Q29" i="85" s="1"/>
  <c r="R29" i="85" s="1"/>
  <c r="W29" i="85"/>
  <c r="V29" i="85"/>
  <c r="U29" i="85"/>
  <c r="I29" i="85" s="1"/>
  <c r="T29" i="85"/>
  <c r="S29" i="85"/>
  <c r="P29" i="85"/>
  <c r="AA28" i="85"/>
  <c r="Y28" i="85"/>
  <c r="X28" i="85"/>
  <c r="Q28" i="85" s="1"/>
  <c r="R28" i="85" s="1"/>
  <c r="W28" i="85"/>
  <c r="V28" i="85"/>
  <c r="U28" i="85"/>
  <c r="I28" i="85" s="1"/>
  <c r="T28" i="85"/>
  <c r="S28" i="85"/>
  <c r="P28" i="85"/>
  <c r="AA27" i="85"/>
  <c r="Y27" i="85"/>
  <c r="X27" i="85"/>
  <c r="Q27" i="85" s="1"/>
  <c r="R27" i="85" s="1"/>
  <c r="W27" i="85"/>
  <c r="V27" i="85"/>
  <c r="U27" i="85"/>
  <c r="I27" i="85" s="1"/>
  <c r="T27" i="85"/>
  <c r="S27" i="85"/>
  <c r="P27" i="85"/>
  <c r="AA26" i="85"/>
  <c r="Y26" i="85"/>
  <c r="X26" i="85"/>
  <c r="Q26" i="85" s="1"/>
  <c r="R26" i="85" s="1"/>
  <c r="W26" i="85"/>
  <c r="V26" i="85"/>
  <c r="U26" i="85"/>
  <c r="I26" i="85" s="1"/>
  <c r="T26" i="85"/>
  <c r="S26" i="85"/>
  <c r="P26" i="85"/>
  <c r="AA25" i="85"/>
  <c r="Y25" i="85"/>
  <c r="X25" i="85"/>
  <c r="Q25" i="85" s="1"/>
  <c r="R25" i="85" s="1"/>
  <c r="W25" i="85"/>
  <c r="V25" i="85"/>
  <c r="U25" i="85"/>
  <c r="I25" i="85" s="1"/>
  <c r="T25" i="85"/>
  <c r="S25" i="85"/>
  <c r="P25" i="85"/>
  <c r="AA24" i="85"/>
  <c r="Y24" i="85"/>
  <c r="W24" i="85"/>
  <c r="V24" i="85"/>
  <c r="U24" i="85"/>
  <c r="I24" i="85" s="1"/>
  <c r="T24" i="85"/>
  <c r="S24" i="85"/>
  <c r="P24" i="85"/>
  <c r="AA23" i="85"/>
  <c r="Y23" i="85"/>
  <c r="X23" i="85"/>
  <c r="Q23" i="85" s="1"/>
  <c r="R23" i="85" s="1"/>
  <c r="W23" i="85"/>
  <c r="V23" i="85"/>
  <c r="U23" i="85"/>
  <c r="I23" i="85" s="1"/>
  <c r="T23" i="85"/>
  <c r="S23" i="85"/>
  <c r="P23" i="85"/>
  <c r="AA22" i="85"/>
  <c r="Y22" i="85"/>
  <c r="X22" i="85"/>
  <c r="Q22" i="85" s="1"/>
  <c r="R22" i="85" s="1"/>
  <c r="G22" i="85" s="1"/>
  <c r="W22" i="85"/>
  <c r="V22" i="85"/>
  <c r="U22" i="85"/>
  <c r="I22" i="85" s="1"/>
  <c r="T22" i="85"/>
  <c r="S22" i="85"/>
  <c r="P22" i="85"/>
  <c r="AA21" i="85"/>
  <c r="Y21" i="85"/>
  <c r="X21" i="85"/>
  <c r="Q21" i="85" s="1"/>
  <c r="R21" i="85" s="1"/>
  <c r="W21" i="85"/>
  <c r="V21" i="85"/>
  <c r="U21" i="85"/>
  <c r="I21" i="85" s="1"/>
  <c r="T21" i="85"/>
  <c r="S21" i="85"/>
  <c r="P21" i="85"/>
  <c r="AA20" i="85"/>
  <c r="Y20" i="85"/>
  <c r="X20" i="85"/>
  <c r="Q20" i="85" s="1"/>
  <c r="R20" i="85" s="1"/>
  <c r="W20" i="85"/>
  <c r="V20" i="85"/>
  <c r="U20" i="85"/>
  <c r="I20" i="85" s="1"/>
  <c r="T20" i="85"/>
  <c r="S20" i="85"/>
  <c r="P20" i="85"/>
  <c r="AA19" i="85"/>
  <c r="Y19" i="85"/>
  <c r="X19" i="85"/>
  <c r="Q19" i="85" s="1"/>
  <c r="R19" i="85" s="1"/>
  <c r="W19" i="85"/>
  <c r="V19" i="85"/>
  <c r="U19" i="85"/>
  <c r="I19" i="85" s="1"/>
  <c r="T19" i="85"/>
  <c r="S19" i="85"/>
  <c r="P19" i="85"/>
  <c r="AA18" i="85"/>
  <c r="Y18" i="85"/>
  <c r="X18" i="85"/>
  <c r="Q18" i="85" s="1"/>
  <c r="R18" i="85" s="1"/>
  <c r="W18" i="85"/>
  <c r="V18" i="85"/>
  <c r="U18" i="85"/>
  <c r="I18" i="85" s="1"/>
  <c r="T18" i="85"/>
  <c r="S18" i="85"/>
  <c r="P18" i="85"/>
  <c r="AA17" i="85"/>
  <c r="Y17" i="85"/>
  <c r="X17" i="85"/>
  <c r="Q17" i="85" s="1"/>
  <c r="R17" i="85" s="1"/>
  <c r="W17" i="85"/>
  <c r="V17" i="85"/>
  <c r="U17" i="85"/>
  <c r="I17" i="85" s="1"/>
  <c r="T17" i="85"/>
  <c r="S17" i="85"/>
  <c r="P17" i="85"/>
  <c r="AA16" i="85"/>
  <c r="Y16" i="85"/>
  <c r="X16" i="85"/>
  <c r="Q16" i="85" s="1"/>
  <c r="R16" i="85" s="1"/>
  <c r="W16" i="85"/>
  <c r="V16" i="85"/>
  <c r="U16" i="85"/>
  <c r="I16" i="85" s="1"/>
  <c r="T16" i="85"/>
  <c r="S16" i="85"/>
  <c r="P16" i="85"/>
  <c r="AA15" i="85"/>
  <c r="Y15" i="85"/>
  <c r="X15" i="85"/>
  <c r="Q15" i="85" s="1"/>
  <c r="R15" i="85" s="1"/>
  <c r="W15" i="85"/>
  <c r="V15" i="85"/>
  <c r="U15" i="85"/>
  <c r="I15" i="85" s="1"/>
  <c r="T15" i="85"/>
  <c r="S15" i="85"/>
  <c r="P15" i="85"/>
  <c r="AA14" i="85"/>
  <c r="Y14" i="85"/>
  <c r="X14" i="85"/>
  <c r="Q14" i="85" s="1"/>
  <c r="R14" i="85" s="1"/>
  <c r="W14" i="85"/>
  <c r="V14" i="85"/>
  <c r="U14" i="85"/>
  <c r="I14" i="85" s="1"/>
  <c r="T14" i="85"/>
  <c r="S14" i="85"/>
  <c r="P14" i="85"/>
  <c r="AA13" i="85"/>
  <c r="Y13" i="85"/>
  <c r="X13" i="85"/>
  <c r="Q13" i="85" s="1"/>
  <c r="R13" i="85" s="1"/>
  <c r="W13" i="85"/>
  <c r="V13" i="85"/>
  <c r="U13" i="85"/>
  <c r="I13" i="85" s="1"/>
  <c r="T13" i="85"/>
  <c r="S13" i="85"/>
  <c r="P13" i="85"/>
  <c r="W12" i="85"/>
  <c r="V12" i="85"/>
  <c r="U12" i="85"/>
  <c r="I12" i="85" s="1"/>
  <c r="T12" i="85"/>
  <c r="S12" i="85"/>
  <c r="X12" i="85" s="1"/>
  <c r="Q12" i="85" s="1"/>
  <c r="R12" i="85" s="1"/>
  <c r="P12" i="85"/>
  <c r="X11" i="85"/>
  <c r="Q11" i="85" s="1"/>
  <c r="R11" i="85" s="1"/>
  <c r="W11" i="85"/>
  <c r="V11" i="85"/>
  <c r="U11" i="85"/>
  <c r="I11" i="85" s="1"/>
  <c r="T11" i="85"/>
  <c r="S11" i="85"/>
  <c r="P11" i="85"/>
  <c r="X10" i="85"/>
  <c r="Q10" i="85" s="1"/>
  <c r="R10" i="85" s="1"/>
  <c r="W10" i="85"/>
  <c r="V10" i="85"/>
  <c r="U10" i="85"/>
  <c r="I10" i="85" s="1"/>
  <c r="T10" i="85"/>
  <c r="S10" i="85"/>
  <c r="P10" i="85"/>
  <c r="W9" i="85"/>
  <c r="V9" i="85"/>
  <c r="U9" i="85"/>
  <c r="I9" i="85" s="1"/>
  <c r="T9" i="85"/>
  <c r="S9" i="85"/>
  <c r="P9" i="85"/>
  <c r="AO1" i="85"/>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9" i="85" l="1"/>
  <c r="Q9" i="85" s="1"/>
  <c r="R9" i="85" s="1"/>
  <c r="G9" i="85" s="1"/>
  <c r="X11" i="80"/>
  <c r="Q11" i="80" s="1"/>
  <c r="R11" i="80" s="1"/>
  <c r="E11" i="80" s="1"/>
  <c r="X24" i="85"/>
  <c r="Q24" i="85" s="1"/>
  <c r="R24" i="85" s="1"/>
  <c r="G24" i="85" s="1"/>
  <c r="K27" i="12"/>
  <c r="G12" i="85"/>
  <c r="E12" i="85"/>
  <c r="G13" i="85"/>
  <c r="E13" i="85"/>
  <c r="G17" i="85"/>
  <c r="E17" i="85"/>
  <c r="G21" i="85"/>
  <c r="E21" i="85"/>
  <c r="G28" i="85"/>
  <c r="E28" i="85"/>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5" i="85"/>
  <c r="E35" i="85"/>
  <c r="E22" i="85"/>
  <c r="E30" i="85"/>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9" i="85"/>
  <c r="L27" i="12"/>
  <c r="E24" i="85"/>
  <c r="E36" i="84"/>
  <c r="E36" i="83"/>
  <c r="E36" i="82"/>
  <c r="E36" i="81"/>
  <c r="E36" i="85" l="1"/>
  <c r="J17" i="12" s="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W19" i="68"/>
  <c r="X19" i="68" s="1"/>
  <c r="Q19" i="68" s="1"/>
  <c r="R19" i="68" s="1"/>
  <c r="V19" i="68"/>
  <c r="U19" i="68"/>
  <c r="I19" i="68" s="1"/>
  <c r="T19" i="68"/>
  <c r="S19" i="68"/>
  <c r="P19" i="68"/>
  <c r="AA18" i="68"/>
  <c r="Y18" i="68"/>
  <c r="W18" i="68"/>
  <c r="V18" i="68"/>
  <c r="U18" i="68"/>
  <c r="I18" i="68" s="1"/>
  <c r="T18" i="68"/>
  <c r="S18" i="68"/>
  <c r="X18" i="68" s="1"/>
  <c r="Q18" i="68" s="1"/>
  <c r="R18" i="68" s="1"/>
  <c r="P18" i="68"/>
  <c r="AA17" i="68"/>
  <c r="Y17" i="68"/>
  <c r="W17" i="68"/>
  <c r="V17" i="68"/>
  <c r="U17" i="68"/>
  <c r="I17" i="68" s="1"/>
  <c r="T17" i="68"/>
  <c r="S17" i="68"/>
  <c r="X17" i="68" s="1"/>
  <c r="Q17" i="68" s="1"/>
  <c r="R17" i="68" s="1"/>
  <c r="E17" i="68" s="1"/>
  <c r="P17" i="68"/>
  <c r="AA16" i="68"/>
  <c r="Y16" i="68"/>
  <c r="W16" i="68"/>
  <c r="V16" i="68"/>
  <c r="U16" i="68"/>
  <c r="I16" i="68" s="1"/>
  <c r="T16" i="68"/>
  <c r="S16" i="68"/>
  <c r="X16" i="68" s="1"/>
  <c r="Q16" i="68" s="1"/>
  <c r="R16" i="68" s="1"/>
  <c r="P16" i="68"/>
  <c r="AA15" i="68"/>
  <c r="Y15" i="68"/>
  <c r="W15" i="68"/>
  <c r="V15" i="68"/>
  <c r="U15" i="68"/>
  <c r="I15" i="68" s="1"/>
  <c r="T15" i="68"/>
  <c r="S15" i="68"/>
  <c r="X15" i="68" s="1"/>
  <c r="Q15" i="68" s="1"/>
  <c r="R15" i="68" s="1"/>
  <c r="P15" i="68"/>
  <c r="AA14" i="68"/>
  <c r="Y14" i="68"/>
  <c r="W14" i="68"/>
  <c r="V14" i="68"/>
  <c r="U14" i="68"/>
  <c r="I14" i="68" s="1"/>
  <c r="T14" i="68"/>
  <c r="S14" i="68"/>
  <c r="P14" i="68"/>
  <c r="AA13" i="68"/>
  <c r="Y13" i="68"/>
  <c r="W13" i="68"/>
  <c r="V13" i="68"/>
  <c r="U13" i="68"/>
  <c r="I13" i="68" s="1"/>
  <c r="T13" i="68"/>
  <c r="S13" i="68"/>
  <c r="X13" i="68" s="1"/>
  <c r="Q13" i="68" s="1"/>
  <c r="R13" i="68" s="1"/>
  <c r="E13" i="68" s="1"/>
  <c r="P13" i="68"/>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4" i="68" l="1"/>
  <c r="Q14" i="68" s="1"/>
  <c r="R14" i="68" s="1"/>
  <c r="G14" i="68" s="1"/>
  <c r="X12" i="68"/>
  <c r="Q12" i="68" s="1"/>
  <c r="R12" i="68" s="1"/>
  <c r="E12" i="68" s="1"/>
  <c r="X10" i="79"/>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6" i="68"/>
  <c r="E16" i="68"/>
  <c r="G31" i="68"/>
  <c r="E31" i="68"/>
  <c r="G22" i="68"/>
  <c r="E22" i="68"/>
  <c r="G35" i="68"/>
  <c r="E35" i="68"/>
  <c r="E28" i="68"/>
  <c r="G17" i="68"/>
  <c r="G13" i="68"/>
  <c r="E30" i="68"/>
  <c r="E33" i="68"/>
  <c r="D8" i="12"/>
  <c r="A8" i="12"/>
  <c r="A8" i="127" s="1"/>
  <c r="E14" i="68" l="1"/>
  <c r="G12" i="68"/>
  <c r="D8" i="127"/>
  <c r="G10" i="79"/>
  <c r="E36" i="79" s="1"/>
  <c r="E10" i="78"/>
  <c r="E36" i="78" s="1"/>
  <c r="E9" i="68"/>
  <c r="G21" i="68"/>
  <c r="AK2" i="68"/>
  <c r="AK1" i="68"/>
  <c r="AG5" i="68" s="1"/>
  <c r="E36" i="68" l="1"/>
  <c r="AK3" i="68"/>
  <c r="AL1" i="68"/>
  <c r="AK4" i="68"/>
  <c r="AL2" i="68"/>
  <c r="J8" i="12" l="1"/>
  <c r="J8" i="127" l="1"/>
  <c r="K26" i="12"/>
  <c r="I14" i="12"/>
  <c r="I14" i="127" s="1"/>
  <c r="I15" i="12"/>
  <c r="I15" i="127" s="1"/>
  <c r="I16" i="12"/>
  <c r="I16" i="127" s="1"/>
  <c r="I17" i="12"/>
  <c r="I18" i="12"/>
  <c r="I19" i="12"/>
  <c r="L26" i="12" l="1"/>
  <c r="K25" i="12"/>
  <c r="L25" i="12" l="1"/>
  <c r="F10" i="12" l="1"/>
  <c r="F11" i="12" s="1"/>
  <c r="F12" i="12" s="1"/>
  <c r="F13" i="12" s="1"/>
  <c r="F14" i="12" s="1"/>
  <c r="F15" i="12" s="1"/>
  <c r="F16" i="12" s="1"/>
  <c r="F17" i="12" s="1"/>
  <c r="F18" i="12" s="1"/>
  <c r="F19" i="12" s="1"/>
  <c r="F20" i="12" s="1"/>
  <c r="F21" i="12" s="1"/>
  <c r="F22" i="12" s="1"/>
  <c r="F23" i="12" s="1"/>
  <c r="F24" i="12" s="1"/>
  <c r="F28" i="12" s="1"/>
  <c r="J11" i="12" l="1"/>
  <c r="J11" i="127" s="1"/>
  <c r="U9" i="12" l="1"/>
  <c r="D9" i="12"/>
  <c r="D6" i="12"/>
  <c r="D5" i="12"/>
  <c r="D6" i="127" l="1"/>
  <c r="D5" i="127"/>
  <c r="AK8" i="68"/>
  <c r="D9" i="127"/>
  <c r="U10" i="12"/>
  <c r="B3" i="68"/>
  <c r="B3" i="85"/>
  <c r="B3" i="84"/>
  <c r="B3" i="83"/>
  <c r="B3" i="81"/>
  <c r="B3" i="80"/>
  <c r="B3" i="79"/>
  <c r="B3" i="82"/>
  <c r="B3" i="78"/>
  <c r="B4" i="68"/>
  <c r="B4" i="85"/>
  <c r="B4" i="84"/>
  <c r="B4" i="83"/>
  <c r="B4" i="82"/>
  <c r="B4" i="81"/>
  <c r="B4" i="80"/>
  <c r="B4" i="79"/>
  <c r="B4" i="78"/>
  <c r="AK2" i="78"/>
  <c r="A9" i="12"/>
  <c r="D10" i="12"/>
  <c r="AK8" i="78" l="1"/>
  <c r="D10" i="127"/>
  <c r="U11" i="12"/>
  <c r="A9" i="127"/>
  <c r="AK7" i="68"/>
  <c r="AK2" i="79"/>
  <c r="AK1" i="78"/>
  <c r="A10" i="12"/>
  <c r="A10" i="127" s="1"/>
  <c r="D11" i="12"/>
  <c r="AK8" i="79" l="1"/>
  <c r="D11" i="127"/>
  <c r="AG6" i="78"/>
  <c r="AK3" i="78" s="1"/>
  <c r="AG5" i="78"/>
  <c r="AK4" i="78" s="1"/>
  <c r="AK7" i="78"/>
  <c r="U12" i="12"/>
  <c r="D1" i="68"/>
  <c r="AK2" i="80"/>
  <c r="AK1" i="79"/>
  <c r="A11" i="12"/>
  <c r="D12" i="12"/>
  <c r="AK8" i="80" l="1"/>
  <c r="D12" i="127"/>
  <c r="U13" i="12"/>
  <c r="A11" i="127"/>
  <c r="AG6" i="79"/>
  <c r="AK3" i="79" s="1"/>
  <c r="AG5" i="79"/>
  <c r="AK4" i="79" s="1"/>
  <c r="D1" i="78"/>
  <c r="AK7" i="79"/>
  <c r="AK2" i="81"/>
  <c r="AK1" i="80"/>
  <c r="D13" i="12"/>
  <c r="AK8" i="81" l="1"/>
  <c r="D13" i="127"/>
  <c r="AG5" i="80"/>
  <c r="AK4" i="80" s="1"/>
  <c r="AG6" i="80"/>
  <c r="AK3" i="80" s="1"/>
  <c r="D1" i="79"/>
  <c r="AK2" i="82"/>
  <c r="D14" i="12"/>
  <c r="AK8" i="82" l="1"/>
  <c r="D14" i="127"/>
  <c r="AK2" i="83"/>
  <c r="D15" i="12"/>
  <c r="D15" i="127" s="1"/>
  <c r="I24" i="12"/>
  <c r="I23" i="12"/>
  <c r="I22" i="12"/>
  <c r="AK8" i="83" l="1"/>
  <c r="AK2" i="84"/>
  <c r="D16" i="12"/>
  <c r="AK8" i="84" l="1"/>
  <c r="D16" i="127"/>
  <c r="AK2" i="85"/>
  <c r="D17" i="12"/>
  <c r="AK8" i="85" l="1"/>
  <c r="D18" i="12"/>
  <c r="D19" i="12" l="1"/>
  <c r="K19" i="12" l="1"/>
  <c r="K18" i="12"/>
  <c r="D20" i="12"/>
  <c r="L19" i="12" l="1"/>
  <c r="L18" i="12"/>
  <c r="D21" i="12"/>
  <c r="D22" i="12" l="1"/>
  <c r="D23" i="12" l="1"/>
  <c r="D24" i="12" l="1"/>
  <c r="D25" i="12" l="1"/>
  <c r="D26" i="12" l="1"/>
  <c r="Q5" i="77"/>
  <c r="AK5" i="85" l="1"/>
  <c r="AK5" i="83"/>
  <c r="AK5" i="81"/>
  <c r="AK5" i="84"/>
  <c r="AK5" i="82"/>
  <c r="AK5" i="78"/>
  <c r="AK5" i="80"/>
  <c r="AK5" i="79"/>
  <c r="AK5" i="68"/>
  <c r="D27" i="12"/>
  <c r="K17" i="12"/>
  <c r="J14" i="12"/>
  <c r="J15" i="12"/>
  <c r="J12" i="12"/>
  <c r="J12" i="127" s="1"/>
  <c r="J13" i="12"/>
  <c r="J13" i="127" s="1"/>
  <c r="J16" i="12"/>
  <c r="J10" i="12"/>
  <c r="J10" i="127" s="1"/>
  <c r="K24" i="12"/>
  <c r="K23" i="12"/>
  <c r="K22" i="12"/>
  <c r="L24" i="12" l="1"/>
  <c r="L22" i="12"/>
  <c r="L23" i="12"/>
  <c r="L17" i="12"/>
  <c r="K14" i="12"/>
  <c r="J14" i="127"/>
  <c r="K16" i="12"/>
  <c r="J16" i="127"/>
  <c r="K15" i="12"/>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4" i="85"/>
  <c r="AO5" i="85"/>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D28" i="12"/>
  <c r="L14" i="12" l="1"/>
  <c r="L14" i="127" s="1"/>
  <c r="K14" i="127"/>
  <c r="L15" i="12"/>
  <c r="L15" i="127" s="1"/>
  <c r="K15" i="127"/>
  <c r="L16" i="12"/>
  <c r="L16" i="127" s="1"/>
  <c r="K16" i="127"/>
  <c r="J9" i="12"/>
  <c r="J29" i="12" s="1"/>
  <c r="J9" i="127" l="1"/>
  <c r="J29" i="127" s="1"/>
  <c r="I11" i="12"/>
  <c r="I11" i="127" s="1"/>
  <c r="I9" i="12"/>
  <c r="I9" i="127" s="1"/>
  <c r="I8" i="12"/>
  <c r="I8" i="127" l="1"/>
  <c r="K14" i="68"/>
  <c r="I28" i="12"/>
  <c r="I21" i="12"/>
  <c r="I20" i="12"/>
  <c r="I13" i="12"/>
  <c r="I12" i="12"/>
  <c r="K11" i="12"/>
  <c r="I10" i="12"/>
  <c r="K9" i="12"/>
  <c r="K21" i="12" l="1"/>
  <c r="K10" i="12"/>
  <c r="L10" i="12" s="1"/>
  <c r="L10" i="127" s="1"/>
  <c r="I10" i="127"/>
  <c r="K20" i="12"/>
  <c r="L20" i="12" s="1"/>
  <c r="K28" i="12"/>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3" i="85"/>
  <c r="K12" i="85"/>
  <c r="K17" i="85"/>
  <c r="K27" i="85"/>
  <c r="K19" i="85"/>
  <c r="K15" i="85"/>
  <c r="K24" i="85"/>
  <c r="K14" i="85"/>
  <c r="K28" i="85"/>
  <c r="K31" i="85"/>
  <c r="K35" i="85"/>
  <c r="K29" i="85"/>
  <c r="K10" i="85"/>
  <c r="K11" i="85"/>
  <c r="K16" i="85"/>
  <c r="K23" i="85"/>
  <c r="K33" i="85"/>
  <c r="K30" i="85"/>
  <c r="K26" i="85"/>
  <c r="K9" i="85"/>
  <c r="K20" i="85"/>
  <c r="K32" i="85"/>
  <c r="K22" i="85"/>
  <c r="K25" i="85"/>
  <c r="K18" i="85"/>
  <c r="K34" i="85"/>
  <c r="K21" i="85"/>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K8" i="12"/>
  <c r="K29" i="12" s="1"/>
  <c r="L21" i="12" l="1"/>
  <c r="L28" i="12"/>
  <c r="K10" i="127"/>
  <c r="K13" i="127"/>
  <c r="K12" i="127"/>
  <c r="K8" i="127"/>
  <c r="K36" i="83"/>
  <c r="K36" i="85"/>
  <c r="K36" i="68"/>
  <c r="K36" i="79"/>
  <c r="K36" i="82"/>
  <c r="K36" i="80"/>
  <c r="K36" i="84"/>
  <c r="K36" i="81"/>
  <c r="K36" i="78"/>
  <c r="L8" i="12"/>
  <c r="L29" i="12" s="1"/>
  <c r="K29" i="127" l="1"/>
  <c r="L8" i="127"/>
  <c r="L29" i="127" s="1"/>
  <c r="A12" i="12"/>
  <c r="A12" i="127" s="1"/>
  <c r="AK7" i="80" l="1"/>
  <c r="U14" i="12"/>
  <c r="AK1" i="81"/>
  <c r="A13" i="12"/>
  <c r="A13" i="127" s="1"/>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D1" i="80"/>
  <c r="AK7" i="81"/>
  <c r="U15" i="12"/>
  <c r="AK1" i="82"/>
  <c r="A14" i="12"/>
  <c r="A14" i="127" s="1"/>
  <c r="AG6" i="82" l="1"/>
  <c r="AK3" i="82" s="1"/>
  <c r="Z9" i="82" s="1"/>
  <c r="A9" i="82" s="1"/>
  <c r="AG5" i="82"/>
  <c r="AK4" i="82" s="1"/>
  <c r="D1" i="81"/>
  <c r="AK7" i="82"/>
  <c r="U16" i="12"/>
  <c r="AK1" i="83"/>
  <c r="A15" i="12"/>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U17" i="12"/>
  <c r="A15" i="127"/>
  <c r="AG5" i="83"/>
  <c r="AK4" i="83" s="1"/>
  <c r="AG6" i="83"/>
  <c r="AK3" i="83" s="1"/>
  <c r="Z9" i="83" s="1"/>
  <c r="A9" i="83" s="1"/>
  <c r="D1" i="82"/>
  <c r="AK7" i="83"/>
  <c r="AK1" i="84"/>
  <c r="A16" i="12"/>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U18" i="12"/>
  <c r="A16" i="127"/>
  <c r="AG5" i="84"/>
  <c r="AK4" i="84" s="1"/>
  <c r="AG6" i="84"/>
  <c r="AK3" i="84" s="1"/>
  <c r="Z9" i="84" s="1"/>
  <c r="A9" i="84" s="1"/>
  <c r="D1" i="83"/>
  <c r="AK7" i="84"/>
  <c r="AK1" i="85"/>
  <c r="A17" i="12"/>
  <c r="Z10" i="84" l="1"/>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U19" i="12"/>
  <c r="AG6" i="85"/>
  <c r="AK3" i="85" s="1"/>
  <c r="Z9" i="85" s="1"/>
  <c r="A9" i="85" s="1"/>
  <c r="AG5" i="85"/>
  <c r="AK4" i="85" s="1"/>
  <c r="D1" i="84"/>
  <c r="AK7" i="85"/>
  <c r="A18" i="12"/>
  <c r="Z10" i="85" l="1"/>
  <c r="A10" i="85" s="1"/>
  <c r="Z11" i="85" s="1"/>
  <c r="A11" i="85" s="1"/>
  <c r="Z12" i="85" s="1"/>
  <c r="A12" i="85" s="1"/>
  <c r="Z13" i="85" s="1"/>
  <c r="A13" i="85" s="1"/>
  <c r="Z14" i="85" s="1"/>
  <c r="A14" i="85" s="1"/>
  <c r="Z15" i="85" s="1"/>
  <c r="A15" i="85" s="1"/>
  <c r="Z16" i="85" s="1"/>
  <c r="A16" i="85" s="1"/>
  <c r="Z17" i="85" s="1"/>
  <c r="A17" i="85" s="1"/>
  <c r="Z18" i="85" s="1"/>
  <c r="A18" i="85" s="1"/>
  <c r="Z19" i="85" s="1"/>
  <c r="A19" i="85" s="1"/>
  <c r="Z20" i="85" s="1"/>
  <c r="A20" i="85" s="1"/>
  <c r="Z21" i="85" s="1"/>
  <c r="A21" i="85" s="1"/>
  <c r="Z22" i="85" s="1"/>
  <c r="A22" i="85" s="1"/>
  <c r="Z23" i="85" s="1"/>
  <c r="A23" i="85" s="1"/>
  <c r="Z24" i="85" s="1"/>
  <c r="A24" i="85" s="1"/>
  <c r="Z25" i="85" s="1"/>
  <c r="A25" i="85" s="1"/>
  <c r="Z26" i="85" s="1"/>
  <c r="A26" i="85" s="1"/>
  <c r="Z27" i="85" s="1"/>
  <c r="A27" i="85" s="1"/>
  <c r="Z28" i="85" s="1"/>
  <c r="A28" i="85" s="1"/>
  <c r="Z29" i="85" s="1"/>
  <c r="A29" i="85" s="1"/>
  <c r="Z30" i="85" s="1"/>
  <c r="A30" i="85" s="1"/>
  <c r="Z31" i="85" s="1"/>
  <c r="A31" i="85" s="1"/>
  <c r="Z32" i="85" s="1"/>
  <c r="A32" i="85" s="1"/>
  <c r="Z33" i="85" s="1"/>
  <c r="A33" i="85" s="1"/>
  <c r="Z34" i="85" s="1"/>
  <c r="A34" i="85" s="1"/>
  <c r="Z35" i="85" s="1"/>
  <c r="A35" i="85" s="1"/>
  <c r="U20" i="12"/>
  <c r="D1" i="85"/>
  <c r="A19" i="12"/>
  <c r="U21" i="12" l="1"/>
  <c r="A20" i="12"/>
  <c r="U22" i="12" l="1"/>
  <c r="A21" i="12"/>
  <c r="U23" i="12" l="1"/>
  <c r="A22" i="12"/>
  <c r="U24" i="12" l="1"/>
  <c r="A23" i="12"/>
  <c r="U25" i="12" l="1"/>
  <c r="A24" i="12"/>
  <c r="U26" i="12" l="1"/>
  <c r="A25" i="12"/>
  <c r="U27" i="12" l="1"/>
  <c r="A26" i="12"/>
  <c r="U28" i="12" l="1"/>
  <c r="A27" i="12"/>
  <c r="A28" i="12" l="1"/>
</calcChain>
</file>

<file path=xl/comments1.xml><?xml version="1.0" encoding="utf-8"?>
<comments xmlns="http://schemas.openxmlformats.org/spreadsheetml/2006/main">
  <authors>
    <author>作成者</author>
  </authors>
  <commentList>
    <comment ref="D5" authorId="0" shapeId="0">
      <text>
        <r>
          <rPr>
            <b/>
            <sz val="9"/>
            <color indexed="81"/>
            <rFont val="MS P ゴシック"/>
            <family val="3"/>
            <charset val="128"/>
          </rPr>
          <t>初期条件設定表に入力して下さい</t>
        </r>
      </text>
    </comment>
    <comment ref="D6" authorId="0" shapeId="0">
      <text>
        <r>
          <rPr>
            <b/>
            <sz val="9"/>
            <color indexed="81"/>
            <rFont val="MS P ゴシック"/>
            <family val="3"/>
            <charset val="128"/>
          </rPr>
          <t>初期条件設定表に入力して下さい</t>
        </r>
      </text>
    </comment>
    <comment ref="G8" authorId="0" shapeId="0">
      <text>
        <r>
          <rPr>
            <b/>
            <sz val="9"/>
            <color indexed="81"/>
            <rFont val="MS P ゴシック"/>
            <family val="3"/>
            <charset val="128"/>
          </rPr>
          <t>黄色のセルは総支給額を直接入力して下さい</t>
        </r>
      </text>
    </comment>
    <comment ref="J8" authorId="0" shapeId="0">
      <text>
        <r>
          <rPr>
            <b/>
            <sz val="9"/>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<sst xmlns="http://schemas.openxmlformats.org/spreadsheetml/2006/main" count="2194" uniqueCount="162">
  <si>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</si>
  <si>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</si>
  <si>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</si>
  <si>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</si>
  <si>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</si>
  <si>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</si>
  <si>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</si>
  <si>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</si>
  <si>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</si>
  <si>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</si>
  <si>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</si>
  <si>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</si>
  <si>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</si>
  <si>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</si>
  <si>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</si>
  <si>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</si>
  <si>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</si>
  <si>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</si>
  <si>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</si>
  <si>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</si>
  <si>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</si>
  <si>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</si>
  <si>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</si>
  <si>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</si>
  <si>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</si>
  <si>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</si>
  <si>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</si>
  <si>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</si>
  <si>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</si>
  <si>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</si>
  <si>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</si>
  <si>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</si>
  <si>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</si>
  <si>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</si>
  <si>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</si>
  <si>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</si>
  <si>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</si>
  <si>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</si>
  <si>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</si>
  <si>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</si>
  <si>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</si>
  <si>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</si>
  <si>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</si>
  <si>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</si>
  <si>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</si>
  <si>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</si>
  <si>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</si>
  <si>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</si>
  <si>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</si>
  <si>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</si>
  <si>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</si>
  <si>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</si>
  <si>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</si>
  <si>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</si>
  <si>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</si>
  <si>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</si>
  <si>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</si>
  <si>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</si>
  <si>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</si>
  <si>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</si>
  <si>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</si>
  <si>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</si>
  <si>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</si>
  <si>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</si>
  <si>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　例)　「15」とか「20」 とか「末」(月末締の場合)</t>
    <rPh sb="1" eb="2">
      <t>レイ</t>
    </rPh>
    <rPh sb="18" eb="19">
      <t>スエ</t>
    </rPh>
    <rPh sb="21" eb="23">
      <t>ゲツマツ</t>
    </rPh>
    <rPh sb="23" eb="24">
      <t>シ</t>
    </rPh>
    <rPh sb="25" eb="27">
      <t>バアイ</t>
    </rPh>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</si>
  <si>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</si>
  <si>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</si>
  <si>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</si>
  <si>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</si>
  <si>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</si>
  <si>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</si>
  <si>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</si>
  <si>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</si>
  <si>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</si>
  <si>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</si>
  <si>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</si>
  <si>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</si>
  <si>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</si>
  <si>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</si>
  <si>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</si>
  <si>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</si>
  <si>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</si>
  <si>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</si>
  <si>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</si>
  <si>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</si>
  <si>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</si>
  <si>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</si>
  <si>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</si>
  <si>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</si>
  <si>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</si>
  <si>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</si>
  <si>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</si>
  <si>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</si>
  <si>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</si>
  <si>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</si>
  <si>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</si>
  <si>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</si>
  <si>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</si>
  <si>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</si>
  <si>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</si>
  <si>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</si>
  <si>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</si>
  <si>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</si>
  <si>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</si>
  <si>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</si>
  <si>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</si>
  <si>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</si>
  <si>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</si>
  <si>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</si>
  <si>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</si>
  <si>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</si>
  <si>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</si>
  <si>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</si>
  <si>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</si>
  <si>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</si>
  <si>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</si>
  <si>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</si>
  <si>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</si>
  <si>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</si>
  <si>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</si>
  <si>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</si>
  <si>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</si>
  <si>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</si>
  <si>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</si>
  <si>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</si>
  <si>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</si>
  <si>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</si>
  <si>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</si>
  <si>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</si>
  <si>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</si>
  <si>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</si>
  <si>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</si>
  <si>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</si>
  <si>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</si>
  <si>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</si>
  <si>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</si>
  <si>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</si>
  <si>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</si>
  <si>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</si>
  <si>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</si>
  <si>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</si>
  <si>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</si>
  <si>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開始</t>
    <rPh sb="0" eb="2">
      <t>カイシ</t>
    </rPh>
    <phoneticPr fontId="3"/>
  </si>
  <si>
    <t>終了</t>
    <rPh sb="0" eb="2">
      <t>シュウリョウ</t>
    </rPh>
    <phoneticPr fontId="3"/>
  </si>
  <si>
    <t>終了年月日</t>
    <rPh sb="0" eb="2">
      <t>シュウリョウ</t>
    </rPh>
    <rPh sb="2" eb="3">
      <t>ネン</t>
    </rPh>
    <rPh sb="3" eb="4">
      <t>ツキ</t>
    </rPh>
    <rPh sb="4" eb="5">
      <t>ニチ</t>
    </rPh>
    <phoneticPr fontId="3"/>
  </si>
  <si>
    <t>初期条件設定表　（前期）</t>
    <rPh sb="0" eb="2">
      <t>ショキ</t>
    </rPh>
    <rPh sb="2" eb="4">
      <t>ジョウケン</t>
    </rPh>
    <rPh sb="4" eb="6">
      <t>セッテイ</t>
    </rPh>
    <rPh sb="6" eb="7">
      <t>ヒョウ</t>
    </rPh>
    <rPh sb="9" eb="11">
      <t>ゼンキ</t>
    </rPh>
    <rPh sb="10" eb="11">
      <t>キ</t>
    </rPh>
    <phoneticPr fontId="3"/>
  </si>
  <si>
    <t>日</t>
    <rPh sb="0" eb="1">
      <t>ヒ</t>
    </rPh>
    <phoneticPr fontId="3"/>
  </si>
  <si>
    <t>［入力用］従事者別直接人件費集計表（前期）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</si>
  <si>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※総支給額入力用</t>
    <phoneticPr fontId="3"/>
  </si>
  <si>
    <t>［提出用］従事者別直接人件費集計表（前期）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</si>
  <si>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r>
      <rPr>
        <b/>
        <sz val="10"/>
        <color rgb="FF000000"/>
        <rFont val="Meiryo UI"/>
        <family val="3"/>
        <charset val="128"/>
      </rPr>
      <t>①</t>
    </r>
    <r>
      <rPr>
        <sz val="10"/>
        <color rgb="FF000000"/>
        <rFont val="Meiryo UI"/>
        <family val="3"/>
        <charset val="128"/>
      </rPr>
      <t>人件費を計上する従事者の人数分、</t>
    </r>
    <r>
      <rPr>
        <b/>
        <sz val="10"/>
        <color rgb="FF000000"/>
        <rFont val="Meiryo UI"/>
        <family val="3"/>
        <charset val="128"/>
      </rPr>
      <t>本ファイルを複製</t>
    </r>
    <r>
      <rPr>
        <sz val="10"/>
        <color rgb="FF000000"/>
        <rFont val="Meiryo UI"/>
        <family val="3"/>
        <charset val="128"/>
      </rPr>
      <t xml:space="preserve">してください。
</t>
    </r>
    <r>
      <rPr>
        <b/>
        <sz val="10"/>
        <color rgb="FF000000"/>
        <rFont val="Meiryo UI"/>
        <family val="3"/>
        <charset val="128"/>
      </rPr>
      <t>②</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b/>
        <sz val="10"/>
        <color rgb="FF000000"/>
        <rFont val="Meiryo UI"/>
        <family val="3"/>
        <charset val="128"/>
      </rPr>
      <t>③</t>
    </r>
    <r>
      <rPr>
        <b/>
        <sz val="10"/>
        <color rgb="FF00B050"/>
        <rFont val="Meiryo UI"/>
        <family val="3"/>
        <charset val="128"/>
      </rPr>
      <t>［入力用］従事者別直接人件費集計表（前期）</t>
    </r>
    <r>
      <rPr>
        <sz val="10"/>
        <color rgb="FF000000"/>
        <rFont val="Meiryo UI"/>
        <family val="3"/>
        <charset val="128"/>
      </rPr>
      <t>（緑色のシート）の黄色箇所に</t>
    </r>
    <r>
      <rPr>
        <b/>
        <sz val="10"/>
        <color rgb="FF000000"/>
        <rFont val="Meiryo UI"/>
        <family val="3"/>
        <charset val="128"/>
      </rPr>
      <t>月次の総支給額</t>
    </r>
    <r>
      <rPr>
        <sz val="10"/>
        <color rgb="FF000000"/>
        <rFont val="Meiryo UI"/>
        <family val="3"/>
        <charset val="128"/>
      </rPr>
      <t xml:space="preserve">を入力してください。
　　※対象年月は初期条件設定表で入力した日付が自動的に反映されます
</t>
    </r>
    <r>
      <rPr>
        <b/>
        <sz val="10"/>
        <color rgb="FF000000"/>
        <rFont val="Meiryo UI"/>
        <family val="3"/>
        <charset val="128"/>
      </rPr>
      <t>④</t>
    </r>
    <r>
      <rPr>
        <b/>
        <sz val="10"/>
        <color rgb="FF00B0F0"/>
        <rFont val="Meiryo UI"/>
        <family val="3"/>
        <charset val="128"/>
      </rPr>
      <t>作業日報兼直接人件費個別明細表</t>
    </r>
    <r>
      <rPr>
        <sz val="10"/>
        <color rgb="FF000000"/>
        <rFont val="Meiryo UI"/>
        <family val="3"/>
        <charset val="128"/>
      </rPr>
      <t>（青色のシート）の給与支払月毎に作成して下さい。
　　作業日報の</t>
    </r>
    <r>
      <rPr>
        <b/>
        <sz val="10"/>
        <color rgb="FF000000"/>
        <rFont val="Meiryo UI"/>
        <family val="3"/>
        <charset val="128"/>
      </rPr>
      <t>シート名を該当する年月に修正</t>
    </r>
    <r>
      <rPr>
        <sz val="10"/>
        <color rgb="FF000000"/>
        <rFont val="Meiryo UI"/>
        <family val="3"/>
        <charset val="128"/>
      </rPr>
      <t>し、従事者の日々の</t>
    </r>
    <r>
      <rPr>
        <b/>
        <sz val="10"/>
        <color rgb="FF000000"/>
        <rFont val="Meiryo UI"/>
        <family val="3"/>
        <charset val="128"/>
      </rPr>
      <t>従事時間と作業内容（開発工程、実施内容）を入力</t>
    </r>
    <r>
      <rPr>
        <sz val="10"/>
        <color rgb="FF000000"/>
        <rFont val="Meiryo UI"/>
        <family val="3"/>
        <charset val="128"/>
      </rPr>
      <t xml:space="preserve">してください。
　　※初期条件設定表で入力した日付や給与計算締め日の指定条件によって、自動的に各月の対象作業日程が反映されます。
</t>
    </r>
    <r>
      <rPr>
        <b/>
        <sz val="10"/>
        <color rgb="FF000000"/>
        <rFont val="Meiryo UI"/>
        <family val="3"/>
        <charset val="128"/>
      </rPr>
      <t>⑤</t>
    </r>
    <r>
      <rPr>
        <b/>
        <sz val="10"/>
        <color rgb="FF00B050"/>
        <rFont val="Meiryo UI"/>
        <family val="3"/>
        <charset val="128"/>
      </rPr>
      <t>［提出用］従事者別直接人件費集計表（前期）</t>
    </r>
    <r>
      <rPr>
        <sz val="10"/>
        <color theme="1"/>
        <rFont val="Meiryo UI"/>
        <family val="3"/>
        <charset val="128"/>
      </rPr>
      <t>（緑色のシート）は自動的に記載されます（遂行状況報告用）。</t>
    </r>
    <r>
      <rPr>
        <sz val="10"/>
        <color rgb="FF000000"/>
        <rFont val="Meiryo UI"/>
        <family val="3"/>
        <charset val="128"/>
      </rPr>
      <t xml:space="preserve">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03" eb="105">
      <t>キイロ</t>
    </rPh>
    <rPh sb="105" eb="107">
      <t>カショ</t>
    </rPh>
    <rPh sb="108" eb="110">
      <t>ゲツジ</t>
    </rPh>
    <rPh sb="111" eb="114">
      <t>ソウシキュウ</t>
    </rPh>
    <rPh sb="114" eb="115">
      <t>ガク</t>
    </rPh>
    <rPh sb="116" eb="118">
      <t>ニュウリョク</t>
    </rPh>
    <rPh sb="129" eb="131">
      <t>タイショウ</t>
    </rPh>
    <rPh sb="131" eb="133">
      <t>ネンゲツ</t>
    </rPh>
    <rPh sb="134" eb="136">
      <t>ショキ</t>
    </rPh>
    <rPh sb="136" eb="138">
      <t>ジョウケン</t>
    </rPh>
    <rPh sb="138" eb="140">
      <t>セッテイ</t>
    </rPh>
    <rPh sb="140" eb="141">
      <t>ヒョウ</t>
    </rPh>
    <rPh sb="142" eb="144">
      <t>ニュウリョク</t>
    </rPh>
    <rPh sb="146" eb="148">
      <t>ヒヅケ</t>
    </rPh>
    <rPh sb="149" eb="152">
      <t>ジドウテキ</t>
    </rPh>
    <rPh sb="153" eb="155">
      <t>ハンエイ</t>
    </rPh>
    <rPh sb="178" eb="179">
      <t>アオ</t>
    </rPh>
    <rPh sb="186" eb="188">
      <t>キュウヨ</t>
    </rPh>
    <rPh sb="188" eb="190">
      <t>シハラ</t>
    </rPh>
    <rPh sb="190" eb="191">
      <t>ツキ</t>
    </rPh>
    <rPh sb="191" eb="192">
      <t>マイ</t>
    </rPh>
    <rPh sb="193" eb="195">
      <t>サクセイ</t>
    </rPh>
    <rPh sb="197" eb="198">
      <t>クダ</t>
    </rPh>
    <rPh sb="204" eb="206">
      <t>サギョウ</t>
    </rPh>
    <rPh sb="206" eb="208">
      <t>ニッポウ</t>
    </rPh>
    <rPh sb="212" eb="213">
      <t>メイ</t>
    </rPh>
    <rPh sb="214" eb="216">
      <t>ガイトウ</t>
    </rPh>
    <rPh sb="218" eb="220">
      <t>ネンゲツ</t>
    </rPh>
    <rPh sb="221" eb="223">
      <t>シュウセイ</t>
    </rPh>
    <rPh sb="225" eb="228">
      <t>ジュウジシャ</t>
    </rPh>
    <rPh sb="237" eb="239">
      <t>サギョウ</t>
    </rPh>
    <rPh sb="239" eb="241">
      <t>ナイヨウ</t>
    </rPh>
    <rPh sb="242" eb="244">
      <t>カイハツ</t>
    </rPh>
    <rPh sb="244" eb="246">
      <t>コウテイ</t>
    </rPh>
    <rPh sb="247" eb="249">
      <t>ジッシ</t>
    </rPh>
    <rPh sb="249" eb="251">
      <t>ナイヨウ</t>
    </rPh>
    <rPh sb="352" eb="355">
      <t>ジドウテキ</t>
    </rPh>
    <rPh sb="356" eb="358">
      <t>キサイ</t>
    </rPh>
    <rPh sb="363" eb="367">
      <t>スイコウジョウキョウ</t>
    </rPh>
    <rPh sb="367" eb="370">
      <t>ホウコクヨウ</t>
    </rPh>
    <phoneticPr fontId="3"/>
  </si>
  <si>
    <t>0：遂行状況報告</t>
    <rPh sb="2" eb="6">
      <t>スイコウジョウキョウ</t>
    </rPh>
    <rPh sb="6" eb="8">
      <t>ホウコク</t>
    </rPh>
    <phoneticPr fontId="3"/>
  </si>
  <si>
    <t>1：終了年月日</t>
    <rPh sb="2" eb="4">
      <t>シュウリョウ</t>
    </rPh>
    <rPh sb="4" eb="7">
      <t>ネンガッピ</t>
    </rPh>
    <phoneticPr fontId="3"/>
  </si>
  <si>
    <t>参照データ</t>
    <rPh sb="0" eb="2">
      <t>サンショウ</t>
    </rPh>
    <phoneticPr fontId="3"/>
  </si>
  <si>
    <t>直接人件費提出書式の体系図</t>
    <rPh sb="0" eb="2">
      <t>チョクセツ</t>
    </rPh>
    <rPh sb="2" eb="5">
      <t>ジンケンヒ</t>
    </rPh>
    <rPh sb="5" eb="7">
      <t>テイシュツ</t>
    </rPh>
    <rPh sb="7" eb="9">
      <t>ショシキ</t>
    </rPh>
    <rPh sb="10" eb="13">
      <t>タイケイズ</t>
    </rPh>
    <phoneticPr fontId="3"/>
  </si>
  <si>
    <t>中間〆日</t>
    <rPh sb="0" eb="2">
      <t>チュウカン</t>
    </rPh>
    <rPh sb="3" eb="4">
      <t>ジツ</t>
    </rPh>
    <phoneticPr fontId="3"/>
  </si>
  <si>
    <t>様式6-3号（別紙3-2）</t>
    <phoneticPr fontId="3"/>
  </si>
  <si>
    <t>従業員名</t>
    <rPh sb="0" eb="2">
      <t>ジュウギョウ</t>
    </rPh>
    <rPh sb="2" eb="3">
      <t>イン</t>
    </rPh>
    <rPh sb="3" eb="4">
      <t>メイ</t>
    </rPh>
    <phoneticPr fontId="3"/>
  </si>
  <si>
    <t>責任者氏名</t>
    <rPh sb="0" eb="3">
      <t>セキニンシャ</t>
    </rPh>
    <rPh sb="3" eb="5">
      <t>シメイ</t>
    </rPh>
    <phoneticPr fontId="3"/>
  </si>
  <si>
    <t>R5年度単価表</t>
    <rPh sb="2" eb="4">
      <t>ネンド</t>
    </rPh>
    <rPh sb="4" eb="6">
      <t>タンカ</t>
    </rPh>
    <rPh sb="6" eb="7">
      <t>ヒョウ</t>
    </rPh>
    <phoneticPr fontId="3"/>
  </si>
  <si>
    <t>※700000とは、超えられない数字として設定しているだけで特に意味は無い。900000でも良い。</t>
    <rPh sb="10" eb="11">
      <t>コ</t>
    </rPh>
    <rPh sb="16" eb="18">
      <t>スウジ</t>
    </rPh>
    <rPh sb="21" eb="23">
      <t>セッテイ</t>
    </rPh>
    <rPh sb="30" eb="31">
      <t>トク</t>
    </rPh>
    <rPh sb="32" eb="34">
      <t>イミ</t>
    </rPh>
    <rPh sb="35" eb="36">
      <t>ナ</t>
    </rPh>
    <rPh sb="46" eb="47">
      <t>ヨ</t>
    </rPh>
    <phoneticPr fontId="3"/>
  </si>
  <si>
    <t>翌月払い⇒2024年11月支払分は本様式でなく様式第7-1号【後期】に入力してください。</t>
    <rPh sb="0" eb="2">
      <t>ヨクゲツ</t>
    </rPh>
    <rPh sb="2" eb="3">
      <t>ハラ</t>
    </rPh>
    <rPh sb="9" eb="10">
      <t>ネン</t>
    </rPh>
    <rPh sb="12" eb="13">
      <t>ガツ</t>
    </rPh>
    <rPh sb="13" eb="16">
      <t>シハライブン</t>
    </rPh>
    <rPh sb="17" eb="20">
      <t>ホンヨウシキ</t>
    </rPh>
    <rPh sb="23" eb="25">
      <t>ヨウシキ</t>
    </rPh>
    <rPh sb="25" eb="26">
      <t>ダイ</t>
    </rPh>
    <rPh sb="29" eb="30">
      <t>ゴウ</t>
    </rPh>
    <rPh sb="31" eb="33">
      <t>コウキ</t>
    </rPh>
    <rPh sb="35" eb="37">
      <t>ニュウリョク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</si>
</sst>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 numFmtId="188" formatCode="&quot;¥&quot;#,##0_);[Red]\(&quot;¥&quot;#,##0\)"/>
  </numFmts>
  <fonts count="4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4"/>
      <color indexed="8"/>
      <name val="ＭＳ Ｐゴシック"/>
      <family val="3"/>
      <charset val="128"/>
    </font>
    <font>
      <b/>
      <sz val="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rgb="FF00B050"/>
      <name val="Meiryo UI"/>
      <family val="3"/>
      <charset val="128"/>
    </font>
    <font>
      <b/>
      <sz val="10"/>
      <color rgb="FF00B0F0"/>
      <name val="Meiryo UI"/>
      <family val="3"/>
      <charset val="128"/>
    </font>
    <font>
      <b/>
      <sz val="9"/>
      <color indexed="81"/>
      <name val="ＭＳ Ｐゴシック"/>
      <family val="3"/>
      <charset val="128"/>
    </font>
    <font>
      <sz val="10"/>
      <color theme="1"/>
      <name val="Meiryo UI"/>
      <family val="3"/>
      <charset val="128"/>
    </font>
    <font>
      <sz val="8"/>
      <color indexed="8"/>
      <name val="ＭＳ Ｐゴシック"/>
      <family val="3"/>
      <charset val="128"/>
    </font>
    <font>
      <sz val="6"/>
      <color indexed="8"/>
      <name val="ＭＳ Ｐゴシック"/>
      <family val="3"/>
      <charset val="128"/>
    </font>
  </fonts>
  <fills count="12">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C000"/>
        <bgColor indexed="64"/>
      </patternFill>
    </fill>
  </fills>
  <borders count="75">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top/>
      <bottom style="thick">
        <color auto="1"/>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auto="1"/>
      </left>
      <right/>
      <top style="medium">
        <color auto="1"/>
      </top>
      <bottom style="thin">
        <color auto="1"/>
      </bottom>
      <diagonal/>
    </border>
    <border>
      <left/>
      <right style="medium">
        <color indexed="64"/>
      </right>
      <top style="medium">
        <color auto="1"/>
      </top>
      <bottom style="thin">
        <color auto="1"/>
      </bottom>
      <diagonal/>
    </border>
    <border>
      <left style="medium">
        <color auto="1"/>
      </left>
      <right/>
      <top style="thin">
        <color auto="1"/>
      </top>
      <bottom style="medium">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373">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1" fillId="0" borderId="11" xfId="2" applyFont="1" applyBorder="1" applyAlignment="1" applyProtection="1">
      <alignment horizontal="center" vertical="center"/>
    </xf>
    <xf numFmtId="0" fontId="11" fillId="0" borderId="11" xfId="2" applyFont="1" applyBorder="1" applyAlignment="1" applyProtection="1">
      <alignment horizontal="left" vertical="center"/>
    </xf>
    <xf numFmtId="178" fontId="1" fillId="0" borderId="0" xfId="2" applyNumberFormat="1" applyFont="1" applyAlignment="1">
      <alignment vertical="center" wrapText="1"/>
    </xf>
    <xf numFmtId="3" fontId="11" fillId="0" borderId="11" xfId="2" applyNumberFormat="1" applyFont="1" applyBorder="1" applyAlignment="1" applyProtection="1">
      <alignment horizontal="center" vertical="center"/>
    </xf>
    <xf numFmtId="180" fontId="11"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7"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1" fillId="0" borderId="11" xfId="2" applyNumberFormat="1" applyFont="1" applyFill="1" applyBorder="1" applyAlignment="1" applyProtection="1">
      <alignment horizontal="center" vertical="center"/>
    </xf>
    <xf numFmtId="180" fontId="11"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7"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183"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1" fillId="0" borderId="0" xfId="2" applyNumberFormat="1" applyFont="1" applyAlignment="1">
      <alignment horizontal="right" vertical="center" wrapText="1"/>
    </xf>
    <xf numFmtId="178" fontId="1" fillId="0" borderId="31" xfId="2" applyNumberFormat="1" applyFont="1" applyBorder="1">
      <alignment vertical="center"/>
    </xf>
    <xf numFmtId="178" fontId="1" fillId="0" borderId="0" xfId="2" applyNumberFormat="1" applyFont="1" applyBorder="1">
      <alignment vertical="center"/>
    </xf>
    <xf numFmtId="178" fontId="1" fillId="0" borderId="19" xfId="2" applyNumberFormat="1" applyFont="1" applyBorder="1">
      <alignment vertical="center"/>
    </xf>
    <xf numFmtId="178" fontId="1" fillId="0" borderId="3" xfId="2" applyNumberFormat="1" applyFont="1" applyBorder="1">
      <alignment vertical="center"/>
    </xf>
    <xf numFmtId="178" fontId="1" fillId="0" borderId="0" xfId="2" applyNumberFormat="1"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183" fontId="0" fillId="0" borderId="0" xfId="0" applyNumberFormat="1" applyAlignment="1">
      <alignment horizontal="center" vertical="center"/>
    </xf>
    <xf numFmtId="0" fontId="17" fillId="0" borderId="0" xfId="0" applyFont="1" applyAlignment="1">
      <alignment horizont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5"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9" fillId="0" borderId="0" xfId="2" applyNumberFormat="1" applyFont="1" applyAlignment="1">
      <alignment vertical="center"/>
    </xf>
    <xf numFmtId="0" fontId="18" fillId="0" borderId="0" xfId="0" applyFont="1" applyAlignment="1">
      <alignment vertical="center"/>
    </xf>
    <xf numFmtId="0" fontId="19" fillId="0" borderId="0" xfId="0" applyFont="1" applyAlignment="1">
      <alignment vertical="center"/>
    </xf>
    <xf numFmtId="178" fontId="19" fillId="0" borderId="0" xfId="2" applyNumberFormat="1" applyFont="1">
      <alignment vertical="center"/>
    </xf>
    <xf numFmtId="178" fontId="19" fillId="0" borderId="0" xfId="2" applyNumberFormat="1" applyFont="1" applyAlignment="1"/>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3"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0" fontId="0" fillId="0" borderId="0" xfId="0" applyAlignment="1" applyProtection="1">
      <alignment vertical="center"/>
    </xf>
    <xf numFmtId="184"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2"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4" fontId="15" fillId="0" borderId="40" xfId="0" applyNumberFormat="1" applyFont="1" applyFill="1" applyBorder="1" applyAlignment="1" applyProtection="1">
      <alignment horizontal="right" vertical="center"/>
      <protection locked="0"/>
    </xf>
    <xf numFmtId="0" fontId="15" fillId="0" borderId="42" xfId="0" applyFont="1" applyFill="1" applyBorder="1" applyAlignment="1">
      <alignment horizontal="center" vertical="center"/>
    </xf>
    <xf numFmtId="0" fontId="15" fillId="0" borderId="41" xfId="0" applyNumberFormat="1" applyFont="1" applyFill="1" applyBorder="1" applyAlignment="1" applyProtection="1">
      <alignment horizontal="center" vertical="center"/>
    </xf>
    <xf numFmtId="20" fontId="14" fillId="0" borderId="42" xfId="0" applyNumberFormat="1" applyFont="1" applyFill="1" applyBorder="1" applyAlignment="1" applyProtection="1">
      <alignment horizontal="left" vertical="center"/>
    </xf>
    <xf numFmtId="182" fontId="15" fillId="0" borderId="42" xfId="0" applyNumberFormat="1" applyFont="1" applyFill="1" applyBorder="1" applyAlignment="1" applyProtection="1">
      <alignment horizontal="center" vertical="center"/>
    </xf>
    <xf numFmtId="38" fontId="15" fillId="0" borderId="41"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41"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2" xfId="0" applyNumberFormat="1" applyFont="1" applyFill="1" applyBorder="1" applyAlignment="1" applyProtection="1">
      <alignment horizontal="center" vertical="center"/>
      <protection locked="0"/>
    </xf>
    <xf numFmtId="0" fontId="0" fillId="0" borderId="30" xfId="0" applyNumberFormat="1" applyFont="1" applyFill="1" applyBorder="1" applyAlignment="1" applyProtection="1">
      <alignment horizontal="center" vertical="center"/>
    </xf>
    <xf numFmtId="0" fontId="0" fillId="0" borderId="35" xfId="0" applyNumberFormat="1" applyFont="1" applyFill="1" applyBorder="1" applyAlignment="1" applyProtection="1">
      <alignment horizontal="center" vertical="center"/>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183" fontId="0" fillId="4" borderId="4" xfId="0" applyNumberFormat="1" applyFill="1" applyBorder="1" applyAlignment="1" applyProtection="1">
      <alignment horizontal="center" vertical="center"/>
      <protection locked="0"/>
    </xf>
    <xf numFmtId="0" fontId="0" fillId="4" borderId="0" xfId="0" applyFill="1" applyBorder="1" applyAlignment="1">
      <alignment horizontal="center" vertical="center"/>
    </xf>
    <xf numFmtId="183" fontId="0" fillId="4" borderId="3" xfId="0" applyNumberFormat="1" applyFill="1" applyBorder="1" applyAlignment="1" applyProtection="1">
      <alignment horizontal="center" vertical="center"/>
      <protection locked="0"/>
    </xf>
    <xf numFmtId="183" fontId="0" fillId="4" borderId="8" xfId="0" applyNumberFormat="1" applyFill="1" applyBorder="1" applyAlignment="1" applyProtection="1">
      <alignment horizontal="center" vertical="center"/>
      <protection locked="0"/>
    </xf>
    <xf numFmtId="0" fontId="0" fillId="0" borderId="0" xfId="0" applyFont="1" applyAlignment="1">
      <alignment horizontal="center" vertical="center"/>
    </xf>
    <xf numFmtId="0" fontId="0" fillId="0" borderId="11" xfId="0" applyFont="1" applyBorder="1" applyAlignment="1">
      <alignment horizontal="center" vertical="center"/>
    </xf>
    <xf numFmtId="184" fontId="15" fillId="0" borderId="15" xfId="0" applyNumberFormat="1" applyFont="1" applyFill="1" applyBorder="1" applyAlignment="1" applyProtection="1">
      <alignment horizontal="right" vertical="center" shrinkToFit="1"/>
      <protection locked="0"/>
    </xf>
    <xf numFmtId="184" fontId="15" fillId="0" borderId="40" xfId="0" applyNumberFormat="1" applyFont="1" applyFill="1" applyBorder="1" applyAlignment="1" applyProtection="1">
      <alignment horizontal="right" vertical="center" shrinkToFit="1"/>
      <protection locked="0"/>
    </xf>
    <xf numFmtId="0" fontId="0" fillId="0" borderId="0" xfId="0" applyAlignment="1">
      <alignment horizontal="right"/>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22" fillId="0" borderId="0" xfId="0" applyFont="1" applyAlignment="1" applyProtection="1">
      <alignment vertical="center"/>
    </xf>
    <xf numFmtId="178" fontId="1" fillId="0" borderId="47" xfId="2" applyNumberFormat="1" applyFont="1" applyBorder="1" applyAlignment="1" applyProtection="1">
      <alignment horizontal="right" vertical="center" shrinkToFit="1"/>
    </xf>
    <xf numFmtId="181" fontId="1" fillId="0" borderId="46"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48"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9"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9" fillId="5" borderId="2" xfId="2" applyNumberFormat="1" applyFont="1" applyFill="1" applyBorder="1" applyAlignment="1" applyProtection="1">
      <alignment horizontal="center" vertical="center" wrapText="1" shrinkToFit="1"/>
    </xf>
    <xf numFmtId="178" fontId="9" fillId="5" borderId="7" xfId="2" applyNumberFormat="1" applyFont="1" applyFill="1" applyBorder="1" applyAlignment="1" applyProtection="1">
      <alignment horizontal="center" vertical="center" wrapText="1" shrinkToFit="1"/>
    </xf>
    <xf numFmtId="178" fontId="9"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0" fillId="0" borderId="45" xfId="0" applyNumberFormat="1" applyBorder="1"/>
    <xf numFmtId="14" fontId="1" fillId="0" borderId="0" xfId="2" applyNumberFormat="1" applyFont="1" applyAlignment="1" applyProtection="1">
      <alignment vertical="center" wrapText="1"/>
    </xf>
    <xf numFmtId="179" fontId="1" fillId="5" borderId="12" xfId="2" applyNumberFormat="1" applyFont="1" applyFill="1" applyBorder="1" applyAlignment="1" applyProtection="1">
      <alignment horizontal="center" vertical="center" wrapText="1" shrinkToFit="1"/>
    </xf>
    <xf numFmtId="0" fontId="1" fillId="0" borderId="49" xfId="2" applyNumberFormat="1" applyFont="1" applyBorder="1" applyAlignment="1" applyProtection="1">
      <alignment vertical="center" shrinkToFit="1"/>
    </xf>
    <xf numFmtId="0" fontId="1" fillId="0" borderId="50" xfId="2" applyNumberFormat="1" applyFont="1" applyBorder="1" applyAlignment="1" applyProtection="1">
      <alignment vertical="center" shrinkToFit="1"/>
    </xf>
    <xf numFmtId="186" fontId="0" fillId="0" borderId="45" xfId="0" applyNumberFormat="1" applyBorder="1"/>
    <xf numFmtId="0" fontId="24" fillId="0" borderId="0" xfId="0" applyFont="1" applyAlignment="1">
      <alignment vertical="center"/>
    </xf>
    <xf numFmtId="178" fontId="25" fillId="0" borderId="0" xfId="2" applyNumberFormat="1" applyFont="1" applyProtection="1">
      <alignment vertical="center"/>
    </xf>
    <xf numFmtId="178" fontId="25" fillId="0" borderId="0" xfId="2" applyNumberFormat="1" applyFont="1">
      <alignment vertical="center"/>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2" xfId="0" applyNumberFormat="1" applyFont="1" applyFill="1" applyBorder="1" applyAlignment="1" applyProtection="1">
      <alignment horizontal="left" vertical="center" wrapText="1"/>
    </xf>
    <xf numFmtId="20" fontId="15" fillId="0" borderId="30" xfId="0" applyNumberFormat="1" applyFont="1" applyFill="1" applyBorder="1" applyAlignment="1" applyProtection="1">
      <alignment horizontal="center" vertical="center" wrapText="1"/>
    </xf>
    <xf numFmtId="20" fontId="15" fillId="0" borderId="35" xfId="0" applyNumberFormat="1" applyFont="1" applyFill="1" applyBorder="1" applyAlignment="1" applyProtection="1">
      <alignment horizontal="center" vertical="center" wrapText="1"/>
    </xf>
    <xf numFmtId="20" fontId="15" fillId="0" borderId="52" xfId="0" applyNumberFormat="1" applyFont="1" applyFill="1" applyBorder="1" applyAlignment="1" applyProtection="1">
      <alignment horizontal="center" vertical="center" wrapText="1"/>
    </xf>
    <xf numFmtId="183" fontId="15" fillId="3" borderId="30" xfId="0" applyNumberFormat="1" applyFont="1" applyFill="1" applyBorder="1" applyAlignment="1" applyProtection="1">
      <alignment horizontal="center" vertical="center"/>
      <protection locked="0"/>
    </xf>
    <xf numFmtId="183" fontId="15" fillId="3" borderId="56" xfId="0" applyNumberFormat="1" applyFont="1" applyFill="1" applyBorder="1" applyAlignment="1" applyProtection="1">
      <alignment horizontal="center" vertical="center"/>
      <protection locked="0"/>
    </xf>
    <xf numFmtId="0" fontId="15" fillId="0" borderId="21" xfId="0" applyNumberFormat="1" applyFont="1" applyBorder="1" applyAlignment="1" applyProtection="1">
      <alignment horizontal="center" vertical="center"/>
    </xf>
    <xf numFmtId="0" fontId="0" fillId="0" borderId="57" xfId="0" applyFont="1" applyBorder="1" applyAlignment="1" applyProtection="1">
      <alignment vertical="center"/>
    </xf>
    <xf numFmtId="20" fontId="12" fillId="0" borderId="11" xfId="0" applyNumberFormat="1" applyFont="1" applyBorder="1" applyAlignment="1">
      <alignment horizontal="center" vertical="center"/>
    </xf>
    <xf numFmtId="178" fontId="27" fillId="0" borderId="0" xfId="2" applyNumberFormat="1" applyFont="1" applyAlignment="1">
      <alignment vertical="top"/>
    </xf>
    <xf numFmtId="178" fontId="28" fillId="0" borderId="0" xfId="2" applyNumberFormat="1" applyFont="1" applyBorder="1">
      <alignment vertical="center"/>
    </xf>
    <xf numFmtId="0" fontId="18" fillId="0" borderId="0" xfId="0" applyFont="1" applyAlignment="1">
      <alignment horizontal="left" vertical="center"/>
    </xf>
    <xf numFmtId="0" fontId="29" fillId="0" borderId="0" xfId="0" applyFont="1" applyAlignment="1">
      <alignment horizontal="left" vertical="center"/>
    </xf>
    <xf numFmtId="0" fontId="30" fillId="0" borderId="0" xfId="0" applyFont="1" applyAlignment="1">
      <alignment horizontal="left" vertical="center"/>
    </xf>
    <xf numFmtId="0" fontId="31" fillId="6" borderId="0" xfId="0" applyFont="1" applyFill="1" applyAlignment="1">
      <alignment horizontal="center" vertical="center"/>
    </xf>
    <xf numFmtId="0" fontId="0" fillId="0" borderId="0" xfId="0" applyFont="1" applyBorder="1" applyAlignment="1">
      <alignment horizontal="left" vertical="center"/>
    </xf>
    <xf numFmtId="178" fontId="1" fillId="8" borderId="45" xfId="0" applyNumberFormat="1" applyFont="1" applyFill="1" applyBorder="1" applyAlignment="1" applyProtection="1">
      <alignment vertical="center" shrinkToFit="1"/>
      <protection locked="0"/>
    </xf>
    <xf numFmtId="178" fontId="1" fillId="8" borderId="45" xfId="2" applyNumberFormat="1" applyFill="1" applyBorder="1" applyAlignment="1" applyProtection="1">
      <alignment vertical="center" shrinkToFit="1"/>
      <protection locked="0"/>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62"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5"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30" xfId="0" applyNumberFormat="1" applyFont="1" applyFill="1" applyBorder="1" applyAlignment="1" applyProtection="1">
      <alignment horizontal="center" vertical="center"/>
      <protection locked="0"/>
    </xf>
    <xf numFmtId="0" fontId="14" fillId="3" borderId="30"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5" xfId="0" applyNumberFormat="1" applyFont="1" applyFill="1" applyBorder="1" applyAlignment="1" applyProtection="1">
      <alignment horizontal="center" vertical="center"/>
      <protection locked="0"/>
    </xf>
    <xf numFmtId="0" fontId="14" fillId="3" borderId="35" xfId="0" applyNumberFormat="1" applyFont="1" applyFill="1" applyBorder="1" applyAlignment="1" applyProtection="1">
      <alignment horizontal="center" vertical="center" wrapText="1"/>
      <protection locked="0"/>
    </xf>
    <xf numFmtId="0" fontId="14" fillId="3" borderId="38"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9" xfId="0" applyNumberFormat="1" applyFont="1" applyFill="1" applyBorder="1" applyAlignment="1" applyProtection="1">
      <alignment horizontal="center" vertical="center"/>
      <protection locked="0"/>
    </xf>
    <xf numFmtId="0" fontId="14" fillId="3" borderId="50"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Border="1"/>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5" xfId="0" applyFont="1" applyBorder="1" applyAlignment="1">
      <alignment horizontal="center" vertical="center"/>
    </xf>
    <xf numFmtId="0" fontId="14" fillId="0" borderId="40"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0" borderId="42" xfId="0" applyFont="1" applyBorder="1" applyAlignment="1" applyProtection="1">
      <alignment horizontal="left" vertical="center"/>
    </xf>
    <xf numFmtId="0" fontId="14" fillId="3" borderId="65" xfId="0" applyNumberFormat="1" applyFont="1" applyFill="1" applyBorder="1" applyAlignment="1" applyProtection="1">
      <alignment horizontal="center" vertical="center" wrapText="1"/>
      <protection locked="0"/>
    </xf>
    <xf numFmtId="0" fontId="15" fillId="0" borderId="61" xfId="0" applyFont="1" applyBorder="1" applyAlignment="1" applyProtection="1">
      <alignment horizontal="left" vertical="center"/>
    </xf>
    <xf numFmtId="0" fontId="1" fillId="0" borderId="60" xfId="2" applyNumberFormat="1" applyFont="1" applyBorder="1" applyAlignment="1" applyProtection="1">
      <alignment vertical="center" shrinkToFit="1"/>
    </xf>
    <xf numFmtId="186" fontId="0" fillId="0" borderId="0" xfId="0" applyNumberFormat="1" applyBorder="1"/>
    <xf numFmtId="0" fontId="0" fillId="0" borderId="0" xfId="0" applyBorder="1" applyAlignment="1">
      <alignment horizontal="right"/>
    </xf>
    <xf numFmtId="0" fontId="6" fillId="0" borderId="0" xfId="0" applyFont="1"/>
    <xf numFmtId="178" fontId="1" fillId="0" borderId="0" xfId="2" applyNumberFormat="1" applyBorder="1" applyAlignment="1">
      <alignment horizontal="center" vertical="center"/>
    </xf>
    <xf numFmtId="0" fontId="0" fillId="0" borderId="32" xfId="0" applyBorder="1"/>
    <xf numFmtId="0" fontId="0" fillId="0" borderId="32" xfId="0" applyBorder="1" applyAlignment="1">
      <alignment vertical="center"/>
    </xf>
    <xf numFmtId="0" fontId="0" fillId="0" borderId="3" xfId="0" applyBorder="1"/>
    <xf numFmtId="0" fontId="0" fillId="0" borderId="33" xfId="0" applyBorder="1"/>
    <xf numFmtId="14" fontId="1" fillId="0" borderId="13" xfId="2" applyNumberFormat="1" applyFont="1" applyBorder="1" applyAlignment="1" applyProtection="1">
      <alignment vertical="center" wrapText="1"/>
    </xf>
    <xf numFmtId="14" fontId="1" fillId="0" borderId="44" xfId="2" applyNumberFormat="1" applyFont="1" applyBorder="1" applyAlignment="1" applyProtection="1">
      <alignment vertical="center" wrapText="1"/>
    </xf>
    <xf numFmtId="14" fontId="1" fillId="0" borderId="20" xfId="2" applyNumberFormat="1" applyFont="1" applyBorder="1" applyAlignment="1" applyProtection="1">
      <alignment vertical="center" wrapText="1"/>
    </xf>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12" xfId="2" applyNumberFormat="1" applyFont="1" applyBorder="1" applyAlignment="1">
      <alignment horizontal="center" vertical="center" wrapText="1"/>
    </xf>
    <xf numFmtId="178" fontId="1" fillId="0" borderId="33" xfId="2" applyNumberFormat="1" applyFont="1" applyBorder="1" applyAlignment="1">
      <alignment horizontal="center" vertical="center" wrapText="1"/>
    </xf>
    <xf numFmtId="178" fontId="1" fillId="0" borderId="11" xfId="2" applyNumberFormat="1" applyFont="1" applyBorder="1" applyAlignment="1" applyProtection="1">
      <alignment vertical="center" wrapText="1"/>
    </xf>
    <xf numFmtId="178" fontId="1" fillId="0" borderId="8" xfId="2" applyNumberFormat="1" applyFont="1" applyBorder="1" applyProtection="1">
      <alignment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0" fontId="0" fillId="0" borderId="66" xfId="0" applyBorder="1" applyAlignment="1">
      <alignment horizontal="right"/>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0" fillId="0" borderId="0" xfId="0" applyBorder="1" applyAlignment="1">
      <alignment horizontal="left"/>
    </xf>
    <xf numFmtId="0" fontId="0" fillId="0" borderId="31" xfId="0" applyBorder="1" applyAlignment="1">
      <alignment horizontal="right"/>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0" xfId="2" applyNumberFormat="1" applyFont="1" applyAlignment="1" applyProtection="1">
      <alignment vertical="center" wrapText="1"/>
      <protection locked="0"/>
    </xf>
    <xf numFmtId="178" fontId="7" fillId="0" borderId="0" xfId="2" applyNumberFormat="1" applyFont="1" applyAlignment="1">
      <alignment horizontal="right" vertical="center" shrinkToFit="1"/>
    </xf>
    <xf numFmtId="178" fontId="39" fillId="0" borderId="0" xfId="2" applyNumberFormat="1" applyFont="1" applyAlignment="1" applyProtection="1">
      <alignment horizontal="center" vertical="center" textRotation="255" wrapText="1"/>
    </xf>
    <xf numFmtId="0" fontId="0" fillId="9" borderId="11" xfId="0" applyFill="1" applyBorder="1" applyProtection="1">
      <protection locked="0"/>
    </xf>
    <xf numFmtId="178" fontId="1" fillId="0" borderId="7" xfId="2" applyNumberFormat="1" applyFont="1" applyFill="1" applyBorder="1" applyAlignment="1" applyProtection="1">
      <alignment vertical="center" shrinkToFit="1"/>
    </xf>
    <xf numFmtId="179" fontId="1" fillId="0" borderId="4" xfId="2" applyNumberFormat="1" applyFont="1" applyFill="1" applyBorder="1" applyAlignment="1" applyProtection="1">
      <alignment vertical="center" shrinkToFit="1"/>
    </xf>
    <xf numFmtId="181" fontId="1" fillId="0" borderId="13" xfId="1" applyNumberFormat="1" applyFont="1" applyFill="1" applyBorder="1" applyAlignment="1" applyProtection="1">
      <alignment horizontal="right" vertical="center" shrinkToFit="1"/>
    </xf>
    <xf numFmtId="0" fontId="18" fillId="0" borderId="0" xfId="0" applyFont="1" applyAlignment="1">
      <alignment horizontal="left" vertical="top"/>
    </xf>
    <xf numFmtId="0" fontId="32" fillId="7" borderId="0" xfId="0" applyFont="1" applyFill="1" applyAlignment="1">
      <alignment horizontal="left" vertical="top" wrapText="1"/>
    </xf>
    <xf numFmtId="38" fontId="0" fillId="0" borderId="0" xfId="1" applyFont="1" applyBorder="1"/>
    <xf numFmtId="178" fontId="1" fillId="10" borderId="0" xfId="2" applyNumberFormat="1" applyFont="1" applyFill="1" applyAlignment="1">
      <alignment vertical="center" wrapText="1"/>
    </xf>
    <xf numFmtId="0" fontId="4" fillId="0" borderId="0" xfId="0" applyFont="1" applyAlignment="1">
      <alignment horizontal="center" vertical="center"/>
    </xf>
    <xf numFmtId="0" fontId="27" fillId="0" borderId="0" xfId="0" applyFont="1" applyAlignment="1">
      <alignment vertical="center"/>
    </xf>
    <xf numFmtId="0" fontId="0" fillId="0" borderId="32" xfId="0" applyBorder="1" applyAlignment="1">
      <alignment horizontal="right"/>
    </xf>
    <xf numFmtId="187" fontId="0" fillId="10" borderId="45" xfId="0" applyNumberFormat="1" applyFill="1" applyBorder="1" applyAlignment="1" applyProtection="1">
      <alignment horizontal="center" shrinkToFit="1"/>
      <protection locked="0"/>
    </xf>
    <xf numFmtId="0" fontId="1" fillId="7" borderId="13" xfId="1" applyNumberFormat="1" applyFont="1" applyFill="1" applyBorder="1" applyAlignment="1">
      <alignment horizontal="center" vertical="center"/>
    </xf>
    <xf numFmtId="0" fontId="1" fillId="7" borderId="11" xfId="1" applyNumberFormat="1" applyFont="1" applyFill="1" applyBorder="1" applyAlignment="1">
      <alignment horizontal="center" vertical="center"/>
    </xf>
    <xf numFmtId="178" fontId="1" fillId="7" borderId="13" xfId="2" applyNumberFormat="1" applyFont="1" applyFill="1" applyBorder="1" applyAlignment="1">
      <alignment horizontal="center" vertical="center"/>
    </xf>
    <xf numFmtId="0" fontId="1" fillId="7" borderId="44" xfId="1" applyNumberFormat="1" applyFont="1" applyFill="1" applyBorder="1" applyAlignment="1">
      <alignment horizontal="center" vertical="center"/>
    </xf>
    <xf numFmtId="178" fontId="1" fillId="7" borderId="44" xfId="2" applyNumberFormat="1" applyFont="1" applyFill="1" applyBorder="1" applyAlignment="1">
      <alignment horizontal="center" vertical="center"/>
    </xf>
    <xf numFmtId="0" fontId="1" fillId="7" borderId="20" xfId="1" applyNumberFormat="1" applyFont="1" applyFill="1" applyBorder="1" applyAlignment="1">
      <alignment horizontal="center" vertical="center"/>
    </xf>
    <xf numFmtId="178" fontId="1" fillId="7" borderId="20" xfId="2" applyNumberFormat="1" applyFont="1" applyFill="1" applyBorder="1" applyAlignment="1">
      <alignment horizontal="center" vertical="center"/>
    </xf>
    <xf numFmtId="178" fontId="1" fillId="7" borderId="7" xfId="2" applyNumberFormat="1" applyFont="1" applyFill="1" applyBorder="1" applyAlignment="1" applyProtection="1">
      <alignment horizontal="center" vertical="center" wrapText="1"/>
    </xf>
    <xf numFmtId="178" fontId="1" fillId="7" borderId="8" xfId="2" applyNumberFormat="1" applyFont="1" applyFill="1" applyBorder="1" applyAlignment="1">
      <alignment horizontal="center" vertical="center"/>
    </xf>
    <xf numFmtId="0" fontId="0" fillId="7" borderId="13" xfId="0" applyFill="1" applyBorder="1" applyAlignment="1">
      <alignment vertical="center"/>
    </xf>
    <xf numFmtId="178" fontId="1" fillId="7" borderId="3" xfId="2" applyNumberFormat="1" applyFont="1" applyFill="1" applyBorder="1" applyAlignment="1">
      <alignment horizontal="center" vertical="center"/>
    </xf>
    <xf numFmtId="0" fontId="0" fillId="7" borderId="44" xfId="0" applyFill="1" applyBorder="1" applyAlignment="1">
      <alignment vertical="center"/>
    </xf>
    <xf numFmtId="0" fontId="0" fillId="7" borderId="20" xfId="0" applyFill="1" applyBorder="1" applyAlignment="1">
      <alignment vertical="center"/>
    </xf>
    <xf numFmtId="187" fontId="0" fillId="7" borderId="27" xfId="0" applyNumberFormat="1" applyFill="1" applyBorder="1" applyAlignment="1" applyProtection="1">
      <alignment horizontal="center" shrinkToFit="1"/>
      <protection locked="0"/>
    </xf>
    <xf numFmtId="14" fontId="0" fillId="10" borderId="32" xfId="0" applyNumberFormat="1" applyFill="1" applyBorder="1"/>
    <xf numFmtId="178" fontId="1" fillId="4" borderId="7" xfId="2" applyNumberFormat="1" applyFont="1" applyFill="1" applyBorder="1" applyAlignment="1" applyProtection="1">
      <alignment vertical="center" shrinkToFit="1"/>
    </xf>
    <xf numFmtId="179" fontId="1" fillId="4" borderId="7" xfId="2" applyNumberFormat="1" applyFont="1" applyFill="1" applyBorder="1" applyAlignment="1" applyProtection="1">
      <alignment vertical="center" shrinkToFit="1"/>
    </xf>
    <xf numFmtId="178" fontId="1" fillId="4" borderId="4" xfId="2" applyNumberFormat="1" applyFont="1" applyFill="1" applyBorder="1" applyAlignment="1" applyProtection="1">
      <alignment vertical="center" wrapText="1"/>
    </xf>
    <xf numFmtId="179" fontId="1" fillId="4" borderId="4" xfId="2" applyNumberFormat="1" applyFont="1" applyFill="1" applyBorder="1" applyAlignment="1" applyProtection="1">
      <alignment vertical="center" shrinkToFit="1"/>
    </xf>
    <xf numFmtId="178" fontId="1" fillId="4" borderId="12" xfId="2" applyNumberFormat="1" applyFont="1" applyFill="1" applyBorder="1" applyAlignment="1" applyProtection="1">
      <alignment vertical="center" shrinkToFit="1"/>
    </xf>
    <xf numFmtId="178" fontId="1" fillId="0" borderId="11" xfId="0" applyNumberFormat="1" applyFont="1" applyFill="1" applyBorder="1" applyAlignment="1" applyProtection="1">
      <alignment vertical="center" shrinkToFit="1"/>
    </xf>
    <xf numFmtId="178" fontId="1" fillId="0" borderId="11" xfId="2" applyNumberFormat="1" applyFill="1" applyBorder="1" applyAlignment="1" applyProtection="1">
      <alignment vertical="center" shrinkToFit="1"/>
    </xf>
    <xf numFmtId="178" fontId="1" fillId="0" borderId="61" xfId="2" applyNumberFormat="1" applyFill="1" applyBorder="1" applyAlignment="1" applyProtection="1">
      <alignment vertical="center" shrinkToFit="1"/>
    </xf>
    <xf numFmtId="178" fontId="40" fillId="0" borderId="0" xfId="2" applyNumberFormat="1" applyFont="1" applyProtection="1">
      <alignment vertical="center"/>
    </xf>
    <xf numFmtId="0" fontId="4" fillId="0" borderId="0" xfId="0" applyFont="1" applyAlignment="1">
      <alignment horizontal="center" vertical="center"/>
    </xf>
    <xf numFmtId="0" fontId="0" fillId="7" borderId="67" xfId="0" applyFill="1" applyBorder="1" applyAlignment="1">
      <alignment vertical="center" wrapText="1"/>
    </xf>
    <xf numFmtId="0" fontId="0" fillId="7" borderId="68" xfId="0" applyFill="1" applyBorder="1" applyAlignment="1">
      <alignment vertical="center" wrapText="1"/>
    </xf>
    <xf numFmtId="0" fontId="0" fillId="7" borderId="69" xfId="0" applyFill="1" applyBorder="1" applyAlignment="1">
      <alignment vertical="center" wrapText="1"/>
    </xf>
    <xf numFmtId="0" fontId="0" fillId="9" borderId="11" xfId="0" applyFill="1" applyBorder="1" applyAlignment="1" applyProtection="1">
      <alignment horizontal="center" vertical="center" wrapText="1"/>
      <protection locked="0"/>
    </xf>
    <xf numFmtId="0" fontId="20" fillId="0" borderId="0" xfId="0" applyFont="1" applyAlignment="1">
      <alignment horizontal="center" vertical="center"/>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26" fillId="0" borderId="64" xfId="0" applyFont="1" applyBorder="1" applyAlignment="1">
      <alignment horizontal="center" vertical="center"/>
    </xf>
    <xf numFmtId="178" fontId="1" fillId="11" borderId="2" xfId="2" applyNumberFormat="1" applyFont="1" applyFill="1" applyBorder="1" applyAlignment="1">
      <alignment horizontal="center" vertical="center"/>
    </xf>
    <xf numFmtId="178" fontId="1" fillId="11" borderId="4" xfId="2" applyNumberFormat="1" applyFont="1" applyFill="1" applyBorder="1" applyAlignment="1">
      <alignment horizontal="center" vertical="center"/>
    </xf>
    <xf numFmtId="0" fontId="0" fillId="11" borderId="4" xfId="0" applyFill="1" applyBorder="1" applyAlignment="1">
      <alignment horizontal="center"/>
    </xf>
    <xf numFmtId="0" fontId="0" fillId="11" borderId="7" xfId="0" applyFill="1" applyBorder="1" applyAlignment="1"/>
    <xf numFmtId="0" fontId="19" fillId="0" borderId="0" xfId="0" applyFont="1" applyAlignment="1">
      <alignment horizontal="left" vertical="center" wrapText="1"/>
    </xf>
    <xf numFmtId="0" fontId="19" fillId="0" borderId="0" xfId="0" applyFont="1" applyAlignment="1">
      <alignment horizontal="left" vertical="center"/>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21"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8" fillId="0" borderId="2" xfId="2" applyNumberFormat="1" applyFont="1" applyBorder="1" applyAlignment="1" applyProtection="1">
      <alignment horizontal="center" vertical="center" shrinkToFit="1"/>
    </xf>
    <xf numFmtId="178" fontId="8" fillId="0" borderId="4" xfId="2" applyNumberFormat="1" applyFont="1" applyBorder="1" applyAlignment="1" applyProtection="1">
      <alignment horizontal="center" vertical="center" shrinkToFit="1"/>
    </xf>
    <xf numFmtId="178" fontId="8" fillId="0" borderId="7"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178" fontId="8" fillId="0" borderId="11"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 fillId="0" borderId="3" xfId="2" applyNumberFormat="1" applyFont="1" applyBorder="1" applyAlignment="1">
      <alignment horizontal="center" vertical="center" wrapText="1"/>
    </xf>
    <xf numFmtId="0" fontId="0" fillId="0" borderId="3" xfId="0" applyBorder="1" applyAlignment="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lignment horizontal="center" vertical="center" wrapText="1"/>
    </xf>
    <xf numFmtId="0" fontId="1" fillId="4" borderId="19" xfId="2" applyNumberFormat="1" applyFont="1" applyFill="1" applyBorder="1" applyAlignment="1" applyProtection="1">
      <alignment horizontal="center" vertical="center" shrinkToFit="1"/>
    </xf>
    <xf numFmtId="0" fontId="1" fillId="4" borderId="3" xfId="2" applyNumberFormat="1" applyFont="1" applyFill="1" applyBorder="1" applyAlignment="1" applyProtection="1">
      <alignment horizontal="center" vertical="center"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178" fontId="1" fillId="5" borderId="12"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0" fontId="15" fillId="0" borderId="23"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5" fillId="0" borderId="24"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0" fillId="0" borderId="72" xfId="0" applyFont="1" applyBorder="1" applyAlignment="1">
      <alignment horizontal="center" vertical="center" wrapText="1"/>
    </xf>
    <xf numFmtId="0" fontId="0" fillId="0" borderId="73" xfId="0" applyFont="1" applyBorder="1" applyAlignment="1">
      <alignment horizontal="center" vertical="center" wrapText="1"/>
    </xf>
    <xf numFmtId="0" fontId="0" fillId="0" borderId="0" xfId="0" applyFont="1" applyAlignment="1">
      <alignment horizontal="right" vertical="center"/>
    </xf>
    <xf numFmtId="0" fontId="14" fillId="0" borderId="28"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6" xfId="0" applyFont="1" applyBorder="1" applyAlignment="1">
      <alignment horizontal="center" vertical="center" wrapText="1"/>
    </xf>
    <xf numFmtId="0" fontId="0" fillId="0" borderId="63" xfId="0" applyFont="1" applyBorder="1" applyAlignment="1">
      <alignment horizontal="center" vertical="center" wrapText="1"/>
    </xf>
    <xf numFmtId="0" fontId="0" fillId="0" borderId="37"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0" fillId="0" borderId="0" xfId="0" applyFont="1" applyAlignment="1" applyProtection="1">
      <alignment horizontal="center" vertical="center"/>
    </xf>
    <xf numFmtId="0" fontId="0" fillId="9" borderId="74" xfId="0" applyFont="1" applyFill="1" applyBorder="1" applyAlignment="1" applyProtection="1">
      <alignment horizontal="center" vertical="center" wrapText="1"/>
      <protection locked="0"/>
    </xf>
    <xf numFmtId="0" fontId="0" fillId="9" borderId="65" xfId="0" applyFont="1" applyFill="1" applyBorder="1" applyAlignment="1" applyProtection="1">
      <alignment horizontal="center" vertical="center" wrapText="1"/>
      <protection locked="0"/>
    </xf>
    <xf numFmtId="0" fontId="0" fillId="0" borderId="26" xfId="0" applyFont="1" applyBorder="1" applyAlignment="1">
      <alignment horizontal="center" vertical="center"/>
    </xf>
    <xf numFmtId="0" fontId="0" fillId="0" borderId="15" xfId="0" applyFont="1" applyBorder="1" applyAlignment="1">
      <alignment horizontal="center" vertical="center"/>
    </xf>
    <xf numFmtId="0" fontId="14" fillId="0" borderId="27" xfId="0" applyFont="1" applyBorder="1" applyAlignment="1">
      <alignment horizontal="center" vertical="center"/>
    </xf>
    <xf numFmtId="0" fontId="14" fillId="0" borderId="11" xfId="0" applyFont="1" applyBorder="1" applyAlignment="1">
      <alignment horizontal="center" vertical="center"/>
    </xf>
    <xf numFmtId="0" fontId="14" fillId="0" borderId="28"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9"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3" xfId="0" applyFont="1" applyBorder="1" applyAlignment="1" applyProtection="1">
      <alignment horizontal="center" vertical="center"/>
    </xf>
    <xf numFmtId="0" fontId="14" fillId="4" borderId="55" xfId="0" applyNumberFormat="1" applyFont="1" applyFill="1" applyBorder="1" applyAlignment="1" applyProtection="1">
      <alignment horizontal="center" vertical="center" wrapText="1"/>
    </xf>
    <xf numFmtId="0" fontId="14" fillId="4" borderId="30" xfId="0" applyNumberFormat="1" applyFont="1" applyFill="1" applyBorder="1" applyAlignment="1" applyProtection="1">
      <alignment horizontal="center" vertical="center" wrapText="1"/>
    </xf>
    <xf numFmtId="0" fontId="0" fillId="0" borderId="53" xfId="0" applyFont="1" applyBorder="1" applyAlignment="1">
      <alignment horizontal="center" vertical="center"/>
    </xf>
    <xf numFmtId="0" fontId="0" fillId="0" borderId="54" xfId="0" applyFont="1" applyBorder="1" applyAlignment="1">
      <alignment horizontal="center" vertical="center"/>
    </xf>
    <xf numFmtId="0" fontId="0" fillId="0" borderId="58" xfId="0" applyFont="1" applyBorder="1" applyAlignment="1" applyProtection="1">
      <alignment horizontal="center" vertical="center"/>
    </xf>
    <xf numFmtId="0" fontId="14" fillId="0" borderId="59" xfId="0" applyFont="1" applyBorder="1" applyAlignment="1">
      <alignment horizontal="center" vertical="center" wrapText="1"/>
    </xf>
    <xf numFmtId="0" fontId="14" fillId="0" borderId="3" xfId="0" applyFont="1" applyBorder="1" applyAlignment="1" applyProtection="1">
      <alignment horizontal="center" vertical="center"/>
    </xf>
    <xf numFmtId="0" fontId="0" fillId="0" borderId="51" xfId="0" applyFont="1" applyBorder="1" applyAlignment="1" applyProtection="1">
      <alignment horizontal="center" vertical="center"/>
    </xf>
    <xf numFmtId="188" fontId="15" fillId="0" borderId="4" xfId="4" applyNumberFormat="1" applyFont="1" applyBorder="1" applyAlignment="1" applyProtection="1">
      <alignment horizontal="center" vertical="center"/>
    </xf>
    <xf numFmtId="0" fontId="0" fillId="9" borderId="30" xfId="0" applyNumberFormat="1" applyFont="1" applyFill="1" applyBorder="1" applyAlignment="1" applyProtection="1">
      <alignment horizontal="center" vertical="center" wrapText="1"/>
      <protection locked="0"/>
    </xf>
    <xf numFmtId="0" fontId="0" fillId="9" borderId="52" xfId="0" applyNumberFormat="1" applyFont="1" applyFill="1" applyBorder="1" applyAlignment="1" applyProtection="1">
      <alignment horizontal="center" vertical="center" wrapText="1"/>
      <protection locked="0"/>
    </xf>
  </cellXfs>
  <cellStyles count="5">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FF"/>
      <color rgb="FFFFFFCD"/>
      <color rgb="FFFFFFEB"/>
      <color rgb="FFFFFFD9"/>
      <color rgb="FFFFFFDD"/>
      <color rgb="FF0000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1057275</xdr:colOff>
      <xdr:row>4</xdr:row>
      <xdr:rowOff>152400</xdr:rowOff>
    </xdr:from>
    <xdr:to>
      <xdr:col>3</xdr:col>
      <xdr:colOff>1661533</xdr:colOff>
      <xdr:row>33</xdr:row>
      <xdr:rowOff>38862</xdr:rowOff>
    </xdr:to>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1400175" y="1295400"/>
          <a:ext cx="9110083" cy="4887087"/>
          <a:chOff x="1400175" y="4705350"/>
          <a:chExt cx="9110083" cy="4887087"/>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1954691" y="7162852"/>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42" name="フローチャート: 書類 41">
            <a:extLst>
              <a:ext uri="{FF2B5EF4-FFF2-40B4-BE49-F238E27FC236}">
                <a16:creationId xmlns:a16="http://schemas.microsoft.com/office/drawing/2014/main" id="{00000000-0008-0000-0100-00002A000000}"/>
              </a:ext>
            </a:extLst>
          </xdr:cNvPr>
          <xdr:cNvSpPr/>
        </xdr:nvSpPr>
        <xdr:spPr>
          <a:xfrm>
            <a:off x="3780482" y="7338269"/>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3-1-2</a:t>
            </a:r>
          </a:p>
        </xdr:txBody>
      </xdr:sp>
      <xdr:sp macro="" textlink="">
        <xdr:nvSpPr>
          <xdr:cNvPr id="45" name="右矢印 13">
            <a:extLst>
              <a:ext uri="{FF2B5EF4-FFF2-40B4-BE49-F238E27FC236}">
                <a16:creationId xmlns:a16="http://schemas.microsoft.com/office/drawing/2014/main" id="{00000000-0008-0000-0100-00002D000000}"/>
              </a:ext>
            </a:extLst>
          </xdr:cNvPr>
          <xdr:cNvSpPr/>
        </xdr:nvSpPr>
        <xdr:spPr>
          <a:xfrm rot="10800000">
            <a:off x="3306185" y="7529465"/>
            <a:ext cx="395816" cy="337609"/>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952625" y="7094290"/>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952624" y="5204868"/>
            <a:ext cx="3156959" cy="990259"/>
            <a:chOff x="1453141" y="7632982"/>
            <a:chExt cx="3156959" cy="990259"/>
          </a:xfrm>
        </xdr:grpSpPr>
        <xdr:sp macro="" textlink="">
          <xdr:nvSpPr>
            <xdr:cNvPr id="82" name="正方形/長方形 81">
              <a:extLst>
                <a:ext uri="{FF2B5EF4-FFF2-40B4-BE49-F238E27FC236}">
                  <a16:creationId xmlns:a16="http://schemas.microsoft.com/office/drawing/2014/main" id="{00000000-0008-0000-0100-000052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3" name="フローチャート: 書類 82">
              <a:extLst>
                <a:ext uri="{FF2B5EF4-FFF2-40B4-BE49-F238E27FC236}">
                  <a16:creationId xmlns:a16="http://schemas.microsoft.com/office/drawing/2014/main" id="{00000000-0008-0000-0100-00005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a:t>
              </a:r>
            </a:p>
          </xdr:txBody>
        </xdr:sp>
        <xdr:sp macro="" textlink="">
          <xdr:nvSpPr>
            <xdr:cNvPr id="84" name="テキスト ボックス 83">
              <a:extLst>
                <a:ext uri="{FF2B5EF4-FFF2-40B4-BE49-F238E27FC236}">
                  <a16:creationId xmlns:a16="http://schemas.microsoft.com/office/drawing/2014/main" id="{00000000-0008-0000-0100-000054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5343525" y="5038251"/>
            <a:ext cx="4833358" cy="1991960"/>
            <a:chOff x="5343525" y="5038251"/>
            <a:chExt cx="4833358" cy="1991960"/>
          </a:xfrm>
        </xdr:grpSpPr>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5414383" y="5067352"/>
              <a:ext cx="4762500" cy="1962859"/>
              <a:chOff x="5414383" y="5067352"/>
              <a:chExt cx="4762500" cy="1962859"/>
            </a:xfrm>
          </xdr:grpSpPr>
          <xdr:sp macro="" textlink="">
            <xdr:nvSpPr>
              <xdr:cNvPr id="86" name="正方形/長方形 85">
                <a:extLst>
                  <a:ext uri="{FF2B5EF4-FFF2-40B4-BE49-F238E27FC236}">
                    <a16:creationId xmlns:a16="http://schemas.microsoft.com/office/drawing/2014/main" id="{00000000-0008-0000-0100-000056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7" name="テキスト ボックス 86">
                <a:extLst>
                  <a:ext uri="{FF2B5EF4-FFF2-40B4-BE49-F238E27FC236}">
                    <a16:creationId xmlns:a16="http://schemas.microsoft.com/office/drawing/2014/main" id="{00000000-0008-0000-0100-00005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8" name="フローチャート: 書類 87">
                <a:extLst>
                  <a:ext uri="{FF2B5EF4-FFF2-40B4-BE49-F238E27FC236}">
                    <a16:creationId xmlns:a16="http://schemas.microsoft.com/office/drawing/2014/main" id="{00000000-0008-0000-0100-000058000000}"/>
                  </a:ext>
                </a:extLst>
              </xdr:cNvPr>
              <xdr:cNvSpPr/>
            </xdr:nvSpPr>
            <xdr:spPr>
              <a:xfrm>
                <a:off x="5593022" y="548306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89" name="フローチャート: 複数書類 88">
                <a:extLst>
                  <a:ext uri="{FF2B5EF4-FFF2-40B4-BE49-F238E27FC236}">
                    <a16:creationId xmlns:a16="http://schemas.microsoft.com/office/drawing/2014/main" id="{00000000-0008-0000-0100-000059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90" name="右矢印 18">
                <a:extLst>
                  <a:ext uri="{FF2B5EF4-FFF2-40B4-BE49-F238E27FC236}">
                    <a16:creationId xmlns:a16="http://schemas.microsoft.com/office/drawing/2014/main" id="{00000000-0008-0000-0100-00005A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1" name="テキスト ボックス 90">
                <a:extLst>
                  <a:ext uri="{FF2B5EF4-FFF2-40B4-BE49-F238E27FC236}">
                    <a16:creationId xmlns:a16="http://schemas.microsoft.com/office/drawing/2014/main" id="{00000000-0008-0000-0100-00005B000000}"/>
                  </a:ext>
                </a:extLst>
              </xdr:cNvPr>
              <xdr:cNvSpPr txBox="1"/>
            </xdr:nvSpPr>
            <xdr:spPr>
              <a:xfrm>
                <a:off x="5457126" y="5267312"/>
                <a:ext cx="1506296" cy="232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92" name="フローチャート: 書類 91">
                <a:extLst>
                  <a:ext uri="{FF2B5EF4-FFF2-40B4-BE49-F238E27FC236}">
                    <a16:creationId xmlns:a16="http://schemas.microsoft.com/office/drawing/2014/main" id="{00000000-0008-0000-0100-00005C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95" name="右矢印 18">
                <a:extLst>
                  <a:ext uri="{FF2B5EF4-FFF2-40B4-BE49-F238E27FC236}">
                    <a16:creationId xmlns:a16="http://schemas.microsoft.com/office/drawing/2014/main" id="{00000000-0008-0000-0100-00005F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7" name="テキスト ボックス 106">
              <a:extLst>
                <a:ext uri="{FF2B5EF4-FFF2-40B4-BE49-F238E27FC236}">
                  <a16:creationId xmlns:a16="http://schemas.microsoft.com/office/drawing/2014/main" id="{00000000-0008-0000-0100-00006B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様式第６－３号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8" name="直線コネクタ 107">
            <a:extLst>
              <a:ext uri="{FF2B5EF4-FFF2-40B4-BE49-F238E27FC236}">
                <a16:creationId xmlns:a16="http://schemas.microsoft.com/office/drawing/2014/main" id="{00000000-0008-0000-0100-00006C000000}"/>
              </a:ext>
            </a:extLst>
          </xdr:cNvPr>
          <xdr:cNvCxnSpPr/>
        </xdr:nvCxnSpPr>
        <xdr:spPr>
          <a:xfrm>
            <a:off x="7362245" y="9163811"/>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109" name="四角形: 角を丸くする 108">
            <a:extLst>
              <a:ext uri="{FF2B5EF4-FFF2-40B4-BE49-F238E27FC236}">
                <a16:creationId xmlns:a16="http://schemas.microsoft.com/office/drawing/2014/main" id="{00000000-0008-0000-0100-00006D000000}"/>
              </a:ext>
            </a:extLst>
          </xdr:cNvPr>
          <xdr:cNvSpPr/>
        </xdr:nvSpPr>
        <xdr:spPr>
          <a:xfrm>
            <a:off x="1471033" y="5115686"/>
            <a:ext cx="3724275" cy="120015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1400175" y="4848225"/>
            <a:ext cx="1101887"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11" name="四角形: 角を丸くする 110">
            <a:extLst>
              <a:ext uri="{FF2B5EF4-FFF2-40B4-BE49-F238E27FC236}">
                <a16:creationId xmlns:a16="http://schemas.microsoft.com/office/drawing/2014/main" id="{00000000-0008-0000-0100-00006F000000}"/>
              </a:ext>
            </a:extLst>
          </xdr:cNvPr>
          <xdr:cNvSpPr/>
        </xdr:nvSpPr>
        <xdr:spPr>
          <a:xfrm>
            <a:off x="1471033" y="7049261"/>
            <a:ext cx="3724275" cy="1198800"/>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四角形: 角を丸くする 114">
            <a:extLst>
              <a:ext uri="{FF2B5EF4-FFF2-40B4-BE49-F238E27FC236}">
                <a16:creationId xmlns:a16="http://schemas.microsoft.com/office/drawing/2014/main" id="{00000000-0008-0000-0100-000073000000}"/>
              </a:ext>
            </a:extLst>
          </xdr:cNvPr>
          <xdr:cNvSpPr/>
        </xdr:nvSpPr>
        <xdr:spPr>
          <a:xfrm>
            <a:off x="5319133" y="4953761"/>
            <a:ext cx="5191125" cy="463867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6" name="テキスト ボックス 115">
            <a:extLst>
              <a:ext uri="{FF2B5EF4-FFF2-40B4-BE49-F238E27FC236}">
                <a16:creationId xmlns:a16="http://schemas.microsoft.com/office/drawing/2014/main" id="{00000000-0008-0000-0100-000074000000}"/>
              </a:ext>
            </a:extLst>
          </xdr:cNvPr>
          <xdr:cNvSpPr txBox="1"/>
        </xdr:nvSpPr>
        <xdr:spPr>
          <a:xfrm>
            <a:off x="5238750" y="4705350"/>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17" name="直線矢印コネクタ 116">
            <a:extLst>
              <a:ext uri="{FF2B5EF4-FFF2-40B4-BE49-F238E27FC236}">
                <a16:creationId xmlns:a16="http://schemas.microsoft.com/office/drawing/2014/main" id="{00000000-0008-0000-0100-000075000000}"/>
              </a:ext>
            </a:extLst>
          </xdr:cNvPr>
          <xdr:cNvCxnSpPr>
            <a:stCxn id="92" idx="1"/>
            <a:endCxn id="83" idx="3"/>
          </xdr:cNvCxnSpPr>
        </xdr:nvCxnSpPr>
        <xdr:spPr>
          <a:xfrm flipH="1" flipV="1">
            <a:off x="4860482" y="5783744"/>
            <a:ext cx="732540" cy="5048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9" name="テキスト ボックス 118">
            <a:extLst>
              <a:ext uri="{FF2B5EF4-FFF2-40B4-BE49-F238E27FC236}">
                <a16:creationId xmlns:a16="http://schemas.microsoft.com/office/drawing/2014/main" id="{00000000-0008-0000-0100-000077000000}"/>
              </a:ext>
            </a:extLst>
          </xdr:cNvPr>
          <xdr:cNvSpPr txBox="1"/>
        </xdr:nvSpPr>
        <xdr:spPr>
          <a:xfrm>
            <a:off x="1422350" y="6753273"/>
            <a:ext cx="1090083" cy="2694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22" name="テキスト ボックス 121">
            <a:extLst>
              <a:ext uri="{FF2B5EF4-FFF2-40B4-BE49-F238E27FC236}">
                <a16:creationId xmlns:a16="http://schemas.microsoft.com/office/drawing/2014/main" id="{00000000-0008-0000-0100-00007A000000}"/>
              </a:ext>
            </a:extLst>
          </xdr:cNvPr>
          <xdr:cNvSpPr txBox="1"/>
        </xdr:nvSpPr>
        <xdr:spPr>
          <a:xfrm>
            <a:off x="1631899" y="8344662"/>
            <a:ext cx="3172883" cy="789814"/>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43" name="フローチャート: 書類 42">
            <a:extLst>
              <a:ext uri="{FF2B5EF4-FFF2-40B4-BE49-F238E27FC236}">
                <a16:creationId xmlns:a16="http://schemas.microsoft.com/office/drawing/2014/main" id="{00000000-0008-0000-0100-00002B000000}"/>
              </a:ext>
            </a:extLst>
          </xdr:cNvPr>
          <xdr:cNvSpPr/>
        </xdr:nvSpPr>
        <xdr:spPr>
          <a:xfrm>
            <a:off x="2170591" y="7338269"/>
            <a:ext cx="1080000" cy="72000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3-1-1</a:t>
            </a:r>
            <a:endParaRPr kumimoji="1" lang="ja-JP" altLang="en-US" sz="1000" b="1">
              <a:solidFill>
                <a:sysClr val="windowText" lastClr="000000"/>
              </a:solidFill>
              <a:latin typeface="+mj-ea"/>
              <a:ea typeface="+mj-ea"/>
            </a:endParaRPr>
          </a:p>
        </xdr:txBody>
      </xdr:sp>
      <xdr:cxnSp macro="">
        <xdr:nvCxnSpPr>
          <xdr:cNvPr id="41" name="直線矢印コネクタ 40">
            <a:extLst>
              <a:ext uri="{FF2B5EF4-FFF2-40B4-BE49-F238E27FC236}">
                <a16:creationId xmlns:a16="http://schemas.microsoft.com/office/drawing/2014/main" id="{00000000-0008-0000-0100-000029000000}"/>
              </a:ext>
            </a:extLst>
          </xdr:cNvPr>
          <xdr:cNvCxnSpPr>
            <a:stCxn id="92" idx="1"/>
            <a:endCxn id="42" idx="3"/>
          </xdr:cNvCxnSpPr>
        </xdr:nvCxnSpPr>
        <xdr:spPr>
          <a:xfrm flipH="1">
            <a:off x="4860482" y="6288569"/>
            <a:ext cx="732540" cy="1409700"/>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48" name="グループ化 47">
            <a:extLst>
              <a:ext uri="{FF2B5EF4-FFF2-40B4-BE49-F238E27FC236}">
                <a16:creationId xmlns:a16="http://schemas.microsoft.com/office/drawing/2014/main" id="{00000000-0008-0000-0100-000030000000}"/>
              </a:ext>
            </a:extLst>
          </xdr:cNvPr>
          <xdr:cNvGrpSpPr/>
        </xdr:nvGrpSpPr>
        <xdr:grpSpPr>
          <a:xfrm>
            <a:off x="5343525" y="7095651"/>
            <a:ext cx="4833358" cy="1991960"/>
            <a:chOff x="5343525" y="5038251"/>
            <a:chExt cx="4833358" cy="1991960"/>
          </a:xfrm>
        </xdr:grpSpPr>
        <xdr:grpSp>
          <xdr:nvGrpSpPr>
            <xdr:cNvPr id="50" name="グループ化 49">
              <a:extLst>
                <a:ext uri="{FF2B5EF4-FFF2-40B4-BE49-F238E27FC236}">
                  <a16:creationId xmlns:a16="http://schemas.microsoft.com/office/drawing/2014/main" id="{00000000-0008-0000-0100-000032000000}"/>
                </a:ext>
              </a:extLst>
            </xdr:cNvPr>
            <xdr:cNvGrpSpPr/>
          </xdr:nvGrpSpPr>
          <xdr:grpSpPr>
            <a:xfrm>
              <a:off x="5414383" y="5067352"/>
              <a:ext cx="4762500" cy="1962859"/>
              <a:chOff x="5414383" y="5067352"/>
              <a:chExt cx="4762500" cy="1962859"/>
            </a:xfrm>
          </xdr:grpSpPr>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54" name="フローチャート: 書類 53">
                <a:extLst>
                  <a:ext uri="{FF2B5EF4-FFF2-40B4-BE49-F238E27FC236}">
                    <a16:creationId xmlns:a16="http://schemas.microsoft.com/office/drawing/2014/main" id="{00000000-0008-0000-0100-000036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55" name="フローチャート: 複数書類 54">
                <a:extLst>
                  <a:ext uri="{FF2B5EF4-FFF2-40B4-BE49-F238E27FC236}">
                    <a16:creationId xmlns:a16="http://schemas.microsoft.com/office/drawing/2014/main" id="{00000000-0008-0000-0100-000037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3-2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56" name="右矢印 18">
                <a:extLst>
                  <a:ext uri="{FF2B5EF4-FFF2-40B4-BE49-F238E27FC236}">
                    <a16:creationId xmlns:a16="http://schemas.microsoft.com/office/drawing/2014/main" id="{00000000-0008-0000-0100-000038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5457126" y="5267311"/>
                <a:ext cx="1535989" cy="296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58" name="フローチャート: 書類 57">
                <a:extLst>
                  <a:ext uri="{FF2B5EF4-FFF2-40B4-BE49-F238E27FC236}">
                    <a16:creationId xmlns:a16="http://schemas.microsoft.com/office/drawing/2014/main" id="{00000000-0008-0000-0100-00003A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59" name="右矢印 18">
                <a:extLst>
                  <a:ext uri="{FF2B5EF4-FFF2-40B4-BE49-F238E27FC236}">
                    <a16:creationId xmlns:a16="http://schemas.microsoft.com/office/drawing/2014/main" id="{00000000-0008-0000-0100-00003B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様式第６－３号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13" name="直線矢印コネクタ 112">
            <a:extLst>
              <a:ext uri="{FF2B5EF4-FFF2-40B4-BE49-F238E27FC236}">
                <a16:creationId xmlns:a16="http://schemas.microsoft.com/office/drawing/2014/main" id="{00000000-0008-0000-0100-000071000000}"/>
              </a:ext>
            </a:extLst>
          </xdr:cNvPr>
          <xdr:cNvCxnSpPr>
            <a:stCxn id="58" idx="1"/>
            <a:endCxn id="83" idx="3"/>
          </xdr:cNvCxnSpPr>
        </xdr:nvCxnSpPr>
        <xdr:spPr>
          <a:xfrm flipH="1" flipV="1">
            <a:off x="4860482" y="5783744"/>
            <a:ext cx="732540" cy="25622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4" name="直線矢印コネクタ 43">
            <a:extLst>
              <a:ext uri="{FF2B5EF4-FFF2-40B4-BE49-F238E27FC236}">
                <a16:creationId xmlns:a16="http://schemas.microsoft.com/office/drawing/2014/main" id="{00000000-0008-0000-0100-00002C000000}"/>
              </a:ext>
            </a:extLst>
          </xdr:cNvPr>
          <xdr:cNvCxnSpPr>
            <a:stCxn id="58" idx="1"/>
            <a:endCxn id="42" idx="3"/>
          </xdr:cNvCxnSpPr>
        </xdr:nvCxnSpPr>
        <xdr:spPr>
          <a:xfrm flipH="1" flipV="1">
            <a:off x="4860482" y="7698269"/>
            <a:ext cx="732540" cy="647700"/>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3"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4" name="正方形/長方形 123">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3"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4" name="正方形/長方形 123">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E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E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E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E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E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E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E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E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E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E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E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E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E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E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E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E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E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E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E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E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E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E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E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E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E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E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E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E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E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E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E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E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E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E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E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E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E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E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E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E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E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E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E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E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E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E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E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E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E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E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E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E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E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E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E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E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E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E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E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E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E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E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E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E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E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E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E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E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E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E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E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E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E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E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E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E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E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E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E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E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E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E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E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E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E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E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E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E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E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E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E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E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E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E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E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E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E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E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E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E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E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E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E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E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E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E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E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19"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56428" y="794474"/>
          <a:ext cx="6046107" cy="1180111"/>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0" name="正方形/長方形 119">
          <a:extLst>
            <a:ext uri="{FF2B5EF4-FFF2-40B4-BE49-F238E27FC236}">
              <a16:creationId xmlns:a16="http://schemas.microsoft.com/office/drawing/2014/main" id="{00000000-0008-0000-0E00-000078000000}"/>
            </a:ext>
          </a:extLst>
        </xdr:cNvPr>
        <xdr:cNvSpPr/>
      </xdr:nvSpPr>
      <xdr:spPr>
        <a:xfrm>
          <a:off x="7595185" y="670486"/>
          <a:ext cx="5399637"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absolute">
    <xdr:from>
      <xdr:col>7</xdr:col>
      <xdr:colOff>62866</xdr:colOff>
      <xdr:row>6</xdr:row>
      <xdr:rowOff>205740</xdr:rowOff>
    </xdr:from>
    <xdr:to>
      <xdr:col>9</xdr:col>
      <xdr:colOff>548641</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524376" y="1828800"/>
          <a:ext cx="1790700" cy="62865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に記載の通りに必ず入力してください</a:t>
          </a:r>
          <a:endParaRPr lang="ja-JP" altLang="ja-JP" sz="900" b="1">
            <a:effectLst/>
          </a:endParaRPr>
        </a:p>
      </xdr:txBody>
    </xdr:sp>
    <xdr:clientData fPrintsWithSheet="0"/>
  </xdr:twoCellAnchor>
  <xdr:twoCellAnchor>
    <xdr:from>
      <xdr:col>6</xdr:col>
      <xdr:colOff>431800</xdr:colOff>
      <xdr:row>12</xdr:row>
      <xdr:rowOff>1</xdr:rowOff>
    </xdr:from>
    <xdr:to>
      <xdr:col>9</xdr:col>
      <xdr:colOff>552450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298950" y="3171826"/>
          <a:ext cx="2178050" cy="1116330"/>
        </a:xfrm>
        <a:prstGeom prst="wedgeRectCallout">
          <a:avLst>
            <a:gd name="adj1" fmla="val -69363"/>
            <a:gd name="adj2" fmla="val -246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7621</xdr:colOff>
      <xdr:row>25</xdr:row>
      <xdr:rowOff>1905</xdr:rowOff>
    </xdr:from>
    <xdr:to>
      <xdr:col>9</xdr:col>
      <xdr:colOff>541021</xdr:colOff>
      <xdr:row>26</xdr:row>
      <xdr:rowOff>220980</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4107181" y="6379845"/>
          <a:ext cx="1722120" cy="470535"/>
        </a:xfrm>
        <a:prstGeom prst="wedgeRectCallout">
          <a:avLst>
            <a:gd name="adj1" fmla="val -77765"/>
            <a:gd name="adj2" fmla="val -43504"/>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に記載の通りに必ず選択してください</a:t>
          </a:r>
          <a:endParaRPr lang="ja-JP" altLang="ja-JP" sz="900" b="1">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16</xdr:col>
      <xdr:colOff>466725</xdr:colOff>
      <xdr:row>0</xdr:row>
      <xdr:rowOff>200025</xdr:rowOff>
    </xdr:from>
    <xdr:to>
      <xdr:col>20</xdr:col>
      <xdr:colOff>514350</xdr:colOff>
      <xdr:row>6</xdr:row>
      <xdr:rowOff>171450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1163300" y="200025"/>
          <a:ext cx="3286125" cy="18002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R4</a:t>
          </a:r>
        </a:p>
        <a:p>
          <a:r>
            <a:rPr kumimoji="1" lang="ja-JP" altLang="en-US" sz="1100"/>
            <a:t>以下を修正</a:t>
          </a:r>
          <a:endParaRPr kumimoji="1" lang="en-US" altLang="ja-JP" sz="1100"/>
        </a:p>
        <a:p>
          <a:r>
            <a:rPr kumimoji="1" lang="ja-JP" altLang="en-US" sz="1100"/>
            <a:t>初期条件設定表</a:t>
          </a:r>
          <a:endParaRPr kumimoji="1" lang="en-US" altLang="ja-JP" sz="1100"/>
        </a:p>
        <a:p>
          <a:r>
            <a:rPr kumimoji="1" lang="ja-JP" altLang="en-US" sz="1100"/>
            <a:t>　　日付選択　　　</a:t>
          </a:r>
          <a:r>
            <a:rPr kumimoji="1" lang="en-US" altLang="ja-JP" sz="1100"/>
            <a:t>28 29 30 31 </a:t>
          </a:r>
          <a:r>
            <a:rPr kumimoji="1" lang="ja-JP" altLang="en-US" sz="1100"/>
            <a:t>末　⇒　</a:t>
          </a:r>
          <a:r>
            <a:rPr kumimoji="1" lang="en-US" altLang="ja-JP" sz="1100"/>
            <a:t>28 </a:t>
          </a:r>
          <a:r>
            <a:rPr kumimoji="1" lang="ja-JP" altLang="en-US" sz="1100"/>
            <a:t>末</a:t>
          </a:r>
          <a:endParaRPr kumimoji="1" lang="en-US" altLang="ja-JP" sz="1100"/>
        </a:p>
        <a:p>
          <a:r>
            <a:rPr kumimoji="1" lang="ja-JP" altLang="en-US" sz="1100"/>
            <a:t>従事者別人件費総括表</a:t>
          </a:r>
          <a:endParaRPr kumimoji="1" lang="en-US" altLang="ja-JP" sz="1100"/>
        </a:p>
        <a:p>
          <a:r>
            <a:rPr kumimoji="1" lang="en-US" altLang="ja-JP" sz="1100"/>
            <a:t>=IF(M8=X$9,700000,G8)</a:t>
          </a:r>
        </a:p>
        <a:p>
          <a:r>
            <a:rPr kumimoji="1" lang="ja-JP" altLang="en-US" sz="1100"/>
            <a:t>⇒</a:t>
          </a:r>
          <a:endParaRPr kumimoji="1" lang="en-US" altLang="ja-JP" sz="1100"/>
        </a:p>
        <a:p>
          <a:r>
            <a:rPr kumimoji="1" lang="en-US" altLang="ja-JP" sz="1100"/>
            <a:t>=IF(M8=X$9,700000,IF(G8="","",G8))</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92"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95" name="正方形/長方形 94">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50"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54" name="正方形/長方形 153">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1"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3" name="正方形/長方形 122">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2"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3" name="正方形/長方形 122">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4"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5" name="正方形/長方形 124">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117928</xdr:colOff>
      <xdr:row>2</xdr:row>
      <xdr:rowOff>168545</xdr:rowOff>
    </xdr:from>
    <xdr:to>
      <xdr:col>12</xdr:col>
      <xdr:colOff>2707821</xdr:colOff>
      <xdr:row>6</xdr:row>
      <xdr:rowOff>1549</xdr:rowOff>
    </xdr:to>
    <xdr:sp macro="" textlink="">
      <xdr:nvSpPr>
        <xdr:cNvPr id="124"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346903" y="797195"/>
          <a:ext cx="6037943" cy="1176029"/>
        </a:xfrm>
        <a:prstGeom prst="rect">
          <a:avLst/>
        </a:prstGeom>
        <a:solidFill>
          <a:srgbClr val="FFFFFF">
            <a:alpha val="0"/>
          </a:srgbClr>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xdr:txBody>
    </xdr:sp>
    <xdr:clientData/>
  </xdr:twoCellAnchor>
  <xdr:twoCellAnchor>
    <xdr:from>
      <xdr:col>12</xdr:col>
      <xdr:colOff>900471</xdr:colOff>
      <xdr:row>2</xdr:row>
      <xdr:rowOff>44557</xdr:rowOff>
    </xdr:from>
    <xdr:to>
      <xdr:col>14</xdr:col>
      <xdr:colOff>707572</xdr:colOff>
      <xdr:row>2</xdr:row>
      <xdr:rowOff>331909</xdr:rowOff>
    </xdr:to>
    <xdr:sp macro="" textlink="">
      <xdr:nvSpPr>
        <xdr:cNvPr id="125" name="正方形/長方形 124">
          <a:extLst>
            <a:ext uri="{FF2B5EF4-FFF2-40B4-BE49-F238E27FC236}">
              <a16:creationId xmlns:a16="http://schemas.microsoft.com/office/drawing/2014/main" id="{00000000-0008-0000-0E00-000078000000}"/>
            </a:ext>
          </a:extLst>
        </xdr:cNvPr>
        <xdr:cNvSpPr/>
      </xdr:nvSpPr>
      <xdr:spPr>
        <a:xfrm>
          <a:off x="7577496" y="673207"/>
          <a:ext cx="5388751" cy="28735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黄色い箇所が入力する箇所です。休憩時間はなければ空白のままにして下さい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A17"/>
  <sheetViews>
    <sheetView tabSelected="1" zoomScaleNormal="100" workbookViewId="0">
      <selection activeCell="A14" sqref="A14"/>
    </sheetView>
  </sheetViews>
  <sheetFormatPr defaultColWidth="9" defaultRowHeight="12"/>
  <cols>
    <col min="1" max="1" width="94.875" style="158" customWidth="1"/>
    <col min="2" max="16384" width="9" style="158"/>
  </cols>
  <sheetData>
    <row r="1" spans="1:1" ht="14.25">
      <c r="A1" s="161" t="str">
        <f ca="1">RIGHT(CELL("filename",A1),
 LEN(CELL("filename",A1))
       -FIND("]",CELL("filename",A1)))</f>
        <v>本様式使用方法</v>
      </c>
    </row>
    <row r="2" spans="1:1" ht="6" customHeight="1"/>
    <row r="3" spans="1:1" ht="14.25">
      <c r="A3" s="160" t="s">
        <v>114</v>
      </c>
    </row>
    <row r="4" spans="1:1" ht="4.5" customHeight="1"/>
    <row r="5" spans="1:1" ht="282.75" customHeight="1">
      <c r="A5" s="242" t="s">
        <v>150</v>
      </c>
    </row>
    <row r="6" spans="1:1">
      <c r="A6" s="159"/>
    </row>
    <row r="17" spans="1:1">
      <c r="A17" s="241"/>
    </row>
  </sheetData>
  <sheetProtection sheet="1" objects="1" scenarios="1"/>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Q51"/>
  <sheetViews>
    <sheetView zoomScale="70" zoomScaleNormal="70" workbookViewId="0">
      <selection activeCell="N12" sqref="N12"/>
    </sheetView>
  </sheetViews>
  <sheetFormatPr defaultColWidth="11.375" defaultRowHeight="13.5"/>
  <cols>
    <col min="1" max="1" width="17.875" style="4" customWidth="1"/>
    <col min="2" max="2" width="9.625" style="4" customWidth="1"/>
    <col min="3" max="3" width="3.875" style="115"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c r="A1" s="45" t="s">
        <v>156</v>
      </c>
      <c r="B1" s="46"/>
      <c r="C1" s="123"/>
      <c r="D1" s="334" t="e">
        <f>"作　業　日　報　兼　直　接　人　件　費　個　別　明　細　表　（"&amp;AK7&amp;"年"&amp;AK8&amp;"月支払分）"</f>
        <v>#NUM!</v>
      </c>
      <c r="E1" s="334"/>
      <c r="F1" s="334"/>
      <c r="G1" s="334"/>
      <c r="H1" s="334"/>
      <c r="I1" s="334"/>
      <c r="J1" s="334"/>
      <c r="K1" s="334"/>
      <c r="L1" s="334"/>
      <c r="M1" s="334"/>
      <c r="N1" s="334"/>
      <c r="O1" s="334"/>
      <c r="AE1" s="330" t="s">
        <v>97</v>
      </c>
      <c r="AF1" s="59" t="s">
        <v>42</v>
      </c>
      <c r="AG1" s="60">
        <f>初期条件設定表!$C$10</f>
        <v>0</v>
      </c>
      <c r="AH1" s="60">
        <f>初期条件設定表!$C$14</f>
        <v>0</v>
      </c>
      <c r="AI1" s="58"/>
      <c r="AJ1" s="61" t="s">
        <v>11</v>
      </c>
      <c r="AK1" s="62" t="e">
        <f>'入力用 従事者別直接人件費集計表（前期）'!A12</f>
        <v>#NUM!</v>
      </c>
      <c r="AL1" s="58"/>
      <c r="AM1" s="58"/>
      <c r="AN1" s="61" t="s">
        <v>41</v>
      </c>
      <c r="AO1" s="63" t="str">
        <f ca="1">RIGHT(CELL("filename",A1),LEN(CELL("filename",A1))-FIND("]",CELL("filename",A1)))</f>
        <v>2024年6月作業分</v>
      </c>
      <c r="AP1" s="37"/>
      <c r="AQ1" s="38"/>
    </row>
    <row r="2" spans="1:43" ht="24.75" customHeight="1">
      <c r="C2" s="123"/>
      <c r="D2" s="334"/>
      <c r="E2" s="334"/>
      <c r="F2" s="334"/>
      <c r="G2" s="334"/>
      <c r="H2" s="334"/>
      <c r="I2" s="334"/>
      <c r="J2" s="334"/>
      <c r="K2" s="334"/>
      <c r="L2" s="334"/>
      <c r="M2" s="334"/>
      <c r="N2" s="334"/>
      <c r="O2" s="334"/>
      <c r="AE2" s="330"/>
      <c r="AF2" s="59"/>
      <c r="AG2" s="60">
        <f>初期条件設定表!$C$11</f>
        <v>0</v>
      </c>
      <c r="AH2" s="60">
        <f>初期条件設定表!$E$11</f>
        <v>0</v>
      </c>
      <c r="AI2" s="58"/>
      <c r="AJ2" s="61" t="s">
        <v>12</v>
      </c>
      <c r="AK2" s="62">
        <f>'入力用 従事者別直接人件費集計表（前期）'!D12</f>
        <v>6</v>
      </c>
      <c r="AL2" s="58"/>
      <c r="AM2" s="58"/>
      <c r="AN2" s="58"/>
      <c r="AO2" s="64"/>
    </row>
    <row r="3" spans="1:43" ht="27.75" customHeight="1">
      <c r="A3" s="3" t="s">
        <v>9</v>
      </c>
      <c r="B3" s="331" t="str">
        <f>'入力用 従事者別直接人件費集計表（前期）'!D5</f>
        <v/>
      </c>
      <c r="C3" s="331"/>
      <c r="D3" s="331"/>
      <c r="E3" s="39"/>
      <c r="F3" s="39"/>
      <c r="G3" s="39"/>
      <c r="H3" s="39"/>
      <c r="I3" s="39"/>
      <c r="J3" s="39"/>
      <c r="K3" s="39"/>
      <c r="L3" s="39"/>
      <c r="M3" s="39"/>
      <c r="N3" s="39"/>
      <c r="AE3" s="330"/>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32" t="str">
        <f>'入力用 従事者別直接人件費集計表（前期）'!D6</f>
        <v/>
      </c>
      <c r="C4" s="332"/>
      <c r="D4" s="332"/>
      <c r="E4" s="162"/>
      <c r="F4" s="162"/>
      <c r="G4" s="162"/>
      <c r="AE4" s="330"/>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33">
        <f>IF('入力用 従事者別直接人件費集計表（前期）'!Y8="","",'入力用 従事者別直接人件費集計表（前期）'!Y8)</f>
        <v>0</v>
      </c>
      <c r="C5" s="333"/>
      <c r="D5" s="333"/>
      <c r="E5" s="162"/>
      <c r="F5" s="162"/>
      <c r="G5" s="162"/>
      <c r="N5" s="335" t="s">
        <v>158</v>
      </c>
      <c r="O5" s="336"/>
      <c r="AE5" s="330"/>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48"/>
      <c r="O6" s="349"/>
      <c r="P6" s="69" t="s">
        <v>46</v>
      </c>
      <c r="Q6" s="70" t="s">
        <v>48</v>
      </c>
      <c r="R6" s="69" t="s">
        <v>47</v>
      </c>
      <c r="S6" s="69" t="s">
        <v>49</v>
      </c>
      <c r="T6" s="69" t="s">
        <v>50</v>
      </c>
      <c r="U6" s="69" t="s">
        <v>51</v>
      </c>
      <c r="V6" s="69" t="s">
        <v>61</v>
      </c>
      <c r="W6" s="69" t="s">
        <v>62</v>
      </c>
      <c r="X6" s="69" t="s">
        <v>63</v>
      </c>
      <c r="Y6" s="69"/>
      <c r="Z6" s="69"/>
      <c r="AA6" s="41"/>
      <c r="AF6" s="165" t="s">
        <v>98</v>
      </c>
      <c r="AG6" s="67">
        <f>IF(初期条件設定表!$C$24="末",TEXT(DATE(AK1,AK2,1)-1,"d"),初期条件設定表!$C$24)</f>
        <v>0</v>
      </c>
      <c r="AH6" s="58" t="s">
        <v>36</v>
      </c>
      <c r="AI6" s="337" t="s">
        <v>108</v>
      </c>
      <c r="AJ6" s="337"/>
      <c r="AK6" s="155">
        <f>初期条件設定表!$C$15</f>
        <v>0</v>
      </c>
    </row>
    <row r="7" spans="1:43" s="115" customFormat="1" ht="24" customHeight="1">
      <c r="A7" s="350" t="s">
        <v>7</v>
      </c>
      <c r="B7" s="352" t="s">
        <v>6</v>
      </c>
      <c r="C7" s="352"/>
      <c r="D7" s="352"/>
      <c r="E7" s="354" t="s">
        <v>5</v>
      </c>
      <c r="F7" s="355"/>
      <c r="G7" s="355"/>
      <c r="H7" s="356"/>
      <c r="I7" s="362" t="s">
        <v>107</v>
      </c>
      <c r="J7" s="362" t="s">
        <v>106</v>
      </c>
      <c r="K7" s="354" t="s">
        <v>4</v>
      </c>
      <c r="L7" s="356"/>
      <c r="M7" s="367" t="s">
        <v>115</v>
      </c>
      <c r="N7" s="339"/>
      <c r="O7" s="345" t="s">
        <v>157</v>
      </c>
      <c r="P7" s="347" t="s">
        <v>53</v>
      </c>
      <c r="Q7" s="344" t="s">
        <v>32</v>
      </c>
      <c r="R7" s="344" t="s">
        <v>33</v>
      </c>
      <c r="S7" s="344" t="s">
        <v>54</v>
      </c>
      <c r="T7" s="344"/>
      <c r="U7" s="344" t="s">
        <v>52</v>
      </c>
      <c r="V7" s="344"/>
      <c r="W7" s="344" t="s">
        <v>55</v>
      </c>
      <c r="X7" s="340" t="s">
        <v>56</v>
      </c>
      <c r="Y7" s="166"/>
      <c r="Z7" s="166"/>
      <c r="AJ7" s="115" t="s">
        <v>111</v>
      </c>
      <c r="AK7" s="116" t="e">
        <f>IF(初期条件設定表!C26="当月",'入力用 従事者別直接人件費集計表（前期）'!A12,'入力用 従事者別直接人件費集計表（前期）'!A13)</f>
        <v>#NUM!</v>
      </c>
    </row>
    <row r="8" spans="1:43" s="115" customFormat="1" ht="24" customHeight="1" thickBot="1">
      <c r="A8" s="351"/>
      <c r="B8" s="353"/>
      <c r="C8" s="353"/>
      <c r="D8" s="353"/>
      <c r="E8" s="357"/>
      <c r="F8" s="358"/>
      <c r="G8" s="358"/>
      <c r="H8" s="359"/>
      <c r="I8" s="363"/>
      <c r="J8" s="363"/>
      <c r="K8" s="360"/>
      <c r="L8" s="361"/>
      <c r="M8" s="188" t="s">
        <v>116</v>
      </c>
      <c r="N8" s="189" t="s">
        <v>130</v>
      </c>
      <c r="O8" s="346"/>
      <c r="P8" s="347"/>
      <c r="Q8" s="344"/>
      <c r="R8" s="344"/>
      <c r="S8" s="344"/>
      <c r="T8" s="344"/>
      <c r="U8" s="344"/>
      <c r="V8" s="344"/>
      <c r="W8" s="344"/>
      <c r="X8" s="340"/>
      <c r="Y8" s="166"/>
      <c r="Z8" s="166"/>
      <c r="AJ8" s="115" t="s">
        <v>110</v>
      </c>
      <c r="AK8" s="116">
        <f>IF(初期条件設定表!C26="当月",'入力用 従事者別直接人件費集計表（前期）'!D12,'入力用 従事者別直接人件費集計表（前期）'!D13)</f>
        <v>7</v>
      </c>
    </row>
    <row r="9" spans="1:43" ht="46.15" customHeight="1">
      <c r="A9" s="88" t="e">
        <f>Z9</f>
        <v>#NUM!</v>
      </c>
      <c r="B9" s="101" t="s">
        <v>30</v>
      </c>
      <c r="C9" s="89" t="s">
        <v>3</v>
      </c>
      <c r="D9" s="104" t="s">
        <v>30</v>
      </c>
      <c r="E9" s="90" t="str">
        <f>IFERROR(HOUR(R9),"")</f>
        <v/>
      </c>
      <c r="F9" s="91" t="s">
        <v>28</v>
      </c>
      <c r="G9" s="92" t="str">
        <f>IFERROR(MINUTE(R9),"")</f>
        <v/>
      </c>
      <c r="H9" s="146" t="s">
        <v>29</v>
      </c>
      <c r="I9" s="150" t="str">
        <f>U9</f>
        <v/>
      </c>
      <c r="J9" s="151"/>
      <c r="K9" s="93" t="str">
        <f>IFERROR((E9+G9/60)*$B$5,"")</f>
        <v/>
      </c>
      <c r="L9" s="169" t="s">
        <v>0</v>
      </c>
      <c r="M9" s="170"/>
      <c r="N9" s="171"/>
      <c r="O9" s="372"/>
      <c r="P9" s="71" t="str">
        <f t="shared" ref="P9:P35" si="0">IF(OR(DBCS(B9)="：",B9="",DBCS(D9)="：",D9=""),"",$D9-$B9)</f>
        <v/>
      </c>
      <c r="Q9" s="71" t="str">
        <f t="shared" ref="Q9:Q35" si="1">IFERROR(IF(J9="",D9-B9-X9,D9-B9-J9-X9),"")</f>
        <v/>
      </c>
      <c r="R9" s="72" t="str">
        <f t="shared" ref="R9:R35" si="2">IFERROR(MIN(IF(Q9&gt;0,FLOOR(Q9,"0:30"),""),$AK$6),"")</f>
        <v/>
      </c>
      <c r="S9" s="73" t="str">
        <f t="shared" ref="S9:S35" si="3">IF(OR(DBCS($B9)="：",$B9="",DBCS($D9)="：",$D9=""),"",MAX(MIN($D9,AG$1)-MAX($B9,TIME(0,0,0)),0))</f>
        <v/>
      </c>
      <c r="T9" s="73" t="str">
        <f t="shared" ref="T9:T35" si="4">IF(OR(DBCS($B9)="：",$B9="",DBCS($D9)="：",$D9=""),"",MAX(MIN($D9,AH$2)-MAX($B9,$AG$2),0))</f>
        <v/>
      </c>
      <c r="U9" s="73" t="str">
        <f t="shared" ref="U9:U35" si="5">IF(OR(DBCS($B9)="：",$B9="",DBCS($D9)="：",$D9=""),"",MAX(MIN($D9,$AH$3)-MAX($B9,$AG$3),0))</f>
        <v/>
      </c>
      <c r="V9" s="73" t="str">
        <f t="shared" ref="V9:V35" si="6">IF(OR(DBCS($B9)="：",$B9="",DBCS($D9)="：",$D9=""),"",MAX(MIN($D9,$AH$4)-MAX($B9,$AG$4),0))</f>
        <v/>
      </c>
      <c r="W9" s="73" t="str">
        <f t="shared" ref="W9:W35" si="7">IF(OR(DBCS($B9)="：",$B9="",DBCS($D9)="：",$D9=""),"",MAX(MIN($D9,TIME(23,59,59))-MAX($B9,$AH$1),0))</f>
        <v/>
      </c>
      <c r="X9" s="73" t="str">
        <f>IF(OR(DBCS($B9)="：",$B9="",DBCS($D9)="：",$D9=""),"",SUM(S9:W9))</f>
        <v/>
      </c>
      <c r="Y9" s="58"/>
      <c r="Z9" s="88" t="e">
        <f>IF($AK$3="","",IF(FIND(TEXT($AK$3,"aaa"),$AO$5)&gt;$AO$4,$AK$3,IF(FIND(TEXT($AK$3+1,"aaa"),$AO$5)&gt;$AO$4,$AK$3+1,IF(FIND(TEXT($AK$3+2,"aaa"),$AO$5)&gt;$AO$4,$AK$3+2,IF(FIND(TEXT($AK$3+3,"aaa"),$AO$5)&gt;$AO$4,$AK$3+3,"")))))</f>
        <v>#NUM!</v>
      </c>
      <c r="AB9" s="43"/>
    </row>
    <row r="10" spans="1:43" ht="46.15" customHeight="1">
      <c r="A10" s="88" t="e">
        <f t="shared" ref="A10:A35" si="8">Z10</f>
        <v>#NUM!</v>
      </c>
      <c r="B10" s="101" t="s">
        <v>30</v>
      </c>
      <c r="C10" s="89" t="s">
        <v>3</v>
      </c>
      <c r="D10" s="104" t="s">
        <v>30</v>
      </c>
      <c r="E10" s="90" t="str">
        <f>IFERROR(HOUR(R10),"")</f>
        <v/>
      </c>
      <c r="F10" s="91" t="s">
        <v>28</v>
      </c>
      <c r="G10" s="92" t="str">
        <f>IFERROR(MINUTE(R10),"")</f>
        <v/>
      </c>
      <c r="H10" s="146" t="s">
        <v>29</v>
      </c>
      <c r="I10" s="148" t="str">
        <f t="shared" ref="I10:I35" si="9">U10</f>
        <v/>
      </c>
      <c r="J10" s="151"/>
      <c r="K10" s="93" t="str">
        <f t="shared" ref="K10:K35" si="10">IFERROR((E10+G10/60)*$B$5,"")</f>
        <v/>
      </c>
      <c r="L10" s="169" t="s">
        <v>0</v>
      </c>
      <c r="M10" s="172"/>
      <c r="N10" s="173"/>
      <c r="O10" s="37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8" t="e">
        <f t="shared" ref="Z10:Z35" si="12">IF($A9="","",IF(AND($A9+1&lt;=$AK$4,FIND(TEXT($A9+1,"aaa"),$AO$5)&gt;$AO$4),$A9+1,IF(AND($A9+2&lt;=$AK$4,FIND(TEXT($A9+2,"aaa"),$AO$5)&gt;$AO$4),$A9+2,IF(AND($A9+3&lt;=$AK$4,FIND(TEXT($A9+3,"aaa"),$AO$5)&gt;$AO$4),$A9+3,IF(AND($A9+4&lt;=$AK$4,FIND(TEXT($A9+4,"aaa"),$AO$5)&gt;$AO$4),$A9+4,"")))))</f>
        <v>#NUM!</v>
      </c>
      <c r="AB10" s="43"/>
      <c r="AF10" s="174" t="s">
        <v>117</v>
      </c>
      <c r="AG10" s="174" t="s">
        <v>136</v>
      </c>
    </row>
    <row r="11" spans="1:43" ht="46.15" customHeight="1">
      <c r="A11" s="88" t="e">
        <f t="shared" si="8"/>
        <v>#NUM!</v>
      </c>
      <c r="B11" s="101" t="s">
        <v>30</v>
      </c>
      <c r="C11" s="89" t="s">
        <v>3</v>
      </c>
      <c r="D11" s="104" t="s">
        <v>30</v>
      </c>
      <c r="E11" s="90" t="str">
        <f>IFERROR(HOUR(R11),"")</f>
        <v/>
      </c>
      <c r="F11" s="91" t="s">
        <v>28</v>
      </c>
      <c r="G11" s="92" t="str">
        <f>IFERROR(MINUTE(R11),"")</f>
        <v/>
      </c>
      <c r="H11" s="146" t="s">
        <v>29</v>
      </c>
      <c r="I11" s="148" t="str">
        <f t="shared" si="9"/>
        <v/>
      </c>
      <c r="J11" s="151"/>
      <c r="K11" s="93" t="str">
        <f t="shared" si="10"/>
        <v/>
      </c>
      <c r="L11" s="169" t="s">
        <v>0</v>
      </c>
      <c r="M11" s="172"/>
      <c r="N11" s="173"/>
      <c r="O11" s="37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8" t="e">
        <f t="shared" si="12"/>
        <v>#NUM!</v>
      </c>
      <c r="AB11" s="43"/>
      <c r="AF11" s="145" t="str">
        <f>初期条件設定表!U5</f>
        <v>　</v>
      </c>
      <c r="AG11" s="175" t="str">
        <f>初期条件設定表!V5</f>
        <v>　</v>
      </c>
    </row>
    <row r="12" spans="1:43" ht="46.15" customHeight="1">
      <c r="A12" s="88" t="e">
        <f t="shared" si="8"/>
        <v>#NUM!</v>
      </c>
      <c r="B12" s="101" t="s">
        <v>30</v>
      </c>
      <c r="C12" s="89" t="s">
        <v>3</v>
      </c>
      <c r="D12" s="104" t="s">
        <v>30</v>
      </c>
      <c r="E12" s="90" t="str">
        <f>IFERROR(HOUR(R12),"")</f>
        <v/>
      </c>
      <c r="F12" s="91" t="s">
        <v>28</v>
      </c>
      <c r="G12" s="92" t="str">
        <f>IFERROR(MINUTE(R12),"")</f>
        <v/>
      </c>
      <c r="H12" s="146" t="s">
        <v>29</v>
      </c>
      <c r="I12" s="148" t="str">
        <f t="shared" si="9"/>
        <v/>
      </c>
      <c r="J12" s="151"/>
      <c r="K12" s="93" t="str">
        <f t="shared" si="10"/>
        <v/>
      </c>
      <c r="L12" s="169" t="s">
        <v>0</v>
      </c>
      <c r="M12" s="172"/>
      <c r="N12" s="173"/>
      <c r="O12" s="37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8" t="e">
        <f t="shared" si="12"/>
        <v>#NUM!</v>
      </c>
      <c r="AB12" s="43"/>
      <c r="AF12" s="145" t="str">
        <f>初期条件設定表!U6</f>
        <v>設計（除ソフトウェア）</v>
      </c>
      <c r="AG12" s="176">
        <f>初期条件設定表!V6</f>
        <v>0</v>
      </c>
    </row>
    <row r="13" spans="1:43" ht="46.15" customHeight="1">
      <c r="A13" s="88" t="e">
        <f t="shared" si="8"/>
        <v>#NUM!</v>
      </c>
      <c r="B13" s="101" t="s">
        <v>30</v>
      </c>
      <c r="C13" s="89" t="s">
        <v>3</v>
      </c>
      <c r="D13" s="104" t="s">
        <v>30</v>
      </c>
      <c r="E13" s="90" t="str">
        <f>IFERROR(HOUR(R13),"")</f>
        <v/>
      </c>
      <c r="F13" s="91" t="s">
        <v>28</v>
      </c>
      <c r="G13" s="92" t="str">
        <f>IFERROR(MINUTE(R13),"")</f>
        <v/>
      </c>
      <c r="H13" s="146" t="s">
        <v>29</v>
      </c>
      <c r="I13" s="148" t="str">
        <f t="shared" si="9"/>
        <v/>
      </c>
      <c r="J13" s="151"/>
      <c r="K13" s="93" t="str">
        <f t="shared" si="10"/>
        <v/>
      </c>
      <c r="L13" s="169" t="s">
        <v>0</v>
      </c>
      <c r="M13" s="172"/>
      <c r="N13" s="173"/>
      <c r="O13" s="37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5" si="13">IF(OR(DBCS($B13)="：",$B13="",DBCS($D13)="：",$D13=""),"",MAX(MIN($D13,$AH$3)-MAX($B13,$AG$3),0))</f>
        <v/>
      </c>
      <c r="Z13" s="88" t="e">
        <f t="shared" si="12"/>
        <v>#NUM!</v>
      </c>
      <c r="AA13" s="42" t="str">
        <f t="shared" ref="AA13:AA33" si="14">IF(OR(DBCS($B13)="：",$B13="",DBCS($D13)="：",$D13=""),"",MAX(MIN($D13,TIME(23,59,59))-MAX($B13,$AH$1),0))</f>
        <v/>
      </c>
      <c r="AB13" s="43"/>
      <c r="AF13" s="145" t="str">
        <f>初期条件設定表!U7</f>
        <v>要件定義</v>
      </c>
      <c r="AG13" s="176">
        <f>初期条件設定表!V7</f>
        <v>0</v>
      </c>
    </row>
    <row r="14" spans="1:43" ht="46.15" customHeight="1">
      <c r="A14" s="88" t="e">
        <f t="shared" si="8"/>
        <v>#NUM!</v>
      </c>
      <c r="B14" s="101" t="s">
        <v>30</v>
      </c>
      <c r="C14" s="89" t="s">
        <v>3</v>
      </c>
      <c r="D14" s="104" t="s">
        <v>30</v>
      </c>
      <c r="E14" s="90" t="str">
        <f t="shared" ref="E14:E35" si="15">IFERROR(HOUR(R14),"")</f>
        <v/>
      </c>
      <c r="F14" s="91" t="s">
        <v>28</v>
      </c>
      <c r="G14" s="92" t="str">
        <f t="shared" ref="G14:G35" si="16">IFERROR(MINUTE(R14),"")</f>
        <v/>
      </c>
      <c r="H14" s="146" t="s">
        <v>29</v>
      </c>
      <c r="I14" s="148" t="str">
        <f t="shared" si="9"/>
        <v/>
      </c>
      <c r="J14" s="151"/>
      <c r="K14" s="93" t="str">
        <f t="shared" si="10"/>
        <v/>
      </c>
      <c r="L14" s="169" t="s">
        <v>0</v>
      </c>
      <c r="M14" s="172"/>
      <c r="N14" s="173"/>
      <c r="O14" s="37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8" t="e">
        <f t="shared" si="12"/>
        <v>#NUM!</v>
      </c>
      <c r="AA14" s="42" t="str">
        <f t="shared" si="14"/>
        <v/>
      </c>
      <c r="AB14" s="43"/>
      <c r="AF14" s="145" t="str">
        <f>初期条件設定表!U8</f>
        <v>システム要件定義</v>
      </c>
      <c r="AG14" s="176">
        <f>初期条件設定表!V8</f>
        <v>0</v>
      </c>
    </row>
    <row r="15" spans="1:43" ht="46.15" customHeight="1">
      <c r="A15" s="88" t="e">
        <f t="shared" si="8"/>
        <v>#NUM!</v>
      </c>
      <c r="B15" s="101" t="s">
        <v>30</v>
      </c>
      <c r="C15" s="89" t="s">
        <v>3</v>
      </c>
      <c r="D15" s="104" t="s">
        <v>30</v>
      </c>
      <c r="E15" s="90" t="str">
        <f t="shared" si="15"/>
        <v/>
      </c>
      <c r="F15" s="91" t="s">
        <v>28</v>
      </c>
      <c r="G15" s="92" t="str">
        <f t="shared" si="16"/>
        <v/>
      </c>
      <c r="H15" s="146" t="s">
        <v>29</v>
      </c>
      <c r="I15" s="148" t="str">
        <f t="shared" si="9"/>
        <v/>
      </c>
      <c r="J15" s="151"/>
      <c r="K15" s="93" t="str">
        <f t="shared" si="10"/>
        <v/>
      </c>
      <c r="L15" s="169" t="s">
        <v>0</v>
      </c>
      <c r="M15" s="172"/>
      <c r="N15" s="173"/>
      <c r="O15" s="37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8" t="e">
        <f t="shared" si="12"/>
        <v>#NUM!</v>
      </c>
      <c r="AA15" s="42" t="str">
        <f t="shared" si="14"/>
        <v/>
      </c>
      <c r="AB15" s="43"/>
      <c r="AF15" s="145" t="str">
        <f>初期条件設定表!U9</f>
        <v>システム方式設計</v>
      </c>
      <c r="AG15" s="176">
        <f>初期条件設定表!V9</f>
        <v>0</v>
      </c>
    </row>
    <row r="16" spans="1:43" ht="46.15" customHeight="1">
      <c r="A16" s="88" t="e">
        <f t="shared" si="8"/>
        <v>#NUM!</v>
      </c>
      <c r="B16" s="101" t="s">
        <v>30</v>
      </c>
      <c r="C16" s="89" t="s">
        <v>3</v>
      </c>
      <c r="D16" s="104" t="s">
        <v>30</v>
      </c>
      <c r="E16" s="90" t="str">
        <f t="shared" si="15"/>
        <v/>
      </c>
      <c r="F16" s="91" t="s">
        <v>28</v>
      </c>
      <c r="G16" s="92" t="str">
        <f t="shared" si="16"/>
        <v/>
      </c>
      <c r="H16" s="146" t="s">
        <v>29</v>
      </c>
      <c r="I16" s="148" t="str">
        <f t="shared" si="9"/>
        <v/>
      </c>
      <c r="J16" s="151"/>
      <c r="K16" s="93" t="str">
        <f t="shared" si="10"/>
        <v/>
      </c>
      <c r="L16" s="169" t="s">
        <v>0</v>
      </c>
      <c r="M16" s="172"/>
      <c r="N16" s="173"/>
      <c r="O16" s="37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8" t="e">
        <f t="shared" si="12"/>
        <v>#NUM!</v>
      </c>
      <c r="AA16" s="42" t="str">
        <f t="shared" si="14"/>
        <v/>
      </c>
      <c r="AB16" s="43"/>
      <c r="AF16" s="145" t="str">
        <f>初期条件設定表!U10</f>
        <v>ソフトウエア設計</v>
      </c>
      <c r="AG16" s="176">
        <f>初期条件設定表!V10</f>
        <v>0</v>
      </c>
    </row>
    <row r="17" spans="1:33" ht="46.15" customHeight="1">
      <c r="A17" s="88" t="e">
        <f t="shared" si="8"/>
        <v>#NUM!</v>
      </c>
      <c r="B17" s="101" t="s">
        <v>30</v>
      </c>
      <c r="C17" s="89" t="s">
        <v>3</v>
      </c>
      <c r="D17" s="104" t="s">
        <v>30</v>
      </c>
      <c r="E17" s="90" t="str">
        <f t="shared" si="15"/>
        <v/>
      </c>
      <c r="F17" s="91" t="s">
        <v>28</v>
      </c>
      <c r="G17" s="92" t="str">
        <f t="shared" si="16"/>
        <v/>
      </c>
      <c r="H17" s="146" t="s">
        <v>29</v>
      </c>
      <c r="I17" s="148" t="str">
        <f t="shared" si="9"/>
        <v/>
      </c>
      <c r="J17" s="151"/>
      <c r="K17" s="93" t="str">
        <f t="shared" si="10"/>
        <v/>
      </c>
      <c r="L17" s="169" t="s">
        <v>0</v>
      </c>
      <c r="M17" s="172"/>
      <c r="N17" s="173"/>
      <c r="O17" s="37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8" t="e">
        <f t="shared" si="12"/>
        <v>#NUM!</v>
      </c>
      <c r="AA17" s="42" t="str">
        <f t="shared" si="14"/>
        <v/>
      </c>
      <c r="AB17" s="43"/>
      <c r="AF17" s="145" t="str">
        <f>初期条件設定表!U11</f>
        <v>プログラミング</v>
      </c>
      <c r="AG17" s="176">
        <f>初期条件設定表!V11</f>
        <v>0</v>
      </c>
    </row>
    <row r="18" spans="1:33" ht="46.15" customHeight="1">
      <c r="A18" s="88" t="e">
        <f t="shared" si="8"/>
        <v>#NUM!</v>
      </c>
      <c r="B18" s="101" t="s">
        <v>30</v>
      </c>
      <c r="C18" s="89" t="s">
        <v>3</v>
      </c>
      <c r="D18" s="104" t="s">
        <v>30</v>
      </c>
      <c r="E18" s="90" t="str">
        <f t="shared" si="15"/>
        <v/>
      </c>
      <c r="F18" s="91" t="s">
        <v>28</v>
      </c>
      <c r="G18" s="92" t="str">
        <f t="shared" si="16"/>
        <v/>
      </c>
      <c r="H18" s="146" t="s">
        <v>29</v>
      </c>
      <c r="I18" s="148" t="str">
        <f t="shared" si="9"/>
        <v/>
      </c>
      <c r="J18" s="151"/>
      <c r="K18" s="93" t="str">
        <f t="shared" si="10"/>
        <v/>
      </c>
      <c r="L18" s="169" t="s">
        <v>0</v>
      </c>
      <c r="M18" s="172"/>
      <c r="N18" s="173"/>
      <c r="O18" s="37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8" t="e">
        <f t="shared" si="12"/>
        <v>#NUM!</v>
      </c>
      <c r="AA18" s="42" t="str">
        <f t="shared" si="14"/>
        <v/>
      </c>
      <c r="AB18" s="43"/>
      <c r="AF18" s="145" t="str">
        <f>初期条件設定表!U12</f>
        <v>ソフトウエアテスト</v>
      </c>
      <c r="AG18" s="176">
        <f>初期条件設定表!V12</f>
        <v>0</v>
      </c>
    </row>
    <row r="19" spans="1:33" ht="46.15" customHeight="1">
      <c r="A19" s="88" t="e">
        <f t="shared" si="8"/>
        <v>#NUM!</v>
      </c>
      <c r="B19" s="101" t="s">
        <v>30</v>
      </c>
      <c r="C19" s="89" t="s">
        <v>3</v>
      </c>
      <c r="D19" s="104" t="s">
        <v>30</v>
      </c>
      <c r="E19" s="90" t="str">
        <f t="shared" si="15"/>
        <v/>
      </c>
      <c r="F19" s="91" t="s">
        <v>28</v>
      </c>
      <c r="G19" s="92" t="str">
        <f t="shared" si="16"/>
        <v/>
      </c>
      <c r="H19" s="146" t="s">
        <v>29</v>
      </c>
      <c r="I19" s="148" t="str">
        <f t="shared" si="9"/>
        <v/>
      </c>
      <c r="J19" s="151"/>
      <c r="K19" s="93" t="str">
        <f t="shared" si="10"/>
        <v/>
      </c>
      <c r="L19" s="169" t="s">
        <v>0</v>
      </c>
      <c r="M19" s="172"/>
      <c r="N19" s="173"/>
      <c r="O19" s="37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8" t="e">
        <f t="shared" si="12"/>
        <v>#NUM!</v>
      </c>
      <c r="AA19" s="42" t="str">
        <f t="shared" si="14"/>
        <v/>
      </c>
      <c r="AB19" s="43"/>
      <c r="AF19" s="145" t="str">
        <f>初期条件設定表!U13</f>
        <v>システム結合</v>
      </c>
      <c r="AG19" s="176">
        <f>初期条件設定表!V13</f>
        <v>0</v>
      </c>
    </row>
    <row r="20" spans="1:33" ht="46.15" customHeight="1">
      <c r="A20" s="88" t="e">
        <f t="shared" si="8"/>
        <v>#NUM!</v>
      </c>
      <c r="B20" s="101" t="s">
        <v>30</v>
      </c>
      <c r="C20" s="89" t="s">
        <v>3</v>
      </c>
      <c r="D20" s="104" t="s">
        <v>30</v>
      </c>
      <c r="E20" s="90" t="str">
        <f t="shared" si="15"/>
        <v/>
      </c>
      <c r="F20" s="91" t="s">
        <v>28</v>
      </c>
      <c r="G20" s="92" t="str">
        <f t="shared" si="16"/>
        <v/>
      </c>
      <c r="H20" s="146" t="s">
        <v>29</v>
      </c>
      <c r="I20" s="148" t="str">
        <f t="shared" si="9"/>
        <v/>
      </c>
      <c r="J20" s="151"/>
      <c r="K20" s="93" t="str">
        <f t="shared" si="10"/>
        <v/>
      </c>
      <c r="L20" s="169" t="s">
        <v>0</v>
      </c>
      <c r="M20" s="172"/>
      <c r="N20" s="173"/>
      <c r="O20" s="37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8" t="e">
        <f t="shared" si="12"/>
        <v>#NUM!</v>
      </c>
      <c r="AA20" s="42" t="str">
        <f t="shared" si="14"/>
        <v/>
      </c>
      <c r="AB20" s="43"/>
      <c r="AF20" s="145" t="str">
        <f>初期条件設定表!U14</f>
        <v>システムテスト</v>
      </c>
      <c r="AG20" s="176">
        <f>初期条件設定表!V14</f>
        <v>0</v>
      </c>
    </row>
    <row r="21" spans="1:33" ht="46.15" customHeight="1">
      <c r="A21" s="88" t="e">
        <f t="shared" si="8"/>
        <v>#NUM!</v>
      </c>
      <c r="B21" s="101" t="s">
        <v>30</v>
      </c>
      <c r="C21" s="89" t="s">
        <v>3</v>
      </c>
      <c r="D21" s="104" t="s">
        <v>30</v>
      </c>
      <c r="E21" s="90" t="str">
        <f t="shared" si="15"/>
        <v/>
      </c>
      <c r="F21" s="91" t="s">
        <v>28</v>
      </c>
      <c r="G21" s="92" t="str">
        <f t="shared" si="16"/>
        <v/>
      </c>
      <c r="H21" s="146" t="s">
        <v>29</v>
      </c>
      <c r="I21" s="148" t="str">
        <f t="shared" si="9"/>
        <v/>
      </c>
      <c r="J21" s="151"/>
      <c r="K21" s="93" t="str">
        <f t="shared" si="10"/>
        <v/>
      </c>
      <c r="L21" s="169" t="s">
        <v>0</v>
      </c>
      <c r="M21" s="172"/>
      <c r="N21" s="173"/>
      <c r="O21" s="37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8" t="e">
        <f t="shared" si="12"/>
        <v>#NUM!</v>
      </c>
      <c r="AA21" s="42" t="str">
        <f t="shared" si="14"/>
        <v/>
      </c>
      <c r="AB21" s="43"/>
      <c r="AF21" s="145" t="str">
        <f>初期条件設定表!U15</f>
        <v>運用テスト</v>
      </c>
      <c r="AG21" s="176">
        <f>初期条件設定表!V15</f>
        <v>0</v>
      </c>
    </row>
    <row r="22" spans="1:33" ht="46.15" customHeight="1">
      <c r="A22" s="88" t="e">
        <f t="shared" si="8"/>
        <v>#NUM!</v>
      </c>
      <c r="B22" s="101" t="s">
        <v>30</v>
      </c>
      <c r="C22" s="89" t="s">
        <v>3</v>
      </c>
      <c r="D22" s="104" t="s">
        <v>30</v>
      </c>
      <c r="E22" s="90" t="str">
        <f t="shared" si="15"/>
        <v/>
      </c>
      <c r="F22" s="91" t="s">
        <v>28</v>
      </c>
      <c r="G22" s="92" t="str">
        <f t="shared" si="16"/>
        <v/>
      </c>
      <c r="H22" s="146" t="s">
        <v>29</v>
      </c>
      <c r="I22" s="148" t="str">
        <f t="shared" si="9"/>
        <v/>
      </c>
      <c r="J22" s="151"/>
      <c r="K22" s="93" t="str">
        <f t="shared" si="10"/>
        <v/>
      </c>
      <c r="L22" s="169" t="s">
        <v>0</v>
      </c>
      <c r="M22" s="172"/>
      <c r="N22" s="173"/>
      <c r="O22" s="37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8" t="e">
        <f t="shared" si="12"/>
        <v>#NUM!</v>
      </c>
      <c r="AA22" s="42" t="str">
        <f t="shared" si="14"/>
        <v/>
      </c>
      <c r="AB22" s="43"/>
      <c r="AF22" s="145" t="str">
        <f>初期条件設定表!U16</f>
        <v xml:space="preserve"> </v>
      </c>
      <c r="AG22" s="176">
        <f>初期条件設定表!V16</f>
        <v>0</v>
      </c>
    </row>
    <row r="23" spans="1:33" ht="46.15" customHeight="1">
      <c r="A23" s="88" t="e">
        <f t="shared" si="8"/>
        <v>#NUM!</v>
      </c>
      <c r="B23" s="101" t="s">
        <v>30</v>
      </c>
      <c r="C23" s="89" t="s">
        <v>3</v>
      </c>
      <c r="D23" s="104" t="s">
        <v>30</v>
      </c>
      <c r="E23" s="90" t="str">
        <f t="shared" si="15"/>
        <v/>
      </c>
      <c r="F23" s="91" t="s">
        <v>28</v>
      </c>
      <c r="G23" s="92" t="str">
        <f t="shared" si="16"/>
        <v/>
      </c>
      <c r="H23" s="146" t="s">
        <v>29</v>
      </c>
      <c r="I23" s="148" t="str">
        <f t="shared" si="9"/>
        <v/>
      </c>
      <c r="J23" s="151"/>
      <c r="K23" s="93" t="str">
        <f t="shared" si="10"/>
        <v/>
      </c>
      <c r="L23" s="169" t="s">
        <v>0</v>
      </c>
      <c r="M23" s="172"/>
      <c r="N23" s="173"/>
      <c r="O23" s="37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8" t="e">
        <f t="shared" si="12"/>
        <v>#NUM!</v>
      </c>
      <c r="AA23" s="42" t="str">
        <f t="shared" si="14"/>
        <v/>
      </c>
      <c r="AB23" s="43"/>
      <c r="AF23" s="145" t="str">
        <f>初期条件設定表!U17</f>
        <v xml:space="preserve"> </v>
      </c>
      <c r="AG23" s="176">
        <f>初期条件設定表!V17</f>
        <v>0</v>
      </c>
    </row>
    <row r="24" spans="1:33" ht="46.15" customHeight="1">
      <c r="A24" s="88" t="e">
        <f t="shared" si="8"/>
        <v>#NUM!</v>
      </c>
      <c r="B24" s="101" t="s">
        <v>30</v>
      </c>
      <c r="C24" s="89" t="s">
        <v>3</v>
      </c>
      <c r="D24" s="104" t="s">
        <v>30</v>
      </c>
      <c r="E24" s="90" t="str">
        <f t="shared" si="15"/>
        <v/>
      </c>
      <c r="F24" s="91" t="s">
        <v>28</v>
      </c>
      <c r="G24" s="92" t="str">
        <f t="shared" si="16"/>
        <v/>
      </c>
      <c r="H24" s="146" t="s">
        <v>29</v>
      </c>
      <c r="I24" s="148" t="str">
        <f t="shared" si="9"/>
        <v/>
      </c>
      <c r="J24" s="151"/>
      <c r="K24" s="93" t="str">
        <f t="shared" si="10"/>
        <v/>
      </c>
      <c r="L24" s="169" t="s">
        <v>0</v>
      </c>
      <c r="M24" s="172"/>
      <c r="N24" s="173"/>
      <c r="O24" s="37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8" t="e">
        <f t="shared" si="12"/>
        <v>#NUM!</v>
      </c>
      <c r="AA24" s="42" t="str">
        <f t="shared" si="14"/>
        <v/>
      </c>
      <c r="AB24" s="43"/>
      <c r="AF24" s="145" t="str">
        <f>初期条件設定表!U18</f>
        <v xml:space="preserve"> </v>
      </c>
      <c r="AG24" s="176">
        <f>初期条件設定表!V18</f>
        <v>0</v>
      </c>
    </row>
    <row r="25" spans="1:33" ht="46.15" customHeight="1">
      <c r="A25" s="88" t="e">
        <f t="shared" si="8"/>
        <v>#NUM!</v>
      </c>
      <c r="B25" s="101" t="s">
        <v>30</v>
      </c>
      <c r="C25" s="89" t="s">
        <v>3</v>
      </c>
      <c r="D25" s="104" t="s">
        <v>30</v>
      </c>
      <c r="E25" s="90" t="str">
        <f t="shared" si="15"/>
        <v/>
      </c>
      <c r="F25" s="91" t="s">
        <v>28</v>
      </c>
      <c r="G25" s="92" t="str">
        <f t="shared" si="16"/>
        <v/>
      </c>
      <c r="H25" s="146" t="s">
        <v>29</v>
      </c>
      <c r="I25" s="148" t="str">
        <f t="shared" si="9"/>
        <v/>
      </c>
      <c r="J25" s="151"/>
      <c r="K25" s="93" t="str">
        <f t="shared" si="10"/>
        <v/>
      </c>
      <c r="L25" s="169" t="s">
        <v>0</v>
      </c>
      <c r="M25" s="172"/>
      <c r="N25" s="173"/>
      <c r="O25" s="37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8" t="e">
        <f t="shared" si="12"/>
        <v>#NUM!</v>
      </c>
      <c r="AA25" s="42" t="str">
        <f t="shared" si="14"/>
        <v/>
      </c>
      <c r="AB25" s="43"/>
      <c r="AF25" s="145" t="str">
        <f>初期条件設定表!U19</f>
        <v xml:space="preserve"> </v>
      </c>
      <c r="AG25" s="176">
        <f>初期条件設定表!V19</f>
        <v>0</v>
      </c>
    </row>
    <row r="26" spans="1:33" ht="46.15" customHeight="1">
      <c r="A26" s="88" t="e">
        <f t="shared" si="8"/>
        <v>#NUM!</v>
      </c>
      <c r="B26" s="101" t="s">
        <v>30</v>
      </c>
      <c r="C26" s="89" t="s">
        <v>3</v>
      </c>
      <c r="D26" s="104" t="s">
        <v>30</v>
      </c>
      <c r="E26" s="90" t="str">
        <f t="shared" si="15"/>
        <v/>
      </c>
      <c r="F26" s="91" t="s">
        <v>28</v>
      </c>
      <c r="G26" s="92" t="str">
        <f t="shared" si="16"/>
        <v/>
      </c>
      <c r="H26" s="146" t="s">
        <v>29</v>
      </c>
      <c r="I26" s="148" t="str">
        <f t="shared" si="9"/>
        <v/>
      </c>
      <c r="J26" s="151"/>
      <c r="K26" s="93" t="str">
        <f t="shared" si="10"/>
        <v/>
      </c>
      <c r="L26" s="169" t="s">
        <v>0</v>
      </c>
      <c r="M26" s="172"/>
      <c r="N26" s="173"/>
      <c r="O26" s="37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8" t="e">
        <f t="shared" si="12"/>
        <v>#NUM!</v>
      </c>
      <c r="AA26" s="42" t="str">
        <f t="shared" si="14"/>
        <v/>
      </c>
      <c r="AB26" s="43"/>
      <c r="AF26" s="145" t="str">
        <f>初期条件設定表!U20</f>
        <v xml:space="preserve"> </v>
      </c>
      <c r="AG26" s="176">
        <f>初期条件設定表!V20</f>
        <v>0</v>
      </c>
    </row>
    <row r="27" spans="1:33" ht="46.15" customHeight="1">
      <c r="A27" s="88" t="e">
        <f t="shared" si="8"/>
        <v>#NUM!</v>
      </c>
      <c r="B27" s="101" t="s">
        <v>30</v>
      </c>
      <c r="C27" s="89" t="s">
        <v>3</v>
      </c>
      <c r="D27" s="104" t="s">
        <v>30</v>
      </c>
      <c r="E27" s="90" t="str">
        <f t="shared" si="15"/>
        <v/>
      </c>
      <c r="F27" s="91" t="s">
        <v>28</v>
      </c>
      <c r="G27" s="92" t="str">
        <f t="shared" si="16"/>
        <v/>
      </c>
      <c r="H27" s="146" t="s">
        <v>29</v>
      </c>
      <c r="I27" s="148" t="str">
        <f t="shared" si="9"/>
        <v/>
      </c>
      <c r="J27" s="151"/>
      <c r="K27" s="93" t="str">
        <f t="shared" si="10"/>
        <v/>
      </c>
      <c r="L27" s="169" t="s">
        <v>0</v>
      </c>
      <c r="M27" s="172"/>
      <c r="N27" s="173"/>
      <c r="O27" s="37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8" t="e">
        <f t="shared" si="12"/>
        <v>#NUM!</v>
      </c>
      <c r="AA27" s="42" t="str">
        <f t="shared" si="14"/>
        <v/>
      </c>
      <c r="AB27" s="43"/>
      <c r="AF27" s="145" t="str">
        <f>初期条件設定表!U21</f>
        <v xml:space="preserve"> </v>
      </c>
      <c r="AG27" s="176">
        <f>初期条件設定表!V21</f>
        <v>0</v>
      </c>
    </row>
    <row r="28" spans="1:33" ht="46.15" customHeight="1">
      <c r="A28" s="88" t="e">
        <f t="shared" si="8"/>
        <v>#NUM!</v>
      </c>
      <c r="B28" s="101" t="s">
        <v>30</v>
      </c>
      <c r="C28" s="89" t="s">
        <v>3</v>
      </c>
      <c r="D28" s="104" t="s">
        <v>30</v>
      </c>
      <c r="E28" s="90" t="str">
        <f t="shared" si="15"/>
        <v/>
      </c>
      <c r="F28" s="91" t="s">
        <v>28</v>
      </c>
      <c r="G28" s="92" t="str">
        <f t="shared" si="16"/>
        <v/>
      </c>
      <c r="H28" s="146" t="s">
        <v>29</v>
      </c>
      <c r="I28" s="148" t="str">
        <f t="shared" si="9"/>
        <v/>
      </c>
      <c r="J28" s="151"/>
      <c r="K28" s="93" t="str">
        <f t="shared" si="10"/>
        <v/>
      </c>
      <c r="L28" s="169" t="s">
        <v>0</v>
      </c>
      <c r="M28" s="172"/>
      <c r="N28" s="173"/>
      <c r="O28" s="37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8" t="e">
        <f t="shared" si="12"/>
        <v>#NUM!</v>
      </c>
      <c r="AA28" s="42" t="str">
        <f t="shared" si="14"/>
        <v/>
      </c>
      <c r="AB28" s="43"/>
      <c r="AF28" s="145" t="str">
        <f>初期条件設定表!U22</f>
        <v xml:space="preserve"> </v>
      </c>
      <c r="AG28" s="176">
        <f>初期条件設定表!V22</f>
        <v>0</v>
      </c>
    </row>
    <row r="29" spans="1:33" ht="46.15" customHeight="1">
      <c r="A29" s="88" t="e">
        <f t="shared" si="8"/>
        <v>#NUM!</v>
      </c>
      <c r="B29" s="101" t="s">
        <v>30</v>
      </c>
      <c r="C29" s="89" t="s">
        <v>3</v>
      </c>
      <c r="D29" s="104" t="s">
        <v>30</v>
      </c>
      <c r="E29" s="90" t="str">
        <f t="shared" si="15"/>
        <v/>
      </c>
      <c r="F29" s="91" t="s">
        <v>28</v>
      </c>
      <c r="G29" s="92" t="str">
        <f t="shared" si="16"/>
        <v/>
      </c>
      <c r="H29" s="146" t="s">
        <v>29</v>
      </c>
      <c r="I29" s="148" t="str">
        <f t="shared" si="9"/>
        <v/>
      </c>
      <c r="J29" s="151"/>
      <c r="K29" s="93" t="str">
        <f t="shared" si="10"/>
        <v/>
      </c>
      <c r="L29" s="169" t="s">
        <v>0</v>
      </c>
      <c r="M29" s="172"/>
      <c r="N29" s="173"/>
      <c r="O29" s="37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8" t="e">
        <f t="shared" si="12"/>
        <v>#NUM!</v>
      </c>
      <c r="AA29" s="42" t="str">
        <f t="shared" si="14"/>
        <v/>
      </c>
      <c r="AB29" s="43"/>
      <c r="AF29" s="145" t="str">
        <f>初期条件設定表!U23</f>
        <v xml:space="preserve"> </v>
      </c>
      <c r="AG29" s="176">
        <f>初期条件設定表!V23</f>
        <v>0</v>
      </c>
    </row>
    <row r="30" spans="1:33" ht="46.15" customHeight="1">
      <c r="A30" s="88" t="e">
        <f t="shared" si="8"/>
        <v>#NUM!</v>
      </c>
      <c r="B30" s="101" t="s">
        <v>30</v>
      </c>
      <c r="C30" s="89" t="s">
        <v>3</v>
      </c>
      <c r="D30" s="104" t="s">
        <v>30</v>
      </c>
      <c r="E30" s="90" t="str">
        <f t="shared" si="15"/>
        <v/>
      </c>
      <c r="F30" s="91" t="s">
        <v>28</v>
      </c>
      <c r="G30" s="92" t="str">
        <f t="shared" si="16"/>
        <v/>
      </c>
      <c r="H30" s="146" t="s">
        <v>29</v>
      </c>
      <c r="I30" s="148" t="str">
        <f t="shared" si="9"/>
        <v/>
      </c>
      <c r="J30" s="151"/>
      <c r="K30" s="93" t="str">
        <f t="shared" si="10"/>
        <v/>
      </c>
      <c r="L30" s="169" t="s">
        <v>0</v>
      </c>
      <c r="M30" s="172"/>
      <c r="N30" s="173"/>
      <c r="O30" s="37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8" t="e">
        <f t="shared" si="12"/>
        <v>#NUM!</v>
      </c>
      <c r="AA30" s="42" t="str">
        <f t="shared" si="14"/>
        <v/>
      </c>
      <c r="AB30" s="43"/>
      <c r="AF30" s="145" t="str">
        <f>初期条件設定表!U24</f>
        <v xml:space="preserve"> </v>
      </c>
      <c r="AG30" s="176">
        <f>初期条件設定表!V24</f>
        <v>0</v>
      </c>
    </row>
    <row r="31" spans="1:33" ht="46.15" customHeight="1">
      <c r="A31" s="88" t="e">
        <f t="shared" si="8"/>
        <v>#NUM!</v>
      </c>
      <c r="B31" s="102" t="s">
        <v>30</v>
      </c>
      <c r="C31" s="94" t="s">
        <v>3</v>
      </c>
      <c r="D31" s="105" t="s">
        <v>30</v>
      </c>
      <c r="E31" s="90" t="str">
        <f t="shared" si="15"/>
        <v/>
      </c>
      <c r="F31" s="91" t="s">
        <v>28</v>
      </c>
      <c r="G31" s="92" t="str">
        <f t="shared" si="16"/>
        <v/>
      </c>
      <c r="H31" s="146" t="s">
        <v>29</v>
      </c>
      <c r="I31" s="148" t="str">
        <f t="shared" si="9"/>
        <v/>
      </c>
      <c r="J31" s="151"/>
      <c r="K31" s="93" t="str">
        <f t="shared" si="10"/>
        <v/>
      </c>
      <c r="L31" s="169" t="s">
        <v>0</v>
      </c>
      <c r="M31" s="172"/>
      <c r="N31" s="173"/>
      <c r="O31" s="37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8" t="e">
        <f t="shared" si="12"/>
        <v>#NUM!</v>
      </c>
      <c r="AA31" s="42" t="str">
        <f t="shared" si="14"/>
        <v/>
      </c>
      <c r="AB31" s="43"/>
      <c r="AF31" s="145" t="str">
        <f>初期条件設定表!U25</f>
        <v xml:space="preserve"> </v>
      </c>
      <c r="AG31" s="176">
        <f>初期条件設定表!V25</f>
        <v>0</v>
      </c>
    </row>
    <row r="32" spans="1:33" ht="46.15" customHeight="1" thickBot="1">
      <c r="A32" s="88" t="e">
        <f t="shared" si="8"/>
        <v>#NUM!</v>
      </c>
      <c r="B32" s="101" t="s">
        <v>30</v>
      </c>
      <c r="C32" s="89" t="s">
        <v>3</v>
      </c>
      <c r="D32" s="104" t="s">
        <v>30</v>
      </c>
      <c r="E32" s="90" t="str">
        <f t="shared" si="15"/>
        <v/>
      </c>
      <c r="F32" s="91" t="s">
        <v>28</v>
      </c>
      <c r="G32" s="92" t="str">
        <f t="shared" si="16"/>
        <v/>
      </c>
      <c r="H32" s="146" t="s">
        <v>29</v>
      </c>
      <c r="I32" s="148" t="str">
        <f t="shared" si="9"/>
        <v/>
      </c>
      <c r="J32" s="151"/>
      <c r="K32" s="93" t="str">
        <f t="shared" si="10"/>
        <v/>
      </c>
      <c r="L32" s="169" t="s">
        <v>0</v>
      </c>
      <c r="M32" s="177"/>
      <c r="N32" s="178"/>
      <c r="O32" s="37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8" t="e">
        <f t="shared" si="12"/>
        <v>#NUM!</v>
      </c>
      <c r="AA32" s="42" t="str">
        <f t="shared" si="14"/>
        <v/>
      </c>
      <c r="AB32" s="43"/>
      <c r="AF32" s="145" t="str">
        <f>初期条件設定表!U26</f>
        <v xml:space="preserve"> </v>
      </c>
      <c r="AG32" s="176" t="str">
        <f>初期条件設定表!V26</f>
        <v xml:space="preserve"> </v>
      </c>
    </row>
    <row r="33" spans="1:28" ht="46.15" hidden="1" customHeight="1">
      <c r="A33" s="88" t="e">
        <f t="shared" si="8"/>
        <v>#NUM!</v>
      </c>
      <c r="B33" s="101" t="s">
        <v>30</v>
      </c>
      <c r="C33" s="89" t="s">
        <v>3</v>
      </c>
      <c r="D33" s="104" t="s">
        <v>30</v>
      </c>
      <c r="E33" s="90" t="str">
        <f t="shared" si="15"/>
        <v/>
      </c>
      <c r="F33" s="91" t="s">
        <v>28</v>
      </c>
      <c r="G33" s="92" t="str">
        <f t="shared" si="16"/>
        <v/>
      </c>
      <c r="H33" s="146" t="s">
        <v>29</v>
      </c>
      <c r="I33" s="148" t="str">
        <f t="shared" si="9"/>
        <v/>
      </c>
      <c r="J33" s="151"/>
      <c r="K33" s="93" t="str">
        <f t="shared" si="10"/>
        <v/>
      </c>
      <c r="L33" s="83" t="s">
        <v>0</v>
      </c>
      <c r="M33" s="179"/>
      <c r="N33" s="180"/>
      <c r="O33" s="107"/>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8" t="e">
        <f t="shared" si="12"/>
        <v>#NUM!</v>
      </c>
      <c r="AA33" s="42" t="str">
        <f t="shared" si="14"/>
        <v/>
      </c>
      <c r="AB33" s="43"/>
    </row>
    <row r="34" spans="1:28" ht="46.15" hidden="1" customHeight="1">
      <c r="A34" s="88" t="e">
        <f t="shared" si="8"/>
        <v>#NUM!</v>
      </c>
      <c r="B34" s="101" t="s">
        <v>30</v>
      </c>
      <c r="C34" s="89" t="s">
        <v>3</v>
      </c>
      <c r="D34" s="104" t="s">
        <v>30</v>
      </c>
      <c r="E34" s="90" t="str">
        <f t="shared" si="15"/>
        <v/>
      </c>
      <c r="F34" s="91" t="s">
        <v>28</v>
      </c>
      <c r="G34" s="92" t="str">
        <f t="shared" si="16"/>
        <v/>
      </c>
      <c r="H34" s="146" t="s">
        <v>29</v>
      </c>
      <c r="I34" s="148" t="str">
        <f t="shared" si="9"/>
        <v/>
      </c>
      <c r="J34" s="151"/>
      <c r="K34" s="93" t="str">
        <f t="shared" si="10"/>
        <v/>
      </c>
      <c r="L34" s="83" t="s">
        <v>0</v>
      </c>
      <c r="M34" s="181"/>
      <c r="N34" s="182"/>
      <c r="O34" s="107"/>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5" si="17">IF(OR(DBCS($B34)="：",$B34="",DBCS($D34)="：",$D34=""),"",SUM(S34:W34))</f>
        <v/>
      </c>
      <c r="Y34" s="73" t="str">
        <f t="shared" si="13"/>
        <v/>
      </c>
      <c r="Z34" s="88" t="e">
        <f t="shared" si="12"/>
        <v>#NUM!</v>
      </c>
      <c r="AA34" s="42"/>
      <c r="AB34" s="43"/>
    </row>
    <row r="35" spans="1:28" ht="46.15" hidden="1" customHeight="1" thickBot="1">
      <c r="A35" s="95" t="e">
        <f t="shared" si="8"/>
        <v>#NUM!</v>
      </c>
      <c r="B35" s="103" t="s">
        <v>60</v>
      </c>
      <c r="C35" s="96" t="s">
        <v>24</v>
      </c>
      <c r="D35" s="106" t="s">
        <v>60</v>
      </c>
      <c r="E35" s="97" t="str">
        <f t="shared" si="15"/>
        <v/>
      </c>
      <c r="F35" s="98" t="s">
        <v>65</v>
      </c>
      <c r="G35" s="99" t="str">
        <f t="shared" si="16"/>
        <v/>
      </c>
      <c r="H35" s="147" t="s">
        <v>84</v>
      </c>
      <c r="I35" s="149" t="str">
        <f t="shared" si="9"/>
        <v/>
      </c>
      <c r="J35" s="152"/>
      <c r="K35" s="100" t="str">
        <f t="shared" si="10"/>
        <v/>
      </c>
      <c r="L35" s="84" t="s">
        <v>85</v>
      </c>
      <c r="M35" s="181"/>
      <c r="N35" s="182"/>
      <c r="O35" s="108"/>
      <c r="P35" s="71" t="str">
        <f t="shared" si="0"/>
        <v/>
      </c>
      <c r="Q35" s="71" t="str">
        <f t="shared" si="1"/>
        <v/>
      </c>
      <c r="R35" s="72" t="str">
        <f t="shared" si="2"/>
        <v/>
      </c>
      <c r="S35" s="73" t="str">
        <f t="shared" si="3"/>
        <v/>
      </c>
      <c r="T35" s="73" t="str">
        <f t="shared" si="4"/>
        <v/>
      </c>
      <c r="U35" s="73" t="str">
        <f t="shared" si="5"/>
        <v/>
      </c>
      <c r="V35" s="73" t="str">
        <f t="shared" si="6"/>
        <v/>
      </c>
      <c r="W35" s="73" t="str">
        <f t="shared" si="7"/>
        <v/>
      </c>
      <c r="X35" s="73" t="str">
        <f t="shared" si="17"/>
        <v/>
      </c>
      <c r="Y35" s="73" t="str">
        <f t="shared" si="13"/>
        <v/>
      </c>
      <c r="Z35" s="95" t="e">
        <f t="shared" si="12"/>
        <v>#NUM!</v>
      </c>
      <c r="AA35" s="42" t="str">
        <f>IF(OR(DBCS($B35)="：",$B35="",DBCS($D35)="：",$D35=""),"",MAX(MIN($D35,TIME(23,59,59))-MAX($B35,$AH$1),0))</f>
        <v/>
      </c>
      <c r="AB35" s="43"/>
    </row>
    <row r="36" spans="1:28" ht="41.25" customHeight="1" thickBot="1">
      <c r="A36" s="44" t="s">
        <v>31</v>
      </c>
      <c r="B36" s="323"/>
      <c r="C36" s="324"/>
      <c r="D36" s="325"/>
      <c r="E36" s="326">
        <f>SUM(E9:E35)+SUM(G9:G35)/60</f>
        <v>0</v>
      </c>
      <c r="F36" s="327"/>
      <c r="G36" s="328" t="s">
        <v>1</v>
      </c>
      <c r="H36" s="329"/>
      <c r="I36" s="153"/>
      <c r="J36" s="154"/>
      <c r="K36" s="85">
        <f>SUM(K9:K35)</f>
        <v>0</v>
      </c>
      <c r="L36" s="190" t="s">
        <v>0</v>
      </c>
      <c r="M36" s="191"/>
      <c r="N36" s="341"/>
      <c r="O36" s="343"/>
      <c r="P36" s="58"/>
      <c r="Q36" s="58"/>
      <c r="R36" s="58"/>
      <c r="S36" s="58"/>
      <c r="T36" s="58"/>
      <c r="U36" s="58"/>
      <c r="V36" s="58"/>
      <c r="W36" s="74"/>
      <c r="X36" s="74"/>
      <c r="Y36" s="74"/>
      <c r="Z36" s="74"/>
      <c r="AA36" s="43"/>
      <c r="AB36" s="43"/>
    </row>
    <row r="37" spans="1:28" ht="19.5" customHeight="1">
      <c r="A37" s="9"/>
      <c r="B37" s="10"/>
      <c r="C37" s="10"/>
      <c r="D37" s="10"/>
      <c r="E37" s="2"/>
      <c r="F37" s="2"/>
      <c r="G37" s="10"/>
      <c r="H37" s="10"/>
      <c r="I37" s="10"/>
      <c r="J37" s="10"/>
      <c r="K37" s="1"/>
      <c r="L37" s="162"/>
      <c r="M37" s="11"/>
      <c r="N37" s="11"/>
      <c r="P37" s="58"/>
      <c r="Q37" s="58"/>
      <c r="R37" s="58"/>
      <c r="S37" s="58"/>
      <c r="T37" s="58"/>
      <c r="U37" s="58"/>
      <c r="V37" s="58"/>
      <c r="W37" s="58"/>
      <c r="X37" s="58"/>
      <c r="Y37" s="58"/>
      <c r="Z37" s="58"/>
    </row>
    <row r="38" spans="1:28">
      <c r="P38" s="58"/>
      <c r="Q38" s="58"/>
      <c r="R38" s="58"/>
      <c r="S38" s="58"/>
      <c r="T38" s="58"/>
      <c r="U38" s="58"/>
      <c r="V38" s="58"/>
      <c r="W38" s="58"/>
      <c r="X38" s="58"/>
      <c r="Y38" s="58"/>
      <c r="Z38" s="58"/>
    </row>
    <row r="39" spans="1:28">
      <c r="P39" s="58"/>
      <c r="Q39" s="58"/>
      <c r="R39" s="58"/>
      <c r="S39" s="58"/>
      <c r="T39" s="58"/>
      <c r="U39" s="58"/>
      <c r="V39" s="58"/>
      <c r="W39" s="58"/>
      <c r="X39" s="58"/>
      <c r="Y39" s="58"/>
      <c r="Z39" s="58"/>
    </row>
    <row r="40" spans="1:28">
      <c r="P40" s="58"/>
      <c r="Q40" s="58"/>
      <c r="R40" s="58"/>
      <c r="S40" s="58"/>
      <c r="T40" s="58"/>
      <c r="U40" s="58"/>
      <c r="V40" s="58"/>
      <c r="W40" s="58"/>
      <c r="X40" s="58"/>
      <c r="Y40" s="58"/>
      <c r="Z40" s="58"/>
    </row>
    <row r="41" spans="1:28">
      <c r="P41" s="58"/>
      <c r="Q41" s="58"/>
      <c r="R41" s="58"/>
      <c r="S41" s="58"/>
      <c r="T41" s="58"/>
      <c r="U41" s="58"/>
      <c r="V41" s="58"/>
      <c r="W41" s="58"/>
      <c r="X41" s="58"/>
      <c r="Y41" s="58"/>
      <c r="Z41" s="58"/>
    </row>
    <row r="42" spans="1:28">
      <c r="P42" s="58"/>
      <c r="Q42" s="58"/>
      <c r="R42" s="58"/>
      <c r="S42" s="58"/>
      <c r="T42" s="58"/>
      <c r="U42" s="58"/>
      <c r="V42" s="58"/>
      <c r="W42" s="58"/>
      <c r="X42" s="58"/>
      <c r="Y42" s="58"/>
      <c r="Z42" s="58"/>
    </row>
    <row r="43" spans="1:28">
      <c r="P43" s="58"/>
      <c r="Q43" s="58"/>
      <c r="R43" s="58"/>
      <c r="S43" s="58"/>
      <c r="T43" s="58"/>
      <c r="U43" s="58"/>
      <c r="V43" s="58"/>
      <c r="W43" s="58"/>
      <c r="X43" s="58"/>
      <c r="Y43" s="58"/>
      <c r="Z43" s="58"/>
    </row>
    <row r="44" spans="1:28">
      <c r="P44" s="58"/>
      <c r="Q44" s="58"/>
      <c r="R44" s="58"/>
      <c r="S44" s="58"/>
      <c r="T44" s="58"/>
      <c r="U44" s="58"/>
      <c r="V44" s="58"/>
      <c r="W44" s="58"/>
      <c r="X44" s="58"/>
      <c r="Y44" s="58"/>
      <c r="Z44" s="58"/>
    </row>
    <row r="45" spans="1:28">
      <c r="P45" s="58"/>
      <c r="Q45" s="58"/>
      <c r="R45" s="58"/>
      <c r="S45" s="58"/>
      <c r="T45" s="58"/>
      <c r="U45" s="58"/>
      <c r="V45" s="58"/>
      <c r="W45" s="58"/>
      <c r="X45" s="58"/>
      <c r="Y45" s="58"/>
      <c r="Z45" s="58"/>
    </row>
    <row r="46" spans="1:28">
      <c r="P46" s="58"/>
      <c r="Q46" s="58"/>
      <c r="R46" s="58"/>
      <c r="S46" s="58"/>
      <c r="T46" s="58"/>
      <c r="U46" s="58"/>
      <c r="V46" s="58"/>
      <c r="W46" s="58"/>
      <c r="X46" s="58"/>
      <c r="Y46" s="58"/>
      <c r="Z46" s="58"/>
    </row>
    <row r="47" spans="1:28">
      <c r="P47" s="58"/>
      <c r="Q47" s="58"/>
      <c r="R47" s="58"/>
      <c r="S47" s="58"/>
      <c r="T47" s="58"/>
      <c r="U47" s="58"/>
      <c r="V47" s="58"/>
      <c r="W47" s="58"/>
      <c r="X47" s="58"/>
      <c r="Y47" s="58"/>
      <c r="Z47" s="58"/>
    </row>
    <row r="48" spans="1:28">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sheetData>
  <sheetProtection sheet="1" objects="1" scenarios="1"/>
  <mergeCells count="29">
    <mergeCell ref="AE1:AE5"/>
    <mergeCell ref="AI6:AJ6"/>
    <mergeCell ref="M7:N7"/>
    <mergeCell ref="X7:X8"/>
    <mergeCell ref="N36:O36"/>
    <mergeCell ref="P7:P8"/>
    <mergeCell ref="T7:T8"/>
    <mergeCell ref="U7:U8"/>
    <mergeCell ref="V7:V8"/>
    <mergeCell ref="W7:W8"/>
    <mergeCell ref="Q7:Q8"/>
    <mergeCell ref="R7:R8"/>
    <mergeCell ref="S7:S8"/>
    <mergeCell ref="N5:O5"/>
    <mergeCell ref="N6:O6"/>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33:M35">
      <formula1>$AF$11:$AF$20</formula1>
    </dataValidation>
    <dataValidation type="list" allowBlank="1" showInputMessage="1" showErrorMessage="1" sqref="N33:N35">
      <formula1>$AG$11:$AG$16</formula1>
    </dataValidation>
    <dataValidation type="list" allowBlank="1" showInputMessage="1" showErrorMessage="1" sqref="M9:M32">
      <formula1>$AF$11:$AF$21</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Q51"/>
  <sheetViews>
    <sheetView zoomScale="70" zoomScaleNormal="70" workbookViewId="0">
      <selection activeCell="N12" sqref="N12"/>
    </sheetView>
  </sheetViews>
  <sheetFormatPr defaultColWidth="11.375" defaultRowHeight="13.5"/>
  <cols>
    <col min="1" max="1" width="17.75" style="4" customWidth="1"/>
    <col min="2" max="2" width="9.625" style="4" customWidth="1"/>
    <col min="3" max="3" width="3.875" style="115"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c r="A1" s="45" t="s">
        <v>156</v>
      </c>
      <c r="B1" s="46"/>
      <c r="C1" s="123"/>
      <c r="D1" s="334" t="e">
        <f>"作　業　日　報　兼　直　接　人　件　費　個　別　明　細　表　（"&amp;AK7&amp;"年"&amp;AK8&amp;"月支払分）"</f>
        <v>#NUM!</v>
      </c>
      <c r="E1" s="334"/>
      <c r="F1" s="334"/>
      <c r="G1" s="334"/>
      <c r="H1" s="334"/>
      <c r="I1" s="334"/>
      <c r="J1" s="334"/>
      <c r="K1" s="334"/>
      <c r="L1" s="334"/>
      <c r="M1" s="334"/>
      <c r="N1" s="334"/>
      <c r="O1" s="334"/>
      <c r="AE1" s="330" t="s">
        <v>97</v>
      </c>
      <c r="AF1" s="59" t="s">
        <v>42</v>
      </c>
      <c r="AG1" s="60">
        <f>初期条件設定表!$C$10</f>
        <v>0</v>
      </c>
      <c r="AH1" s="60">
        <f>初期条件設定表!$C$14</f>
        <v>0</v>
      </c>
      <c r="AI1" s="58"/>
      <c r="AJ1" s="61" t="s">
        <v>11</v>
      </c>
      <c r="AK1" s="62" t="e">
        <f>'入力用 従事者別直接人件費集計表（前期）'!A13</f>
        <v>#NUM!</v>
      </c>
      <c r="AL1" s="58"/>
      <c r="AM1" s="58"/>
      <c r="AN1" s="61" t="s">
        <v>41</v>
      </c>
      <c r="AO1" s="63" t="str">
        <f ca="1">RIGHT(CELL("filename",A1),LEN(CELL("filename",A1))-FIND("]",CELL("filename",A1)))</f>
        <v>2024年7月作業分</v>
      </c>
      <c r="AP1" s="37"/>
      <c r="AQ1" s="38"/>
    </row>
    <row r="2" spans="1:43" ht="24.75" customHeight="1">
      <c r="C2" s="123"/>
      <c r="D2" s="334"/>
      <c r="E2" s="334"/>
      <c r="F2" s="334"/>
      <c r="G2" s="334"/>
      <c r="H2" s="334"/>
      <c r="I2" s="334"/>
      <c r="J2" s="334"/>
      <c r="K2" s="334"/>
      <c r="L2" s="334"/>
      <c r="M2" s="334"/>
      <c r="N2" s="334"/>
      <c r="O2" s="334"/>
      <c r="AE2" s="330"/>
      <c r="AF2" s="59"/>
      <c r="AG2" s="60">
        <f>初期条件設定表!$C$11</f>
        <v>0</v>
      </c>
      <c r="AH2" s="60">
        <f>初期条件設定表!$E$11</f>
        <v>0</v>
      </c>
      <c r="AI2" s="58"/>
      <c r="AJ2" s="61" t="s">
        <v>12</v>
      </c>
      <c r="AK2" s="62">
        <f>'入力用 従事者別直接人件費集計表（前期）'!D13</f>
        <v>7</v>
      </c>
      <c r="AL2" s="58"/>
      <c r="AM2" s="58"/>
      <c r="AN2" s="58"/>
      <c r="AO2" s="64"/>
    </row>
    <row r="3" spans="1:43" ht="27.75" customHeight="1">
      <c r="A3" s="3" t="s">
        <v>9</v>
      </c>
      <c r="B3" s="331" t="str">
        <f>'入力用 従事者別直接人件費集計表（前期）'!D5</f>
        <v/>
      </c>
      <c r="C3" s="331"/>
      <c r="D3" s="331"/>
      <c r="E3" s="39"/>
      <c r="F3" s="39"/>
      <c r="G3" s="39"/>
      <c r="H3" s="39"/>
      <c r="I3" s="39"/>
      <c r="J3" s="39"/>
      <c r="K3" s="39"/>
      <c r="L3" s="39"/>
      <c r="M3" s="39"/>
      <c r="N3" s="39"/>
      <c r="AE3" s="330"/>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32" t="str">
        <f>'入力用 従事者別直接人件費集計表（前期）'!D6</f>
        <v/>
      </c>
      <c r="C4" s="332"/>
      <c r="D4" s="332"/>
      <c r="E4" s="162"/>
      <c r="F4" s="162"/>
      <c r="G4" s="162"/>
      <c r="AE4" s="330"/>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33">
        <f>IF('入力用 従事者別直接人件費集計表（前期）'!Y8="","",'入力用 従事者別直接人件費集計表（前期）'!Y8)</f>
        <v>0</v>
      </c>
      <c r="C5" s="333"/>
      <c r="D5" s="333"/>
      <c r="E5" s="162"/>
      <c r="F5" s="162"/>
      <c r="G5" s="162"/>
      <c r="N5" s="335" t="s">
        <v>158</v>
      </c>
      <c r="O5" s="336"/>
      <c r="AE5" s="330"/>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48"/>
      <c r="O6" s="349"/>
      <c r="P6" s="69" t="s">
        <v>46</v>
      </c>
      <c r="Q6" s="70" t="s">
        <v>48</v>
      </c>
      <c r="R6" s="69" t="s">
        <v>47</v>
      </c>
      <c r="S6" s="69" t="s">
        <v>49</v>
      </c>
      <c r="T6" s="69" t="s">
        <v>50</v>
      </c>
      <c r="U6" s="69" t="s">
        <v>51</v>
      </c>
      <c r="V6" s="69" t="s">
        <v>61</v>
      </c>
      <c r="W6" s="69" t="s">
        <v>62</v>
      </c>
      <c r="X6" s="69" t="s">
        <v>63</v>
      </c>
      <c r="Y6" s="69"/>
      <c r="Z6" s="69"/>
      <c r="AA6" s="41"/>
      <c r="AF6" s="165" t="s">
        <v>98</v>
      </c>
      <c r="AG6" s="67">
        <f>IF(初期条件設定表!$C$24="末",TEXT(DATE(AK1,AK2,1)-1,"d"),初期条件設定表!$C$24)</f>
        <v>0</v>
      </c>
      <c r="AH6" s="58" t="s">
        <v>36</v>
      </c>
      <c r="AI6" s="337" t="s">
        <v>108</v>
      </c>
      <c r="AJ6" s="337"/>
      <c r="AK6" s="155">
        <f>初期条件設定表!$C$15</f>
        <v>0</v>
      </c>
    </row>
    <row r="7" spans="1:43" s="115" customFormat="1" ht="24" customHeight="1">
      <c r="A7" s="350" t="s">
        <v>7</v>
      </c>
      <c r="B7" s="352" t="s">
        <v>6</v>
      </c>
      <c r="C7" s="352"/>
      <c r="D7" s="352"/>
      <c r="E7" s="354" t="s">
        <v>5</v>
      </c>
      <c r="F7" s="355"/>
      <c r="G7" s="355"/>
      <c r="H7" s="356"/>
      <c r="I7" s="362" t="s">
        <v>107</v>
      </c>
      <c r="J7" s="362" t="s">
        <v>106</v>
      </c>
      <c r="K7" s="354" t="s">
        <v>4</v>
      </c>
      <c r="L7" s="356"/>
      <c r="M7" s="367" t="s">
        <v>115</v>
      </c>
      <c r="N7" s="339"/>
      <c r="O7" s="345" t="s">
        <v>157</v>
      </c>
      <c r="P7" s="347" t="s">
        <v>53</v>
      </c>
      <c r="Q7" s="344" t="s">
        <v>32</v>
      </c>
      <c r="R7" s="344" t="s">
        <v>33</v>
      </c>
      <c r="S7" s="344" t="s">
        <v>54</v>
      </c>
      <c r="T7" s="344"/>
      <c r="U7" s="344" t="s">
        <v>52</v>
      </c>
      <c r="V7" s="344"/>
      <c r="W7" s="344" t="s">
        <v>55</v>
      </c>
      <c r="X7" s="340" t="s">
        <v>56</v>
      </c>
      <c r="Y7" s="166"/>
      <c r="Z7" s="166"/>
      <c r="AJ7" s="115" t="s">
        <v>111</v>
      </c>
      <c r="AK7" s="116" t="e">
        <f>IF(初期条件設定表!C26="当月",'入力用 従事者別直接人件費集計表（前期）'!A13,'入力用 従事者別直接人件費集計表（前期）'!A14)</f>
        <v>#NUM!</v>
      </c>
    </row>
    <row r="8" spans="1:43" s="115" customFormat="1" ht="24" customHeight="1" thickBot="1">
      <c r="A8" s="351"/>
      <c r="B8" s="353"/>
      <c r="C8" s="353"/>
      <c r="D8" s="353"/>
      <c r="E8" s="357"/>
      <c r="F8" s="358"/>
      <c r="G8" s="358"/>
      <c r="H8" s="359"/>
      <c r="I8" s="363"/>
      <c r="J8" s="363"/>
      <c r="K8" s="360"/>
      <c r="L8" s="361"/>
      <c r="M8" s="188" t="s">
        <v>116</v>
      </c>
      <c r="N8" s="189" t="s">
        <v>130</v>
      </c>
      <c r="O8" s="346"/>
      <c r="P8" s="347"/>
      <c r="Q8" s="344"/>
      <c r="R8" s="344"/>
      <c r="S8" s="344"/>
      <c r="T8" s="344"/>
      <c r="U8" s="344"/>
      <c r="V8" s="344"/>
      <c r="W8" s="344"/>
      <c r="X8" s="340"/>
      <c r="Y8" s="166"/>
      <c r="Z8" s="166"/>
      <c r="AJ8" s="115" t="s">
        <v>110</v>
      </c>
      <c r="AK8" s="116">
        <f>IF(初期条件設定表!C26="当月",'入力用 従事者別直接人件費集計表（前期）'!D13,'入力用 従事者別直接人件費集計表（前期）'!D14)</f>
        <v>8</v>
      </c>
    </row>
    <row r="9" spans="1:43" ht="46.15" customHeight="1">
      <c r="A9" s="88" t="e">
        <f>Z9</f>
        <v>#NUM!</v>
      </c>
      <c r="B9" s="101" t="s">
        <v>30</v>
      </c>
      <c r="C9" s="89" t="s">
        <v>3</v>
      </c>
      <c r="D9" s="104" t="s">
        <v>30</v>
      </c>
      <c r="E9" s="90" t="str">
        <f>IFERROR(HOUR(R9),"")</f>
        <v/>
      </c>
      <c r="F9" s="91" t="s">
        <v>28</v>
      </c>
      <c r="G9" s="92" t="str">
        <f>IFERROR(MINUTE(R9),"")</f>
        <v/>
      </c>
      <c r="H9" s="146" t="s">
        <v>29</v>
      </c>
      <c r="I9" s="150" t="str">
        <f>U9</f>
        <v/>
      </c>
      <c r="J9" s="151"/>
      <c r="K9" s="93" t="str">
        <f>IFERROR((E9+G9/60)*$B$5,"")</f>
        <v/>
      </c>
      <c r="L9" s="169" t="s">
        <v>0</v>
      </c>
      <c r="M9" s="170"/>
      <c r="N9" s="171"/>
      <c r="O9" s="372"/>
      <c r="P9" s="71" t="str">
        <f t="shared" ref="P9:P35" si="0">IF(OR(DBCS(B9)="：",B9="",DBCS(D9)="：",D9=""),"",$D9-$B9)</f>
        <v/>
      </c>
      <c r="Q9" s="71" t="str">
        <f t="shared" ref="Q9:Q35" si="1">IFERROR(IF(J9="",D9-B9-X9,D9-B9-J9-X9),"")</f>
        <v/>
      </c>
      <c r="R9" s="72" t="str">
        <f t="shared" ref="R9:R35" si="2">IFERROR(MIN(IF(Q9&gt;0,FLOOR(Q9,"0:30"),""),$AK$6),"")</f>
        <v/>
      </c>
      <c r="S9" s="73" t="str">
        <f t="shared" ref="S9:S35" si="3">IF(OR(DBCS($B9)="：",$B9="",DBCS($D9)="：",$D9=""),"",MAX(MIN($D9,AG$1)-MAX($B9,TIME(0,0,0)),0))</f>
        <v/>
      </c>
      <c r="T9" s="73" t="str">
        <f t="shared" ref="T9:T35" si="4">IF(OR(DBCS($B9)="：",$B9="",DBCS($D9)="：",$D9=""),"",MAX(MIN($D9,AH$2)-MAX($B9,$AG$2),0))</f>
        <v/>
      </c>
      <c r="U9" s="73" t="str">
        <f t="shared" ref="U9:U35" si="5">IF(OR(DBCS($B9)="：",$B9="",DBCS($D9)="：",$D9=""),"",MAX(MIN($D9,$AH$3)-MAX($B9,$AG$3),0))</f>
        <v/>
      </c>
      <c r="V9" s="73" t="str">
        <f t="shared" ref="V9:V35" si="6">IF(OR(DBCS($B9)="：",$B9="",DBCS($D9)="：",$D9=""),"",MAX(MIN($D9,$AH$4)-MAX($B9,$AG$4),0))</f>
        <v/>
      </c>
      <c r="W9" s="73" t="str">
        <f t="shared" ref="W9:W35" si="7">IF(OR(DBCS($B9)="：",$B9="",DBCS($D9)="：",$D9=""),"",MAX(MIN($D9,TIME(23,59,59))-MAX($B9,$AH$1),0))</f>
        <v/>
      </c>
      <c r="X9" s="73" t="str">
        <f>IF(OR(DBCS($B9)="：",$B9="",DBCS($D9)="：",$D9=""),"",SUM(S9:W9))</f>
        <v/>
      </c>
      <c r="Y9" s="58"/>
      <c r="Z9" s="88" t="e">
        <f>IF($AK$3="","",IF(FIND(TEXT($AK$3,"aaa"),$AO$5)&gt;$AO$4,$AK$3,IF(FIND(TEXT($AK$3+1,"aaa"),$AO$5)&gt;$AO$4,$AK$3+1,IF(FIND(TEXT($AK$3+2,"aaa"),$AO$5)&gt;$AO$4,$AK$3+2,IF(FIND(TEXT($AK$3+3,"aaa"),$AO$5)&gt;$AO$4,$AK$3+3,"")))))</f>
        <v>#NUM!</v>
      </c>
      <c r="AB9" s="43"/>
    </row>
    <row r="10" spans="1:43" ht="46.15" customHeight="1">
      <c r="A10" s="88" t="e">
        <f t="shared" ref="A10:A35" si="8">Z10</f>
        <v>#NUM!</v>
      </c>
      <c r="B10" s="101" t="s">
        <v>30</v>
      </c>
      <c r="C10" s="89" t="s">
        <v>3</v>
      </c>
      <c r="D10" s="104" t="s">
        <v>30</v>
      </c>
      <c r="E10" s="90" t="str">
        <f>IFERROR(HOUR(R10),"")</f>
        <v/>
      </c>
      <c r="F10" s="91" t="s">
        <v>28</v>
      </c>
      <c r="G10" s="92" t="str">
        <f>IFERROR(MINUTE(R10),"")</f>
        <v/>
      </c>
      <c r="H10" s="146" t="s">
        <v>29</v>
      </c>
      <c r="I10" s="148" t="str">
        <f t="shared" ref="I10:I35" si="9">U10</f>
        <v/>
      </c>
      <c r="J10" s="151"/>
      <c r="K10" s="93" t="str">
        <f t="shared" ref="K10:K35" si="10">IFERROR((E10+G10/60)*$B$5,"")</f>
        <v/>
      </c>
      <c r="L10" s="169" t="s">
        <v>0</v>
      </c>
      <c r="M10" s="172"/>
      <c r="N10" s="173"/>
      <c r="O10" s="37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8" t="e">
        <f t="shared" ref="Z10:Z35" si="12">IF($A9="","",IF(AND($A9+1&lt;=$AK$4,FIND(TEXT($A9+1,"aaa"),$AO$5)&gt;$AO$4),$A9+1,IF(AND($A9+2&lt;=$AK$4,FIND(TEXT($A9+2,"aaa"),$AO$5)&gt;$AO$4),$A9+2,IF(AND($A9+3&lt;=$AK$4,FIND(TEXT($A9+3,"aaa"),$AO$5)&gt;$AO$4),$A9+3,IF(AND($A9+4&lt;=$AK$4,FIND(TEXT($A9+4,"aaa"),$AO$5)&gt;$AO$4),$A9+4,"")))))</f>
        <v>#NUM!</v>
      </c>
      <c r="AB10" s="43"/>
      <c r="AF10" s="174" t="s">
        <v>117</v>
      </c>
      <c r="AG10" s="174" t="s">
        <v>136</v>
      </c>
    </row>
    <row r="11" spans="1:43" ht="46.15" customHeight="1">
      <c r="A11" s="88" t="e">
        <f t="shared" si="8"/>
        <v>#NUM!</v>
      </c>
      <c r="B11" s="101" t="s">
        <v>30</v>
      </c>
      <c r="C11" s="89" t="s">
        <v>3</v>
      </c>
      <c r="D11" s="104" t="s">
        <v>30</v>
      </c>
      <c r="E11" s="90" t="str">
        <f>IFERROR(HOUR(R11),"")</f>
        <v/>
      </c>
      <c r="F11" s="91" t="s">
        <v>28</v>
      </c>
      <c r="G11" s="92" t="str">
        <f>IFERROR(MINUTE(R11),"")</f>
        <v/>
      </c>
      <c r="H11" s="146" t="s">
        <v>29</v>
      </c>
      <c r="I11" s="148" t="str">
        <f t="shared" si="9"/>
        <v/>
      </c>
      <c r="J11" s="151"/>
      <c r="K11" s="93" t="str">
        <f t="shared" si="10"/>
        <v/>
      </c>
      <c r="L11" s="169" t="s">
        <v>0</v>
      </c>
      <c r="M11" s="172"/>
      <c r="N11" s="173"/>
      <c r="O11" s="37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8" t="e">
        <f t="shared" si="12"/>
        <v>#NUM!</v>
      </c>
      <c r="AB11" s="43"/>
      <c r="AF11" s="145" t="str">
        <f>初期条件設定表!U5</f>
        <v>　</v>
      </c>
      <c r="AG11" s="175" t="str">
        <f>初期条件設定表!V5</f>
        <v>　</v>
      </c>
    </row>
    <row r="12" spans="1:43" ht="46.15" customHeight="1">
      <c r="A12" s="88" t="e">
        <f t="shared" si="8"/>
        <v>#NUM!</v>
      </c>
      <c r="B12" s="101" t="s">
        <v>30</v>
      </c>
      <c r="C12" s="89" t="s">
        <v>3</v>
      </c>
      <c r="D12" s="104" t="s">
        <v>30</v>
      </c>
      <c r="E12" s="90" t="str">
        <f>IFERROR(HOUR(R12),"")</f>
        <v/>
      </c>
      <c r="F12" s="91" t="s">
        <v>28</v>
      </c>
      <c r="G12" s="92" t="str">
        <f>IFERROR(MINUTE(R12),"")</f>
        <v/>
      </c>
      <c r="H12" s="146" t="s">
        <v>29</v>
      </c>
      <c r="I12" s="148" t="str">
        <f t="shared" si="9"/>
        <v/>
      </c>
      <c r="J12" s="151"/>
      <c r="K12" s="93" t="str">
        <f t="shared" si="10"/>
        <v/>
      </c>
      <c r="L12" s="169" t="s">
        <v>0</v>
      </c>
      <c r="M12" s="172"/>
      <c r="N12" s="173"/>
      <c r="O12" s="37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8" t="e">
        <f t="shared" si="12"/>
        <v>#NUM!</v>
      </c>
      <c r="AB12" s="43"/>
      <c r="AF12" s="145" t="str">
        <f>初期条件設定表!U6</f>
        <v>設計（除ソフトウェア）</v>
      </c>
      <c r="AG12" s="176">
        <f>初期条件設定表!V6</f>
        <v>0</v>
      </c>
    </row>
    <row r="13" spans="1:43" ht="46.15" customHeight="1">
      <c r="A13" s="88" t="e">
        <f t="shared" si="8"/>
        <v>#NUM!</v>
      </c>
      <c r="B13" s="101" t="s">
        <v>30</v>
      </c>
      <c r="C13" s="89" t="s">
        <v>3</v>
      </c>
      <c r="D13" s="104" t="s">
        <v>30</v>
      </c>
      <c r="E13" s="90" t="str">
        <f>IFERROR(HOUR(R13),"")</f>
        <v/>
      </c>
      <c r="F13" s="91" t="s">
        <v>28</v>
      </c>
      <c r="G13" s="92" t="str">
        <f>IFERROR(MINUTE(R13),"")</f>
        <v/>
      </c>
      <c r="H13" s="146" t="s">
        <v>29</v>
      </c>
      <c r="I13" s="148" t="str">
        <f t="shared" si="9"/>
        <v/>
      </c>
      <c r="J13" s="151"/>
      <c r="K13" s="93" t="str">
        <f t="shared" si="10"/>
        <v/>
      </c>
      <c r="L13" s="169" t="s">
        <v>0</v>
      </c>
      <c r="M13" s="172"/>
      <c r="N13" s="173"/>
      <c r="O13" s="37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5" si="13">IF(OR(DBCS($B13)="：",$B13="",DBCS($D13)="：",$D13=""),"",MAX(MIN($D13,$AH$3)-MAX($B13,$AG$3),0))</f>
        <v/>
      </c>
      <c r="Z13" s="88" t="e">
        <f t="shared" si="12"/>
        <v>#NUM!</v>
      </c>
      <c r="AA13" s="42" t="str">
        <f t="shared" ref="AA13:AA33" si="14">IF(OR(DBCS($B13)="：",$B13="",DBCS($D13)="：",$D13=""),"",MAX(MIN($D13,TIME(23,59,59))-MAX($B13,$AH$1),0))</f>
        <v/>
      </c>
      <c r="AB13" s="43"/>
      <c r="AF13" s="145" t="str">
        <f>初期条件設定表!U7</f>
        <v>要件定義</v>
      </c>
      <c r="AG13" s="176">
        <f>初期条件設定表!V7</f>
        <v>0</v>
      </c>
    </row>
    <row r="14" spans="1:43" ht="46.15" customHeight="1">
      <c r="A14" s="88" t="e">
        <f t="shared" si="8"/>
        <v>#NUM!</v>
      </c>
      <c r="B14" s="101" t="s">
        <v>30</v>
      </c>
      <c r="C14" s="89" t="s">
        <v>3</v>
      </c>
      <c r="D14" s="104" t="s">
        <v>30</v>
      </c>
      <c r="E14" s="90" t="str">
        <f t="shared" ref="E14:E35" si="15">IFERROR(HOUR(R14),"")</f>
        <v/>
      </c>
      <c r="F14" s="91" t="s">
        <v>28</v>
      </c>
      <c r="G14" s="92" t="str">
        <f t="shared" ref="G14:G35" si="16">IFERROR(MINUTE(R14),"")</f>
        <v/>
      </c>
      <c r="H14" s="146" t="s">
        <v>29</v>
      </c>
      <c r="I14" s="148" t="str">
        <f t="shared" si="9"/>
        <v/>
      </c>
      <c r="J14" s="151"/>
      <c r="K14" s="93" t="str">
        <f t="shared" si="10"/>
        <v/>
      </c>
      <c r="L14" s="169" t="s">
        <v>0</v>
      </c>
      <c r="M14" s="172"/>
      <c r="N14" s="173"/>
      <c r="O14" s="37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8" t="e">
        <f t="shared" si="12"/>
        <v>#NUM!</v>
      </c>
      <c r="AA14" s="42" t="str">
        <f t="shared" si="14"/>
        <v/>
      </c>
      <c r="AB14" s="43"/>
      <c r="AF14" s="145" t="str">
        <f>初期条件設定表!U8</f>
        <v>システム要件定義</v>
      </c>
      <c r="AG14" s="176">
        <f>初期条件設定表!V8</f>
        <v>0</v>
      </c>
    </row>
    <row r="15" spans="1:43" ht="46.15" customHeight="1">
      <c r="A15" s="88" t="e">
        <f t="shared" si="8"/>
        <v>#NUM!</v>
      </c>
      <c r="B15" s="101" t="s">
        <v>30</v>
      </c>
      <c r="C15" s="89" t="s">
        <v>3</v>
      </c>
      <c r="D15" s="104" t="s">
        <v>30</v>
      </c>
      <c r="E15" s="90" t="str">
        <f t="shared" si="15"/>
        <v/>
      </c>
      <c r="F15" s="91" t="s">
        <v>28</v>
      </c>
      <c r="G15" s="92" t="str">
        <f t="shared" si="16"/>
        <v/>
      </c>
      <c r="H15" s="146" t="s">
        <v>29</v>
      </c>
      <c r="I15" s="148" t="str">
        <f t="shared" si="9"/>
        <v/>
      </c>
      <c r="J15" s="151"/>
      <c r="K15" s="93" t="str">
        <f t="shared" si="10"/>
        <v/>
      </c>
      <c r="L15" s="169" t="s">
        <v>0</v>
      </c>
      <c r="M15" s="172"/>
      <c r="N15" s="173"/>
      <c r="O15" s="37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8" t="e">
        <f t="shared" si="12"/>
        <v>#NUM!</v>
      </c>
      <c r="AA15" s="42" t="str">
        <f t="shared" si="14"/>
        <v/>
      </c>
      <c r="AB15" s="43"/>
      <c r="AF15" s="145" t="str">
        <f>初期条件設定表!U9</f>
        <v>システム方式設計</v>
      </c>
      <c r="AG15" s="176">
        <f>初期条件設定表!V9</f>
        <v>0</v>
      </c>
    </row>
    <row r="16" spans="1:43" ht="46.15" customHeight="1">
      <c r="A16" s="88" t="e">
        <f t="shared" si="8"/>
        <v>#NUM!</v>
      </c>
      <c r="B16" s="101" t="s">
        <v>30</v>
      </c>
      <c r="C16" s="89" t="s">
        <v>3</v>
      </c>
      <c r="D16" s="104" t="s">
        <v>30</v>
      </c>
      <c r="E16" s="90" t="str">
        <f t="shared" si="15"/>
        <v/>
      </c>
      <c r="F16" s="91" t="s">
        <v>28</v>
      </c>
      <c r="G16" s="92" t="str">
        <f t="shared" si="16"/>
        <v/>
      </c>
      <c r="H16" s="146" t="s">
        <v>29</v>
      </c>
      <c r="I16" s="148" t="str">
        <f t="shared" si="9"/>
        <v/>
      </c>
      <c r="J16" s="151"/>
      <c r="K16" s="93" t="str">
        <f t="shared" si="10"/>
        <v/>
      </c>
      <c r="L16" s="169" t="s">
        <v>0</v>
      </c>
      <c r="M16" s="172"/>
      <c r="N16" s="173"/>
      <c r="O16" s="37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8" t="e">
        <f t="shared" si="12"/>
        <v>#NUM!</v>
      </c>
      <c r="AA16" s="42" t="str">
        <f t="shared" si="14"/>
        <v/>
      </c>
      <c r="AB16" s="43"/>
      <c r="AF16" s="145" t="str">
        <f>初期条件設定表!U10</f>
        <v>ソフトウエア設計</v>
      </c>
      <c r="AG16" s="176">
        <f>初期条件設定表!V10</f>
        <v>0</v>
      </c>
    </row>
    <row r="17" spans="1:33" ht="46.15" customHeight="1">
      <c r="A17" s="88" t="e">
        <f t="shared" si="8"/>
        <v>#NUM!</v>
      </c>
      <c r="B17" s="101" t="s">
        <v>30</v>
      </c>
      <c r="C17" s="89" t="s">
        <v>3</v>
      </c>
      <c r="D17" s="104" t="s">
        <v>30</v>
      </c>
      <c r="E17" s="90" t="str">
        <f t="shared" si="15"/>
        <v/>
      </c>
      <c r="F17" s="91" t="s">
        <v>28</v>
      </c>
      <c r="G17" s="92" t="str">
        <f t="shared" si="16"/>
        <v/>
      </c>
      <c r="H17" s="146" t="s">
        <v>29</v>
      </c>
      <c r="I17" s="148" t="str">
        <f t="shared" si="9"/>
        <v/>
      </c>
      <c r="J17" s="151"/>
      <c r="K17" s="93" t="str">
        <f t="shared" si="10"/>
        <v/>
      </c>
      <c r="L17" s="169" t="s">
        <v>0</v>
      </c>
      <c r="M17" s="172"/>
      <c r="N17" s="173"/>
      <c r="O17" s="37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8" t="e">
        <f t="shared" si="12"/>
        <v>#NUM!</v>
      </c>
      <c r="AA17" s="42" t="str">
        <f t="shared" si="14"/>
        <v/>
      </c>
      <c r="AB17" s="43"/>
      <c r="AF17" s="145" t="str">
        <f>初期条件設定表!U11</f>
        <v>プログラミング</v>
      </c>
      <c r="AG17" s="176">
        <f>初期条件設定表!V11</f>
        <v>0</v>
      </c>
    </row>
    <row r="18" spans="1:33" ht="46.15" customHeight="1">
      <c r="A18" s="88" t="e">
        <f t="shared" si="8"/>
        <v>#NUM!</v>
      </c>
      <c r="B18" s="101" t="s">
        <v>30</v>
      </c>
      <c r="C18" s="89" t="s">
        <v>3</v>
      </c>
      <c r="D18" s="104" t="s">
        <v>30</v>
      </c>
      <c r="E18" s="90" t="str">
        <f t="shared" si="15"/>
        <v/>
      </c>
      <c r="F18" s="91" t="s">
        <v>28</v>
      </c>
      <c r="G18" s="92" t="str">
        <f t="shared" si="16"/>
        <v/>
      </c>
      <c r="H18" s="146" t="s">
        <v>29</v>
      </c>
      <c r="I18" s="148" t="str">
        <f t="shared" si="9"/>
        <v/>
      </c>
      <c r="J18" s="151"/>
      <c r="K18" s="93" t="str">
        <f t="shared" si="10"/>
        <v/>
      </c>
      <c r="L18" s="169" t="s">
        <v>0</v>
      </c>
      <c r="M18" s="172"/>
      <c r="N18" s="173"/>
      <c r="O18" s="37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8" t="e">
        <f t="shared" si="12"/>
        <v>#NUM!</v>
      </c>
      <c r="AA18" s="42" t="str">
        <f t="shared" si="14"/>
        <v/>
      </c>
      <c r="AB18" s="43"/>
      <c r="AF18" s="145" t="str">
        <f>初期条件設定表!U12</f>
        <v>ソフトウエアテスト</v>
      </c>
      <c r="AG18" s="176">
        <f>初期条件設定表!V12</f>
        <v>0</v>
      </c>
    </row>
    <row r="19" spans="1:33" ht="46.15" customHeight="1">
      <c r="A19" s="88" t="e">
        <f t="shared" si="8"/>
        <v>#NUM!</v>
      </c>
      <c r="B19" s="101" t="s">
        <v>30</v>
      </c>
      <c r="C19" s="89" t="s">
        <v>3</v>
      </c>
      <c r="D19" s="104" t="s">
        <v>30</v>
      </c>
      <c r="E19" s="90" t="str">
        <f t="shared" si="15"/>
        <v/>
      </c>
      <c r="F19" s="91" t="s">
        <v>28</v>
      </c>
      <c r="G19" s="92" t="str">
        <f t="shared" si="16"/>
        <v/>
      </c>
      <c r="H19" s="146" t="s">
        <v>29</v>
      </c>
      <c r="I19" s="148" t="str">
        <f t="shared" si="9"/>
        <v/>
      </c>
      <c r="J19" s="151"/>
      <c r="K19" s="93" t="str">
        <f t="shared" si="10"/>
        <v/>
      </c>
      <c r="L19" s="169" t="s">
        <v>0</v>
      </c>
      <c r="M19" s="172"/>
      <c r="N19" s="173"/>
      <c r="O19" s="37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8" t="e">
        <f t="shared" si="12"/>
        <v>#NUM!</v>
      </c>
      <c r="AA19" s="42" t="str">
        <f t="shared" si="14"/>
        <v/>
      </c>
      <c r="AB19" s="43"/>
      <c r="AF19" s="145" t="str">
        <f>初期条件設定表!U13</f>
        <v>システム結合</v>
      </c>
      <c r="AG19" s="176">
        <f>初期条件設定表!V13</f>
        <v>0</v>
      </c>
    </row>
    <row r="20" spans="1:33" ht="46.15" customHeight="1">
      <c r="A20" s="88" t="e">
        <f t="shared" si="8"/>
        <v>#NUM!</v>
      </c>
      <c r="B20" s="101" t="s">
        <v>30</v>
      </c>
      <c r="C20" s="89" t="s">
        <v>3</v>
      </c>
      <c r="D20" s="104" t="s">
        <v>30</v>
      </c>
      <c r="E20" s="90" t="str">
        <f t="shared" si="15"/>
        <v/>
      </c>
      <c r="F20" s="91" t="s">
        <v>28</v>
      </c>
      <c r="G20" s="92" t="str">
        <f t="shared" si="16"/>
        <v/>
      </c>
      <c r="H20" s="146" t="s">
        <v>29</v>
      </c>
      <c r="I20" s="148" t="str">
        <f t="shared" si="9"/>
        <v/>
      </c>
      <c r="J20" s="151"/>
      <c r="K20" s="93" t="str">
        <f t="shared" si="10"/>
        <v/>
      </c>
      <c r="L20" s="169" t="s">
        <v>0</v>
      </c>
      <c r="M20" s="172"/>
      <c r="N20" s="173"/>
      <c r="O20" s="37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8" t="e">
        <f t="shared" si="12"/>
        <v>#NUM!</v>
      </c>
      <c r="AA20" s="42" t="str">
        <f t="shared" si="14"/>
        <v/>
      </c>
      <c r="AB20" s="43"/>
      <c r="AF20" s="145" t="str">
        <f>初期条件設定表!U14</f>
        <v>システムテスト</v>
      </c>
      <c r="AG20" s="176">
        <f>初期条件設定表!V14</f>
        <v>0</v>
      </c>
    </row>
    <row r="21" spans="1:33" ht="46.15" customHeight="1">
      <c r="A21" s="88" t="e">
        <f t="shared" si="8"/>
        <v>#NUM!</v>
      </c>
      <c r="B21" s="101" t="s">
        <v>30</v>
      </c>
      <c r="C21" s="89" t="s">
        <v>3</v>
      </c>
      <c r="D21" s="104" t="s">
        <v>30</v>
      </c>
      <c r="E21" s="90" t="str">
        <f t="shared" si="15"/>
        <v/>
      </c>
      <c r="F21" s="91" t="s">
        <v>28</v>
      </c>
      <c r="G21" s="92" t="str">
        <f t="shared" si="16"/>
        <v/>
      </c>
      <c r="H21" s="146" t="s">
        <v>29</v>
      </c>
      <c r="I21" s="148" t="str">
        <f t="shared" si="9"/>
        <v/>
      </c>
      <c r="J21" s="151"/>
      <c r="K21" s="93" t="str">
        <f t="shared" si="10"/>
        <v/>
      </c>
      <c r="L21" s="169" t="s">
        <v>0</v>
      </c>
      <c r="M21" s="172"/>
      <c r="N21" s="173"/>
      <c r="O21" s="37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8" t="e">
        <f t="shared" si="12"/>
        <v>#NUM!</v>
      </c>
      <c r="AA21" s="42" t="str">
        <f t="shared" si="14"/>
        <v/>
      </c>
      <c r="AB21" s="43"/>
      <c r="AF21" s="145" t="str">
        <f>初期条件設定表!U15</f>
        <v>運用テスト</v>
      </c>
      <c r="AG21" s="176">
        <f>初期条件設定表!V15</f>
        <v>0</v>
      </c>
    </row>
    <row r="22" spans="1:33" ht="46.15" customHeight="1">
      <c r="A22" s="88" t="e">
        <f t="shared" si="8"/>
        <v>#NUM!</v>
      </c>
      <c r="B22" s="101" t="s">
        <v>30</v>
      </c>
      <c r="C22" s="89" t="s">
        <v>3</v>
      </c>
      <c r="D22" s="104" t="s">
        <v>30</v>
      </c>
      <c r="E22" s="90" t="str">
        <f t="shared" si="15"/>
        <v/>
      </c>
      <c r="F22" s="91" t="s">
        <v>28</v>
      </c>
      <c r="G22" s="92" t="str">
        <f t="shared" si="16"/>
        <v/>
      </c>
      <c r="H22" s="146" t="s">
        <v>29</v>
      </c>
      <c r="I22" s="148" t="str">
        <f t="shared" si="9"/>
        <v/>
      </c>
      <c r="J22" s="151"/>
      <c r="K22" s="93" t="str">
        <f t="shared" si="10"/>
        <v/>
      </c>
      <c r="L22" s="169" t="s">
        <v>0</v>
      </c>
      <c r="M22" s="172"/>
      <c r="N22" s="173"/>
      <c r="O22" s="37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8" t="e">
        <f t="shared" si="12"/>
        <v>#NUM!</v>
      </c>
      <c r="AA22" s="42" t="str">
        <f t="shared" si="14"/>
        <v/>
      </c>
      <c r="AB22" s="43"/>
      <c r="AF22" s="145" t="str">
        <f>初期条件設定表!U16</f>
        <v xml:space="preserve"> </v>
      </c>
      <c r="AG22" s="176">
        <f>初期条件設定表!V16</f>
        <v>0</v>
      </c>
    </row>
    <row r="23" spans="1:33" ht="46.15" customHeight="1">
      <c r="A23" s="88" t="e">
        <f t="shared" si="8"/>
        <v>#NUM!</v>
      </c>
      <c r="B23" s="101" t="s">
        <v>30</v>
      </c>
      <c r="C23" s="89" t="s">
        <v>3</v>
      </c>
      <c r="D23" s="104" t="s">
        <v>30</v>
      </c>
      <c r="E23" s="90" t="str">
        <f t="shared" si="15"/>
        <v/>
      </c>
      <c r="F23" s="91" t="s">
        <v>28</v>
      </c>
      <c r="G23" s="92" t="str">
        <f t="shared" si="16"/>
        <v/>
      </c>
      <c r="H23" s="146" t="s">
        <v>29</v>
      </c>
      <c r="I23" s="148" t="str">
        <f t="shared" si="9"/>
        <v/>
      </c>
      <c r="J23" s="151"/>
      <c r="K23" s="93" t="str">
        <f t="shared" si="10"/>
        <v/>
      </c>
      <c r="L23" s="169" t="s">
        <v>0</v>
      </c>
      <c r="M23" s="172"/>
      <c r="N23" s="173"/>
      <c r="O23" s="37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8" t="e">
        <f t="shared" si="12"/>
        <v>#NUM!</v>
      </c>
      <c r="AA23" s="42" t="str">
        <f t="shared" si="14"/>
        <v/>
      </c>
      <c r="AB23" s="43"/>
      <c r="AF23" s="145" t="str">
        <f>初期条件設定表!U17</f>
        <v xml:space="preserve"> </v>
      </c>
      <c r="AG23" s="176">
        <f>初期条件設定表!V17</f>
        <v>0</v>
      </c>
    </row>
    <row r="24" spans="1:33" ht="46.15" customHeight="1">
      <c r="A24" s="88" t="e">
        <f t="shared" si="8"/>
        <v>#NUM!</v>
      </c>
      <c r="B24" s="101" t="s">
        <v>30</v>
      </c>
      <c r="C24" s="89" t="s">
        <v>3</v>
      </c>
      <c r="D24" s="104" t="s">
        <v>30</v>
      </c>
      <c r="E24" s="90" t="str">
        <f t="shared" si="15"/>
        <v/>
      </c>
      <c r="F24" s="91" t="s">
        <v>28</v>
      </c>
      <c r="G24" s="92" t="str">
        <f t="shared" si="16"/>
        <v/>
      </c>
      <c r="H24" s="146" t="s">
        <v>29</v>
      </c>
      <c r="I24" s="148" t="str">
        <f t="shared" si="9"/>
        <v/>
      </c>
      <c r="J24" s="151"/>
      <c r="K24" s="93" t="str">
        <f t="shared" si="10"/>
        <v/>
      </c>
      <c r="L24" s="169" t="s">
        <v>0</v>
      </c>
      <c r="M24" s="172"/>
      <c r="N24" s="173"/>
      <c r="O24" s="37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8" t="e">
        <f t="shared" si="12"/>
        <v>#NUM!</v>
      </c>
      <c r="AA24" s="42" t="str">
        <f t="shared" si="14"/>
        <v/>
      </c>
      <c r="AB24" s="43"/>
      <c r="AF24" s="145" t="str">
        <f>初期条件設定表!U18</f>
        <v xml:space="preserve"> </v>
      </c>
      <c r="AG24" s="176">
        <f>初期条件設定表!V18</f>
        <v>0</v>
      </c>
    </row>
    <row r="25" spans="1:33" ht="46.15" customHeight="1">
      <c r="A25" s="88" t="e">
        <f t="shared" si="8"/>
        <v>#NUM!</v>
      </c>
      <c r="B25" s="101" t="s">
        <v>30</v>
      </c>
      <c r="C25" s="89" t="s">
        <v>3</v>
      </c>
      <c r="D25" s="104" t="s">
        <v>30</v>
      </c>
      <c r="E25" s="90" t="str">
        <f t="shared" si="15"/>
        <v/>
      </c>
      <c r="F25" s="91" t="s">
        <v>28</v>
      </c>
      <c r="G25" s="92" t="str">
        <f t="shared" si="16"/>
        <v/>
      </c>
      <c r="H25" s="146" t="s">
        <v>29</v>
      </c>
      <c r="I25" s="148" t="str">
        <f t="shared" si="9"/>
        <v/>
      </c>
      <c r="J25" s="151"/>
      <c r="K25" s="93" t="str">
        <f t="shared" si="10"/>
        <v/>
      </c>
      <c r="L25" s="169" t="s">
        <v>0</v>
      </c>
      <c r="M25" s="172"/>
      <c r="N25" s="173"/>
      <c r="O25" s="37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8" t="e">
        <f t="shared" si="12"/>
        <v>#NUM!</v>
      </c>
      <c r="AA25" s="42" t="str">
        <f t="shared" si="14"/>
        <v/>
      </c>
      <c r="AB25" s="43"/>
      <c r="AF25" s="145" t="str">
        <f>初期条件設定表!U19</f>
        <v xml:space="preserve"> </v>
      </c>
      <c r="AG25" s="176">
        <f>初期条件設定表!V19</f>
        <v>0</v>
      </c>
    </row>
    <row r="26" spans="1:33" ht="46.15" customHeight="1">
      <c r="A26" s="88" t="e">
        <f t="shared" si="8"/>
        <v>#NUM!</v>
      </c>
      <c r="B26" s="101" t="s">
        <v>30</v>
      </c>
      <c r="C26" s="89" t="s">
        <v>3</v>
      </c>
      <c r="D26" s="104" t="s">
        <v>30</v>
      </c>
      <c r="E26" s="90" t="str">
        <f t="shared" si="15"/>
        <v/>
      </c>
      <c r="F26" s="91" t="s">
        <v>28</v>
      </c>
      <c r="G26" s="92" t="str">
        <f t="shared" si="16"/>
        <v/>
      </c>
      <c r="H26" s="146" t="s">
        <v>29</v>
      </c>
      <c r="I26" s="148" t="str">
        <f t="shared" si="9"/>
        <v/>
      </c>
      <c r="J26" s="151"/>
      <c r="K26" s="93" t="str">
        <f t="shared" si="10"/>
        <v/>
      </c>
      <c r="L26" s="169" t="s">
        <v>0</v>
      </c>
      <c r="M26" s="172"/>
      <c r="N26" s="173"/>
      <c r="O26" s="37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8" t="e">
        <f t="shared" si="12"/>
        <v>#NUM!</v>
      </c>
      <c r="AA26" s="42" t="str">
        <f t="shared" si="14"/>
        <v/>
      </c>
      <c r="AB26" s="43"/>
      <c r="AF26" s="145" t="str">
        <f>初期条件設定表!U20</f>
        <v xml:space="preserve"> </v>
      </c>
      <c r="AG26" s="176">
        <f>初期条件設定表!V20</f>
        <v>0</v>
      </c>
    </row>
    <row r="27" spans="1:33" ht="46.15" customHeight="1">
      <c r="A27" s="88" t="e">
        <f t="shared" si="8"/>
        <v>#NUM!</v>
      </c>
      <c r="B27" s="101" t="s">
        <v>30</v>
      </c>
      <c r="C27" s="89" t="s">
        <v>3</v>
      </c>
      <c r="D27" s="104" t="s">
        <v>30</v>
      </c>
      <c r="E27" s="90" t="str">
        <f t="shared" si="15"/>
        <v/>
      </c>
      <c r="F27" s="91" t="s">
        <v>28</v>
      </c>
      <c r="G27" s="92" t="str">
        <f t="shared" si="16"/>
        <v/>
      </c>
      <c r="H27" s="146" t="s">
        <v>29</v>
      </c>
      <c r="I27" s="148" t="str">
        <f t="shared" si="9"/>
        <v/>
      </c>
      <c r="J27" s="151"/>
      <c r="K27" s="93" t="str">
        <f t="shared" si="10"/>
        <v/>
      </c>
      <c r="L27" s="169" t="s">
        <v>0</v>
      </c>
      <c r="M27" s="172"/>
      <c r="N27" s="173"/>
      <c r="O27" s="37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8" t="e">
        <f t="shared" si="12"/>
        <v>#NUM!</v>
      </c>
      <c r="AA27" s="42" t="str">
        <f t="shared" si="14"/>
        <v/>
      </c>
      <c r="AB27" s="43"/>
      <c r="AF27" s="145" t="str">
        <f>初期条件設定表!U21</f>
        <v xml:space="preserve"> </v>
      </c>
      <c r="AG27" s="176">
        <f>初期条件設定表!V21</f>
        <v>0</v>
      </c>
    </row>
    <row r="28" spans="1:33" ht="46.15" customHeight="1">
      <c r="A28" s="88" t="e">
        <f t="shared" si="8"/>
        <v>#NUM!</v>
      </c>
      <c r="B28" s="101" t="s">
        <v>30</v>
      </c>
      <c r="C28" s="89" t="s">
        <v>3</v>
      </c>
      <c r="D28" s="104" t="s">
        <v>30</v>
      </c>
      <c r="E28" s="90" t="str">
        <f t="shared" si="15"/>
        <v/>
      </c>
      <c r="F28" s="91" t="s">
        <v>28</v>
      </c>
      <c r="G28" s="92" t="str">
        <f t="shared" si="16"/>
        <v/>
      </c>
      <c r="H28" s="146" t="s">
        <v>29</v>
      </c>
      <c r="I28" s="148" t="str">
        <f t="shared" si="9"/>
        <v/>
      </c>
      <c r="J28" s="151"/>
      <c r="K28" s="93" t="str">
        <f t="shared" si="10"/>
        <v/>
      </c>
      <c r="L28" s="169" t="s">
        <v>0</v>
      </c>
      <c r="M28" s="172"/>
      <c r="N28" s="173"/>
      <c r="O28" s="37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8" t="e">
        <f t="shared" si="12"/>
        <v>#NUM!</v>
      </c>
      <c r="AA28" s="42" t="str">
        <f t="shared" si="14"/>
        <v/>
      </c>
      <c r="AB28" s="43"/>
      <c r="AF28" s="145" t="str">
        <f>初期条件設定表!U22</f>
        <v xml:space="preserve"> </v>
      </c>
      <c r="AG28" s="176">
        <f>初期条件設定表!V22</f>
        <v>0</v>
      </c>
    </row>
    <row r="29" spans="1:33" ht="46.15" customHeight="1">
      <c r="A29" s="88" t="e">
        <f t="shared" si="8"/>
        <v>#NUM!</v>
      </c>
      <c r="B29" s="101" t="s">
        <v>30</v>
      </c>
      <c r="C29" s="89" t="s">
        <v>3</v>
      </c>
      <c r="D29" s="104" t="s">
        <v>30</v>
      </c>
      <c r="E29" s="90" t="str">
        <f t="shared" si="15"/>
        <v/>
      </c>
      <c r="F29" s="91" t="s">
        <v>28</v>
      </c>
      <c r="G29" s="92" t="str">
        <f t="shared" si="16"/>
        <v/>
      </c>
      <c r="H29" s="146" t="s">
        <v>29</v>
      </c>
      <c r="I29" s="148" t="str">
        <f t="shared" si="9"/>
        <v/>
      </c>
      <c r="J29" s="151"/>
      <c r="K29" s="93" t="str">
        <f t="shared" si="10"/>
        <v/>
      </c>
      <c r="L29" s="169" t="s">
        <v>0</v>
      </c>
      <c r="M29" s="172"/>
      <c r="N29" s="173"/>
      <c r="O29" s="37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8" t="e">
        <f t="shared" si="12"/>
        <v>#NUM!</v>
      </c>
      <c r="AA29" s="42" t="str">
        <f t="shared" si="14"/>
        <v/>
      </c>
      <c r="AB29" s="43"/>
      <c r="AF29" s="145" t="str">
        <f>初期条件設定表!U23</f>
        <v xml:space="preserve"> </v>
      </c>
      <c r="AG29" s="176">
        <f>初期条件設定表!V23</f>
        <v>0</v>
      </c>
    </row>
    <row r="30" spans="1:33" ht="46.15" customHeight="1">
      <c r="A30" s="88" t="e">
        <f t="shared" si="8"/>
        <v>#NUM!</v>
      </c>
      <c r="B30" s="101" t="s">
        <v>30</v>
      </c>
      <c r="C30" s="89" t="s">
        <v>3</v>
      </c>
      <c r="D30" s="104" t="s">
        <v>30</v>
      </c>
      <c r="E30" s="90" t="str">
        <f t="shared" si="15"/>
        <v/>
      </c>
      <c r="F30" s="91" t="s">
        <v>28</v>
      </c>
      <c r="G30" s="92" t="str">
        <f t="shared" si="16"/>
        <v/>
      </c>
      <c r="H30" s="146" t="s">
        <v>29</v>
      </c>
      <c r="I30" s="148" t="str">
        <f t="shared" si="9"/>
        <v/>
      </c>
      <c r="J30" s="151"/>
      <c r="K30" s="93" t="str">
        <f t="shared" si="10"/>
        <v/>
      </c>
      <c r="L30" s="169" t="s">
        <v>0</v>
      </c>
      <c r="M30" s="172"/>
      <c r="N30" s="173"/>
      <c r="O30" s="37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8" t="e">
        <f t="shared" si="12"/>
        <v>#NUM!</v>
      </c>
      <c r="AA30" s="42" t="str">
        <f t="shared" si="14"/>
        <v/>
      </c>
      <c r="AB30" s="43"/>
      <c r="AF30" s="145" t="str">
        <f>初期条件設定表!U24</f>
        <v xml:space="preserve"> </v>
      </c>
      <c r="AG30" s="176">
        <f>初期条件設定表!V24</f>
        <v>0</v>
      </c>
    </row>
    <row r="31" spans="1:33" ht="46.15" customHeight="1">
      <c r="A31" s="88" t="e">
        <f t="shared" si="8"/>
        <v>#NUM!</v>
      </c>
      <c r="B31" s="102" t="s">
        <v>30</v>
      </c>
      <c r="C31" s="94" t="s">
        <v>3</v>
      </c>
      <c r="D31" s="105" t="s">
        <v>30</v>
      </c>
      <c r="E31" s="90" t="str">
        <f t="shared" si="15"/>
        <v/>
      </c>
      <c r="F31" s="91" t="s">
        <v>28</v>
      </c>
      <c r="G31" s="92" t="str">
        <f t="shared" si="16"/>
        <v/>
      </c>
      <c r="H31" s="146" t="s">
        <v>29</v>
      </c>
      <c r="I31" s="148" t="str">
        <f t="shared" si="9"/>
        <v/>
      </c>
      <c r="J31" s="151"/>
      <c r="K31" s="93" t="str">
        <f t="shared" si="10"/>
        <v/>
      </c>
      <c r="L31" s="169" t="s">
        <v>0</v>
      </c>
      <c r="M31" s="172"/>
      <c r="N31" s="173"/>
      <c r="O31" s="37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8" t="e">
        <f t="shared" si="12"/>
        <v>#NUM!</v>
      </c>
      <c r="AA31" s="42" t="str">
        <f t="shared" si="14"/>
        <v/>
      </c>
      <c r="AB31" s="43"/>
      <c r="AF31" s="145" t="str">
        <f>初期条件設定表!U25</f>
        <v xml:space="preserve"> </v>
      </c>
      <c r="AG31" s="176">
        <f>初期条件設定表!V25</f>
        <v>0</v>
      </c>
    </row>
    <row r="32" spans="1:33" ht="46.15" customHeight="1" thickBot="1">
      <c r="A32" s="88" t="e">
        <f t="shared" si="8"/>
        <v>#NUM!</v>
      </c>
      <c r="B32" s="101" t="s">
        <v>30</v>
      </c>
      <c r="C32" s="89" t="s">
        <v>3</v>
      </c>
      <c r="D32" s="104" t="s">
        <v>30</v>
      </c>
      <c r="E32" s="90" t="str">
        <f t="shared" si="15"/>
        <v/>
      </c>
      <c r="F32" s="91" t="s">
        <v>28</v>
      </c>
      <c r="G32" s="92" t="str">
        <f t="shared" si="16"/>
        <v/>
      </c>
      <c r="H32" s="146" t="s">
        <v>29</v>
      </c>
      <c r="I32" s="148" t="str">
        <f t="shared" si="9"/>
        <v/>
      </c>
      <c r="J32" s="151"/>
      <c r="K32" s="93" t="str">
        <f t="shared" si="10"/>
        <v/>
      </c>
      <c r="L32" s="169" t="s">
        <v>0</v>
      </c>
      <c r="M32" s="177"/>
      <c r="N32" s="178"/>
      <c r="O32" s="37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8" t="e">
        <f t="shared" si="12"/>
        <v>#NUM!</v>
      </c>
      <c r="AA32" s="42" t="str">
        <f t="shared" si="14"/>
        <v/>
      </c>
      <c r="AB32" s="43"/>
      <c r="AF32" s="145" t="str">
        <f>初期条件設定表!U26</f>
        <v xml:space="preserve"> </v>
      </c>
      <c r="AG32" s="176" t="str">
        <f>初期条件設定表!V26</f>
        <v xml:space="preserve"> </v>
      </c>
    </row>
    <row r="33" spans="1:28" ht="46.15" hidden="1" customHeight="1">
      <c r="A33" s="88" t="e">
        <f t="shared" si="8"/>
        <v>#NUM!</v>
      </c>
      <c r="B33" s="101" t="s">
        <v>30</v>
      </c>
      <c r="C33" s="89" t="s">
        <v>3</v>
      </c>
      <c r="D33" s="104" t="s">
        <v>30</v>
      </c>
      <c r="E33" s="90" t="str">
        <f t="shared" si="15"/>
        <v/>
      </c>
      <c r="F33" s="91" t="s">
        <v>28</v>
      </c>
      <c r="G33" s="92" t="str">
        <f t="shared" si="16"/>
        <v/>
      </c>
      <c r="H33" s="146" t="s">
        <v>29</v>
      </c>
      <c r="I33" s="148" t="str">
        <f t="shared" si="9"/>
        <v/>
      </c>
      <c r="J33" s="151"/>
      <c r="K33" s="93" t="str">
        <f t="shared" si="10"/>
        <v/>
      </c>
      <c r="L33" s="83" t="s">
        <v>0</v>
      </c>
      <c r="M33" s="179"/>
      <c r="N33" s="180"/>
      <c r="O33" s="107"/>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8" t="e">
        <f t="shared" si="12"/>
        <v>#NUM!</v>
      </c>
      <c r="AA33" s="42" t="str">
        <f t="shared" si="14"/>
        <v/>
      </c>
      <c r="AB33" s="43"/>
    </row>
    <row r="34" spans="1:28" ht="46.15" hidden="1" customHeight="1">
      <c r="A34" s="88" t="e">
        <f t="shared" si="8"/>
        <v>#NUM!</v>
      </c>
      <c r="B34" s="101" t="s">
        <v>30</v>
      </c>
      <c r="C34" s="89" t="s">
        <v>3</v>
      </c>
      <c r="D34" s="104" t="s">
        <v>30</v>
      </c>
      <c r="E34" s="90" t="str">
        <f t="shared" si="15"/>
        <v/>
      </c>
      <c r="F34" s="91" t="s">
        <v>28</v>
      </c>
      <c r="G34" s="92" t="str">
        <f t="shared" si="16"/>
        <v/>
      </c>
      <c r="H34" s="146" t="s">
        <v>29</v>
      </c>
      <c r="I34" s="148" t="str">
        <f t="shared" si="9"/>
        <v/>
      </c>
      <c r="J34" s="151"/>
      <c r="K34" s="93" t="str">
        <f t="shared" si="10"/>
        <v/>
      </c>
      <c r="L34" s="83" t="s">
        <v>0</v>
      </c>
      <c r="M34" s="181"/>
      <c r="N34" s="182"/>
      <c r="O34" s="107"/>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5" si="17">IF(OR(DBCS($B34)="：",$B34="",DBCS($D34)="：",$D34=""),"",SUM(S34:W34))</f>
        <v/>
      </c>
      <c r="Y34" s="73" t="str">
        <f t="shared" si="13"/>
        <v/>
      </c>
      <c r="Z34" s="88" t="e">
        <f t="shared" si="12"/>
        <v>#NUM!</v>
      </c>
      <c r="AA34" s="42"/>
      <c r="AB34" s="43"/>
    </row>
    <row r="35" spans="1:28" ht="46.15" hidden="1" customHeight="1" thickBot="1">
      <c r="A35" s="95" t="e">
        <f t="shared" si="8"/>
        <v>#NUM!</v>
      </c>
      <c r="B35" s="103" t="s">
        <v>60</v>
      </c>
      <c r="C35" s="96" t="s">
        <v>24</v>
      </c>
      <c r="D35" s="106" t="s">
        <v>60</v>
      </c>
      <c r="E35" s="97" t="str">
        <f t="shared" si="15"/>
        <v/>
      </c>
      <c r="F35" s="98" t="s">
        <v>65</v>
      </c>
      <c r="G35" s="99" t="str">
        <f t="shared" si="16"/>
        <v/>
      </c>
      <c r="H35" s="147" t="s">
        <v>84</v>
      </c>
      <c r="I35" s="149" t="str">
        <f t="shared" si="9"/>
        <v/>
      </c>
      <c r="J35" s="152"/>
      <c r="K35" s="100" t="str">
        <f t="shared" si="10"/>
        <v/>
      </c>
      <c r="L35" s="84" t="s">
        <v>85</v>
      </c>
      <c r="M35" s="181"/>
      <c r="N35" s="182"/>
      <c r="O35" s="108"/>
      <c r="P35" s="71" t="str">
        <f t="shared" si="0"/>
        <v/>
      </c>
      <c r="Q35" s="71" t="str">
        <f t="shared" si="1"/>
        <v/>
      </c>
      <c r="R35" s="72" t="str">
        <f t="shared" si="2"/>
        <v/>
      </c>
      <c r="S35" s="73" t="str">
        <f t="shared" si="3"/>
        <v/>
      </c>
      <c r="T35" s="73" t="str">
        <f t="shared" si="4"/>
        <v/>
      </c>
      <c r="U35" s="73" t="str">
        <f t="shared" si="5"/>
        <v/>
      </c>
      <c r="V35" s="73" t="str">
        <f t="shared" si="6"/>
        <v/>
      </c>
      <c r="W35" s="73" t="str">
        <f t="shared" si="7"/>
        <v/>
      </c>
      <c r="X35" s="73" t="str">
        <f t="shared" si="17"/>
        <v/>
      </c>
      <c r="Y35" s="73" t="str">
        <f t="shared" si="13"/>
        <v/>
      </c>
      <c r="Z35" s="95" t="e">
        <f t="shared" si="12"/>
        <v>#NUM!</v>
      </c>
      <c r="AA35" s="42" t="str">
        <f>IF(OR(DBCS($B35)="：",$B35="",DBCS($D35)="：",$D35=""),"",MAX(MIN($D35,TIME(23,59,59))-MAX($B35,$AH$1),0))</f>
        <v/>
      </c>
      <c r="AB35" s="43"/>
    </row>
    <row r="36" spans="1:28" ht="41.25" customHeight="1" thickBot="1">
      <c r="A36" s="44" t="s">
        <v>31</v>
      </c>
      <c r="B36" s="323"/>
      <c r="C36" s="324"/>
      <c r="D36" s="325"/>
      <c r="E36" s="326">
        <f>SUM(E9:E35)+SUM(G9:G35)/60</f>
        <v>0</v>
      </c>
      <c r="F36" s="327"/>
      <c r="G36" s="328" t="s">
        <v>1</v>
      </c>
      <c r="H36" s="329"/>
      <c r="I36" s="153"/>
      <c r="J36" s="154"/>
      <c r="K36" s="85">
        <f>SUM(K9:K35)</f>
        <v>0</v>
      </c>
      <c r="L36" s="190" t="s">
        <v>0</v>
      </c>
      <c r="M36" s="191"/>
      <c r="N36" s="341"/>
      <c r="O36" s="343"/>
      <c r="P36" s="58"/>
      <c r="Q36" s="58"/>
      <c r="R36" s="58"/>
      <c r="S36" s="58"/>
      <c r="T36" s="58"/>
      <c r="U36" s="58"/>
      <c r="V36" s="58"/>
      <c r="W36" s="74"/>
      <c r="X36" s="74"/>
      <c r="Y36" s="74"/>
      <c r="Z36" s="74"/>
      <c r="AA36" s="43"/>
      <c r="AB36" s="43"/>
    </row>
    <row r="37" spans="1:28" ht="19.5" customHeight="1">
      <c r="A37" s="9"/>
      <c r="B37" s="10"/>
      <c r="C37" s="10"/>
      <c r="D37" s="10"/>
      <c r="E37" s="2"/>
      <c r="F37" s="2"/>
      <c r="G37" s="10"/>
      <c r="H37" s="10"/>
      <c r="I37" s="10"/>
      <c r="J37" s="10"/>
      <c r="K37" s="1"/>
      <c r="L37" s="162"/>
      <c r="M37" s="11"/>
      <c r="N37" s="11"/>
      <c r="P37" s="58"/>
      <c r="Q37" s="58"/>
      <c r="R37" s="58"/>
      <c r="S37" s="58"/>
      <c r="T37" s="58"/>
      <c r="U37" s="58"/>
      <c r="V37" s="58"/>
      <c r="W37" s="58"/>
      <c r="X37" s="58"/>
      <c r="Y37" s="58"/>
      <c r="Z37" s="58"/>
    </row>
    <row r="38" spans="1:28">
      <c r="P38" s="58"/>
      <c r="Q38" s="58"/>
      <c r="R38" s="58"/>
      <c r="S38" s="58"/>
      <c r="T38" s="58"/>
      <c r="U38" s="58"/>
      <c r="V38" s="58"/>
      <c r="W38" s="58"/>
      <c r="X38" s="58"/>
      <c r="Y38" s="58"/>
      <c r="Z38" s="58"/>
    </row>
    <row r="39" spans="1:28">
      <c r="P39" s="58"/>
      <c r="Q39" s="58"/>
      <c r="R39" s="58"/>
      <c r="S39" s="58"/>
      <c r="T39" s="58"/>
      <c r="U39" s="58"/>
      <c r="V39" s="58"/>
      <c r="W39" s="58"/>
      <c r="X39" s="58"/>
      <c r="Y39" s="58"/>
      <c r="Z39" s="58"/>
    </row>
    <row r="40" spans="1:28">
      <c r="P40" s="58"/>
      <c r="Q40" s="58"/>
      <c r="R40" s="58"/>
      <c r="S40" s="58"/>
      <c r="T40" s="58"/>
      <c r="U40" s="58"/>
      <c r="V40" s="58"/>
      <c r="W40" s="58"/>
      <c r="X40" s="58"/>
      <c r="Y40" s="58"/>
      <c r="Z40" s="58"/>
    </row>
    <row r="41" spans="1:28">
      <c r="P41" s="58"/>
      <c r="Q41" s="58"/>
      <c r="R41" s="58"/>
      <c r="S41" s="58"/>
      <c r="T41" s="58"/>
      <c r="U41" s="58"/>
      <c r="V41" s="58"/>
      <c r="W41" s="58"/>
      <c r="X41" s="58"/>
      <c r="Y41" s="58"/>
      <c r="Z41" s="58"/>
    </row>
    <row r="42" spans="1:28">
      <c r="P42" s="58"/>
      <c r="Q42" s="58"/>
      <c r="R42" s="58"/>
      <c r="S42" s="58"/>
      <c r="T42" s="58"/>
      <c r="U42" s="58"/>
      <c r="V42" s="58"/>
      <c r="W42" s="58"/>
      <c r="X42" s="58"/>
      <c r="Y42" s="58"/>
      <c r="Z42" s="58"/>
    </row>
    <row r="43" spans="1:28">
      <c r="P43" s="58"/>
      <c r="Q43" s="58"/>
      <c r="R43" s="58"/>
      <c r="S43" s="58"/>
      <c r="T43" s="58"/>
      <c r="U43" s="58"/>
      <c r="V43" s="58"/>
      <c r="W43" s="58"/>
      <c r="X43" s="58"/>
      <c r="Y43" s="58"/>
      <c r="Z43" s="58"/>
    </row>
    <row r="44" spans="1:28">
      <c r="P44" s="58"/>
      <c r="Q44" s="58"/>
      <c r="R44" s="58"/>
      <c r="S44" s="58"/>
      <c r="T44" s="58"/>
      <c r="U44" s="58"/>
      <c r="V44" s="58"/>
      <c r="W44" s="58"/>
      <c r="X44" s="58"/>
      <c r="Y44" s="58"/>
      <c r="Z44" s="58"/>
    </row>
    <row r="45" spans="1:28">
      <c r="P45" s="58"/>
      <c r="Q45" s="58"/>
      <c r="R45" s="58"/>
      <c r="S45" s="58"/>
      <c r="T45" s="58"/>
      <c r="U45" s="58"/>
      <c r="V45" s="58"/>
      <c r="W45" s="58"/>
      <c r="X45" s="58"/>
      <c r="Y45" s="58"/>
      <c r="Z45" s="58"/>
    </row>
    <row r="46" spans="1:28">
      <c r="P46" s="58"/>
      <c r="Q46" s="58"/>
      <c r="R46" s="58"/>
      <c r="S46" s="58"/>
      <c r="T46" s="58"/>
      <c r="U46" s="58"/>
      <c r="V46" s="58"/>
      <c r="W46" s="58"/>
      <c r="X46" s="58"/>
      <c r="Y46" s="58"/>
      <c r="Z46" s="58"/>
    </row>
    <row r="47" spans="1:28">
      <c r="P47" s="58"/>
      <c r="Q47" s="58"/>
      <c r="R47" s="58"/>
      <c r="S47" s="58"/>
      <c r="T47" s="58"/>
      <c r="U47" s="58"/>
      <c r="V47" s="58"/>
      <c r="W47" s="58"/>
      <c r="X47" s="58"/>
      <c r="Y47" s="58"/>
      <c r="Z47" s="58"/>
    </row>
    <row r="48" spans="1:28">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sheetData>
  <sheetProtection sheet="1" objects="1" scenarios="1"/>
  <mergeCells count="29">
    <mergeCell ref="AE1:AE5"/>
    <mergeCell ref="AI6:AJ6"/>
    <mergeCell ref="M7:N7"/>
    <mergeCell ref="X7:X8"/>
    <mergeCell ref="N36:O36"/>
    <mergeCell ref="P7:P8"/>
    <mergeCell ref="T7:T8"/>
    <mergeCell ref="U7:U8"/>
    <mergeCell ref="V7:V8"/>
    <mergeCell ref="W7:W8"/>
    <mergeCell ref="Q7:Q8"/>
    <mergeCell ref="R7:R8"/>
    <mergeCell ref="S7:S8"/>
    <mergeCell ref="N5:O5"/>
    <mergeCell ref="N6:O6"/>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33:M35">
      <formula1>$AF$11:$AF$20</formula1>
    </dataValidation>
    <dataValidation type="list" allowBlank="1" showInputMessage="1" showErrorMessage="1" sqref="M9:M32">
      <formula1>$AF$11:$AF$21</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Q51"/>
  <sheetViews>
    <sheetView zoomScale="70" zoomScaleNormal="70" workbookViewId="0">
      <selection activeCell="N12" sqref="N12"/>
    </sheetView>
  </sheetViews>
  <sheetFormatPr defaultColWidth="11.375" defaultRowHeight="13.5"/>
  <cols>
    <col min="1" max="1" width="17.75" style="4" customWidth="1"/>
    <col min="2" max="2" width="9.625" style="4" customWidth="1"/>
    <col min="3" max="3" width="3.875" style="115"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5" width="10.625" style="4" customWidth="1"/>
    <col min="46"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c r="A1" s="45" t="s">
        <v>156</v>
      </c>
      <c r="B1" s="46"/>
      <c r="C1" s="123"/>
      <c r="D1" s="334" t="e">
        <f>"作　業　日　報　兼　直　接　人　件　費　個　別　明　細　表　（"&amp;AK7&amp;"年"&amp;AK8&amp;"月支払分）"</f>
        <v>#NUM!</v>
      </c>
      <c r="E1" s="334"/>
      <c r="F1" s="334"/>
      <c r="G1" s="334"/>
      <c r="H1" s="334"/>
      <c r="I1" s="334"/>
      <c r="J1" s="334"/>
      <c r="K1" s="334"/>
      <c r="L1" s="334"/>
      <c r="M1" s="334"/>
      <c r="N1" s="334"/>
      <c r="O1" s="334"/>
      <c r="AE1" s="330" t="s">
        <v>97</v>
      </c>
      <c r="AF1" s="59" t="s">
        <v>42</v>
      </c>
      <c r="AG1" s="60">
        <f>初期条件設定表!$C$10</f>
        <v>0</v>
      </c>
      <c r="AH1" s="60">
        <f>初期条件設定表!$C$14</f>
        <v>0</v>
      </c>
      <c r="AI1" s="58"/>
      <c r="AJ1" s="61" t="s">
        <v>11</v>
      </c>
      <c r="AK1" s="62" t="e">
        <f>'入力用 従事者別直接人件費集計表（前期）'!A14</f>
        <v>#NUM!</v>
      </c>
      <c r="AL1" s="58"/>
      <c r="AM1" s="58"/>
      <c r="AN1" s="61" t="s">
        <v>41</v>
      </c>
      <c r="AO1" s="63" t="str">
        <f ca="1">RIGHT(CELL("filename",A1),LEN(CELL("filename",A1))-FIND("]",CELL("filename",A1)))</f>
        <v>2024年8月作業分</v>
      </c>
      <c r="AP1" s="37"/>
      <c r="AQ1" s="38"/>
    </row>
    <row r="2" spans="1:43" ht="24.75" customHeight="1">
      <c r="C2" s="123"/>
      <c r="D2" s="334"/>
      <c r="E2" s="334"/>
      <c r="F2" s="334"/>
      <c r="G2" s="334"/>
      <c r="H2" s="334"/>
      <c r="I2" s="334"/>
      <c r="J2" s="334"/>
      <c r="K2" s="334"/>
      <c r="L2" s="334"/>
      <c r="M2" s="334"/>
      <c r="N2" s="334"/>
      <c r="O2" s="334"/>
      <c r="AE2" s="330"/>
      <c r="AF2" s="59"/>
      <c r="AG2" s="60">
        <f>初期条件設定表!$C$11</f>
        <v>0</v>
      </c>
      <c r="AH2" s="60">
        <f>初期条件設定表!$E$11</f>
        <v>0</v>
      </c>
      <c r="AI2" s="58"/>
      <c r="AJ2" s="61" t="s">
        <v>12</v>
      </c>
      <c r="AK2" s="62">
        <f>'入力用 従事者別直接人件費集計表（前期）'!D14</f>
        <v>8</v>
      </c>
      <c r="AL2" s="58"/>
      <c r="AM2" s="58"/>
      <c r="AN2" s="58"/>
      <c r="AO2" s="64"/>
    </row>
    <row r="3" spans="1:43" ht="27.75" customHeight="1">
      <c r="A3" s="3" t="s">
        <v>9</v>
      </c>
      <c r="B3" s="331" t="str">
        <f>'入力用 従事者別直接人件費集計表（前期）'!D5</f>
        <v/>
      </c>
      <c r="C3" s="331"/>
      <c r="D3" s="331"/>
      <c r="E3" s="39"/>
      <c r="F3" s="39"/>
      <c r="G3" s="39"/>
      <c r="H3" s="39"/>
      <c r="I3" s="39"/>
      <c r="J3" s="39"/>
      <c r="K3" s="39"/>
      <c r="L3" s="39"/>
      <c r="M3" s="39"/>
      <c r="N3" s="39"/>
      <c r="AE3" s="330"/>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32" t="str">
        <f>'入力用 従事者別直接人件費集計表（前期）'!D6</f>
        <v/>
      </c>
      <c r="C4" s="332"/>
      <c r="D4" s="332"/>
      <c r="E4" s="162"/>
      <c r="F4" s="162"/>
      <c r="G4" s="162"/>
      <c r="AE4" s="330"/>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33">
        <f>IF('入力用 従事者別直接人件費集計表（前期）'!Y8="","",'入力用 従事者別直接人件費集計表（前期）'!Y8)</f>
        <v>0</v>
      </c>
      <c r="C5" s="333"/>
      <c r="D5" s="333"/>
      <c r="E5" s="162"/>
      <c r="F5" s="162"/>
      <c r="G5" s="162"/>
      <c r="N5" s="335" t="s">
        <v>158</v>
      </c>
      <c r="O5" s="336"/>
      <c r="AE5" s="330"/>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48"/>
      <c r="O6" s="349"/>
      <c r="P6" s="69" t="s">
        <v>46</v>
      </c>
      <c r="Q6" s="70" t="s">
        <v>48</v>
      </c>
      <c r="R6" s="69" t="s">
        <v>47</v>
      </c>
      <c r="S6" s="69" t="s">
        <v>49</v>
      </c>
      <c r="T6" s="69" t="s">
        <v>50</v>
      </c>
      <c r="U6" s="69" t="s">
        <v>51</v>
      </c>
      <c r="V6" s="69" t="s">
        <v>61</v>
      </c>
      <c r="W6" s="69" t="s">
        <v>62</v>
      </c>
      <c r="X6" s="69" t="s">
        <v>63</v>
      </c>
      <c r="Y6" s="69"/>
      <c r="Z6" s="69"/>
      <c r="AA6" s="41"/>
      <c r="AF6" s="165" t="s">
        <v>98</v>
      </c>
      <c r="AG6" s="67">
        <f>IF(初期条件設定表!$C$24="末",TEXT(DATE(AK1,AK2,1)-1,"d"),初期条件設定表!$C$24)</f>
        <v>0</v>
      </c>
      <c r="AH6" s="58" t="s">
        <v>36</v>
      </c>
      <c r="AI6" s="337" t="s">
        <v>108</v>
      </c>
      <c r="AJ6" s="337"/>
      <c r="AK6" s="155">
        <f>初期条件設定表!$C$15</f>
        <v>0</v>
      </c>
    </row>
    <row r="7" spans="1:43" s="115" customFormat="1" ht="24" customHeight="1">
      <c r="A7" s="350" t="s">
        <v>7</v>
      </c>
      <c r="B7" s="352" t="s">
        <v>6</v>
      </c>
      <c r="C7" s="352"/>
      <c r="D7" s="352"/>
      <c r="E7" s="354" t="s">
        <v>5</v>
      </c>
      <c r="F7" s="355"/>
      <c r="G7" s="355"/>
      <c r="H7" s="356"/>
      <c r="I7" s="362" t="s">
        <v>107</v>
      </c>
      <c r="J7" s="362" t="s">
        <v>106</v>
      </c>
      <c r="K7" s="354" t="s">
        <v>4</v>
      </c>
      <c r="L7" s="356"/>
      <c r="M7" s="367" t="s">
        <v>115</v>
      </c>
      <c r="N7" s="339"/>
      <c r="O7" s="345" t="s">
        <v>157</v>
      </c>
      <c r="P7" s="347" t="s">
        <v>53</v>
      </c>
      <c r="Q7" s="344" t="s">
        <v>32</v>
      </c>
      <c r="R7" s="344" t="s">
        <v>33</v>
      </c>
      <c r="S7" s="344" t="s">
        <v>54</v>
      </c>
      <c r="T7" s="344"/>
      <c r="U7" s="344" t="s">
        <v>52</v>
      </c>
      <c r="V7" s="344"/>
      <c r="W7" s="344" t="s">
        <v>55</v>
      </c>
      <c r="X7" s="340" t="s">
        <v>56</v>
      </c>
      <c r="Y7" s="166"/>
      <c r="Z7" s="166"/>
      <c r="AJ7" s="115" t="s">
        <v>111</v>
      </c>
      <c r="AK7" s="116" t="e">
        <f>IF(初期条件設定表!C26="当月",'入力用 従事者別直接人件費集計表（前期）'!A14,'入力用 従事者別直接人件費集計表（前期）'!A15)</f>
        <v>#NUM!</v>
      </c>
    </row>
    <row r="8" spans="1:43" s="115" customFormat="1" ht="24" customHeight="1" thickBot="1">
      <c r="A8" s="351"/>
      <c r="B8" s="353"/>
      <c r="C8" s="353"/>
      <c r="D8" s="353"/>
      <c r="E8" s="357"/>
      <c r="F8" s="358"/>
      <c r="G8" s="358"/>
      <c r="H8" s="359"/>
      <c r="I8" s="363"/>
      <c r="J8" s="363"/>
      <c r="K8" s="360"/>
      <c r="L8" s="361"/>
      <c r="M8" s="188" t="s">
        <v>116</v>
      </c>
      <c r="N8" s="189" t="s">
        <v>130</v>
      </c>
      <c r="O8" s="346"/>
      <c r="P8" s="347"/>
      <c r="Q8" s="344"/>
      <c r="R8" s="344"/>
      <c r="S8" s="344"/>
      <c r="T8" s="344"/>
      <c r="U8" s="344"/>
      <c r="V8" s="344"/>
      <c r="W8" s="344"/>
      <c r="X8" s="340"/>
      <c r="Y8" s="166"/>
      <c r="Z8" s="166"/>
      <c r="AJ8" s="115" t="s">
        <v>110</v>
      </c>
      <c r="AK8" s="116">
        <f>IF(初期条件設定表!C26="当月",'入力用 従事者別直接人件費集計表（前期）'!D14,'入力用 従事者別直接人件費集計表（前期）'!D15)</f>
        <v>9</v>
      </c>
    </row>
    <row r="9" spans="1:43" ht="46.15" customHeight="1">
      <c r="A9" s="88" t="e">
        <f>Z9</f>
        <v>#NUM!</v>
      </c>
      <c r="B9" s="101" t="s">
        <v>30</v>
      </c>
      <c r="C9" s="89" t="s">
        <v>3</v>
      </c>
      <c r="D9" s="104" t="s">
        <v>30</v>
      </c>
      <c r="E9" s="90" t="str">
        <f>IFERROR(HOUR(R9),"")</f>
        <v/>
      </c>
      <c r="F9" s="91" t="s">
        <v>28</v>
      </c>
      <c r="G9" s="92" t="str">
        <f>IFERROR(MINUTE(R9),"")</f>
        <v/>
      </c>
      <c r="H9" s="146" t="s">
        <v>29</v>
      </c>
      <c r="I9" s="150" t="str">
        <f>U9</f>
        <v/>
      </c>
      <c r="J9" s="151"/>
      <c r="K9" s="93" t="str">
        <f>IFERROR((E9+G9/60)*$B$5,"")</f>
        <v/>
      </c>
      <c r="L9" s="169" t="s">
        <v>0</v>
      </c>
      <c r="M9" s="170"/>
      <c r="N9" s="171"/>
      <c r="O9" s="372"/>
      <c r="P9" s="71" t="str">
        <f t="shared" ref="P9:P35" si="0">IF(OR(DBCS(B9)="：",B9="",DBCS(D9)="：",D9=""),"",$D9-$B9)</f>
        <v/>
      </c>
      <c r="Q9" s="71" t="str">
        <f t="shared" ref="Q9:Q35" si="1">IFERROR(IF(J9="",D9-B9-X9,D9-B9-J9-X9),"")</f>
        <v/>
      </c>
      <c r="R9" s="72" t="str">
        <f t="shared" ref="R9:R35" si="2">IFERROR(MIN(IF(Q9&gt;0,FLOOR(Q9,"0:30"),""),$AK$6),"")</f>
        <v/>
      </c>
      <c r="S9" s="73" t="str">
        <f t="shared" ref="S9:S35" si="3">IF(OR(DBCS($B9)="：",$B9="",DBCS($D9)="：",$D9=""),"",MAX(MIN($D9,AG$1)-MAX($B9,TIME(0,0,0)),0))</f>
        <v/>
      </c>
      <c r="T9" s="73" t="str">
        <f t="shared" ref="T9:T35" si="4">IF(OR(DBCS($B9)="：",$B9="",DBCS($D9)="：",$D9=""),"",MAX(MIN($D9,AH$2)-MAX($B9,$AG$2),0))</f>
        <v/>
      </c>
      <c r="U9" s="73" t="str">
        <f t="shared" ref="U9:U35" si="5">IF(OR(DBCS($B9)="：",$B9="",DBCS($D9)="：",$D9=""),"",MAX(MIN($D9,$AH$3)-MAX($B9,$AG$3),0))</f>
        <v/>
      </c>
      <c r="V9" s="73" t="str">
        <f t="shared" ref="V9:V35" si="6">IF(OR(DBCS($B9)="：",$B9="",DBCS($D9)="：",$D9=""),"",MAX(MIN($D9,$AH$4)-MAX($B9,$AG$4),0))</f>
        <v/>
      </c>
      <c r="W9" s="73" t="str">
        <f t="shared" ref="W9:W35" si="7">IF(OR(DBCS($B9)="：",$B9="",DBCS($D9)="：",$D9=""),"",MAX(MIN($D9,TIME(23,59,59))-MAX($B9,$AH$1),0))</f>
        <v/>
      </c>
      <c r="X9" s="73" t="str">
        <f>IF(OR(DBCS($B9)="：",$B9="",DBCS($D9)="：",$D9=""),"",SUM(S9:W9))</f>
        <v/>
      </c>
      <c r="Y9" s="58"/>
      <c r="Z9" s="88" t="e">
        <f>IF($AK$3="","",IF(FIND(TEXT($AK$3,"aaa"),$AO$5)&gt;$AO$4,$AK$3,IF(FIND(TEXT($AK$3+1,"aaa"),$AO$5)&gt;$AO$4,$AK$3+1,IF(FIND(TEXT($AK$3+2,"aaa"),$AO$5)&gt;$AO$4,$AK$3+2,IF(FIND(TEXT($AK$3+3,"aaa"),$AO$5)&gt;$AO$4,$AK$3+3,"")))))</f>
        <v>#NUM!</v>
      </c>
      <c r="AB9" s="43"/>
    </row>
    <row r="10" spans="1:43" ht="46.15" customHeight="1">
      <c r="A10" s="88" t="e">
        <f t="shared" ref="A10:A35" si="8">Z10</f>
        <v>#NUM!</v>
      </c>
      <c r="B10" s="101" t="s">
        <v>30</v>
      </c>
      <c r="C10" s="89" t="s">
        <v>3</v>
      </c>
      <c r="D10" s="104" t="s">
        <v>30</v>
      </c>
      <c r="E10" s="90" t="str">
        <f>IFERROR(HOUR(R10),"")</f>
        <v/>
      </c>
      <c r="F10" s="91" t="s">
        <v>28</v>
      </c>
      <c r="G10" s="92" t="str">
        <f>IFERROR(MINUTE(R10),"")</f>
        <v/>
      </c>
      <c r="H10" s="146" t="s">
        <v>29</v>
      </c>
      <c r="I10" s="148" t="str">
        <f t="shared" ref="I10:I35" si="9">U10</f>
        <v/>
      </c>
      <c r="J10" s="151"/>
      <c r="K10" s="93" t="str">
        <f t="shared" ref="K10:K35" si="10">IFERROR((E10+G10/60)*$B$5,"")</f>
        <v/>
      </c>
      <c r="L10" s="169" t="s">
        <v>0</v>
      </c>
      <c r="M10" s="172"/>
      <c r="N10" s="173"/>
      <c r="O10" s="37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8" t="e">
        <f t="shared" ref="Z10:Z35" si="12">IF($A9="","",IF(AND($A9+1&lt;=$AK$4,FIND(TEXT($A9+1,"aaa"),$AO$5)&gt;$AO$4),$A9+1,IF(AND($A9+2&lt;=$AK$4,FIND(TEXT($A9+2,"aaa"),$AO$5)&gt;$AO$4),$A9+2,IF(AND($A9+3&lt;=$AK$4,FIND(TEXT($A9+3,"aaa"),$AO$5)&gt;$AO$4),$A9+3,IF(AND($A9+4&lt;=$AK$4,FIND(TEXT($A9+4,"aaa"),$AO$5)&gt;$AO$4),$A9+4,"")))))</f>
        <v>#NUM!</v>
      </c>
      <c r="AB10" s="43"/>
      <c r="AF10" s="174" t="s">
        <v>117</v>
      </c>
      <c r="AG10" s="174" t="s">
        <v>136</v>
      </c>
    </row>
    <row r="11" spans="1:43" ht="46.15" customHeight="1">
      <c r="A11" s="88" t="e">
        <f t="shared" si="8"/>
        <v>#NUM!</v>
      </c>
      <c r="B11" s="101" t="s">
        <v>30</v>
      </c>
      <c r="C11" s="89" t="s">
        <v>3</v>
      </c>
      <c r="D11" s="104" t="s">
        <v>30</v>
      </c>
      <c r="E11" s="90" t="str">
        <f>IFERROR(HOUR(R11),"")</f>
        <v/>
      </c>
      <c r="F11" s="91" t="s">
        <v>28</v>
      </c>
      <c r="G11" s="92" t="str">
        <f>IFERROR(MINUTE(R11),"")</f>
        <v/>
      </c>
      <c r="H11" s="146" t="s">
        <v>29</v>
      </c>
      <c r="I11" s="148" t="str">
        <f t="shared" si="9"/>
        <v/>
      </c>
      <c r="J11" s="151"/>
      <c r="K11" s="93" t="str">
        <f t="shared" si="10"/>
        <v/>
      </c>
      <c r="L11" s="169" t="s">
        <v>0</v>
      </c>
      <c r="M11" s="172"/>
      <c r="N11" s="173"/>
      <c r="O11" s="37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8" t="e">
        <f t="shared" si="12"/>
        <v>#NUM!</v>
      </c>
      <c r="AB11" s="43"/>
      <c r="AF11" s="145" t="str">
        <f>初期条件設定表!U5</f>
        <v>　</v>
      </c>
      <c r="AG11" s="175" t="str">
        <f>初期条件設定表!V5</f>
        <v>　</v>
      </c>
    </row>
    <row r="12" spans="1:43" ht="46.15" customHeight="1">
      <c r="A12" s="88" t="e">
        <f t="shared" si="8"/>
        <v>#NUM!</v>
      </c>
      <c r="B12" s="101" t="s">
        <v>30</v>
      </c>
      <c r="C12" s="89" t="s">
        <v>3</v>
      </c>
      <c r="D12" s="104" t="s">
        <v>30</v>
      </c>
      <c r="E12" s="90" t="str">
        <f>IFERROR(HOUR(R12),"")</f>
        <v/>
      </c>
      <c r="F12" s="91" t="s">
        <v>28</v>
      </c>
      <c r="G12" s="92" t="str">
        <f>IFERROR(MINUTE(R12),"")</f>
        <v/>
      </c>
      <c r="H12" s="146" t="s">
        <v>29</v>
      </c>
      <c r="I12" s="148" t="str">
        <f t="shared" si="9"/>
        <v/>
      </c>
      <c r="J12" s="151"/>
      <c r="K12" s="93" t="str">
        <f t="shared" si="10"/>
        <v/>
      </c>
      <c r="L12" s="169" t="s">
        <v>0</v>
      </c>
      <c r="M12" s="172"/>
      <c r="N12" s="173"/>
      <c r="O12" s="37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8" t="e">
        <f t="shared" si="12"/>
        <v>#NUM!</v>
      </c>
      <c r="AB12" s="43"/>
      <c r="AF12" s="145" t="str">
        <f>初期条件設定表!U6</f>
        <v>設計（除ソフトウェア）</v>
      </c>
      <c r="AG12" s="176">
        <f>初期条件設定表!V6</f>
        <v>0</v>
      </c>
    </row>
    <row r="13" spans="1:43" ht="46.15" customHeight="1">
      <c r="A13" s="88" t="e">
        <f t="shared" si="8"/>
        <v>#NUM!</v>
      </c>
      <c r="B13" s="101" t="s">
        <v>30</v>
      </c>
      <c r="C13" s="89" t="s">
        <v>3</v>
      </c>
      <c r="D13" s="104" t="s">
        <v>30</v>
      </c>
      <c r="E13" s="90" t="str">
        <f>IFERROR(HOUR(R13),"")</f>
        <v/>
      </c>
      <c r="F13" s="91" t="s">
        <v>28</v>
      </c>
      <c r="G13" s="92" t="str">
        <f>IFERROR(MINUTE(R13),"")</f>
        <v/>
      </c>
      <c r="H13" s="146" t="s">
        <v>29</v>
      </c>
      <c r="I13" s="148" t="str">
        <f t="shared" si="9"/>
        <v/>
      </c>
      <c r="J13" s="151"/>
      <c r="K13" s="93" t="str">
        <f t="shared" si="10"/>
        <v/>
      </c>
      <c r="L13" s="169" t="s">
        <v>0</v>
      </c>
      <c r="M13" s="172"/>
      <c r="N13" s="173"/>
      <c r="O13" s="37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5" si="13">IF(OR(DBCS($B13)="：",$B13="",DBCS($D13)="：",$D13=""),"",MAX(MIN($D13,$AH$3)-MAX($B13,$AG$3),0))</f>
        <v/>
      </c>
      <c r="Z13" s="88" t="e">
        <f t="shared" si="12"/>
        <v>#NUM!</v>
      </c>
      <c r="AA13" s="42" t="str">
        <f t="shared" ref="AA13:AA33" si="14">IF(OR(DBCS($B13)="：",$B13="",DBCS($D13)="：",$D13=""),"",MAX(MIN($D13,TIME(23,59,59))-MAX($B13,$AH$1),0))</f>
        <v/>
      </c>
      <c r="AB13" s="43"/>
      <c r="AF13" s="145" t="str">
        <f>初期条件設定表!U7</f>
        <v>要件定義</v>
      </c>
      <c r="AG13" s="176">
        <f>初期条件設定表!V7</f>
        <v>0</v>
      </c>
    </row>
    <row r="14" spans="1:43" ht="46.15" customHeight="1">
      <c r="A14" s="88" t="e">
        <f t="shared" si="8"/>
        <v>#NUM!</v>
      </c>
      <c r="B14" s="101" t="s">
        <v>30</v>
      </c>
      <c r="C14" s="89" t="s">
        <v>3</v>
      </c>
      <c r="D14" s="104" t="s">
        <v>30</v>
      </c>
      <c r="E14" s="90" t="str">
        <f t="shared" ref="E14:E35" si="15">IFERROR(HOUR(R14),"")</f>
        <v/>
      </c>
      <c r="F14" s="91" t="s">
        <v>28</v>
      </c>
      <c r="G14" s="92" t="str">
        <f t="shared" ref="G14:G35" si="16">IFERROR(MINUTE(R14),"")</f>
        <v/>
      </c>
      <c r="H14" s="146" t="s">
        <v>29</v>
      </c>
      <c r="I14" s="148" t="str">
        <f t="shared" si="9"/>
        <v/>
      </c>
      <c r="J14" s="151"/>
      <c r="K14" s="93" t="str">
        <f t="shared" si="10"/>
        <v/>
      </c>
      <c r="L14" s="169" t="s">
        <v>0</v>
      </c>
      <c r="M14" s="172"/>
      <c r="N14" s="173"/>
      <c r="O14" s="37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8" t="e">
        <f t="shared" si="12"/>
        <v>#NUM!</v>
      </c>
      <c r="AA14" s="42" t="str">
        <f t="shared" si="14"/>
        <v/>
      </c>
      <c r="AB14" s="43"/>
      <c r="AF14" s="145" t="str">
        <f>初期条件設定表!U8</f>
        <v>システム要件定義</v>
      </c>
      <c r="AG14" s="176">
        <f>初期条件設定表!V8</f>
        <v>0</v>
      </c>
    </row>
    <row r="15" spans="1:43" ht="46.15" customHeight="1">
      <c r="A15" s="88" t="e">
        <f t="shared" si="8"/>
        <v>#NUM!</v>
      </c>
      <c r="B15" s="101" t="s">
        <v>30</v>
      </c>
      <c r="C15" s="89" t="s">
        <v>3</v>
      </c>
      <c r="D15" s="104" t="s">
        <v>30</v>
      </c>
      <c r="E15" s="90" t="str">
        <f t="shared" si="15"/>
        <v/>
      </c>
      <c r="F15" s="91" t="s">
        <v>28</v>
      </c>
      <c r="G15" s="92" t="str">
        <f t="shared" si="16"/>
        <v/>
      </c>
      <c r="H15" s="146" t="s">
        <v>29</v>
      </c>
      <c r="I15" s="148" t="str">
        <f t="shared" si="9"/>
        <v/>
      </c>
      <c r="J15" s="151"/>
      <c r="K15" s="93" t="str">
        <f t="shared" si="10"/>
        <v/>
      </c>
      <c r="L15" s="169" t="s">
        <v>0</v>
      </c>
      <c r="M15" s="172"/>
      <c r="N15" s="173"/>
      <c r="O15" s="37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8" t="e">
        <f t="shared" si="12"/>
        <v>#NUM!</v>
      </c>
      <c r="AA15" s="42" t="str">
        <f t="shared" si="14"/>
        <v/>
      </c>
      <c r="AB15" s="43"/>
      <c r="AF15" s="145" t="str">
        <f>初期条件設定表!U9</f>
        <v>システム方式設計</v>
      </c>
      <c r="AG15" s="176">
        <f>初期条件設定表!V9</f>
        <v>0</v>
      </c>
    </row>
    <row r="16" spans="1:43" ht="46.15" customHeight="1">
      <c r="A16" s="88" t="e">
        <f t="shared" si="8"/>
        <v>#NUM!</v>
      </c>
      <c r="B16" s="101" t="s">
        <v>30</v>
      </c>
      <c r="C16" s="89" t="s">
        <v>3</v>
      </c>
      <c r="D16" s="104" t="s">
        <v>30</v>
      </c>
      <c r="E16" s="90" t="str">
        <f t="shared" si="15"/>
        <v/>
      </c>
      <c r="F16" s="91" t="s">
        <v>28</v>
      </c>
      <c r="G16" s="92" t="str">
        <f t="shared" si="16"/>
        <v/>
      </c>
      <c r="H16" s="146" t="s">
        <v>29</v>
      </c>
      <c r="I16" s="148" t="str">
        <f t="shared" si="9"/>
        <v/>
      </c>
      <c r="J16" s="151"/>
      <c r="K16" s="93" t="str">
        <f t="shared" si="10"/>
        <v/>
      </c>
      <c r="L16" s="169" t="s">
        <v>0</v>
      </c>
      <c r="M16" s="172"/>
      <c r="N16" s="173"/>
      <c r="O16" s="37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8" t="e">
        <f t="shared" si="12"/>
        <v>#NUM!</v>
      </c>
      <c r="AA16" s="42" t="str">
        <f t="shared" si="14"/>
        <v/>
      </c>
      <c r="AB16" s="43"/>
      <c r="AF16" s="145" t="str">
        <f>初期条件設定表!U10</f>
        <v>ソフトウエア設計</v>
      </c>
      <c r="AG16" s="176">
        <f>初期条件設定表!V10</f>
        <v>0</v>
      </c>
    </row>
    <row r="17" spans="1:33" ht="46.15" customHeight="1">
      <c r="A17" s="88" t="e">
        <f t="shared" si="8"/>
        <v>#NUM!</v>
      </c>
      <c r="B17" s="101" t="s">
        <v>30</v>
      </c>
      <c r="C17" s="89" t="s">
        <v>3</v>
      </c>
      <c r="D17" s="104" t="s">
        <v>30</v>
      </c>
      <c r="E17" s="90" t="str">
        <f t="shared" si="15"/>
        <v/>
      </c>
      <c r="F17" s="91" t="s">
        <v>28</v>
      </c>
      <c r="G17" s="92" t="str">
        <f t="shared" si="16"/>
        <v/>
      </c>
      <c r="H17" s="146" t="s">
        <v>29</v>
      </c>
      <c r="I17" s="148" t="str">
        <f t="shared" si="9"/>
        <v/>
      </c>
      <c r="J17" s="151"/>
      <c r="K17" s="93" t="str">
        <f t="shared" si="10"/>
        <v/>
      </c>
      <c r="L17" s="169" t="s">
        <v>0</v>
      </c>
      <c r="M17" s="172"/>
      <c r="N17" s="173"/>
      <c r="O17" s="37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8" t="e">
        <f t="shared" si="12"/>
        <v>#NUM!</v>
      </c>
      <c r="AA17" s="42" t="str">
        <f t="shared" si="14"/>
        <v/>
      </c>
      <c r="AB17" s="43"/>
      <c r="AF17" s="145" t="str">
        <f>初期条件設定表!U11</f>
        <v>プログラミング</v>
      </c>
      <c r="AG17" s="176">
        <f>初期条件設定表!V11</f>
        <v>0</v>
      </c>
    </row>
    <row r="18" spans="1:33" ht="46.15" customHeight="1">
      <c r="A18" s="88" t="e">
        <f t="shared" si="8"/>
        <v>#NUM!</v>
      </c>
      <c r="B18" s="101" t="s">
        <v>30</v>
      </c>
      <c r="C18" s="89" t="s">
        <v>3</v>
      </c>
      <c r="D18" s="104" t="s">
        <v>30</v>
      </c>
      <c r="E18" s="90" t="str">
        <f t="shared" si="15"/>
        <v/>
      </c>
      <c r="F18" s="91" t="s">
        <v>28</v>
      </c>
      <c r="G18" s="92" t="str">
        <f t="shared" si="16"/>
        <v/>
      </c>
      <c r="H18" s="146" t="s">
        <v>29</v>
      </c>
      <c r="I18" s="148" t="str">
        <f t="shared" si="9"/>
        <v/>
      </c>
      <c r="J18" s="151"/>
      <c r="K18" s="93" t="str">
        <f t="shared" si="10"/>
        <v/>
      </c>
      <c r="L18" s="169" t="s">
        <v>0</v>
      </c>
      <c r="M18" s="172"/>
      <c r="N18" s="173"/>
      <c r="O18" s="37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8" t="e">
        <f t="shared" si="12"/>
        <v>#NUM!</v>
      </c>
      <c r="AA18" s="42" t="str">
        <f t="shared" si="14"/>
        <v/>
      </c>
      <c r="AB18" s="43"/>
      <c r="AF18" s="145" t="str">
        <f>初期条件設定表!U12</f>
        <v>ソフトウエアテスト</v>
      </c>
      <c r="AG18" s="176">
        <f>初期条件設定表!V12</f>
        <v>0</v>
      </c>
    </row>
    <row r="19" spans="1:33" ht="46.15" customHeight="1">
      <c r="A19" s="88" t="e">
        <f t="shared" si="8"/>
        <v>#NUM!</v>
      </c>
      <c r="B19" s="101" t="s">
        <v>30</v>
      </c>
      <c r="C19" s="89" t="s">
        <v>3</v>
      </c>
      <c r="D19" s="104" t="s">
        <v>30</v>
      </c>
      <c r="E19" s="90" t="str">
        <f t="shared" si="15"/>
        <v/>
      </c>
      <c r="F19" s="91" t="s">
        <v>28</v>
      </c>
      <c r="G19" s="92" t="str">
        <f t="shared" si="16"/>
        <v/>
      </c>
      <c r="H19" s="146" t="s">
        <v>29</v>
      </c>
      <c r="I19" s="148" t="str">
        <f t="shared" si="9"/>
        <v/>
      </c>
      <c r="J19" s="151"/>
      <c r="K19" s="93" t="str">
        <f t="shared" si="10"/>
        <v/>
      </c>
      <c r="L19" s="169" t="s">
        <v>0</v>
      </c>
      <c r="M19" s="172"/>
      <c r="N19" s="173"/>
      <c r="O19" s="37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8" t="e">
        <f t="shared" si="12"/>
        <v>#NUM!</v>
      </c>
      <c r="AA19" s="42" t="str">
        <f t="shared" si="14"/>
        <v/>
      </c>
      <c r="AB19" s="43"/>
      <c r="AF19" s="145" t="str">
        <f>初期条件設定表!U13</f>
        <v>システム結合</v>
      </c>
      <c r="AG19" s="176">
        <f>初期条件設定表!V13</f>
        <v>0</v>
      </c>
    </row>
    <row r="20" spans="1:33" ht="46.15" customHeight="1">
      <c r="A20" s="88" t="e">
        <f t="shared" si="8"/>
        <v>#NUM!</v>
      </c>
      <c r="B20" s="101" t="s">
        <v>30</v>
      </c>
      <c r="C20" s="89" t="s">
        <v>3</v>
      </c>
      <c r="D20" s="104" t="s">
        <v>30</v>
      </c>
      <c r="E20" s="90" t="str">
        <f t="shared" si="15"/>
        <v/>
      </c>
      <c r="F20" s="91" t="s">
        <v>28</v>
      </c>
      <c r="G20" s="92" t="str">
        <f t="shared" si="16"/>
        <v/>
      </c>
      <c r="H20" s="146" t="s">
        <v>29</v>
      </c>
      <c r="I20" s="148" t="str">
        <f t="shared" si="9"/>
        <v/>
      </c>
      <c r="J20" s="151"/>
      <c r="K20" s="93" t="str">
        <f t="shared" si="10"/>
        <v/>
      </c>
      <c r="L20" s="169" t="s">
        <v>0</v>
      </c>
      <c r="M20" s="172"/>
      <c r="N20" s="173"/>
      <c r="O20" s="37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8" t="e">
        <f t="shared" si="12"/>
        <v>#NUM!</v>
      </c>
      <c r="AA20" s="42" t="str">
        <f t="shared" si="14"/>
        <v/>
      </c>
      <c r="AB20" s="43"/>
      <c r="AF20" s="145" t="str">
        <f>初期条件設定表!U14</f>
        <v>システムテスト</v>
      </c>
      <c r="AG20" s="176">
        <f>初期条件設定表!V14</f>
        <v>0</v>
      </c>
    </row>
    <row r="21" spans="1:33" ht="46.15" customHeight="1">
      <c r="A21" s="88" t="e">
        <f t="shared" si="8"/>
        <v>#NUM!</v>
      </c>
      <c r="B21" s="101" t="s">
        <v>30</v>
      </c>
      <c r="C21" s="89" t="s">
        <v>3</v>
      </c>
      <c r="D21" s="104" t="s">
        <v>30</v>
      </c>
      <c r="E21" s="90" t="str">
        <f t="shared" si="15"/>
        <v/>
      </c>
      <c r="F21" s="91" t="s">
        <v>28</v>
      </c>
      <c r="G21" s="92" t="str">
        <f t="shared" si="16"/>
        <v/>
      </c>
      <c r="H21" s="146" t="s">
        <v>29</v>
      </c>
      <c r="I21" s="148" t="str">
        <f t="shared" si="9"/>
        <v/>
      </c>
      <c r="J21" s="151"/>
      <c r="K21" s="93" t="str">
        <f t="shared" si="10"/>
        <v/>
      </c>
      <c r="L21" s="169" t="s">
        <v>0</v>
      </c>
      <c r="M21" s="172"/>
      <c r="N21" s="173"/>
      <c r="O21" s="37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8" t="e">
        <f t="shared" si="12"/>
        <v>#NUM!</v>
      </c>
      <c r="AA21" s="42" t="str">
        <f t="shared" si="14"/>
        <v/>
      </c>
      <c r="AB21" s="43"/>
      <c r="AF21" s="145" t="str">
        <f>初期条件設定表!U15</f>
        <v>運用テスト</v>
      </c>
      <c r="AG21" s="176">
        <f>初期条件設定表!V15</f>
        <v>0</v>
      </c>
    </row>
    <row r="22" spans="1:33" ht="46.15" customHeight="1">
      <c r="A22" s="88" t="e">
        <f t="shared" si="8"/>
        <v>#NUM!</v>
      </c>
      <c r="B22" s="101" t="s">
        <v>30</v>
      </c>
      <c r="C22" s="89" t="s">
        <v>3</v>
      </c>
      <c r="D22" s="104" t="s">
        <v>30</v>
      </c>
      <c r="E22" s="90" t="str">
        <f t="shared" si="15"/>
        <v/>
      </c>
      <c r="F22" s="91" t="s">
        <v>28</v>
      </c>
      <c r="G22" s="92" t="str">
        <f t="shared" si="16"/>
        <v/>
      </c>
      <c r="H22" s="146" t="s">
        <v>29</v>
      </c>
      <c r="I22" s="148" t="str">
        <f t="shared" si="9"/>
        <v/>
      </c>
      <c r="J22" s="151"/>
      <c r="K22" s="93" t="str">
        <f t="shared" si="10"/>
        <v/>
      </c>
      <c r="L22" s="169" t="s">
        <v>0</v>
      </c>
      <c r="M22" s="172"/>
      <c r="N22" s="173"/>
      <c r="O22" s="37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8" t="e">
        <f t="shared" si="12"/>
        <v>#NUM!</v>
      </c>
      <c r="AA22" s="42" t="str">
        <f t="shared" si="14"/>
        <v/>
      </c>
      <c r="AB22" s="43"/>
      <c r="AF22" s="145" t="str">
        <f>初期条件設定表!U16</f>
        <v xml:space="preserve"> </v>
      </c>
      <c r="AG22" s="176">
        <f>初期条件設定表!V16</f>
        <v>0</v>
      </c>
    </row>
    <row r="23" spans="1:33" ht="46.15" customHeight="1">
      <c r="A23" s="88" t="e">
        <f t="shared" si="8"/>
        <v>#NUM!</v>
      </c>
      <c r="B23" s="101" t="s">
        <v>30</v>
      </c>
      <c r="C23" s="89" t="s">
        <v>3</v>
      </c>
      <c r="D23" s="104" t="s">
        <v>30</v>
      </c>
      <c r="E23" s="90" t="str">
        <f t="shared" si="15"/>
        <v/>
      </c>
      <c r="F23" s="91" t="s">
        <v>28</v>
      </c>
      <c r="G23" s="92" t="str">
        <f t="shared" si="16"/>
        <v/>
      </c>
      <c r="H23" s="146" t="s">
        <v>29</v>
      </c>
      <c r="I23" s="148" t="str">
        <f t="shared" si="9"/>
        <v/>
      </c>
      <c r="J23" s="151"/>
      <c r="K23" s="93" t="str">
        <f t="shared" si="10"/>
        <v/>
      </c>
      <c r="L23" s="169" t="s">
        <v>0</v>
      </c>
      <c r="M23" s="172"/>
      <c r="N23" s="173"/>
      <c r="O23" s="37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8" t="e">
        <f t="shared" si="12"/>
        <v>#NUM!</v>
      </c>
      <c r="AA23" s="42" t="str">
        <f t="shared" si="14"/>
        <v/>
      </c>
      <c r="AB23" s="43"/>
      <c r="AF23" s="145" t="str">
        <f>初期条件設定表!U17</f>
        <v xml:space="preserve"> </v>
      </c>
      <c r="AG23" s="176">
        <f>初期条件設定表!V17</f>
        <v>0</v>
      </c>
    </row>
    <row r="24" spans="1:33" ht="46.15" customHeight="1">
      <c r="A24" s="88" t="e">
        <f t="shared" si="8"/>
        <v>#NUM!</v>
      </c>
      <c r="B24" s="101" t="s">
        <v>30</v>
      </c>
      <c r="C24" s="89" t="s">
        <v>3</v>
      </c>
      <c r="D24" s="104" t="s">
        <v>30</v>
      </c>
      <c r="E24" s="90" t="str">
        <f t="shared" si="15"/>
        <v/>
      </c>
      <c r="F24" s="91" t="s">
        <v>28</v>
      </c>
      <c r="G24" s="92" t="str">
        <f t="shared" si="16"/>
        <v/>
      </c>
      <c r="H24" s="146" t="s">
        <v>29</v>
      </c>
      <c r="I24" s="148" t="str">
        <f t="shared" si="9"/>
        <v/>
      </c>
      <c r="J24" s="151"/>
      <c r="K24" s="93" t="str">
        <f t="shared" si="10"/>
        <v/>
      </c>
      <c r="L24" s="169" t="s">
        <v>0</v>
      </c>
      <c r="M24" s="172"/>
      <c r="N24" s="173"/>
      <c r="O24" s="37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8" t="e">
        <f t="shared" si="12"/>
        <v>#NUM!</v>
      </c>
      <c r="AA24" s="42" t="str">
        <f t="shared" si="14"/>
        <v/>
      </c>
      <c r="AB24" s="43"/>
      <c r="AF24" s="145" t="str">
        <f>初期条件設定表!U18</f>
        <v xml:space="preserve"> </v>
      </c>
      <c r="AG24" s="176">
        <f>初期条件設定表!V18</f>
        <v>0</v>
      </c>
    </row>
    <row r="25" spans="1:33" ht="46.15" customHeight="1">
      <c r="A25" s="88" t="e">
        <f t="shared" si="8"/>
        <v>#NUM!</v>
      </c>
      <c r="B25" s="101" t="s">
        <v>30</v>
      </c>
      <c r="C25" s="89" t="s">
        <v>3</v>
      </c>
      <c r="D25" s="104" t="s">
        <v>30</v>
      </c>
      <c r="E25" s="90" t="str">
        <f t="shared" si="15"/>
        <v/>
      </c>
      <c r="F25" s="91" t="s">
        <v>28</v>
      </c>
      <c r="G25" s="92" t="str">
        <f t="shared" si="16"/>
        <v/>
      </c>
      <c r="H25" s="146" t="s">
        <v>29</v>
      </c>
      <c r="I25" s="148" t="str">
        <f t="shared" si="9"/>
        <v/>
      </c>
      <c r="J25" s="151"/>
      <c r="K25" s="93" t="str">
        <f t="shared" si="10"/>
        <v/>
      </c>
      <c r="L25" s="169" t="s">
        <v>0</v>
      </c>
      <c r="M25" s="172"/>
      <c r="N25" s="173"/>
      <c r="O25" s="37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8" t="e">
        <f t="shared" si="12"/>
        <v>#NUM!</v>
      </c>
      <c r="AA25" s="42" t="str">
        <f t="shared" si="14"/>
        <v/>
      </c>
      <c r="AB25" s="43"/>
      <c r="AF25" s="145" t="str">
        <f>初期条件設定表!U19</f>
        <v xml:space="preserve"> </v>
      </c>
      <c r="AG25" s="176">
        <f>初期条件設定表!V19</f>
        <v>0</v>
      </c>
    </row>
    <row r="26" spans="1:33" ht="46.15" customHeight="1">
      <c r="A26" s="88" t="e">
        <f t="shared" si="8"/>
        <v>#NUM!</v>
      </c>
      <c r="B26" s="101" t="s">
        <v>30</v>
      </c>
      <c r="C26" s="89" t="s">
        <v>3</v>
      </c>
      <c r="D26" s="104" t="s">
        <v>30</v>
      </c>
      <c r="E26" s="90" t="str">
        <f t="shared" si="15"/>
        <v/>
      </c>
      <c r="F26" s="91" t="s">
        <v>28</v>
      </c>
      <c r="G26" s="92" t="str">
        <f t="shared" si="16"/>
        <v/>
      </c>
      <c r="H26" s="146" t="s">
        <v>29</v>
      </c>
      <c r="I26" s="148" t="str">
        <f t="shared" si="9"/>
        <v/>
      </c>
      <c r="J26" s="151"/>
      <c r="K26" s="93" t="str">
        <f t="shared" si="10"/>
        <v/>
      </c>
      <c r="L26" s="169" t="s">
        <v>0</v>
      </c>
      <c r="M26" s="172"/>
      <c r="N26" s="173"/>
      <c r="O26" s="37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8" t="e">
        <f t="shared" si="12"/>
        <v>#NUM!</v>
      </c>
      <c r="AA26" s="42" t="str">
        <f t="shared" si="14"/>
        <v/>
      </c>
      <c r="AB26" s="43"/>
      <c r="AF26" s="145" t="str">
        <f>初期条件設定表!U20</f>
        <v xml:space="preserve"> </v>
      </c>
      <c r="AG26" s="176">
        <f>初期条件設定表!V20</f>
        <v>0</v>
      </c>
    </row>
    <row r="27" spans="1:33" ht="46.15" customHeight="1">
      <c r="A27" s="88" t="e">
        <f t="shared" si="8"/>
        <v>#NUM!</v>
      </c>
      <c r="B27" s="101" t="s">
        <v>30</v>
      </c>
      <c r="C27" s="89" t="s">
        <v>3</v>
      </c>
      <c r="D27" s="104" t="s">
        <v>30</v>
      </c>
      <c r="E27" s="90" t="str">
        <f t="shared" si="15"/>
        <v/>
      </c>
      <c r="F27" s="91" t="s">
        <v>28</v>
      </c>
      <c r="G27" s="92" t="str">
        <f t="shared" si="16"/>
        <v/>
      </c>
      <c r="H27" s="146" t="s">
        <v>29</v>
      </c>
      <c r="I27" s="148" t="str">
        <f t="shared" si="9"/>
        <v/>
      </c>
      <c r="J27" s="151"/>
      <c r="K27" s="93" t="str">
        <f t="shared" si="10"/>
        <v/>
      </c>
      <c r="L27" s="169" t="s">
        <v>0</v>
      </c>
      <c r="M27" s="172"/>
      <c r="N27" s="173"/>
      <c r="O27" s="37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8" t="e">
        <f t="shared" si="12"/>
        <v>#NUM!</v>
      </c>
      <c r="AA27" s="42" t="str">
        <f t="shared" si="14"/>
        <v/>
      </c>
      <c r="AB27" s="43"/>
      <c r="AF27" s="145" t="str">
        <f>初期条件設定表!U21</f>
        <v xml:space="preserve"> </v>
      </c>
      <c r="AG27" s="176">
        <f>初期条件設定表!V21</f>
        <v>0</v>
      </c>
    </row>
    <row r="28" spans="1:33" ht="46.15" customHeight="1">
      <c r="A28" s="88" t="e">
        <f t="shared" si="8"/>
        <v>#NUM!</v>
      </c>
      <c r="B28" s="101" t="s">
        <v>30</v>
      </c>
      <c r="C28" s="89" t="s">
        <v>3</v>
      </c>
      <c r="D28" s="104" t="s">
        <v>30</v>
      </c>
      <c r="E28" s="90" t="str">
        <f t="shared" si="15"/>
        <v/>
      </c>
      <c r="F28" s="91" t="s">
        <v>28</v>
      </c>
      <c r="G28" s="92" t="str">
        <f t="shared" si="16"/>
        <v/>
      </c>
      <c r="H28" s="146" t="s">
        <v>29</v>
      </c>
      <c r="I28" s="148" t="str">
        <f t="shared" si="9"/>
        <v/>
      </c>
      <c r="J28" s="151"/>
      <c r="K28" s="93" t="str">
        <f t="shared" si="10"/>
        <v/>
      </c>
      <c r="L28" s="169" t="s">
        <v>0</v>
      </c>
      <c r="M28" s="172"/>
      <c r="N28" s="173"/>
      <c r="O28" s="37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8" t="e">
        <f t="shared" si="12"/>
        <v>#NUM!</v>
      </c>
      <c r="AA28" s="42" t="str">
        <f t="shared" si="14"/>
        <v/>
      </c>
      <c r="AB28" s="43"/>
      <c r="AF28" s="145" t="str">
        <f>初期条件設定表!U22</f>
        <v xml:space="preserve"> </v>
      </c>
      <c r="AG28" s="176">
        <f>初期条件設定表!V22</f>
        <v>0</v>
      </c>
    </row>
    <row r="29" spans="1:33" ht="46.15" customHeight="1">
      <c r="A29" s="88" t="e">
        <f t="shared" si="8"/>
        <v>#NUM!</v>
      </c>
      <c r="B29" s="101" t="s">
        <v>30</v>
      </c>
      <c r="C29" s="89" t="s">
        <v>3</v>
      </c>
      <c r="D29" s="104" t="s">
        <v>30</v>
      </c>
      <c r="E29" s="90" t="str">
        <f t="shared" si="15"/>
        <v/>
      </c>
      <c r="F29" s="91" t="s">
        <v>28</v>
      </c>
      <c r="G29" s="92" t="str">
        <f t="shared" si="16"/>
        <v/>
      </c>
      <c r="H29" s="146" t="s">
        <v>29</v>
      </c>
      <c r="I29" s="148" t="str">
        <f t="shared" si="9"/>
        <v/>
      </c>
      <c r="J29" s="151"/>
      <c r="K29" s="93" t="str">
        <f t="shared" si="10"/>
        <v/>
      </c>
      <c r="L29" s="169" t="s">
        <v>0</v>
      </c>
      <c r="M29" s="172"/>
      <c r="N29" s="173"/>
      <c r="O29" s="37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8" t="e">
        <f t="shared" si="12"/>
        <v>#NUM!</v>
      </c>
      <c r="AA29" s="42" t="str">
        <f t="shared" si="14"/>
        <v/>
      </c>
      <c r="AB29" s="43"/>
      <c r="AF29" s="145" t="str">
        <f>初期条件設定表!U23</f>
        <v xml:space="preserve"> </v>
      </c>
      <c r="AG29" s="176">
        <f>初期条件設定表!V23</f>
        <v>0</v>
      </c>
    </row>
    <row r="30" spans="1:33" ht="46.15" customHeight="1">
      <c r="A30" s="88" t="e">
        <f t="shared" si="8"/>
        <v>#NUM!</v>
      </c>
      <c r="B30" s="101" t="s">
        <v>30</v>
      </c>
      <c r="C30" s="89" t="s">
        <v>3</v>
      </c>
      <c r="D30" s="104" t="s">
        <v>30</v>
      </c>
      <c r="E30" s="90" t="str">
        <f t="shared" si="15"/>
        <v/>
      </c>
      <c r="F30" s="91" t="s">
        <v>28</v>
      </c>
      <c r="G30" s="92" t="str">
        <f t="shared" si="16"/>
        <v/>
      </c>
      <c r="H30" s="146" t="s">
        <v>29</v>
      </c>
      <c r="I30" s="148" t="str">
        <f t="shared" si="9"/>
        <v/>
      </c>
      <c r="J30" s="151"/>
      <c r="K30" s="93" t="str">
        <f t="shared" si="10"/>
        <v/>
      </c>
      <c r="L30" s="169" t="s">
        <v>0</v>
      </c>
      <c r="M30" s="172"/>
      <c r="N30" s="173"/>
      <c r="O30" s="37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8" t="e">
        <f t="shared" si="12"/>
        <v>#NUM!</v>
      </c>
      <c r="AA30" s="42" t="str">
        <f t="shared" si="14"/>
        <v/>
      </c>
      <c r="AB30" s="43"/>
      <c r="AF30" s="145" t="str">
        <f>初期条件設定表!U24</f>
        <v xml:space="preserve"> </v>
      </c>
      <c r="AG30" s="176">
        <f>初期条件設定表!V24</f>
        <v>0</v>
      </c>
    </row>
    <row r="31" spans="1:33" ht="46.15" customHeight="1">
      <c r="A31" s="88" t="e">
        <f t="shared" si="8"/>
        <v>#NUM!</v>
      </c>
      <c r="B31" s="102" t="s">
        <v>30</v>
      </c>
      <c r="C31" s="94" t="s">
        <v>3</v>
      </c>
      <c r="D31" s="105" t="s">
        <v>30</v>
      </c>
      <c r="E31" s="90" t="str">
        <f t="shared" si="15"/>
        <v/>
      </c>
      <c r="F31" s="91" t="s">
        <v>28</v>
      </c>
      <c r="G31" s="92" t="str">
        <f t="shared" si="16"/>
        <v/>
      </c>
      <c r="H31" s="146" t="s">
        <v>29</v>
      </c>
      <c r="I31" s="148" t="str">
        <f t="shared" si="9"/>
        <v/>
      </c>
      <c r="J31" s="151"/>
      <c r="K31" s="93" t="str">
        <f t="shared" si="10"/>
        <v/>
      </c>
      <c r="L31" s="169" t="s">
        <v>0</v>
      </c>
      <c r="M31" s="172"/>
      <c r="N31" s="173"/>
      <c r="O31" s="37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8" t="e">
        <f t="shared" si="12"/>
        <v>#NUM!</v>
      </c>
      <c r="AA31" s="42" t="str">
        <f t="shared" si="14"/>
        <v/>
      </c>
      <c r="AB31" s="43"/>
      <c r="AF31" s="145" t="str">
        <f>初期条件設定表!U25</f>
        <v xml:space="preserve"> </v>
      </c>
      <c r="AG31" s="176">
        <f>初期条件設定表!V25</f>
        <v>0</v>
      </c>
    </row>
    <row r="32" spans="1:33" ht="46.15" customHeight="1" thickBot="1">
      <c r="A32" s="88" t="e">
        <f t="shared" si="8"/>
        <v>#NUM!</v>
      </c>
      <c r="B32" s="101" t="s">
        <v>30</v>
      </c>
      <c r="C32" s="89" t="s">
        <v>3</v>
      </c>
      <c r="D32" s="104" t="s">
        <v>30</v>
      </c>
      <c r="E32" s="90" t="str">
        <f t="shared" si="15"/>
        <v/>
      </c>
      <c r="F32" s="91" t="s">
        <v>28</v>
      </c>
      <c r="G32" s="92" t="str">
        <f t="shared" si="16"/>
        <v/>
      </c>
      <c r="H32" s="146" t="s">
        <v>29</v>
      </c>
      <c r="I32" s="148" t="str">
        <f t="shared" si="9"/>
        <v/>
      </c>
      <c r="J32" s="151"/>
      <c r="K32" s="93" t="str">
        <f t="shared" si="10"/>
        <v/>
      </c>
      <c r="L32" s="169" t="s">
        <v>0</v>
      </c>
      <c r="M32" s="177"/>
      <c r="N32" s="178"/>
      <c r="O32" s="37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8" t="e">
        <f t="shared" si="12"/>
        <v>#NUM!</v>
      </c>
      <c r="AA32" s="42" t="str">
        <f t="shared" si="14"/>
        <v/>
      </c>
      <c r="AB32" s="43"/>
      <c r="AF32" s="145" t="str">
        <f>初期条件設定表!U26</f>
        <v xml:space="preserve"> </v>
      </c>
      <c r="AG32" s="176" t="str">
        <f>初期条件設定表!V26</f>
        <v xml:space="preserve"> </v>
      </c>
    </row>
    <row r="33" spans="1:28" ht="46.15" hidden="1" customHeight="1">
      <c r="A33" s="88" t="e">
        <f t="shared" si="8"/>
        <v>#NUM!</v>
      </c>
      <c r="B33" s="101" t="s">
        <v>30</v>
      </c>
      <c r="C33" s="89" t="s">
        <v>3</v>
      </c>
      <c r="D33" s="104" t="s">
        <v>30</v>
      </c>
      <c r="E33" s="90" t="str">
        <f t="shared" si="15"/>
        <v/>
      </c>
      <c r="F33" s="91" t="s">
        <v>28</v>
      </c>
      <c r="G33" s="92" t="str">
        <f t="shared" si="16"/>
        <v/>
      </c>
      <c r="H33" s="146" t="s">
        <v>29</v>
      </c>
      <c r="I33" s="148" t="str">
        <f t="shared" si="9"/>
        <v/>
      </c>
      <c r="J33" s="151"/>
      <c r="K33" s="93" t="str">
        <f t="shared" si="10"/>
        <v/>
      </c>
      <c r="L33" s="83" t="s">
        <v>0</v>
      </c>
      <c r="M33" s="179"/>
      <c r="N33" s="180"/>
      <c r="O33" s="107"/>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8" t="e">
        <f t="shared" si="12"/>
        <v>#NUM!</v>
      </c>
      <c r="AA33" s="42" t="str">
        <f t="shared" si="14"/>
        <v/>
      </c>
      <c r="AB33" s="43"/>
    </row>
    <row r="34" spans="1:28" ht="46.15" hidden="1" customHeight="1">
      <c r="A34" s="88" t="e">
        <f t="shared" si="8"/>
        <v>#NUM!</v>
      </c>
      <c r="B34" s="101" t="s">
        <v>30</v>
      </c>
      <c r="C34" s="89" t="s">
        <v>3</v>
      </c>
      <c r="D34" s="104" t="s">
        <v>30</v>
      </c>
      <c r="E34" s="90" t="str">
        <f t="shared" si="15"/>
        <v/>
      </c>
      <c r="F34" s="91" t="s">
        <v>28</v>
      </c>
      <c r="G34" s="92" t="str">
        <f t="shared" si="16"/>
        <v/>
      </c>
      <c r="H34" s="146" t="s">
        <v>29</v>
      </c>
      <c r="I34" s="148" t="str">
        <f t="shared" si="9"/>
        <v/>
      </c>
      <c r="J34" s="151"/>
      <c r="K34" s="93" t="str">
        <f t="shared" si="10"/>
        <v/>
      </c>
      <c r="L34" s="83" t="s">
        <v>0</v>
      </c>
      <c r="M34" s="181"/>
      <c r="N34" s="182"/>
      <c r="O34" s="107"/>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5" si="17">IF(OR(DBCS($B34)="：",$B34="",DBCS($D34)="：",$D34=""),"",SUM(S34:W34))</f>
        <v/>
      </c>
      <c r="Y34" s="73" t="str">
        <f t="shared" si="13"/>
        <v/>
      </c>
      <c r="Z34" s="88" t="e">
        <f t="shared" si="12"/>
        <v>#NUM!</v>
      </c>
      <c r="AA34" s="42"/>
      <c r="AB34" s="43"/>
    </row>
    <row r="35" spans="1:28" ht="46.15" hidden="1" customHeight="1" thickBot="1">
      <c r="A35" s="95" t="e">
        <f t="shared" si="8"/>
        <v>#NUM!</v>
      </c>
      <c r="B35" s="103" t="s">
        <v>60</v>
      </c>
      <c r="C35" s="96" t="s">
        <v>24</v>
      </c>
      <c r="D35" s="106" t="s">
        <v>60</v>
      </c>
      <c r="E35" s="97" t="str">
        <f t="shared" si="15"/>
        <v/>
      </c>
      <c r="F35" s="98" t="s">
        <v>65</v>
      </c>
      <c r="G35" s="99" t="str">
        <f t="shared" si="16"/>
        <v/>
      </c>
      <c r="H35" s="147" t="s">
        <v>84</v>
      </c>
      <c r="I35" s="149" t="str">
        <f t="shared" si="9"/>
        <v/>
      </c>
      <c r="J35" s="152"/>
      <c r="K35" s="100" t="str">
        <f t="shared" si="10"/>
        <v/>
      </c>
      <c r="L35" s="84" t="s">
        <v>85</v>
      </c>
      <c r="M35" s="181"/>
      <c r="N35" s="182"/>
      <c r="O35" s="108"/>
      <c r="P35" s="71" t="str">
        <f t="shared" si="0"/>
        <v/>
      </c>
      <c r="Q35" s="71" t="str">
        <f t="shared" si="1"/>
        <v/>
      </c>
      <c r="R35" s="72" t="str">
        <f t="shared" si="2"/>
        <v/>
      </c>
      <c r="S35" s="73" t="str">
        <f t="shared" si="3"/>
        <v/>
      </c>
      <c r="T35" s="73" t="str">
        <f t="shared" si="4"/>
        <v/>
      </c>
      <c r="U35" s="73" t="str">
        <f t="shared" si="5"/>
        <v/>
      </c>
      <c r="V35" s="73" t="str">
        <f t="shared" si="6"/>
        <v/>
      </c>
      <c r="W35" s="73" t="str">
        <f t="shared" si="7"/>
        <v/>
      </c>
      <c r="X35" s="73" t="str">
        <f t="shared" si="17"/>
        <v/>
      </c>
      <c r="Y35" s="73" t="str">
        <f t="shared" si="13"/>
        <v/>
      </c>
      <c r="Z35" s="95" t="e">
        <f t="shared" si="12"/>
        <v>#NUM!</v>
      </c>
      <c r="AA35" s="42" t="str">
        <f>IF(OR(DBCS($B35)="：",$B35="",DBCS($D35)="：",$D35=""),"",MAX(MIN($D35,TIME(23,59,59))-MAX($B35,$AH$1),0))</f>
        <v/>
      </c>
      <c r="AB35" s="43"/>
    </row>
    <row r="36" spans="1:28" ht="41.25" customHeight="1" thickBot="1">
      <c r="A36" s="44" t="s">
        <v>31</v>
      </c>
      <c r="B36" s="323"/>
      <c r="C36" s="324"/>
      <c r="D36" s="325"/>
      <c r="E36" s="326">
        <f>SUM(E9:E35)+SUM(G9:G35)/60</f>
        <v>0</v>
      </c>
      <c r="F36" s="327"/>
      <c r="G36" s="328" t="s">
        <v>1</v>
      </c>
      <c r="H36" s="329"/>
      <c r="I36" s="153"/>
      <c r="J36" s="154"/>
      <c r="K36" s="85">
        <f>SUM(K9:K35)</f>
        <v>0</v>
      </c>
      <c r="L36" s="190" t="s">
        <v>0</v>
      </c>
      <c r="M36" s="191"/>
      <c r="N36" s="341"/>
      <c r="O36" s="343"/>
      <c r="P36" s="58"/>
      <c r="Q36" s="58"/>
      <c r="R36" s="58"/>
      <c r="S36" s="58"/>
      <c r="T36" s="58"/>
      <c r="U36" s="58"/>
      <c r="V36" s="58"/>
      <c r="W36" s="74"/>
      <c r="X36" s="74"/>
      <c r="Y36" s="74"/>
      <c r="Z36" s="74"/>
      <c r="AA36" s="43"/>
      <c r="AB36" s="43"/>
    </row>
    <row r="37" spans="1:28" ht="19.5" customHeight="1">
      <c r="A37" s="9"/>
      <c r="B37" s="10"/>
      <c r="C37" s="10"/>
      <c r="D37" s="10"/>
      <c r="E37" s="2"/>
      <c r="F37" s="2"/>
      <c r="G37" s="10"/>
      <c r="H37" s="10"/>
      <c r="I37" s="10"/>
      <c r="J37" s="10"/>
      <c r="K37" s="1"/>
      <c r="L37" s="162"/>
      <c r="M37" s="11"/>
      <c r="N37" s="11"/>
      <c r="P37" s="58"/>
      <c r="Q37" s="58"/>
      <c r="R37" s="58"/>
      <c r="S37" s="58"/>
      <c r="T37" s="58"/>
      <c r="U37" s="58"/>
      <c r="V37" s="58"/>
      <c r="W37" s="58"/>
      <c r="X37" s="58"/>
      <c r="Y37" s="58"/>
      <c r="Z37" s="58"/>
    </row>
    <row r="38" spans="1:28">
      <c r="P38" s="58"/>
      <c r="Q38" s="58"/>
      <c r="R38" s="58"/>
      <c r="S38" s="58"/>
      <c r="T38" s="58"/>
      <c r="U38" s="58"/>
      <c r="V38" s="58"/>
      <c r="W38" s="58"/>
      <c r="X38" s="58"/>
      <c r="Y38" s="58"/>
      <c r="Z38" s="58"/>
    </row>
    <row r="39" spans="1:28">
      <c r="P39" s="58"/>
      <c r="Q39" s="58"/>
      <c r="R39" s="58"/>
      <c r="S39" s="58"/>
      <c r="T39" s="58"/>
      <c r="U39" s="58"/>
      <c r="V39" s="58"/>
      <c r="W39" s="58"/>
      <c r="X39" s="58"/>
      <c r="Y39" s="58"/>
      <c r="Z39" s="58"/>
    </row>
    <row r="40" spans="1:28">
      <c r="P40" s="58"/>
      <c r="Q40" s="58"/>
      <c r="R40" s="58"/>
      <c r="S40" s="58"/>
      <c r="T40" s="58"/>
      <c r="U40" s="58"/>
      <c r="V40" s="58"/>
      <c r="W40" s="58"/>
      <c r="X40" s="58"/>
      <c r="Y40" s="58"/>
      <c r="Z40" s="58"/>
    </row>
    <row r="41" spans="1:28">
      <c r="P41" s="58"/>
      <c r="Q41" s="58"/>
      <c r="R41" s="58"/>
      <c r="S41" s="58"/>
      <c r="T41" s="58"/>
      <c r="U41" s="58"/>
      <c r="V41" s="58"/>
      <c r="W41" s="58"/>
      <c r="X41" s="58"/>
      <c r="Y41" s="58"/>
      <c r="Z41" s="58"/>
    </row>
    <row r="42" spans="1:28">
      <c r="P42" s="58"/>
      <c r="Q42" s="58"/>
      <c r="R42" s="58"/>
      <c r="S42" s="58"/>
      <c r="T42" s="58"/>
      <c r="U42" s="58"/>
      <c r="V42" s="58"/>
      <c r="W42" s="58"/>
      <c r="X42" s="58"/>
      <c r="Y42" s="58"/>
      <c r="Z42" s="58"/>
    </row>
    <row r="43" spans="1:28">
      <c r="P43" s="58"/>
      <c r="Q43" s="58"/>
      <c r="R43" s="58"/>
      <c r="S43" s="58"/>
      <c r="T43" s="58"/>
      <c r="U43" s="58"/>
      <c r="V43" s="58"/>
      <c r="W43" s="58"/>
      <c r="X43" s="58"/>
      <c r="Y43" s="58"/>
      <c r="Z43" s="58"/>
    </row>
    <row r="44" spans="1:28">
      <c r="P44" s="58"/>
      <c r="Q44" s="58"/>
      <c r="R44" s="58"/>
      <c r="S44" s="58"/>
      <c r="T44" s="58"/>
      <c r="U44" s="58"/>
      <c r="V44" s="58"/>
      <c r="W44" s="58"/>
      <c r="X44" s="58"/>
      <c r="Y44" s="58"/>
      <c r="Z44" s="58"/>
    </row>
    <row r="45" spans="1:28">
      <c r="P45" s="58"/>
      <c r="Q45" s="58"/>
      <c r="R45" s="58"/>
      <c r="S45" s="58"/>
      <c r="T45" s="58"/>
      <c r="U45" s="58"/>
      <c r="V45" s="58"/>
      <c r="W45" s="58"/>
      <c r="X45" s="58"/>
      <c r="Y45" s="58"/>
      <c r="Z45" s="58"/>
    </row>
    <row r="46" spans="1:28">
      <c r="P46" s="58"/>
      <c r="Q46" s="58"/>
      <c r="R46" s="58"/>
      <c r="S46" s="58"/>
      <c r="T46" s="58"/>
      <c r="U46" s="58"/>
      <c r="V46" s="58"/>
      <c r="W46" s="58"/>
      <c r="X46" s="58"/>
      <c r="Y46" s="58"/>
      <c r="Z46" s="58"/>
    </row>
    <row r="47" spans="1:28">
      <c r="P47" s="58"/>
      <c r="Q47" s="58"/>
      <c r="R47" s="58"/>
      <c r="S47" s="58"/>
      <c r="T47" s="58"/>
      <c r="U47" s="58"/>
      <c r="V47" s="58"/>
      <c r="W47" s="58"/>
      <c r="X47" s="58"/>
      <c r="Y47" s="58"/>
      <c r="Z47" s="58"/>
    </row>
    <row r="48" spans="1:28">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sheetData>
  <sheetProtection sheet="1" objects="1" scenarios="1"/>
  <mergeCells count="29">
    <mergeCell ref="AE1:AE5"/>
    <mergeCell ref="AI6:AJ6"/>
    <mergeCell ref="M7:N7"/>
    <mergeCell ref="X7:X8"/>
    <mergeCell ref="N36:O36"/>
    <mergeCell ref="P7:P8"/>
    <mergeCell ref="T7:T8"/>
    <mergeCell ref="U7:U8"/>
    <mergeCell ref="V7:V8"/>
    <mergeCell ref="W7:W8"/>
    <mergeCell ref="Q7:Q8"/>
    <mergeCell ref="R7:R8"/>
    <mergeCell ref="S7:S8"/>
    <mergeCell ref="N5:O5"/>
    <mergeCell ref="N6:O6"/>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33:M35">
      <formula1>$AF$11:$AF$20</formula1>
    </dataValidation>
    <dataValidation type="list" allowBlank="1" showInputMessage="1" showErrorMessage="1" sqref="N33:N35">
      <formula1>$AG$11:$AG$16</formula1>
    </dataValidation>
    <dataValidation type="list" allowBlank="1" showInputMessage="1" showErrorMessage="1" sqref="M9:M32">
      <formula1>$AF$11:$AF$21</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Q51"/>
  <sheetViews>
    <sheetView zoomScale="70" zoomScaleNormal="70" workbookViewId="0">
      <selection activeCell="N12" sqref="N12"/>
    </sheetView>
  </sheetViews>
  <sheetFormatPr defaultColWidth="11.375" defaultRowHeight="13.5"/>
  <cols>
    <col min="1" max="1" width="18.75" style="4" customWidth="1"/>
    <col min="2" max="2" width="9.625" style="4" customWidth="1"/>
    <col min="3" max="3" width="3.875" style="115"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7.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c r="A1" s="45" t="s">
        <v>156</v>
      </c>
      <c r="B1" s="46"/>
      <c r="C1" s="123"/>
      <c r="D1" s="334" t="e">
        <f>"作　業　日　報　兼　直　接　人　件　費　個　別　明　細　表　（"&amp;AK7&amp;"年"&amp;AK8&amp;"月支払分）"</f>
        <v>#NUM!</v>
      </c>
      <c r="E1" s="334"/>
      <c r="F1" s="334"/>
      <c r="G1" s="334"/>
      <c r="H1" s="334"/>
      <c r="I1" s="334"/>
      <c r="J1" s="334"/>
      <c r="K1" s="334"/>
      <c r="L1" s="334"/>
      <c r="M1" s="334"/>
      <c r="N1" s="334"/>
      <c r="O1" s="334"/>
      <c r="AE1" s="330" t="s">
        <v>97</v>
      </c>
      <c r="AF1" s="59" t="s">
        <v>42</v>
      </c>
      <c r="AG1" s="60">
        <f>初期条件設定表!$C$10</f>
        <v>0</v>
      </c>
      <c r="AH1" s="60">
        <f>初期条件設定表!$C$14</f>
        <v>0</v>
      </c>
      <c r="AI1" s="58"/>
      <c r="AJ1" s="61" t="s">
        <v>11</v>
      </c>
      <c r="AK1" s="62" t="e">
        <f>'入力用 従事者別直接人件費集計表（前期）'!A15</f>
        <v>#NUM!</v>
      </c>
      <c r="AL1" s="58"/>
      <c r="AM1" s="58"/>
      <c r="AN1" s="61" t="s">
        <v>41</v>
      </c>
      <c r="AO1" s="63" t="str">
        <f ca="1">RIGHT(CELL("filename",A1),LEN(CELL("filename",A1))-FIND("]",CELL("filename",A1)))</f>
        <v>2024年9月作業分</v>
      </c>
      <c r="AP1" s="37"/>
      <c r="AQ1" s="38"/>
    </row>
    <row r="2" spans="1:43" ht="24.75" customHeight="1">
      <c r="C2" s="123"/>
      <c r="D2" s="334"/>
      <c r="E2" s="334"/>
      <c r="F2" s="334"/>
      <c r="G2" s="334"/>
      <c r="H2" s="334"/>
      <c r="I2" s="334"/>
      <c r="J2" s="334"/>
      <c r="K2" s="334"/>
      <c r="L2" s="334"/>
      <c r="M2" s="334"/>
      <c r="N2" s="334"/>
      <c r="O2" s="334"/>
      <c r="AE2" s="330"/>
      <c r="AF2" s="59"/>
      <c r="AG2" s="60">
        <f>初期条件設定表!$C$11</f>
        <v>0</v>
      </c>
      <c r="AH2" s="60">
        <f>初期条件設定表!$E$11</f>
        <v>0</v>
      </c>
      <c r="AI2" s="58"/>
      <c r="AJ2" s="61" t="s">
        <v>12</v>
      </c>
      <c r="AK2" s="62">
        <f>'入力用 従事者別直接人件費集計表（前期）'!D15</f>
        <v>9</v>
      </c>
      <c r="AL2" s="58"/>
      <c r="AM2" s="58"/>
      <c r="AN2" s="58"/>
      <c r="AO2" s="64"/>
    </row>
    <row r="3" spans="1:43" ht="27.75" customHeight="1">
      <c r="A3" s="3" t="s">
        <v>9</v>
      </c>
      <c r="B3" s="331" t="str">
        <f>'入力用 従事者別直接人件費集計表（前期）'!D5</f>
        <v/>
      </c>
      <c r="C3" s="331"/>
      <c r="D3" s="331"/>
      <c r="E3" s="39"/>
      <c r="F3" s="39"/>
      <c r="G3" s="39"/>
      <c r="H3" s="39"/>
      <c r="I3" s="39"/>
      <c r="J3" s="39"/>
      <c r="K3" s="39"/>
      <c r="L3" s="39"/>
      <c r="M3" s="39"/>
      <c r="N3" s="39"/>
      <c r="AE3" s="330"/>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32" t="str">
        <f>'入力用 従事者別直接人件費集計表（前期）'!D6</f>
        <v/>
      </c>
      <c r="C4" s="332"/>
      <c r="D4" s="332"/>
      <c r="E4" s="162"/>
      <c r="F4" s="162"/>
      <c r="G4" s="162"/>
      <c r="AE4" s="330"/>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33">
        <f>IF('入力用 従事者別直接人件費集計表（前期）'!Y8="","",'入力用 従事者別直接人件費集計表（前期）'!Y8)</f>
        <v>0</v>
      </c>
      <c r="C5" s="333"/>
      <c r="D5" s="333"/>
      <c r="E5" s="162"/>
      <c r="F5" s="162"/>
      <c r="G5" s="162"/>
      <c r="N5" s="335" t="s">
        <v>158</v>
      </c>
      <c r="O5" s="336"/>
      <c r="AE5" s="330"/>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48"/>
      <c r="O6" s="349"/>
      <c r="P6" s="69" t="s">
        <v>46</v>
      </c>
      <c r="Q6" s="70" t="s">
        <v>48</v>
      </c>
      <c r="R6" s="69" t="s">
        <v>47</v>
      </c>
      <c r="S6" s="69" t="s">
        <v>49</v>
      </c>
      <c r="T6" s="69" t="s">
        <v>50</v>
      </c>
      <c r="U6" s="69" t="s">
        <v>51</v>
      </c>
      <c r="V6" s="69" t="s">
        <v>61</v>
      </c>
      <c r="W6" s="69" t="s">
        <v>62</v>
      </c>
      <c r="X6" s="69" t="s">
        <v>63</v>
      </c>
      <c r="Y6" s="69"/>
      <c r="Z6" s="69"/>
      <c r="AA6" s="41"/>
      <c r="AF6" s="165" t="s">
        <v>98</v>
      </c>
      <c r="AG6" s="67">
        <f>IF(初期条件設定表!$C$24="末",TEXT(DATE(AK1,AK2,1)-1,"d"),初期条件設定表!$C$24)</f>
        <v>0</v>
      </c>
      <c r="AH6" s="58" t="s">
        <v>36</v>
      </c>
      <c r="AI6" s="337" t="s">
        <v>108</v>
      </c>
      <c r="AJ6" s="337"/>
      <c r="AK6" s="155">
        <f>初期条件設定表!$C$15</f>
        <v>0</v>
      </c>
    </row>
    <row r="7" spans="1:43" s="115" customFormat="1" ht="24" customHeight="1">
      <c r="A7" s="350" t="s">
        <v>7</v>
      </c>
      <c r="B7" s="352" t="s">
        <v>6</v>
      </c>
      <c r="C7" s="352"/>
      <c r="D7" s="352"/>
      <c r="E7" s="354" t="s">
        <v>5</v>
      </c>
      <c r="F7" s="355"/>
      <c r="G7" s="355"/>
      <c r="H7" s="356"/>
      <c r="I7" s="362" t="s">
        <v>107</v>
      </c>
      <c r="J7" s="362" t="s">
        <v>106</v>
      </c>
      <c r="K7" s="354" t="s">
        <v>4</v>
      </c>
      <c r="L7" s="356"/>
      <c r="M7" s="367" t="s">
        <v>115</v>
      </c>
      <c r="N7" s="339"/>
      <c r="O7" s="345" t="s">
        <v>157</v>
      </c>
      <c r="P7" s="347" t="s">
        <v>53</v>
      </c>
      <c r="Q7" s="344" t="s">
        <v>32</v>
      </c>
      <c r="R7" s="344" t="s">
        <v>33</v>
      </c>
      <c r="S7" s="344" t="s">
        <v>54</v>
      </c>
      <c r="T7" s="344"/>
      <c r="U7" s="344" t="s">
        <v>52</v>
      </c>
      <c r="V7" s="344"/>
      <c r="W7" s="344" t="s">
        <v>55</v>
      </c>
      <c r="X7" s="340" t="s">
        <v>56</v>
      </c>
      <c r="Y7" s="166"/>
      <c r="Z7" s="166"/>
      <c r="AJ7" s="115" t="s">
        <v>111</v>
      </c>
      <c r="AK7" s="116" t="e">
        <f>IF(初期条件設定表!C26="当月",'入力用 従事者別直接人件費集計表（前期）'!A15,'入力用 従事者別直接人件費集計表（前期）'!A16)</f>
        <v>#NUM!</v>
      </c>
    </row>
    <row r="8" spans="1:43" s="115" customFormat="1" ht="24" customHeight="1" thickBot="1">
      <c r="A8" s="351"/>
      <c r="B8" s="353"/>
      <c r="C8" s="353"/>
      <c r="D8" s="353"/>
      <c r="E8" s="357"/>
      <c r="F8" s="358"/>
      <c r="G8" s="358"/>
      <c r="H8" s="359"/>
      <c r="I8" s="363"/>
      <c r="J8" s="363"/>
      <c r="K8" s="360"/>
      <c r="L8" s="361"/>
      <c r="M8" s="188" t="s">
        <v>116</v>
      </c>
      <c r="N8" s="189" t="s">
        <v>130</v>
      </c>
      <c r="O8" s="346"/>
      <c r="P8" s="347"/>
      <c r="Q8" s="344"/>
      <c r="R8" s="344"/>
      <c r="S8" s="344"/>
      <c r="T8" s="344"/>
      <c r="U8" s="344"/>
      <c r="V8" s="344"/>
      <c r="W8" s="344"/>
      <c r="X8" s="340"/>
      <c r="Y8" s="166"/>
      <c r="Z8" s="166"/>
      <c r="AJ8" s="115" t="s">
        <v>110</v>
      </c>
      <c r="AK8" s="116">
        <f>IF(初期条件設定表!C26="当月",'入力用 従事者別直接人件費集計表（前期）'!D15,'入力用 従事者別直接人件費集計表（前期）'!D16)</f>
        <v>10</v>
      </c>
    </row>
    <row r="9" spans="1:43" ht="46.15" customHeight="1">
      <c r="A9" s="88" t="e">
        <f>Z9</f>
        <v>#NUM!</v>
      </c>
      <c r="B9" s="101" t="s">
        <v>30</v>
      </c>
      <c r="C9" s="89" t="s">
        <v>3</v>
      </c>
      <c r="D9" s="104" t="s">
        <v>30</v>
      </c>
      <c r="E9" s="90" t="str">
        <f>IFERROR(HOUR(R9),"")</f>
        <v/>
      </c>
      <c r="F9" s="91" t="s">
        <v>28</v>
      </c>
      <c r="G9" s="92" t="str">
        <f>IFERROR(MINUTE(R9),"")</f>
        <v/>
      </c>
      <c r="H9" s="146" t="s">
        <v>29</v>
      </c>
      <c r="I9" s="150" t="str">
        <f>U9</f>
        <v/>
      </c>
      <c r="J9" s="151"/>
      <c r="K9" s="93" t="str">
        <f>IFERROR((E9+G9/60)*$B$5,"")</f>
        <v/>
      </c>
      <c r="L9" s="169" t="s">
        <v>0</v>
      </c>
      <c r="M9" s="170"/>
      <c r="N9" s="171"/>
      <c r="O9" s="372"/>
      <c r="P9" s="71" t="str">
        <f t="shared" ref="P9:P35" si="0">IF(OR(DBCS(B9)="：",B9="",DBCS(D9)="：",D9=""),"",$D9-$B9)</f>
        <v/>
      </c>
      <c r="Q9" s="71" t="str">
        <f t="shared" ref="Q9:Q35" si="1">IFERROR(IF(J9="",D9-B9-X9,D9-B9-J9-X9),"")</f>
        <v/>
      </c>
      <c r="R9" s="72" t="str">
        <f t="shared" ref="R9:R35" si="2">IFERROR(MIN(IF(Q9&gt;0,FLOOR(Q9,"0:30"),""),$AK$6),"")</f>
        <v/>
      </c>
      <c r="S9" s="73" t="str">
        <f t="shared" ref="S9:S35" si="3">IF(OR(DBCS($B9)="：",$B9="",DBCS($D9)="：",$D9=""),"",MAX(MIN($D9,AG$1)-MAX($B9,TIME(0,0,0)),0))</f>
        <v/>
      </c>
      <c r="T9" s="73" t="str">
        <f t="shared" ref="T9:T35" si="4">IF(OR(DBCS($B9)="：",$B9="",DBCS($D9)="：",$D9=""),"",MAX(MIN($D9,AH$2)-MAX($B9,$AG$2),0))</f>
        <v/>
      </c>
      <c r="U9" s="73" t="str">
        <f t="shared" ref="U9:U35" si="5">IF(OR(DBCS($B9)="：",$B9="",DBCS($D9)="：",$D9=""),"",MAX(MIN($D9,$AH$3)-MAX($B9,$AG$3),0))</f>
        <v/>
      </c>
      <c r="V9" s="73" t="str">
        <f t="shared" ref="V9:V35" si="6">IF(OR(DBCS($B9)="：",$B9="",DBCS($D9)="：",$D9=""),"",MAX(MIN($D9,$AH$4)-MAX($B9,$AG$4),0))</f>
        <v/>
      </c>
      <c r="W9" s="73" t="str">
        <f t="shared" ref="W9:W35" si="7">IF(OR(DBCS($B9)="：",$B9="",DBCS($D9)="：",$D9=""),"",MAX(MIN($D9,TIME(23,59,59))-MAX($B9,$AH$1),0))</f>
        <v/>
      </c>
      <c r="X9" s="73" t="str">
        <f>IF(OR(DBCS($B9)="：",$B9="",DBCS($D9)="：",$D9=""),"",SUM(S9:W9))</f>
        <v/>
      </c>
      <c r="Y9" s="58"/>
      <c r="Z9" s="88" t="e">
        <f>IF($AK$3="","",IF(FIND(TEXT($AK$3,"aaa"),$AO$5)&gt;$AO$4,$AK$3,IF(FIND(TEXT($AK$3+1,"aaa"),$AO$5)&gt;$AO$4,$AK$3+1,IF(FIND(TEXT($AK$3+2,"aaa"),$AO$5)&gt;$AO$4,$AK$3+2,IF(FIND(TEXT($AK$3+3,"aaa"),$AO$5)&gt;$AO$4,$AK$3+3,"")))))</f>
        <v>#NUM!</v>
      </c>
      <c r="AB9" s="43"/>
    </row>
    <row r="10" spans="1:43" ht="46.15" customHeight="1">
      <c r="A10" s="88" t="e">
        <f t="shared" ref="A10:A35" si="8">Z10</f>
        <v>#NUM!</v>
      </c>
      <c r="B10" s="101" t="s">
        <v>30</v>
      </c>
      <c r="C10" s="89" t="s">
        <v>3</v>
      </c>
      <c r="D10" s="104" t="s">
        <v>30</v>
      </c>
      <c r="E10" s="90" t="str">
        <f>IFERROR(HOUR(R10),"")</f>
        <v/>
      </c>
      <c r="F10" s="91" t="s">
        <v>28</v>
      </c>
      <c r="G10" s="92" t="str">
        <f>IFERROR(MINUTE(R10),"")</f>
        <v/>
      </c>
      <c r="H10" s="146" t="s">
        <v>29</v>
      </c>
      <c r="I10" s="148" t="str">
        <f t="shared" ref="I10:I35" si="9">U10</f>
        <v/>
      </c>
      <c r="J10" s="151"/>
      <c r="K10" s="93" t="str">
        <f t="shared" ref="K10:K35" si="10">IFERROR((E10+G10/60)*$B$5,"")</f>
        <v/>
      </c>
      <c r="L10" s="169" t="s">
        <v>0</v>
      </c>
      <c r="M10" s="172"/>
      <c r="N10" s="173"/>
      <c r="O10" s="37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8" t="e">
        <f t="shared" ref="Z10:Z35" si="12">IF($A9="","",IF(AND($A9+1&lt;=$AK$4,FIND(TEXT($A9+1,"aaa"),$AO$5)&gt;$AO$4),$A9+1,IF(AND($A9+2&lt;=$AK$4,FIND(TEXT($A9+2,"aaa"),$AO$5)&gt;$AO$4),$A9+2,IF(AND($A9+3&lt;=$AK$4,FIND(TEXT($A9+3,"aaa"),$AO$5)&gt;$AO$4),$A9+3,IF(AND($A9+4&lt;=$AK$4,FIND(TEXT($A9+4,"aaa"),$AO$5)&gt;$AO$4),$A9+4,"")))))</f>
        <v>#NUM!</v>
      </c>
      <c r="AB10" s="43"/>
      <c r="AF10" s="174" t="s">
        <v>117</v>
      </c>
      <c r="AG10" s="174" t="s">
        <v>136</v>
      </c>
    </row>
    <row r="11" spans="1:43" ht="46.15" customHeight="1">
      <c r="A11" s="88" t="e">
        <f t="shared" si="8"/>
        <v>#NUM!</v>
      </c>
      <c r="B11" s="101" t="s">
        <v>30</v>
      </c>
      <c r="C11" s="89" t="s">
        <v>3</v>
      </c>
      <c r="D11" s="104" t="s">
        <v>30</v>
      </c>
      <c r="E11" s="90" t="str">
        <f>IFERROR(HOUR(R11),"")</f>
        <v/>
      </c>
      <c r="F11" s="91" t="s">
        <v>28</v>
      </c>
      <c r="G11" s="92" t="str">
        <f>IFERROR(MINUTE(R11),"")</f>
        <v/>
      </c>
      <c r="H11" s="146" t="s">
        <v>29</v>
      </c>
      <c r="I11" s="148" t="str">
        <f t="shared" si="9"/>
        <v/>
      </c>
      <c r="J11" s="151"/>
      <c r="K11" s="93" t="str">
        <f t="shared" si="10"/>
        <v/>
      </c>
      <c r="L11" s="169" t="s">
        <v>0</v>
      </c>
      <c r="M11" s="172"/>
      <c r="N11" s="173"/>
      <c r="O11" s="37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8" t="e">
        <f t="shared" si="12"/>
        <v>#NUM!</v>
      </c>
      <c r="AB11" s="43"/>
      <c r="AF11" s="145" t="str">
        <f>初期条件設定表!U5</f>
        <v>　</v>
      </c>
      <c r="AG11" s="175" t="str">
        <f>初期条件設定表!V5</f>
        <v>　</v>
      </c>
    </row>
    <row r="12" spans="1:43" ht="46.15" customHeight="1">
      <c r="A12" s="88" t="e">
        <f t="shared" si="8"/>
        <v>#NUM!</v>
      </c>
      <c r="B12" s="101" t="s">
        <v>30</v>
      </c>
      <c r="C12" s="89" t="s">
        <v>3</v>
      </c>
      <c r="D12" s="104" t="s">
        <v>30</v>
      </c>
      <c r="E12" s="90" t="str">
        <f>IFERROR(HOUR(R12),"")</f>
        <v/>
      </c>
      <c r="F12" s="91" t="s">
        <v>28</v>
      </c>
      <c r="G12" s="92" t="str">
        <f>IFERROR(MINUTE(R12),"")</f>
        <v/>
      </c>
      <c r="H12" s="146" t="s">
        <v>29</v>
      </c>
      <c r="I12" s="148" t="str">
        <f t="shared" si="9"/>
        <v/>
      </c>
      <c r="J12" s="151"/>
      <c r="K12" s="93" t="str">
        <f t="shared" si="10"/>
        <v/>
      </c>
      <c r="L12" s="169" t="s">
        <v>0</v>
      </c>
      <c r="M12" s="172"/>
      <c r="N12" s="173"/>
      <c r="O12" s="37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8" t="e">
        <f t="shared" si="12"/>
        <v>#NUM!</v>
      </c>
      <c r="AB12" s="43"/>
      <c r="AF12" s="145" t="str">
        <f>初期条件設定表!U6</f>
        <v>設計（除ソフトウェア）</v>
      </c>
      <c r="AG12" s="176">
        <f>初期条件設定表!V6</f>
        <v>0</v>
      </c>
    </row>
    <row r="13" spans="1:43" ht="46.15" customHeight="1">
      <c r="A13" s="88" t="e">
        <f t="shared" si="8"/>
        <v>#NUM!</v>
      </c>
      <c r="B13" s="101" t="s">
        <v>30</v>
      </c>
      <c r="C13" s="89" t="s">
        <v>3</v>
      </c>
      <c r="D13" s="104" t="s">
        <v>30</v>
      </c>
      <c r="E13" s="90" t="str">
        <f>IFERROR(HOUR(R13),"")</f>
        <v/>
      </c>
      <c r="F13" s="91" t="s">
        <v>28</v>
      </c>
      <c r="G13" s="92" t="str">
        <f>IFERROR(MINUTE(R13),"")</f>
        <v/>
      </c>
      <c r="H13" s="146" t="s">
        <v>29</v>
      </c>
      <c r="I13" s="148" t="str">
        <f t="shared" si="9"/>
        <v/>
      </c>
      <c r="J13" s="151"/>
      <c r="K13" s="93" t="str">
        <f t="shared" si="10"/>
        <v/>
      </c>
      <c r="L13" s="169" t="s">
        <v>0</v>
      </c>
      <c r="M13" s="172"/>
      <c r="N13" s="173"/>
      <c r="O13" s="37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5" si="13">IF(OR(DBCS($B13)="：",$B13="",DBCS($D13)="：",$D13=""),"",MAX(MIN($D13,$AH$3)-MAX($B13,$AG$3),0))</f>
        <v/>
      </c>
      <c r="Z13" s="88" t="e">
        <f t="shared" si="12"/>
        <v>#NUM!</v>
      </c>
      <c r="AA13" s="42" t="str">
        <f t="shared" ref="AA13:AA33" si="14">IF(OR(DBCS($B13)="：",$B13="",DBCS($D13)="：",$D13=""),"",MAX(MIN($D13,TIME(23,59,59))-MAX($B13,$AH$1),0))</f>
        <v/>
      </c>
      <c r="AB13" s="43"/>
      <c r="AF13" s="145" t="str">
        <f>初期条件設定表!U7</f>
        <v>要件定義</v>
      </c>
      <c r="AG13" s="176">
        <f>初期条件設定表!V7</f>
        <v>0</v>
      </c>
    </row>
    <row r="14" spans="1:43" ht="46.15" customHeight="1">
      <c r="A14" s="88" t="e">
        <f t="shared" si="8"/>
        <v>#NUM!</v>
      </c>
      <c r="B14" s="101" t="s">
        <v>30</v>
      </c>
      <c r="C14" s="89" t="s">
        <v>3</v>
      </c>
      <c r="D14" s="104" t="s">
        <v>30</v>
      </c>
      <c r="E14" s="90" t="str">
        <f t="shared" ref="E14:E35" si="15">IFERROR(HOUR(R14),"")</f>
        <v/>
      </c>
      <c r="F14" s="91" t="s">
        <v>28</v>
      </c>
      <c r="G14" s="92" t="str">
        <f t="shared" ref="G14:G35" si="16">IFERROR(MINUTE(R14),"")</f>
        <v/>
      </c>
      <c r="H14" s="146" t="s">
        <v>29</v>
      </c>
      <c r="I14" s="148" t="str">
        <f t="shared" si="9"/>
        <v/>
      </c>
      <c r="J14" s="151"/>
      <c r="K14" s="93" t="str">
        <f t="shared" si="10"/>
        <v/>
      </c>
      <c r="L14" s="169" t="s">
        <v>0</v>
      </c>
      <c r="M14" s="172"/>
      <c r="N14" s="173"/>
      <c r="O14" s="37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8" t="e">
        <f t="shared" si="12"/>
        <v>#NUM!</v>
      </c>
      <c r="AA14" s="42" t="str">
        <f t="shared" si="14"/>
        <v/>
      </c>
      <c r="AB14" s="43"/>
      <c r="AF14" s="145" t="str">
        <f>初期条件設定表!U8</f>
        <v>システム要件定義</v>
      </c>
      <c r="AG14" s="176">
        <f>初期条件設定表!V8</f>
        <v>0</v>
      </c>
    </row>
    <row r="15" spans="1:43" ht="46.15" customHeight="1">
      <c r="A15" s="88" t="e">
        <f t="shared" si="8"/>
        <v>#NUM!</v>
      </c>
      <c r="B15" s="101" t="s">
        <v>30</v>
      </c>
      <c r="C15" s="89" t="s">
        <v>3</v>
      </c>
      <c r="D15" s="104" t="s">
        <v>30</v>
      </c>
      <c r="E15" s="90" t="str">
        <f t="shared" si="15"/>
        <v/>
      </c>
      <c r="F15" s="91" t="s">
        <v>28</v>
      </c>
      <c r="G15" s="92" t="str">
        <f t="shared" si="16"/>
        <v/>
      </c>
      <c r="H15" s="146" t="s">
        <v>29</v>
      </c>
      <c r="I15" s="148" t="str">
        <f t="shared" si="9"/>
        <v/>
      </c>
      <c r="J15" s="151"/>
      <c r="K15" s="93" t="str">
        <f t="shared" si="10"/>
        <v/>
      </c>
      <c r="L15" s="169" t="s">
        <v>0</v>
      </c>
      <c r="M15" s="172"/>
      <c r="N15" s="173"/>
      <c r="O15" s="37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8" t="e">
        <f t="shared" si="12"/>
        <v>#NUM!</v>
      </c>
      <c r="AA15" s="42" t="str">
        <f t="shared" si="14"/>
        <v/>
      </c>
      <c r="AB15" s="43"/>
      <c r="AF15" s="145" t="str">
        <f>初期条件設定表!U9</f>
        <v>システム方式設計</v>
      </c>
      <c r="AG15" s="176">
        <f>初期条件設定表!V9</f>
        <v>0</v>
      </c>
    </row>
    <row r="16" spans="1:43" ht="46.15" customHeight="1">
      <c r="A16" s="88" t="e">
        <f t="shared" si="8"/>
        <v>#NUM!</v>
      </c>
      <c r="B16" s="101" t="s">
        <v>30</v>
      </c>
      <c r="C16" s="89" t="s">
        <v>3</v>
      </c>
      <c r="D16" s="104" t="s">
        <v>30</v>
      </c>
      <c r="E16" s="90" t="str">
        <f t="shared" si="15"/>
        <v/>
      </c>
      <c r="F16" s="91" t="s">
        <v>28</v>
      </c>
      <c r="G16" s="92" t="str">
        <f t="shared" si="16"/>
        <v/>
      </c>
      <c r="H16" s="146" t="s">
        <v>29</v>
      </c>
      <c r="I16" s="148" t="str">
        <f t="shared" si="9"/>
        <v/>
      </c>
      <c r="J16" s="151"/>
      <c r="K16" s="93" t="str">
        <f t="shared" si="10"/>
        <v/>
      </c>
      <c r="L16" s="169" t="s">
        <v>0</v>
      </c>
      <c r="M16" s="172"/>
      <c r="N16" s="173"/>
      <c r="O16" s="37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8" t="e">
        <f t="shared" si="12"/>
        <v>#NUM!</v>
      </c>
      <c r="AA16" s="42" t="str">
        <f t="shared" si="14"/>
        <v/>
      </c>
      <c r="AB16" s="43"/>
      <c r="AF16" s="145" t="str">
        <f>初期条件設定表!U10</f>
        <v>ソフトウエア設計</v>
      </c>
      <c r="AG16" s="176">
        <f>初期条件設定表!V10</f>
        <v>0</v>
      </c>
    </row>
    <row r="17" spans="1:33" ht="46.15" customHeight="1">
      <c r="A17" s="88" t="e">
        <f t="shared" si="8"/>
        <v>#NUM!</v>
      </c>
      <c r="B17" s="101" t="s">
        <v>30</v>
      </c>
      <c r="C17" s="89" t="s">
        <v>3</v>
      </c>
      <c r="D17" s="104" t="s">
        <v>30</v>
      </c>
      <c r="E17" s="90" t="str">
        <f t="shared" si="15"/>
        <v/>
      </c>
      <c r="F17" s="91" t="s">
        <v>28</v>
      </c>
      <c r="G17" s="92" t="str">
        <f t="shared" si="16"/>
        <v/>
      </c>
      <c r="H17" s="146" t="s">
        <v>29</v>
      </c>
      <c r="I17" s="148" t="str">
        <f t="shared" si="9"/>
        <v/>
      </c>
      <c r="J17" s="151"/>
      <c r="K17" s="93" t="str">
        <f t="shared" si="10"/>
        <v/>
      </c>
      <c r="L17" s="169" t="s">
        <v>0</v>
      </c>
      <c r="M17" s="172"/>
      <c r="N17" s="173"/>
      <c r="O17" s="37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8" t="e">
        <f t="shared" si="12"/>
        <v>#NUM!</v>
      </c>
      <c r="AA17" s="42" t="str">
        <f t="shared" si="14"/>
        <v/>
      </c>
      <c r="AB17" s="43"/>
      <c r="AF17" s="145" t="str">
        <f>初期条件設定表!U11</f>
        <v>プログラミング</v>
      </c>
      <c r="AG17" s="176">
        <f>初期条件設定表!V11</f>
        <v>0</v>
      </c>
    </row>
    <row r="18" spans="1:33" ht="46.15" customHeight="1">
      <c r="A18" s="88" t="e">
        <f t="shared" si="8"/>
        <v>#NUM!</v>
      </c>
      <c r="B18" s="101" t="s">
        <v>30</v>
      </c>
      <c r="C18" s="89" t="s">
        <v>3</v>
      </c>
      <c r="D18" s="104" t="s">
        <v>30</v>
      </c>
      <c r="E18" s="90" t="str">
        <f t="shared" si="15"/>
        <v/>
      </c>
      <c r="F18" s="91" t="s">
        <v>28</v>
      </c>
      <c r="G18" s="92" t="str">
        <f t="shared" si="16"/>
        <v/>
      </c>
      <c r="H18" s="146" t="s">
        <v>29</v>
      </c>
      <c r="I18" s="148" t="str">
        <f t="shared" si="9"/>
        <v/>
      </c>
      <c r="J18" s="151"/>
      <c r="K18" s="93" t="str">
        <f t="shared" si="10"/>
        <v/>
      </c>
      <c r="L18" s="169" t="s">
        <v>0</v>
      </c>
      <c r="M18" s="172"/>
      <c r="N18" s="173"/>
      <c r="O18" s="37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8" t="e">
        <f t="shared" si="12"/>
        <v>#NUM!</v>
      </c>
      <c r="AA18" s="42" t="str">
        <f t="shared" si="14"/>
        <v/>
      </c>
      <c r="AB18" s="43"/>
      <c r="AF18" s="145" t="str">
        <f>初期条件設定表!U12</f>
        <v>ソフトウエアテスト</v>
      </c>
      <c r="AG18" s="176">
        <f>初期条件設定表!V12</f>
        <v>0</v>
      </c>
    </row>
    <row r="19" spans="1:33" ht="46.15" customHeight="1">
      <c r="A19" s="88" t="e">
        <f t="shared" si="8"/>
        <v>#NUM!</v>
      </c>
      <c r="B19" s="101" t="s">
        <v>30</v>
      </c>
      <c r="C19" s="89" t="s">
        <v>3</v>
      </c>
      <c r="D19" s="104" t="s">
        <v>30</v>
      </c>
      <c r="E19" s="90" t="str">
        <f t="shared" si="15"/>
        <v/>
      </c>
      <c r="F19" s="91" t="s">
        <v>28</v>
      </c>
      <c r="G19" s="92" t="str">
        <f t="shared" si="16"/>
        <v/>
      </c>
      <c r="H19" s="146" t="s">
        <v>29</v>
      </c>
      <c r="I19" s="148" t="str">
        <f t="shared" si="9"/>
        <v/>
      </c>
      <c r="J19" s="151"/>
      <c r="K19" s="93" t="str">
        <f t="shared" si="10"/>
        <v/>
      </c>
      <c r="L19" s="169" t="s">
        <v>0</v>
      </c>
      <c r="M19" s="172"/>
      <c r="N19" s="173"/>
      <c r="O19" s="37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8" t="e">
        <f t="shared" si="12"/>
        <v>#NUM!</v>
      </c>
      <c r="AA19" s="42" t="str">
        <f t="shared" si="14"/>
        <v/>
      </c>
      <c r="AB19" s="43"/>
      <c r="AF19" s="145" t="str">
        <f>初期条件設定表!U13</f>
        <v>システム結合</v>
      </c>
      <c r="AG19" s="176">
        <f>初期条件設定表!V13</f>
        <v>0</v>
      </c>
    </row>
    <row r="20" spans="1:33" ht="46.15" customHeight="1">
      <c r="A20" s="88" t="e">
        <f t="shared" si="8"/>
        <v>#NUM!</v>
      </c>
      <c r="B20" s="101" t="s">
        <v>30</v>
      </c>
      <c r="C20" s="89" t="s">
        <v>3</v>
      </c>
      <c r="D20" s="104" t="s">
        <v>30</v>
      </c>
      <c r="E20" s="90" t="str">
        <f t="shared" si="15"/>
        <v/>
      </c>
      <c r="F20" s="91" t="s">
        <v>28</v>
      </c>
      <c r="G20" s="92" t="str">
        <f t="shared" si="16"/>
        <v/>
      </c>
      <c r="H20" s="146" t="s">
        <v>29</v>
      </c>
      <c r="I20" s="148" t="str">
        <f t="shared" si="9"/>
        <v/>
      </c>
      <c r="J20" s="151"/>
      <c r="K20" s="93" t="str">
        <f t="shared" si="10"/>
        <v/>
      </c>
      <c r="L20" s="169" t="s">
        <v>0</v>
      </c>
      <c r="M20" s="172"/>
      <c r="N20" s="173"/>
      <c r="O20" s="37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8" t="e">
        <f t="shared" si="12"/>
        <v>#NUM!</v>
      </c>
      <c r="AA20" s="42" t="str">
        <f t="shared" si="14"/>
        <v/>
      </c>
      <c r="AB20" s="43"/>
      <c r="AF20" s="145" t="str">
        <f>初期条件設定表!U14</f>
        <v>システムテスト</v>
      </c>
      <c r="AG20" s="176">
        <f>初期条件設定表!V14</f>
        <v>0</v>
      </c>
    </row>
    <row r="21" spans="1:33" ht="46.15" customHeight="1">
      <c r="A21" s="88" t="e">
        <f t="shared" si="8"/>
        <v>#NUM!</v>
      </c>
      <c r="B21" s="101" t="s">
        <v>30</v>
      </c>
      <c r="C21" s="89" t="s">
        <v>3</v>
      </c>
      <c r="D21" s="104" t="s">
        <v>30</v>
      </c>
      <c r="E21" s="90" t="str">
        <f t="shared" si="15"/>
        <v/>
      </c>
      <c r="F21" s="91" t="s">
        <v>28</v>
      </c>
      <c r="G21" s="92" t="str">
        <f t="shared" si="16"/>
        <v/>
      </c>
      <c r="H21" s="146" t="s">
        <v>29</v>
      </c>
      <c r="I21" s="148" t="str">
        <f t="shared" si="9"/>
        <v/>
      </c>
      <c r="J21" s="151"/>
      <c r="K21" s="93" t="str">
        <f t="shared" si="10"/>
        <v/>
      </c>
      <c r="L21" s="169" t="s">
        <v>0</v>
      </c>
      <c r="M21" s="172"/>
      <c r="N21" s="173"/>
      <c r="O21" s="37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8" t="e">
        <f t="shared" si="12"/>
        <v>#NUM!</v>
      </c>
      <c r="AA21" s="42" t="str">
        <f t="shared" si="14"/>
        <v/>
      </c>
      <c r="AB21" s="43"/>
      <c r="AF21" s="145" t="str">
        <f>初期条件設定表!U15</f>
        <v>運用テスト</v>
      </c>
      <c r="AG21" s="176">
        <f>初期条件設定表!V15</f>
        <v>0</v>
      </c>
    </row>
    <row r="22" spans="1:33" ht="46.15" customHeight="1">
      <c r="A22" s="88" t="e">
        <f t="shared" si="8"/>
        <v>#NUM!</v>
      </c>
      <c r="B22" s="101" t="s">
        <v>30</v>
      </c>
      <c r="C22" s="89" t="s">
        <v>3</v>
      </c>
      <c r="D22" s="104" t="s">
        <v>30</v>
      </c>
      <c r="E22" s="90" t="str">
        <f t="shared" si="15"/>
        <v/>
      </c>
      <c r="F22" s="91" t="s">
        <v>28</v>
      </c>
      <c r="G22" s="92" t="str">
        <f t="shared" si="16"/>
        <v/>
      </c>
      <c r="H22" s="146" t="s">
        <v>29</v>
      </c>
      <c r="I22" s="148" t="str">
        <f t="shared" si="9"/>
        <v/>
      </c>
      <c r="J22" s="151"/>
      <c r="K22" s="93" t="str">
        <f t="shared" si="10"/>
        <v/>
      </c>
      <c r="L22" s="169" t="s">
        <v>0</v>
      </c>
      <c r="M22" s="172"/>
      <c r="N22" s="173"/>
      <c r="O22" s="37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8" t="e">
        <f t="shared" si="12"/>
        <v>#NUM!</v>
      </c>
      <c r="AA22" s="42" t="str">
        <f t="shared" si="14"/>
        <v/>
      </c>
      <c r="AB22" s="43"/>
      <c r="AF22" s="145" t="str">
        <f>初期条件設定表!U16</f>
        <v xml:space="preserve"> </v>
      </c>
      <c r="AG22" s="176">
        <f>初期条件設定表!V16</f>
        <v>0</v>
      </c>
    </row>
    <row r="23" spans="1:33" ht="46.15" customHeight="1">
      <c r="A23" s="88" t="e">
        <f t="shared" si="8"/>
        <v>#NUM!</v>
      </c>
      <c r="B23" s="101" t="s">
        <v>30</v>
      </c>
      <c r="C23" s="89" t="s">
        <v>3</v>
      </c>
      <c r="D23" s="104" t="s">
        <v>30</v>
      </c>
      <c r="E23" s="90" t="str">
        <f t="shared" si="15"/>
        <v/>
      </c>
      <c r="F23" s="91" t="s">
        <v>28</v>
      </c>
      <c r="G23" s="92" t="str">
        <f t="shared" si="16"/>
        <v/>
      </c>
      <c r="H23" s="146" t="s">
        <v>29</v>
      </c>
      <c r="I23" s="148" t="str">
        <f t="shared" si="9"/>
        <v/>
      </c>
      <c r="J23" s="151"/>
      <c r="K23" s="93" t="str">
        <f t="shared" si="10"/>
        <v/>
      </c>
      <c r="L23" s="169" t="s">
        <v>0</v>
      </c>
      <c r="M23" s="172"/>
      <c r="N23" s="173"/>
      <c r="O23" s="37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8" t="e">
        <f t="shared" si="12"/>
        <v>#NUM!</v>
      </c>
      <c r="AA23" s="42" t="str">
        <f t="shared" si="14"/>
        <v/>
      </c>
      <c r="AB23" s="43"/>
      <c r="AF23" s="145" t="str">
        <f>初期条件設定表!U17</f>
        <v xml:space="preserve"> </v>
      </c>
      <c r="AG23" s="176">
        <f>初期条件設定表!V17</f>
        <v>0</v>
      </c>
    </row>
    <row r="24" spans="1:33" ht="46.15" customHeight="1">
      <c r="A24" s="88" t="e">
        <f t="shared" si="8"/>
        <v>#NUM!</v>
      </c>
      <c r="B24" s="101" t="s">
        <v>30</v>
      </c>
      <c r="C24" s="89" t="s">
        <v>3</v>
      </c>
      <c r="D24" s="104" t="s">
        <v>30</v>
      </c>
      <c r="E24" s="90" t="str">
        <f t="shared" si="15"/>
        <v/>
      </c>
      <c r="F24" s="91" t="s">
        <v>28</v>
      </c>
      <c r="G24" s="92" t="str">
        <f t="shared" si="16"/>
        <v/>
      </c>
      <c r="H24" s="146" t="s">
        <v>29</v>
      </c>
      <c r="I24" s="148" t="str">
        <f t="shared" si="9"/>
        <v/>
      </c>
      <c r="J24" s="151"/>
      <c r="K24" s="93" t="str">
        <f t="shared" si="10"/>
        <v/>
      </c>
      <c r="L24" s="169" t="s">
        <v>0</v>
      </c>
      <c r="M24" s="172"/>
      <c r="N24" s="173"/>
      <c r="O24" s="37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8" t="e">
        <f t="shared" si="12"/>
        <v>#NUM!</v>
      </c>
      <c r="AA24" s="42" t="str">
        <f t="shared" si="14"/>
        <v/>
      </c>
      <c r="AB24" s="43"/>
      <c r="AF24" s="145" t="str">
        <f>初期条件設定表!U18</f>
        <v xml:space="preserve"> </v>
      </c>
      <c r="AG24" s="176">
        <f>初期条件設定表!V18</f>
        <v>0</v>
      </c>
    </row>
    <row r="25" spans="1:33" ht="46.15" customHeight="1">
      <c r="A25" s="88" t="e">
        <f t="shared" si="8"/>
        <v>#NUM!</v>
      </c>
      <c r="B25" s="101" t="s">
        <v>30</v>
      </c>
      <c r="C25" s="89" t="s">
        <v>3</v>
      </c>
      <c r="D25" s="104" t="s">
        <v>30</v>
      </c>
      <c r="E25" s="90" t="str">
        <f t="shared" si="15"/>
        <v/>
      </c>
      <c r="F25" s="91" t="s">
        <v>28</v>
      </c>
      <c r="G25" s="92" t="str">
        <f t="shared" si="16"/>
        <v/>
      </c>
      <c r="H25" s="146" t="s">
        <v>29</v>
      </c>
      <c r="I25" s="148" t="str">
        <f t="shared" si="9"/>
        <v/>
      </c>
      <c r="J25" s="151"/>
      <c r="K25" s="93" t="str">
        <f t="shared" si="10"/>
        <v/>
      </c>
      <c r="L25" s="169" t="s">
        <v>0</v>
      </c>
      <c r="M25" s="172"/>
      <c r="N25" s="173"/>
      <c r="O25" s="37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8" t="e">
        <f t="shared" si="12"/>
        <v>#NUM!</v>
      </c>
      <c r="AA25" s="42" t="str">
        <f t="shared" si="14"/>
        <v/>
      </c>
      <c r="AB25" s="43"/>
      <c r="AF25" s="145" t="str">
        <f>初期条件設定表!U19</f>
        <v xml:space="preserve"> </v>
      </c>
      <c r="AG25" s="176">
        <f>初期条件設定表!V19</f>
        <v>0</v>
      </c>
    </row>
    <row r="26" spans="1:33" ht="46.15" customHeight="1">
      <c r="A26" s="88" t="e">
        <f t="shared" si="8"/>
        <v>#NUM!</v>
      </c>
      <c r="B26" s="101" t="s">
        <v>30</v>
      </c>
      <c r="C26" s="89" t="s">
        <v>3</v>
      </c>
      <c r="D26" s="104" t="s">
        <v>30</v>
      </c>
      <c r="E26" s="90" t="str">
        <f t="shared" si="15"/>
        <v/>
      </c>
      <c r="F26" s="91" t="s">
        <v>28</v>
      </c>
      <c r="G26" s="92" t="str">
        <f t="shared" si="16"/>
        <v/>
      </c>
      <c r="H26" s="146" t="s">
        <v>29</v>
      </c>
      <c r="I26" s="148" t="str">
        <f t="shared" si="9"/>
        <v/>
      </c>
      <c r="J26" s="151"/>
      <c r="K26" s="93" t="str">
        <f t="shared" si="10"/>
        <v/>
      </c>
      <c r="L26" s="169" t="s">
        <v>0</v>
      </c>
      <c r="M26" s="172"/>
      <c r="N26" s="173"/>
      <c r="O26" s="37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8" t="e">
        <f t="shared" si="12"/>
        <v>#NUM!</v>
      </c>
      <c r="AA26" s="42" t="str">
        <f t="shared" si="14"/>
        <v/>
      </c>
      <c r="AB26" s="43"/>
      <c r="AF26" s="145" t="str">
        <f>初期条件設定表!U20</f>
        <v xml:space="preserve"> </v>
      </c>
      <c r="AG26" s="176">
        <f>初期条件設定表!V20</f>
        <v>0</v>
      </c>
    </row>
    <row r="27" spans="1:33" ht="46.15" customHeight="1">
      <c r="A27" s="88" t="e">
        <f t="shared" si="8"/>
        <v>#NUM!</v>
      </c>
      <c r="B27" s="101" t="s">
        <v>30</v>
      </c>
      <c r="C27" s="89" t="s">
        <v>3</v>
      </c>
      <c r="D27" s="104" t="s">
        <v>30</v>
      </c>
      <c r="E27" s="90" t="str">
        <f t="shared" si="15"/>
        <v/>
      </c>
      <c r="F27" s="91" t="s">
        <v>28</v>
      </c>
      <c r="G27" s="92" t="str">
        <f t="shared" si="16"/>
        <v/>
      </c>
      <c r="H27" s="146" t="s">
        <v>29</v>
      </c>
      <c r="I27" s="148" t="str">
        <f t="shared" si="9"/>
        <v/>
      </c>
      <c r="J27" s="151"/>
      <c r="K27" s="93" t="str">
        <f t="shared" si="10"/>
        <v/>
      </c>
      <c r="L27" s="169" t="s">
        <v>0</v>
      </c>
      <c r="M27" s="172"/>
      <c r="N27" s="173"/>
      <c r="O27" s="37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8" t="e">
        <f t="shared" si="12"/>
        <v>#NUM!</v>
      </c>
      <c r="AA27" s="42" t="str">
        <f t="shared" si="14"/>
        <v/>
      </c>
      <c r="AB27" s="43"/>
      <c r="AF27" s="145" t="str">
        <f>初期条件設定表!U21</f>
        <v xml:space="preserve"> </v>
      </c>
      <c r="AG27" s="176">
        <f>初期条件設定表!V21</f>
        <v>0</v>
      </c>
    </row>
    <row r="28" spans="1:33" ht="46.15" customHeight="1">
      <c r="A28" s="88" t="e">
        <f t="shared" si="8"/>
        <v>#NUM!</v>
      </c>
      <c r="B28" s="101" t="s">
        <v>30</v>
      </c>
      <c r="C28" s="89" t="s">
        <v>3</v>
      </c>
      <c r="D28" s="104" t="s">
        <v>30</v>
      </c>
      <c r="E28" s="90" t="str">
        <f t="shared" si="15"/>
        <v/>
      </c>
      <c r="F28" s="91" t="s">
        <v>28</v>
      </c>
      <c r="G28" s="92" t="str">
        <f t="shared" si="16"/>
        <v/>
      </c>
      <c r="H28" s="146" t="s">
        <v>29</v>
      </c>
      <c r="I28" s="148" t="str">
        <f t="shared" si="9"/>
        <v/>
      </c>
      <c r="J28" s="151"/>
      <c r="K28" s="93" t="str">
        <f t="shared" si="10"/>
        <v/>
      </c>
      <c r="L28" s="169" t="s">
        <v>0</v>
      </c>
      <c r="M28" s="172"/>
      <c r="N28" s="173"/>
      <c r="O28" s="37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8" t="e">
        <f t="shared" si="12"/>
        <v>#NUM!</v>
      </c>
      <c r="AA28" s="42" t="str">
        <f t="shared" si="14"/>
        <v/>
      </c>
      <c r="AB28" s="43"/>
      <c r="AF28" s="145" t="str">
        <f>初期条件設定表!U22</f>
        <v xml:space="preserve"> </v>
      </c>
      <c r="AG28" s="176">
        <f>初期条件設定表!V22</f>
        <v>0</v>
      </c>
    </row>
    <row r="29" spans="1:33" ht="46.15" customHeight="1">
      <c r="A29" s="88" t="e">
        <f t="shared" si="8"/>
        <v>#NUM!</v>
      </c>
      <c r="B29" s="101" t="s">
        <v>30</v>
      </c>
      <c r="C29" s="89" t="s">
        <v>3</v>
      </c>
      <c r="D29" s="104" t="s">
        <v>30</v>
      </c>
      <c r="E29" s="90" t="str">
        <f t="shared" si="15"/>
        <v/>
      </c>
      <c r="F29" s="91" t="s">
        <v>28</v>
      </c>
      <c r="G29" s="92" t="str">
        <f t="shared" si="16"/>
        <v/>
      </c>
      <c r="H29" s="146" t="s">
        <v>29</v>
      </c>
      <c r="I29" s="148" t="str">
        <f t="shared" si="9"/>
        <v/>
      </c>
      <c r="J29" s="151"/>
      <c r="K29" s="93" t="str">
        <f t="shared" si="10"/>
        <v/>
      </c>
      <c r="L29" s="169" t="s">
        <v>0</v>
      </c>
      <c r="M29" s="172"/>
      <c r="N29" s="173"/>
      <c r="O29" s="37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8" t="e">
        <f t="shared" si="12"/>
        <v>#NUM!</v>
      </c>
      <c r="AA29" s="42" t="str">
        <f t="shared" si="14"/>
        <v/>
      </c>
      <c r="AB29" s="43"/>
      <c r="AF29" s="145" t="str">
        <f>初期条件設定表!U23</f>
        <v xml:space="preserve"> </v>
      </c>
      <c r="AG29" s="176">
        <f>初期条件設定表!V23</f>
        <v>0</v>
      </c>
    </row>
    <row r="30" spans="1:33" ht="46.15" customHeight="1">
      <c r="A30" s="88" t="e">
        <f t="shared" si="8"/>
        <v>#NUM!</v>
      </c>
      <c r="B30" s="101" t="s">
        <v>30</v>
      </c>
      <c r="C30" s="89" t="s">
        <v>3</v>
      </c>
      <c r="D30" s="104" t="s">
        <v>30</v>
      </c>
      <c r="E30" s="90" t="str">
        <f t="shared" si="15"/>
        <v/>
      </c>
      <c r="F30" s="91" t="s">
        <v>28</v>
      </c>
      <c r="G30" s="92" t="str">
        <f t="shared" si="16"/>
        <v/>
      </c>
      <c r="H30" s="146" t="s">
        <v>29</v>
      </c>
      <c r="I30" s="148" t="str">
        <f t="shared" si="9"/>
        <v/>
      </c>
      <c r="J30" s="151"/>
      <c r="K30" s="93" t="str">
        <f t="shared" si="10"/>
        <v/>
      </c>
      <c r="L30" s="169" t="s">
        <v>0</v>
      </c>
      <c r="M30" s="172"/>
      <c r="N30" s="173"/>
      <c r="O30" s="37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8" t="e">
        <f t="shared" si="12"/>
        <v>#NUM!</v>
      </c>
      <c r="AA30" s="42" t="str">
        <f t="shared" si="14"/>
        <v/>
      </c>
      <c r="AB30" s="43"/>
      <c r="AF30" s="145" t="str">
        <f>初期条件設定表!U24</f>
        <v xml:space="preserve"> </v>
      </c>
      <c r="AG30" s="176">
        <f>初期条件設定表!V24</f>
        <v>0</v>
      </c>
    </row>
    <row r="31" spans="1:33" ht="46.15" customHeight="1">
      <c r="A31" s="88" t="e">
        <f t="shared" si="8"/>
        <v>#NUM!</v>
      </c>
      <c r="B31" s="102" t="s">
        <v>30</v>
      </c>
      <c r="C31" s="94" t="s">
        <v>3</v>
      </c>
      <c r="D31" s="105" t="s">
        <v>30</v>
      </c>
      <c r="E31" s="90" t="str">
        <f t="shared" si="15"/>
        <v/>
      </c>
      <c r="F31" s="91" t="s">
        <v>28</v>
      </c>
      <c r="G31" s="92" t="str">
        <f t="shared" si="16"/>
        <v/>
      </c>
      <c r="H31" s="146" t="s">
        <v>29</v>
      </c>
      <c r="I31" s="148" t="str">
        <f t="shared" si="9"/>
        <v/>
      </c>
      <c r="J31" s="151"/>
      <c r="K31" s="93" t="str">
        <f t="shared" si="10"/>
        <v/>
      </c>
      <c r="L31" s="169" t="s">
        <v>0</v>
      </c>
      <c r="M31" s="172"/>
      <c r="N31" s="173"/>
      <c r="O31" s="37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8" t="e">
        <f t="shared" si="12"/>
        <v>#NUM!</v>
      </c>
      <c r="AA31" s="42" t="str">
        <f t="shared" si="14"/>
        <v/>
      </c>
      <c r="AB31" s="43"/>
      <c r="AF31" s="145" t="str">
        <f>初期条件設定表!U25</f>
        <v xml:space="preserve"> </v>
      </c>
      <c r="AG31" s="176">
        <f>初期条件設定表!V25</f>
        <v>0</v>
      </c>
    </row>
    <row r="32" spans="1:33" ht="46.15" customHeight="1" thickBot="1">
      <c r="A32" s="88" t="e">
        <f t="shared" si="8"/>
        <v>#NUM!</v>
      </c>
      <c r="B32" s="101" t="s">
        <v>30</v>
      </c>
      <c r="C32" s="89" t="s">
        <v>3</v>
      </c>
      <c r="D32" s="104" t="s">
        <v>30</v>
      </c>
      <c r="E32" s="90" t="str">
        <f t="shared" si="15"/>
        <v/>
      </c>
      <c r="F32" s="91" t="s">
        <v>28</v>
      </c>
      <c r="G32" s="92" t="str">
        <f t="shared" si="16"/>
        <v/>
      </c>
      <c r="H32" s="146" t="s">
        <v>29</v>
      </c>
      <c r="I32" s="148" t="str">
        <f t="shared" si="9"/>
        <v/>
      </c>
      <c r="J32" s="151"/>
      <c r="K32" s="93" t="str">
        <f t="shared" si="10"/>
        <v/>
      </c>
      <c r="L32" s="169" t="s">
        <v>0</v>
      </c>
      <c r="M32" s="177"/>
      <c r="N32" s="178"/>
      <c r="O32" s="37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8" t="e">
        <f t="shared" si="12"/>
        <v>#NUM!</v>
      </c>
      <c r="AA32" s="42" t="str">
        <f t="shared" si="14"/>
        <v/>
      </c>
      <c r="AB32" s="43"/>
      <c r="AF32" s="145" t="str">
        <f>初期条件設定表!U26</f>
        <v xml:space="preserve"> </v>
      </c>
      <c r="AG32" s="176" t="str">
        <f>初期条件設定表!V26</f>
        <v xml:space="preserve"> </v>
      </c>
    </row>
    <row r="33" spans="1:28" ht="46.15" hidden="1" customHeight="1">
      <c r="A33" s="88" t="e">
        <f t="shared" si="8"/>
        <v>#NUM!</v>
      </c>
      <c r="B33" s="101" t="s">
        <v>30</v>
      </c>
      <c r="C33" s="89" t="s">
        <v>3</v>
      </c>
      <c r="D33" s="104" t="s">
        <v>30</v>
      </c>
      <c r="E33" s="90" t="str">
        <f t="shared" si="15"/>
        <v/>
      </c>
      <c r="F33" s="91" t="s">
        <v>28</v>
      </c>
      <c r="G33" s="92" t="str">
        <f t="shared" si="16"/>
        <v/>
      </c>
      <c r="H33" s="146" t="s">
        <v>29</v>
      </c>
      <c r="I33" s="148" t="str">
        <f t="shared" si="9"/>
        <v/>
      </c>
      <c r="J33" s="151"/>
      <c r="K33" s="93" t="str">
        <f t="shared" si="10"/>
        <v/>
      </c>
      <c r="L33" s="169" t="s">
        <v>0</v>
      </c>
      <c r="M33" s="192"/>
      <c r="N33" s="182"/>
      <c r="O33" s="107"/>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8" t="e">
        <f t="shared" si="12"/>
        <v>#NUM!</v>
      </c>
      <c r="AA33" s="42" t="str">
        <f t="shared" si="14"/>
        <v/>
      </c>
      <c r="AB33" s="43"/>
    </row>
    <row r="34" spans="1:28" ht="46.15" hidden="1" customHeight="1">
      <c r="A34" s="88" t="e">
        <f t="shared" si="8"/>
        <v>#NUM!</v>
      </c>
      <c r="B34" s="101" t="s">
        <v>30</v>
      </c>
      <c r="C34" s="89" t="s">
        <v>3</v>
      </c>
      <c r="D34" s="104" t="s">
        <v>30</v>
      </c>
      <c r="E34" s="90" t="str">
        <f t="shared" si="15"/>
        <v/>
      </c>
      <c r="F34" s="91" t="s">
        <v>28</v>
      </c>
      <c r="G34" s="92" t="str">
        <f t="shared" si="16"/>
        <v/>
      </c>
      <c r="H34" s="146" t="s">
        <v>29</v>
      </c>
      <c r="I34" s="148" t="str">
        <f t="shared" si="9"/>
        <v/>
      </c>
      <c r="J34" s="151"/>
      <c r="K34" s="93" t="str">
        <f t="shared" si="10"/>
        <v/>
      </c>
      <c r="L34" s="169" t="s">
        <v>0</v>
      </c>
      <c r="M34" s="172"/>
      <c r="N34" s="182"/>
      <c r="O34" s="107"/>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5" si="17">IF(OR(DBCS($B34)="：",$B34="",DBCS($D34)="：",$D34=""),"",SUM(S34:W34))</f>
        <v/>
      </c>
      <c r="Y34" s="73" t="str">
        <f t="shared" si="13"/>
        <v/>
      </c>
      <c r="Z34" s="88" t="e">
        <f t="shared" si="12"/>
        <v>#NUM!</v>
      </c>
      <c r="AA34" s="42"/>
      <c r="AB34" s="43"/>
    </row>
    <row r="35" spans="1:28" ht="46.15" hidden="1" customHeight="1" thickBot="1">
      <c r="A35" s="95" t="e">
        <f t="shared" si="8"/>
        <v>#NUM!</v>
      </c>
      <c r="B35" s="103" t="s">
        <v>60</v>
      </c>
      <c r="C35" s="96" t="s">
        <v>24</v>
      </c>
      <c r="D35" s="106" t="s">
        <v>60</v>
      </c>
      <c r="E35" s="97" t="str">
        <f t="shared" si="15"/>
        <v/>
      </c>
      <c r="F35" s="98" t="s">
        <v>65</v>
      </c>
      <c r="G35" s="99" t="str">
        <f t="shared" si="16"/>
        <v/>
      </c>
      <c r="H35" s="147" t="s">
        <v>84</v>
      </c>
      <c r="I35" s="149" t="str">
        <f t="shared" si="9"/>
        <v/>
      </c>
      <c r="J35" s="152"/>
      <c r="K35" s="100" t="str">
        <f t="shared" si="10"/>
        <v/>
      </c>
      <c r="L35" s="193" t="s">
        <v>85</v>
      </c>
      <c r="M35" s="177"/>
      <c r="N35" s="194"/>
      <c r="O35" s="108"/>
      <c r="P35" s="71" t="str">
        <f t="shared" si="0"/>
        <v/>
      </c>
      <c r="Q35" s="71" t="str">
        <f t="shared" si="1"/>
        <v/>
      </c>
      <c r="R35" s="72" t="str">
        <f t="shared" si="2"/>
        <v/>
      </c>
      <c r="S35" s="73" t="str">
        <f t="shared" si="3"/>
        <v/>
      </c>
      <c r="T35" s="73" t="str">
        <f t="shared" si="4"/>
        <v/>
      </c>
      <c r="U35" s="73" t="str">
        <f t="shared" si="5"/>
        <v/>
      </c>
      <c r="V35" s="73" t="str">
        <f t="shared" si="6"/>
        <v/>
      </c>
      <c r="W35" s="73" t="str">
        <f t="shared" si="7"/>
        <v/>
      </c>
      <c r="X35" s="73" t="str">
        <f t="shared" si="17"/>
        <v/>
      </c>
      <c r="Y35" s="73" t="str">
        <f t="shared" si="13"/>
        <v/>
      </c>
      <c r="Z35" s="95" t="e">
        <f t="shared" si="12"/>
        <v>#NUM!</v>
      </c>
      <c r="AA35" s="42" t="str">
        <f>IF(OR(DBCS($B35)="：",$B35="",DBCS($D35)="：",$D35=""),"",MAX(MIN($D35,TIME(23,59,59))-MAX($B35,$AH$1),0))</f>
        <v/>
      </c>
      <c r="AB35" s="43"/>
    </row>
    <row r="36" spans="1:28" ht="41.25" customHeight="1" thickBot="1">
      <c r="A36" s="44" t="s">
        <v>31</v>
      </c>
      <c r="B36" s="323"/>
      <c r="C36" s="324"/>
      <c r="D36" s="325"/>
      <c r="E36" s="326">
        <f>SUM(E9:E35)+SUM(G9:G35)/60</f>
        <v>0</v>
      </c>
      <c r="F36" s="327"/>
      <c r="G36" s="328" t="s">
        <v>1</v>
      </c>
      <c r="H36" s="329"/>
      <c r="I36" s="153"/>
      <c r="J36" s="154"/>
      <c r="K36" s="85">
        <f>SUM(K9:K35)</f>
        <v>0</v>
      </c>
      <c r="L36" s="190" t="s">
        <v>0</v>
      </c>
      <c r="M36" s="191"/>
      <c r="N36" s="341"/>
      <c r="O36" s="343"/>
      <c r="P36" s="58"/>
      <c r="Q36" s="58"/>
      <c r="R36" s="58"/>
      <c r="S36" s="58"/>
      <c r="T36" s="58"/>
      <c r="U36" s="58"/>
      <c r="V36" s="58"/>
      <c r="W36" s="74"/>
      <c r="X36" s="74"/>
      <c r="Y36" s="74"/>
      <c r="Z36" s="74"/>
      <c r="AA36" s="43"/>
      <c r="AB36" s="43"/>
    </row>
    <row r="37" spans="1:28" ht="19.5" customHeight="1">
      <c r="A37" s="9"/>
      <c r="B37" s="10"/>
      <c r="C37" s="10"/>
      <c r="D37" s="10"/>
      <c r="E37" s="2"/>
      <c r="F37" s="2"/>
      <c r="G37" s="10"/>
      <c r="H37" s="10"/>
      <c r="I37" s="10"/>
      <c r="J37" s="10"/>
      <c r="K37" s="1"/>
      <c r="L37" s="162"/>
      <c r="M37" s="11"/>
      <c r="N37" s="11"/>
      <c r="P37" s="58"/>
      <c r="Q37" s="58"/>
      <c r="R37" s="58"/>
      <c r="S37" s="58"/>
      <c r="T37" s="58"/>
      <c r="U37" s="58"/>
      <c r="V37" s="58"/>
      <c r="W37" s="58"/>
      <c r="X37" s="58"/>
      <c r="Y37" s="58"/>
      <c r="Z37" s="58"/>
    </row>
    <row r="38" spans="1:28">
      <c r="P38" s="58"/>
      <c r="Q38" s="58"/>
      <c r="R38" s="58"/>
      <c r="S38" s="58"/>
      <c r="T38" s="58"/>
      <c r="U38" s="58"/>
      <c r="V38" s="58"/>
      <c r="W38" s="58"/>
      <c r="X38" s="58"/>
      <c r="Y38" s="58"/>
      <c r="Z38" s="58"/>
    </row>
    <row r="39" spans="1:28">
      <c r="P39" s="58"/>
      <c r="Q39" s="58"/>
      <c r="R39" s="58"/>
      <c r="S39" s="58"/>
      <c r="T39" s="58"/>
      <c r="U39" s="58"/>
      <c r="V39" s="58"/>
      <c r="W39" s="58"/>
      <c r="X39" s="58"/>
      <c r="Y39" s="58"/>
      <c r="Z39" s="58"/>
    </row>
    <row r="40" spans="1:28">
      <c r="P40" s="58"/>
      <c r="Q40" s="58"/>
      <c r="R40" s="58"/>
      <c r="S40" s="58"/>
      <c r="T40" s="58"/>
      <c r="U40" s="58"/>
      <c r="V40" s="58"/>
      <c r="W40" s="58"/>
      <c r="X40" s="58"/>
      <c r="Y40" s="58"/>
      <c r="Z40" s="58"/>
    </row>
    <row r="41" spans="1:28">
      <c r="P41" s="58"/>
      <c r="Q41" s="58"/>
      <c r="R41" s="58"/>
      <c r="S41" s="58"/>
      <c r="T41" s="58"/>
      <c r="U41" s="58"/>
      <c r="V41" s="58"/>
      <c r="W41" s="58"/>
      <c r="X41" s="58"/>
      <c r="Y41" s="58"/>
      <c r="Z41" s="58"/>
    </row>
    <row r="42" spans="1:28">
      <c r="P42" s="58"/>
      <c r="Q42" s="58"/>
      <c r="R42" s="58"/>
      <c r="S42" s="58"/>
      <c r="T42" s="58"/>
      <c r="U42" s="58"/>
      <c r="V42" s="58"/>
      <c r="W42" s="58"/>
      <c r="X42" s="58"/>
      <c r="Y42" s="58"/>
      <c r="Z42" s="58"/>
    </row>
    <row r="43" spans="1:28">
      <c r="P43" s="58"/>
      <c r="Q43" s="58"/>
      <c r="R43" s="58"/>
      <c r="S43" s="58"/>
      <c r="T43" s="58"/>
      <c r="U43" s="58"/>
      <c r="V43" s="58"/>
      <c r="W43" s="58"/>
      <c r="X43" s="58"/>
      <c r="Y43" s="58"/>
      <c r="Z43" s="58"/>
    </row>
    <row r="44" spans="1:28">
      <c r="P44" s="58"/>
      <c r="Q44" s="58"/>
      <c r="R44" s="58"/>
      <c r="S44" s="58"/>
      <c r="T44" s="58"/>
      <c r="U44" s="58"/>
      <c r="V44" s="58"/>
      <c r="W44" s="58"/>
      <c r="X44" s="58"/>
      <c r="Y44" s="58"/>
      <c r="Z44" s="58"/>
    </row>
    <row r="45" spans="1:28">
      <c r="P45" s="58"/>
      <c r="Q45" s="58"/>
      <c r="R45" s="58"/>
      <c r="S45" s="58"/>
      <c r="T45" s="58"/>
      <c r="U45" s="58"/>
      <c r="V45" s="58"/>
      <c r="W45" s="58"/>
      <c r="X45" s="58"/>
      <c r="Y45" s="58"/>
      <c r="Z45" s="58"/>
    </row>
    <row r="46" spans="1:28">
      <c r="P46" s="58"/>
      <c r="Q46" s="58"/>
      <c r="R46" s="58"/>
      <c r="S46" s="58"/>
      <c r="T46" s="58"/>
      <c r="U46" s="58"/>
      <c r="V46" s="58"/>
      <c r="W46" s="58"/>
      <c r="X46" s="58"/>
      <c r="Y46" s="58"/>
      <c r="Z46" s="58"/>
    </row>
    <row r="47" spans="1:28">
      <c r="P47" s="58"/>
      <c r="Q47" s="58"/>
      <c r="R47" s="58"/>
      <c r="S47" s="58"/>
      <c r="T47" s="58"/>
      <c r="U47" s="58"/>
      <c r="V47" s="58"/>
      <c r="W47" s="58"/>
      <c r="X47" s="58"/>
      <c r="Y47" s="58"/>
      <c r="Z47" s="58"/>
    </row>
    <row r="48" spans="1:28">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sheetData>
  <sheetProtection sheet="1" objects="1" scenarios="1"/>
  <mergeCells count="29">
    <mergeCell ref="AE1:AE5"/>
    <mergeCell ref="AI6:AJ6"/>
    <mergeCell ref="M7:N7"/>
    <mergeCell ref="X7:X8"/>
    <mergeCell ref="N36:O36"/>
    <mergeCell ref="P7:P8"/>
    <mergeCell ref="T7:T8"/>
    <mergeCell ref="U7:U8"/>
    <mergeCell ref="V7:V8"/>
    <mergeCell ref="W7:W8"/>
    <mergeCell ref="Q7:Q8"/>
    <mergeCell ref="R7:R8"/>
    <mergeCell ref="S7:S8"/>
    <mergeCell ref="N5:O5"/>
    <mergeCell ref="N6:O6"/>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$AG$11:$AG$31</formula1>
    </dataValidation>
    <dataValidation type="list" allowBlank="1" showInputMessage="1" showErrorMessage="1" sqref="N33:N35">
      <formula1>$AG$11:$AG$16</formula1>
    </dataValidation>
    <dataValidation type="list" allowBlank="1" showInputMessage="1" showErrorMessage="1" sqref="M33:M35">
      <formula1>$AF$11:$AF$20</formula1>
    </dataValidation>
    <dataValidation type="list" allowBlank="1" showInputMessage="1" showErrorMessage="1" sqref="M9:M32">
      <formula1>$AF$11:$AF$21</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39997558519241921"/>
  </sheetPr>
  <dimension ref="A1:AQ51"/>
  <sheetViews>
    <sheetView zoomScale="70" zoomScaleNormal="70" workbookViewId="0">
      <selection activeCell="N12" sqref="N12"/>
    </sheetView>
  </sheetViews>
  <sheetFormatPr defaultColWidth="11.375" defaultRowHeight="13.5"/>
  <cols>
    <col min="1" max="1" width="19.25" style="4" customWidth="1"/>
    <col min="2" max="2" width="9.625" style="4" customWidth="1"/>
    <col min="3" max="3" width="3.875" style="115"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7.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c r="A1" s="45" t="s">
        <v>156</v>
      </c>
      <c r="B1" s="46"/>
      <c r="C1" s="123"/>
      <c r="D1" s="334" t="e">
        <f>"作　業　日　報　兼　直　接　人　件　費　個　別　明　細　表　（"&amp;AK7&amp;"年"&amp;AK8&amp;"月支払分）"</f>
        <v>#NUM!</v>
      </c>
      <c r="E1" s="334"/>
      <c r="F1" s="334"/>
      <c r="G1" s="334"/>
      <c r="H1" s="334"/>
      <c r="I1" s="334"/>
      <c r="J1" s="334"/>
      <c r="K1" s="334"/>
      <c r="L1" s="334"/>
      <c r="M1" s="334"/>
      <c r="N1" s="334"/>
      <c r="O1" s="334"/>
      <c r="AE1" s="330" t="s">
        <v>97</v>
      </c>
      <c r="AF1" s="59" t="s">
        <v>42</v>
      </c>
      <c r="AG1" s="60">
        <f>初期条件設定表!$C$10</f>
        <v>0</v>
      </c>
      <c r="AH1" s="60">
        <f>初期条件設定表!$C$14</f>
        <v>0</v>
      </c>
      <c r="AI1" s="58"/>
      <c r="AJ1" s="61" t="s">
        <v>11</v>
      </c>
      <c r="AK1" s="62" t="e">
        <f>'入力用 従事者別直接人件費集計表（前期）'!A16</f>
        <v>#NUM!</v>
      </c>
      <c r="AL1" s="58"/>
      <c r="AM1" s="58"/>
      <c r="AN1" s="61" t="s">
        <v>41</v>
      </c>
      <c r="AO1" s="63" t="str">
        <f ca="1">RIGHT(CELL("filename",A1),LEN(CELL("filename",A1))-FIND("]",CELL("filename",A1)))</f>
        <v>2024年10月作業分</v>
      </c>
      <c r="AP1" s="37"/>
      <c r="AQ1" s="38"/>
    </row>
    <row r="2" spans="1:43" ht="24.75" customHeight="1">
      <c r="C2" s="123"/>
      <c r="D2" s="334"/>
      <c r="E2" s="334"/>
      <c r="F2" s="334"/>
      <c r="G2" s="334"/>
      <c r="H2" s="334"/>
      <c r="I2" s="334"/>
      <c r="J2" s="334"/>
      <c r="K2" s="334"/>
      <c r="L2" s="334"/>
      <c r="M2" s="334"/>
      <c r="N2" s="334"/>
      <c r="O2" s="334"/>
      <c r="AE2" s="330"/>
      <c r="AF2" s="59"/>
      <c r="AG2" s="60">
        <f>初期条件設定表!$C$11</f>
        <v>0</v>
      </c>
      <c r="AH2" s="60">
        <f>初期条件設定表!$E$11</f>
        <v>0</v>
      </c>
      <c r="AI2" s="58"/>
      <c r="AJ2" s="61" t="s">
        <v>12</v>
      </c>
      <c r="AK2" s="62">
        <f>'入力用 従事者別直接人件費集計表（前期）'!D16</f>
        <v>10</v>
      </c>
      <c r="AL2" s="58"/>
      <c r="AM2" s="58"/>
      <c r="AN2" s="58"/>
      <c r="AO2" s="64"/>
    </row>
    <row r="3" spans="1:43" ht="27.75" customHeight="1">
      <c r="A3" s="3" t="s">
        <v>9</v>
      </c>
      <c r="B3" s="331" t="str">
        <f>'入力用 従事者別直接人件費集計表（前期）'!D5</f>
        <v/>
      </c>
      <c r="C3" s="331"/>
      <c r="D3" s="331"/>
      <c r="E3" s="39"/>
      <c r="F3" s="39"/>
      <c r="G3" s="39"/>
      <c r="H3" s="39"/>
      <c r="I3" s="39"/>
      <c r="J3" s="39"/>
      <c r="K3" s="39"/>
      <c r="L3" s="39"/>
      <c r="M3" s="39"/>
      <c r="N3" s="39"/>
      <c r="AE3" s="330"/>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32" t="str">
        <f>'入力用 従事者別直接人件費集計表（前期）'!D6</f>
        <v/>
      </c>
      <c r="C4" s="332"/>
      <c r="D4" s="332"/>
      <c r="E4" s="162"/>
      <c r="F4" s="162"/>
      <c r="G4" s="162"/>
      <c r="AE4" s="330"/>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70">
        <f>IF('入力用 従事者別直接人件費集計表（前期）'!Y8="","",'入力用 従事者別直接人件費集計表（前期）'!Y8)</f>
        <v>0</v>
      </c>
      <c r="C5" s="370"/>
      <c r="D5" s="370"/>
      <c r="E5" s="162"/>
      <c r="F5" s="162"/>
      <c r="G5" s="162"/>
      <c r="N5" s="335" t="s">
        <v>158</v>
      </c>
      <c r="O5" s="336"/>
      <c r="AE5" s="330"/>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48"/>
      <c r="O6" s="349"/>
      <c r="P6" s="69" t="s">
        <v>46</v>
      </c>
      <c r="Q6" s="70" t="s">
        <v>48</v>
      </c>
      <c r="R6" s="69" t="s">
        <v>47</v>
      </c>
      <c r="S6" s="69" t="s">
        <v>49</v>
      </c>
      <c r="T6" s="69" t="s">
        <v>50</v>
      </c>
      <c r="U6" s="69" t="s">
        <v>51</v>
      </c>
      <c r="V6" s="69" t="s">
        <v>61</v>
      </c>
      <c r="W6" s="69" t="s">
        <v>62</v>
      </c>
      <c r="X6" s="69" t="s">
        <v>63</v>
      </c>
      <c r="Y6" s="69"/>
      <c r="Z6" s="69"/>
      <c r="AA6" s="41"/>
      <c r="AF6" s="165" t="s">
        <v>98</v>
      </c>
      <c r="AG6" s="67">
        <f>IF(初期条件設定表!$C$24="末",TEXT(DATE(AK1,AK2,1)-1,"d"),初期条件設定表!$C$24)</f>
        <v>0</v>
      </c>
      <c r="AH6" s="58" t="s">
        <v>36</v>
      </c>
      <c r="AI6" s="337" t="s">
        <v>108</v>
      </c>
      <c r="AJ6" s="337"/>
      <c r="AK6" s="155">
        <f>初期条件設定表!$C$15</f>
        <v>0</v>
      </c>
    </row>
    <row r="7" spans="1:43" s="115" customFormat="1" ht="24" customHeight="1">
      <c r="A7" s="350" t="s">
        <v>7</v>
      </c>
      <c r="B7" s="352" t="s">
        <v>6</v>
      </c>
      <c r="C7" s="352"/>
      <c r="D7" s="352"/>
      <c r="E7" s="354" t="s">
        <v>5</v>
      </c>
      <c r="F7" s="355"/>
      <c r="G7" s="355"/>
      <c r="H7" s="356"/>
      <c r="I7" s="362" t="s">
        <v>107</v>
      </c>
      <c r="J7" s="362" t="s">
        <v>106</v>
      </c>
      <c r="K7" s="354" t="s">
        <v>4</v>
      </c>
      <c r="L7" s="356"/>
      <c r="M7" s="367" t="s">
        <v>115</v>
      </c>
      <c r="N7" s="339"/>
      <c r="O7" s="345" t="s">
        <v>157</v>
      </c>
      <c r="P7" s="347" t="s">
        <v>53</v>
      </c>
      <c r="Q7" s="344" t="s">
        <v>32</v>
      </c>
      <c r="R7" s="344" t="s">
        <v>33</v>
      </c>
      <c r="S7" s="344" t="s">
        <v>54</v>
      </c>
      <c r="T7" s="344"/>
      <c r="U7" s="344" t="s">
        <v>52</v>
      </c>
      <c r="V7" s="344"/>
      <c r="W7" s="344" t="s">
        <v>55</v>
      </c>
      <c r="X7" s="340" t="s">
        <v>56</v>
      </c>
      <c r="Y7" s="166"/>
      <c r="Z7" s="166"/>
      <c r="AJ7" s="115" t="s">
        <v>111</v>
      </c>
      <c r="AK7" s="116" t="e">
        <f>IF(初期条件設定表!C26="当月",'入力用 従事者別直接人件費集計表（前期）'!A16,'入力用 従事者別直接人件費集計表（前期）'!A17)</f>
        <v>#NUM!</v>
      </c>
    </row>
    <row r="8" spans="1:43" s="115" customFormat="1" ht="24" customHeight="1" thickBot="1">
      <c r="A8" s="351"/>
      <c r="B8" s="353"/>
      <c r="C8" s="353"/>
      <c r="D8" s="353"/>
      <c r="E8" s="357"/>
      <c r="F8" s="358"/>
      <c r="G8" s="358"/>
      <c r="H8" s="359"/>
      <c r="I8" s="363"/>
      <c r="J8" s="363"/>
      <c r="K8" s="360"/>
      <c r="L8" s="361"/>
      <c r="M8" s="188" t="s">
        <v>116</v>
      </c>
      <c r="N8" s="189" t="s">
        <v>130</v>
      </c>
      <c r="O8" s="346"/>
      <c r="P8" s="347"/>
      <c r="Q8" s="344"/>
      <c r="R8" s="344"/>
      <c r="S8" s="344"/>
      <c r="T8" s="344"/>
      <c r="U8" s="344"/>
      <c r="V8" s="344"/>
      <c r="W8" s="344"/>
      <c r="X8" s="340"/>
      <c r="Y8" s="166"/>
      <c r="Z8" s="166"/>
      <c r="AJ8" s="115" t="s">
        <v>110</v>
      </c>
      <c r="AK8" s="116">
        <f>IF(初期条件設定表!C26="当月",'入力用 従事者別直接人件費集計表（前期）'!D16,'入力用 従事者別直接人件費集計表（前期）'!D17)</f>
        <v>11</v>
      </c>
    </row>
    <row r="9" spans="1:43" ht="46.15" customHeight="1">
      <c r="A9" s="88" t="e">
        <f>Z9</f>
        <v>#NUM!</v>
      </c>
      <c r="B9" s="101" t="s">
        <v>30</v>
      </c>
      <c r="C9" s="89" t="s">
        <v>3</v>
      </c>
      <c r="D9" s="104" t="s">
        <v>30</v>
      </c>
      <c r="E9" s="90" t="str">
        <f>IFERROR(HOUR(R9),"")</f>
        <v/>
      </c>
      <c r="F9" s="91" t="s">
        <v>28</v>
      </c>
      <c r="G9" s="92" t="str">
        <f>IFERROR(MINUTE(R9),"")</f>
        <v/>
      </c>
      <c r="H9" s="146" t="s">
        <v>29</v>
      </c>
      <c r="I9" s="150" t="str">
        <f>U9</f>
        <v/>
      </c>
      <c r="J9" s="151"/>
      <c r="K9" s="93" t="str">
        <f>IFERROR((E9+G9/60)*$B$5,"")</f>
        <v/>
      </c>
      <c r="L9" s="169" t="s">
        <v>0</v>
      </c>
      <c r="M9" s="170"/>
      <c r="N9" s="171"/>
      <c r="O9" s="372"/>
      <c r="P9" s="71" t="str">
        <f t="shared" ref="P9:P35" si="0">IF(OR(DBCS(B9)="：",B9="",DBCS(D9)="：",D9=""),"",$D9-$B9)</f>
        <v/>
      </c>
      <c r="Q9" s="71" t="str">
        <f t="shared" ref="Q9:Q35" si="1">IFERROR(IF(J9="",D9-B9-X9,D9-B9-J9-X9),"")</f>
        <v/>
      </c>
      <c r="R9" s="72" t="str">
        <f t="shared" ref="R9:R35" si="2">IFERROR(MIN(IF(Q9&gt;0,FLOOR(Q9,"0:30"),""),$AK$6),"")</f>
        <v/>
      </c>
      <c r="S9" s="73" t="str">
        <f t="shared" ref="S9:S35" si="3">IF(OR(DBCS($B9)="：",$B9="",DBCS($D9)="：",$D9=""),"",MAX(MIN($D9,AG$1)-MAX($B9,TIME(0,0,0)),0))</f>
        <v/>
      </c>
      <c r="T9" s="73" t="str">
        <f t="shared" ref="T9:T35" si="4">IF(OR(DBCS($B9)="：",$B9="",DBCS($D9)="：",$D9=""),"",MAX(MIN($D9,AH$2)-MAX($B9,$AG$2),0))</f>
        <v/>
      </c>
      <c r="U9" s="73" t="str">
        <f t="shared" ref="U9:U35" si="5">IF(OR(DBCS($B9)="：",$B9="",DBCS($D9)="：",$D9=""),"",MAX(MIN($D9,$AH$3)-MAX($B9,$AG$3),0))</f>
        <v/>
      </c>
      <c r="V9" s="73" t="str">
        <f t="shared" ref="V9:V35" si="6">IF(OR(DBCS($B9)="：",$B9="",DBCS($D9)="：",$D9=""),"",MAX(MIN($D9,$AH$4)-MAX($B9,$AG$4),0))</f>
        <v/>
      </c>
      <c r="W9" s="73" t="str">
        <f t="shared" ref="W9:W35" si="7">IF(OR(DBCS($B9)="：",$B9="",DBCS($D9)="：",$D9=""),"",MAX(MIN($D9,TIME(23,59,59))-MAX($B9,$AH$1),0))</f>
        <v/>
      </c>
      <c r="X9" s="73" t="str">
        <f>IF(OR(DBCS($B9)="：",$B9="",DBCS($D9)="：",$D9=""),"",SUM(S9:W9))</f>
        <v/>
      </c>
      <c r="Y9" s="58"/>
      <c r="Z9" s="88" t="e">
        <f>IF($AK$3="","",IF(FIND(TEXT($AK$3,"aaa"),$AO$5)&gt;$AO$4,$AK$3,IF(FIND(TEXT($AK$3+1,"aaa"),$AO$5)&gt;$AO$4,$AK$3+1,IF(FIND(TEXT($AK$3+2,"aaa"),$AO$5)&gt;$AO$4,$AK$3+2,IF(FIND(TEXT($AK$3+3,"aaa"),$AO$5)&gt;$AO$4,$AK$3+3,"")))))</f>
        <v>#NUM!</v>
      </c>
      <c r="AB9" s="43"/>
    </row>
    <row r="10" spans="1:43" ht="46.15" customHeight="1">
      <c r="A10" s="88" t="e">
        <f t="shared" ref="A10:A35" si="8">Z10</f>
        <v>#NUM!</v>
      </c>
      <c r="B10" s="101" t="s">
        <v>30</v>
      </c>
      <c r="C10" s="89" t="s">
        <v>3</v>
      </c>
      <c r="D10" s="104" t="s">
        <v>30</v>
      </c>
      <c r="E10" s="90" t="str">
        <f>IFERROR(HOUR(R10),"")</f>
        <v/>
      </c>
      <c r="F10" s="91" t="s">
        <v>28</v>
      </c>
      <c r="G10" s="92" t="str">
        <f>IFERROR(MINUTE(R10),"")</f>
        <v/>
      </c>
      <c r="H10" s="146" t="s">
        <v>29</v>
      </c>
      <c r="I10" s="148" t="str">
        <f t="shared" ref="I10:I35" si="9">U10</f>
        <v/>
      </c>
      <c r="J10" s="151"/>
      <c r="K10" s="93" t="str">
        <f t="shared" ref="K10:K35" si="10">IFERROR((E10+G10/60)*$B$5,"")</f>
        <v/>
      </c>
      <c r="L10" s="169" t="s">
        <v>0</v>
      </c>
      <c r="M10" s="172"/>
      <c r="N10" s="173"/>
      <c r="O10" s="37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8" t="e">
        <f t="shared" ref="Z10:Z35" si="12">IF($A9="","",IF(AND($A9+1&lt;=$AK$4,FIND(TEXT($A9+1,"aaa"),$AO$5)&gt;$AO$4),$A9+1,IF(AND($A9+2&lt;=$AK$4,FIND(TEXT($A9+2,"aaa"),$AO$5)&gt;$AO$4),$A9+2,IF(AND($A9+3&lt;=$AK$4,FIND(TEXT($A9+3,"aaa"),$AO$5)&gt;$AO$4),$A9+3,IF(AND($A9+4&lt;=$AK$4,FIND(TEXT($A9+4,"aaa"),$AO$5)&gt;$AO$4),$A9+4,"")))))</f>
        <v>#NUM!</v>
      </c>
      <c r="AB10" s="43"/>
      <c r="AF10" s="174" t="s">
        <v>117</v>
      </c>
      <c r="AG10" s="174" t="s">
        <v>136</v>
      </c>
    </row>
    <row r="11" spans="1:43" ht="46.15" customHeight="1">
      <c r="A11" s="88" t="e">
        <f t="shared" si="8"/>
        <v>#NUM!</v>
      </c>
      <c r="B11" s="101" t="s">
        <v>30</v>
      </c>
      <c r="C11" s="89" t="s">
        <v>3</v>
      </c>
      <c r="D11" s="104" t="s">
        <v>30</v>
      </c>
      <c r="E11" s="90" t="str">
        <f>IFERROR(HOUR(R11),"")</f>
        <v/>
      </c>
      <c r="F11" s="91" t="s">
        <v>28</v>
      </c>
      <c r="G11" s="92" t="str">
        <f>IFERROR(MINUTE(R11),"")</f>
        <v/>
      </c>
      <c r="H11" s="146" t="s">
        <v>29</v>
      </c>
      <c r="I11" s="148" t="str">
        <f t="shared" si="9"/>
        <v/>
      </c>
      <c r="J11" s="151"/>
      <c r="K11" s="93" t="str">
        <f t="shared" si="10"/>
        <v/>
      </c>
      <c r="L11" s="169" t="s">
        <v>0</v>
      </c>
      <c r="M11" s="172"/>
      <c r="N11" s="173"/>
      <c r="O11" s="37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8" t="e">
        <f t="shared" si="12"/>
        <v>#NUM!</v>
      </c>
      <c r="AB11" s="43"/>
      <c r="AF11" s="145" t="str">
        <f>初期条件設定表!U5</f>
        <v>　</v>
      </c>
      <c r="AG11" s="175" t="str">
        <f>初期条件設定表!V5</f>
        <v>　</v>
      </c>
    </row>
    <row r="12" spans="1:43" ht="46.15" customHeight="1">
      <c r="A12" s="88" t="e">
        <f t="shared" si="8"/>
        <v>#NUM!</v>
      </c>
      <c r="B12" s="101" t="s">
        <v>30</v>
      </c>
      <c r="C12" s="89" t="s">
        <v>3</v>
      </c>
      <c r="D12" s="104" t="s">
        <v>30</v>
      </c>
      <c r="E12" s="90" t="str">
        <f>IFERROR(HOUR(R12),"")</f>
        <v/>
      </c>
      <c r="F12" s="91" t="s">
        <v>28</v>
      </c>
      <c r="G12" s="92" t="str">
        <f>IFERROR(MINUTE(R12),"")</f>
        <v/>
      </c>
      <c r="H12" s="146" t="s">
        <v>29</v>
      </c>
      <c r="I12" s="148" t="str">
        <f t="shared" si="9"/>
        <v/>
      </c>
      <c r="J12" s="151"/>
      <c r="K12" s="93" t="str">
        <f t="shared" si="10"/>
        <v/>
      </c>
      <c r="L12" s="169" t="s">
        <v>0</v>
      </c>
      <c r="M12" s="172"/>
      <c r="N12" s="173"/>
      <c r="O12" s="37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8" t="e">
        <f t="shared" si="12"/>
        <v>#NUM!</v>
      </c>
      <c r="AB12" s="43"/>
      <c r="AF12" s="145" t="str">
        <f>初期条件設定表!U6</f>
        <v>設計（除ソフトウェア）</v>
      </c>
      <c r="AG12" s="176">
        <f>初期条件設定表!V6</f>
        <v>0</v>
      </c>
    </row>
    <row r="13" spans="1:43" ht="46.15" customHeight="1">
      <c r="A13" s="88" t="e">
        <f t="shared" si="8"/>
        <v>#NUM!</v>
      </c>
      <c r="B13" s="101" t="s">
        <v>30</v>
      </c>
      <c r="C13" s="89" t="s">
        <v>3</v>
      </c>
      <c r="D13" s="104" t="s">
        <v>30</v>
      </c>
      <c r="E13" s="90" t="str">
        <f>IFERROR(HOUR(R13),"")</f>
        <v/>
      </c>
      <c r="F13" s="91" t="s">
        <v>28</v>
      </c>
      <c r="G13" s="92" t="str">
        <f>IFERROR(MINUTE(R13),"")</f>
        <v/>
      </c>
      <c r="H13" s="146" t="s">
        <v>29</v>
      </c>
      <c r="I13" s="148" t="str">
        <f t="shared" si="9"/>
        <v/>
      </c>
      <c r="J13" s="151"/>
      <c r="K13" s="93" t="str">
        <f t="shared" si="10"/>
        <v/>
      </c>
      <c r="L13" s="169" t="s">
        <v>0</v>
      </c>
      <c r="M13" s="172"/>
      <c r="N13" s="173"/>
      <c r="O13" s="37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5" si="13">IF(OR(DBCS($B13)="：",$B13="",DBCS($D13)="：",$D13=""),"",MAX(MIN($D13,$AH$3)-MAX($B13,$AG$3),0))</f>
        <v/>
      </c>
      <c r="Z13" s="88" t="e">
        <f t="shared" si="12"/>
        <v>#NUM!</v>
      </c>
      <c r="AA13" s="42" t="str">
        <f t="shared" ref="AA13:AA33" si="14">IF(OR(DBCS($B13)="：",$B13="",DBCS($D13)="：",$D13=""),"",MAX(MIN($D13,TIME(23,59,59))-MAX($B13,$AH$1),0))</f>
        <v/>
      </c>
      <c r="AB13" s="43"/>
      <c r="AF13" s="145" t="str">
        <f>初期条件設定表!U7</f>
        <v>要件定義</v>
      </c>
      <c r="AG13" s="176">
        <f>初期条件設定表!V7</f>
        <v>0</v>
      </c>
    </row>
    <row r="14" spans="1:43" ht="46.15" customHeight="1">
      <c r="A14" s="88" t="e">
        <f t="shared" si="8"/>
        <v>#NUM!</v>
      </c>
      <c r="B14" s="101" t="s">
        <v>30</v>
      </c>
      <c r="C14" s="89" t="s">
        <v>3</v>
      </c>
      <c r="D14" s="104" t="s">
        <v>30</v>
      </c>
      <c r="E14" s="90" t="str">
        <f t="shared" ref="E14:E35" si="15">IFERROR(HOUR(R14),"")</f>
        <v/>
      </c>
      <c r="F14" s="91" t="s">
        <v>28</v>
      </c>
      <c r="G14" s="92" t="str">
        <f t="shared" ref="G14:G35" si="16">IFERROR(MINUTE(R14),"")</f>
        <v/>
      </c>
      <c r="H14" s="146" t="s">
        <v>29</v>
      </c>
      <c r="I14" s="148" t="str">
        <f t="shared" si="9"/>
        <v/>
      </c>
      <c r="J14" s="151"/>
      <c r="K14" s="93" t="str">
        <f t="shared" si="10"/>
        <v/>
      </c>
      <c r="L14" s="169" t="s">
        <v>0</v>
      </c>
      <c r="M14" s="172"/>
      <c r="N14" s="173"/>
      <c r="O14" s="37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8" t="e">
        <f t="shared" si="12"/>
        <v>#NUM!</v>
      </c>
      <c r="AA14" s="42" t="str">
        <f t="shared" si="14"/>
        <v/>
      </c>
      <c r="AB14" s="43"/>
      <c r="AF14" s="145" t="str">
        <f>初期条件設定表!U8</f>
        <v>システム要件定義</v>
      </c>
      <c r="AG14" s="176">
        <f>初期条件設定表!V8</f>
        <v>0</v>
      </c>
    </row>
    <row r="15" spans="1:43" ht="46.15" customHeight="1">
      <c r="A15" s="88" t="e">
        <f t="shared" si="8"/>
        <v>#NUM!</v>
      </c>
      <c r="B15" s="101" t="s">
        <v>30</v>
      </c>
      <c r="C15" s="89" t="s">
        <v>3</v>
      </c>
      <c r="D15" s="104" t="s">
        <v>30</v>
      </c>
      <c r="E15" s="90" t="str">
        <f t="shared" si="15"/>
        <v/>
      </c>
      <c r="F15" s="91" t="s">
        <v>28</v>
      </c>
      <c r="G15" s="92" t="str">
        <f t="shared" si="16"/>
        <v/>
      </c>
      <c r="H15" s="146" t="s">
        <v>29</v>
      </c>
      <c r="I15" s="148" t="str">
        <f t="shared" si="9"/>
        <v/>
      </c>
      <c r="J15" s="151"/>
      <c r="K15" s="93" t="str">
        <f t="shared" si="10"/>
        <v/>
      </c>
      <c r="L15" s="169" t="s">
        <v>0</v>
      </c>
      <c r="M15" s="172"/>
      <c r="N15" s="173"/>
      <c r="O15" s="37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8" t="e">
        <f t="shared" si="12"/>
        <v>#NUM!</v>
      </c>
      <c r="AA15" s="42" t="str">
        <f t="shared" si="14"/>
        <v/>
      </c>
      <c r="AB15" s="43"/>
      <c r="AF15" s="145" t="str">
        <f>初期条件設定表!U9</f>
        <v>システム方式設計</v>
      </c>
      <c r="AG15" s="176">
        <f>初期条件設定表!V9</f>
        <v>0</v>
      </c>
    </row>
    <row r="16" spans="1:43" ht="46.15" customHeight="1">
      <c r="A16" s="88" t="e">
        <f t="shared" si="8"/>
        <v>#NUM!</v>
      </c>
      <c r="B16" s="101" t="s">
        <v>30</v>
      </c>
      <c r="C16" s="89" t="s">
        <v>3</v>
      </c>
      <c r="D16" s="104" t="s">
        <v>30</v>
      </c>
      <c r="E16" s="90" t="str">
        <f t="shared" si="15"/>
        <v/>
      </c>
      <c r="F16" s="91" t="s">
        <v>28</v>
      </c>
      <c r="G16" s="92" t="str">
        <f t="shared" si="16"/>
        <v/>
      </c>
      <c r="H16" s="146" t="s">
        <v>29</v>
      </c>
      <c r="I16" s="148" t="str">
        <f t="shared" si="9"/>
        <v/>
      </c>
      <c r="J16" s="151"/>
      <c r="K16" s="93" t="str">
        <f t="shared" si="10"/>
        <v/>
      </c>
      <c r="L16" s="169" t="s">
        <v>0</v>
      </c>
      <c r="M16" s="172"/>
      <c r="N16" s="173"/>
      <c r="O16" s="37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8" t="e">
        <f t="shared" si="12"/>
        <v>#NUM!</v>
      </c>
      <c r="AA16" s="42" t="str">
        <f t="shared" si="14"/>
        <v/>
      </c>
      <c r="AB16" s="43"/>
      <c r="AF16" s="145" t="str">
        <f>初期条件設定表!U10</f>
        <v>ソフトウエア設計</v>
      </c>
      <c r="AG16" s="176">
        <f>初期条件設定表!V10</f>
        <v>0</v>
      </c>
    </row>
    <row r="17" spans="1:33" ht="46.15" customHeight="1">
      <c r="A17" s="88" t="e">
        <f t="shared" si="8"/>
        <v>#NUM!</v>
      </c>
      <c r="B17" s="101" t="s">
        <v>30</v>
      </c>
      <c r="C17" s="89" t="s">
        <v>3</v>
      </c>
      <c r="D17" s="104" t="s">
        <v>30</v>
      </c>
      <c r="E17" s="90" t="str">
        <f t="shared" si="15"/>
        <v/>
      </c>
      <c r="F17" s="91" t="s">
        <v>28</v>
      </c>
      <c r="G17" s="92" t="str">
        <f t="shared" si="16"/>
        <v/>
      </c>
      <c r="H17" s="146" t="s">
        <v>29</v>
      </c>
      <c r="I17" s="148" t="str">
        <f t="shared" si="9"/>
        <v/>
      </c>
      <c r="J17" s="151"/>
      <c r="K17" s="93" t="str">
        <f t="shared" si="10"/>
        <v/>
      </c>
      <c r="L17" s="169" t="s">
        <v>0</v>
      </c>
      <c r="M17" s="172"/>
      <c r="N17" s="173"/>
      <c r="O17" s="37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8" t="e">
        <f t="shared" si="12"/>
        <v>#NUM!</v>
      </c>
      <c r="AA17" s="42" t="str">
        <f t="shared" si="14"/>
        <v/>
      </c>
      <c r="AB17" s="43"/>
      <c r="AF17" s="145" t="str">
        <f>初期条件設定表!U11</f>
        <v>プログラミング</v>
      </c>
      <c r="AG17" s="176">
        <f>初期条件設定表!V11</f>
        <v>0</v>
      </c>
    </row>
    <row r="18" spans="1:33" ht="46.15" customHeight="1">
      <c r="A18" s="88" t="e">
        <f t="shared" si="8"/>
        <v>#NUM!</v>
      </c>
      <c r="B18" s="101" t="s">
        <v>30</v>
      </c>
      <c r="C18" s="89" t="s">
        <v>3</v>
      </c>
      <c r="D18" s="104" t="s">
        <v>30</v>
      </c>
      <c r="E18" s="90" t="str">
        <f t="shared" si="15"/>
        <v/>
      </c>
      <c r="F18" s="91" t="s">
        <v>28</v>
      </c>
      <c r="G18" s="92" t="str">
        <f t="shared" si="16"/>
        <v/>
      </c>
      <c r="H18" s="146" t="s">
        <v>29</v>
      </c>
      <c r="I18" s="148" t="str">
        <f t="shared" si="9"/>
        <v/>
      </c>
      <c r="J18" s="151"/>
      <c r="K18" s="93" t="str">
        <f t="shared" si="10"/>
        <v/>
      </c>
      <c r="L18" s="169" t="s">
        <v>0</v>
      </c>
      <c r="M18" s="172"/>
      <c r="N18" s="173"/>
      <c r="O18" s="37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8" t="e">
        <f t="shared" si="12"/>
        <v>#NUM!</v>
      </c>
      <c r="AA18" s="42" t="str">
        <f t="shared" si="14"/>
        <v/>
      </c>
      <c r="AB18" s="43"/>
      <c r="AF18" s="145" t="str">
        <f>初期条件設定表!U12</f>
        <v>ソフトウエアテスト</v>
      </c>
      <c r="AG18" s="176">
        <f>初期条件設定表!V12</f>
        <v>0</v>
      </c>
    </row>
    <row r="19" spans="1:33" ht="46.15" customHeight="1">
      <c r="A19" s="88" t="e">
        <f t="shared" si="8"/>
        <v>#NUM!</v>
      </c>
      <c r="B19" s="101" t="s">
        <v>30</v>
      </c>
      <c r="C19" s="89" t="s">
        <v>3</v>
      </c>
      <c r="D19" s="104" t="s">
        <v>30</v>
      </c>
      <c r="E19" s="90" t="str">
        <f t="shared" si="15"/>
        <v/>
      </c>
      <c r="F19" s="91" t="s">
        <v>28</v>
      </c>
      <c r="G19" s="92" t="str">
        <f t="shared" si="16"/>
        <v/>
      </c>
      <c r="H19" s="146" t="s">
        <v>29</v>
      </c>
      <c r="I19" s="148" t="str">
        <f t="shared" si="9"/>
        <v/>
      </c>
      <c r="J19" s="151"/>
      <c r="K19" s="93" t="str">
        <f t="shared" si="10"/>
        <v/>
      </c>
      <c r="L19" s="169" t="s">
        <v>0</v>
      </c>
      <c r="M19" s="172"/>
      <c r="N19" s="173"/>
      <c r="O19" s="37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8" t="e">
        <f t="shared" si="12"/>
        <v>#NUM!</v>
      </c>
      <c r="AA19" s="42" t="str">
        <f t="shared" si="14"/>
        <v/>
      </c>
      <c r="AB19" s="43"/>
      <c r="AF19" s="145" t="str">
        <f>初期条件設定表!U13</f>
        <v>システム結合</v>
      </c>
      <c r="AG19" s="176">
        <f>初期条件設定表!V13</f>
        <v>0</v>
      </c>
    </row>
    <row r="20" spans="1:33" ht="46.15" customHeight="1">
      <c r="A20" s="88" t="e">
        <f t="shared" si="8"/>
        <v>#NUM!</v>
      </c>
      <c r="B20" s="101" t="s">
        <v>30</v>
      </c>
      <c r="C20" s="89" t="s">
        <v>3</v>
      </c>
      <c r="D20" s="104" t="s">
        <v>30</v>
      </c>
      <c r="E20" s="90" t="str">
        <f t="shared" si="15"/>
        <v/>
      </c>
      <c r="F20" s="91" t="s">
        <v>28</v>
      </c>
      <c r="G20" s="92" t="str">
        <f t="shared" si="16"/>
        <v/>
      </c>
      <c r="H20" s="146" t="s">
        <v>29</v>
      </c>
      <c r="I20" s="148" t="str">
        <f t="shared" si="9"/>
        <v/>
      </c>
      <c r="J20" s="151"/>
      <c r="K20" s="93" t="str">
        <f t="shared" si="10"/>
        <v/>
      </c>
      <c r="L20" s="169" t="s">
        <v>0</v>
      </c>
      <c r="M20" s="172"/>
      <c r="N20" s="173"/>
      <c r="O20" s="37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8" t="e">
        <f t="shared" si="12"/>
        <v>#NUM!</v>
      </c>
      <c r="AA20" s="42" t="str">
        <f t="shared" si="14"/>
        <v/>
      </c>
      <c r="AB20" s="43"/>
      <c r="AF20" s="145" t="str">
        <f>初期条件設定表!U14</f>
        <v>システムテスト</v>
      </c>
      <c r="AG20" s="176">
        <f>初期条件設定表!V14</f>
        <v>0</v>
      </c>
    </row>
    <row r="21" spans="1:33" ht="46.15" customHeight="1">
      <c r="A21" s="88" t="e">
        <f t="shared" si="8"/>
        <v>#NUM!</v>
      </c>
      <c r="B21" s="101" t="s">
        <v>30</v>
      </c>
      <c r="C21" s="89" t="s">
        <v>3</v>
      </c>
      <c r="D21" s="104" t="s">
        <v>30</v>
      </c>
      <c r="E21" s="90" t="str">
        <f t="shared" si="15"/>
        <v/>
      </c>
      <c r="F21" s="91" t="s">
        <v>28</v>
      </c>
      <c r="G21" s="92" t="str">
        <f t="shared" si="16"/>
        <v/>
      </c>
      <c r="H21" s="146" t="s">
        <v>29</v>
      </c>
      <c r="I21" s="148" t="str">
        <f t="shared" si="9"/>
        <v/>
      </c>
      <c r="J21" s="151"/>
      <c r="K21" s="93" t="str">
        <f t="shared" si="10"/>
        <v/>
      </c>
      <c r="L21" s="169" t="s">
        <v>0</v>
      </c>
      <c r="M21" s="172"/>
      <c r="N21" s="173"/>
      <c r="O21" s="37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8" t="e">
        <f t="shared" si="12"/>
        <v>#NUM!</v>
      </c>
      <c r="AA21" s="42" t="str">
        <f t="shared" si="14"/>
        <v/>
      </c>
      <c r="AB21" s="43"/>
      <c r="AF21" s="145" t="str">
        <f>初期条件設定表!U15</f>
        <v>運用テスト</v>
      </c>
      <c r="AG21" s="176">
        <f>初期条件設定表!V15</f>
        <v>0</v>
      </c>
    </row>
    <row r="22" spans="1:33" ht="46.15" customHeight="1">
      <c r="A22" s="88" t="e">
        <f t="shared" si="8"/>
        <v>#NUM!</v>
      </c>
      <c r="B22" s="101" t="s">
        <v>30</v>
      </c>
      <c r="C22" s="89" t="s">
        <v>3</v>
      </c>
      <c r="D22" s="104" t="s">
        <v>30</v>
      </c>
      <c r="E22" s="90" t="str">
        <f t="shared" si="15"/>
        <v/>
      </c>
      <c r="F22" s="91" t="s">
        <v>28</v>
      </c>
      <c r="G22" s="92" t="str">
        <f t="shared" si="16"/>
        <v/>
      </c>
      <c r="H22" s="146" t="s">
        <v>29</v>
      </c>
      <c r="I22" s="148" t="str">
        <f t="shared" si="9"/>
        <v/>
      </c>
      <c r="J22" s="151"/>
      <c r="K22" s="93" t="str">
        <f t="shared" si="10"/>
        <v/>
      </c>
      <c r="L22" s="169" t="s">
        <v>0</v>
      </c>
      <c r="M22" s="172"/>
      <c r="N22" s="173"/>
      <c r="O22" s="37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8" t="e">
        <f t="shared" si="12"/>
        <v>#NUM!</v>
      </c>
      <c r="AA22" s="42" t="str">
        <f t="shared" si="14"/>
        <v/>
      </c>
      <c r="AB22" s="43"/>
      <c r="AF22" s="145" t="str">
        <f>初期条件設定表!U16</f>
        <v xml:space="preserve"> </v>
      </c>
      <c r="AG22" s="176">
        <f>初期条件設定表!V16</f>
        <v>0</v>
      </c>
    </row>
    <row r="23" spans="1:33" ht="46.15" customHeight="1">
      <c r="A23" s="88" t="e">
        <f t="shared" si="8"/>
        <v>#NUM!</v>
      </c>
      <c r="B23" s="101" t="s">
        <v>30</v>
      </c>
      <c r="C23" s="89" t="s">
        <v>3</v>
      </c>
      <c r="D23" s="104" t="s">
        <v>30</v>
      </c>
      <c r="E23" s="90" t="str">
        <f t="shared" si="15"/>
        <v/>
      </c>
      <c r="F23" s="91" t="s">
        <v>28</v>
      </c>
      <c r="G23" s="92" t="str">
        <f t="shared" si="16"/>
        <v/>
      </c>
      <c r="H23" s="146" t="s">
        <v>29</v>
      </c>
      <c r="I23" s="148" t="str">
        <f t="shared" si="9"/>
        <v/>
      </c>
      <c r="J23" s="151"/>
      <c r="K23" s="93" t="str">
        <f t="shared" si="10"/>
        <v/>
      </c>
      <c r="L23" s="169" t="s">
        <v>0</v>
      </c>
      <c r="M23" s="172"/>
      <c r="N23" s="173"/>
      <c r="O23" s="37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8" t="e">
        <f t="shared" si="12"/>
        <v>#NUM!</v>
      </c>
      <c r="AA23" s="42" t="str">
        <f t="shared" si="14"/>
        <v/>
      </c>
      <c r="AB23" s="43"/>
      <c r="AF23" s="145" t="str">
        <f>初期条件設定表!U17</f>
        <v xml:space="preserve"> </v>
      </c>
      <c r="AG23" s="176">
        <f>初期条件設定表!V17</f>
        <v>0</v>
      </c>
    </row>
    <row r="24" spans="1:33" ht="46.15" customHeight="1">
      <c r="A24" s="88" t="e">
        <f t="shared" si="8"/>
        <v>#NUM!</v>
      </c>
      <c r="B24" s="101" t="s">
        <v>30</v>
      </c>
      <c r="C24" s="89" t="s">
        <v>3</v>
      </c>
      <c r="D24" s="104" t="s">
        <v>30</v>
      </c>
      <c r="E24" s="90" t="str">
        <f t="shared" si="15"/>
        <v/>
      </c>
      <c r="F24" s="91" t="s">
        <v>28</v>
      </c>
      <c r="G24" s="92" t="str">
        <f t="shared" si="16"/>
        <v/>
      </c>
      <c r="H24" s="146" t="s">
        <v>29</v>
      </c>
      <c r="I24" s="148" t="str">
        <f t="shared" si="9"/>
        <v/>
      </c>
      <c r="J24" s="151"/>
      <c r="K24" s="93" t="str">
        <f t="shared" si="10"/>
        <v/>
      </c>
      <c r="L24" s="169" t="s">
        <v>0</v>
      </c>
      <c r="M24" s="172"/>
      <c r="N24" s="173"/>
      <c r="O24" s="37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8" t="e">
        <f t="shared" si="12"/>
        <v>#NUM!</v>
      </c>
      <c r="AA24" s="42" t="str">
        <f t="shared" si="14"/>
        <v/>
      </c>
      <c r="AB24" s="43"/>
      <c r="AF24" s="145" t="str">
        <f>初期条件設定表!U18</f>
        <v xml:space="preserve"> </v>
      </c>
      <c r="AG24" s="176">
        <f>初期条件設定表!V18</f>
        <v>0</v>
      </c>
    </row>
    <row r="25" spans="1:33" ht="46.15" customHeight="1">
      <c r="A25" s="88" t="e">
        <f t="shared" si="8"/>
        <v>#NUM!</v>
      </c>
      <c r="B25" s="101" t="s">
        <v>30</v>
      </c>
      <c r="C25" s="89" t="s">
        <v>3</v>
      </c>
      <c r="D25" s="104" t="s">
        <v>30</v>
      </c>
      <c r="E25" s="90" t="str">
        <f t="shared" si="15"/>
        <v/>
      </c>
      <c r="F25" s="91" t="s">
        <v>28</v>
      </c>
      <c r="G25" s="92" t="str">
        <f t="shared" si="16"/>
        <v/>
      </c>
      <c r="H25" s="146" t="s">
        <v>29</v>
      </c>
      <c r="I25" s="148" t="str">
        <f t="shared" si="9"/>
        <v/>
      </c>
      <c r="J25" s="151"/>
      <c r="K25" s="93" t="str">
        <f t="shared" si="10"/>
        <v/>
      </c>
      <c r="L25" s="169" t="s">
        <v>0</v>
      </c>
      <c r="M25" s="172"/>
      <c r="N25" s="173"/>
      <c r="O25" s="37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8" t="e">
        <f t="shared" si="12"/>
        <v>#NUM!</v>
      </c>
      <c r="AA25" s="42" t="str">
        <f t="shared" si="14"/>
        <v/>
      </c>
      <c r="AB25" s="43"/>
      <c r="AF25" s="145" t="str">
        <f>初期条件設定表!U19</f>
        <v xml:space="preserve"> </v>
      </c>
      <c r="AG25" s="176">
        <f>初期条件設定表!V19</f>
        <v>0</v>
      </c>
    </row>
    <row r="26" spans="1:33" ht="46.15" customHeight="1">
      <c r="A26" s="88" t="e">
        <f t="shared" si="8"/>
        <v>#NUM!</v>
      </c>
      <c r="B26" s="101" t="s">
        <v>30</v>
      </c>
      <c r="C26" s="89" t="s">
        <v>3</v>
      </c>
      <c r="D26" s="104" t="s">
        <v>30</v>
      </c>
      <c r="E26" s="90" t="str">
        <f t="shared" si="15"/>
        <v/>
      </c>
      <c r="F26" s="91" t="s">
        <v>28</v>
      </c>
      <c r="G26" s="92" t="str">
        <f t="shared" si="16"/>
        <v/>
      </c>
      <c r="H26" s="146" t="s">
        <v>29</v>
      </c>
      <c r="I26" s="148" t="str">
        <f t="shared" si="9"/>
        <v/>
      </c>
      <c r="J26" s="151"/>
      <c r="K26" s="93" t="str">
        <f t="shared" si="10"/>
        <v/>
      </c>
      <c r="L26" s="169" t="s">
        <v>0</v>
      </c>
      <c r="M26" s="172"/>
      <c r="N26" s="173"/>
      <c r="O26" s="37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8" t="e">
        <f t="shared" si="12"/>
        <v>#NUM!</v>
      </c>
      <c r="AA26" s="42" t="str">
        <f t="shared" si="14"/>
        <v/>
      </c>
      <c r="AB26" s="43"/>
      <c r="AF26" s="145" t="str">
        <f>初期条件設定表!U20</f>
        <v xml:space="preserve"> </v>
      </c>
      <c r="AG26" s="176">
        <f>初期条件設定表!V20</f>
        <v>0</v>
      </c>
    </row>
    <row r="27" spans="1:33" ht="46.15" customHeight="1">
      <c r="A27" s="88" t="e">
        <f t="shared" si="8"/>
        <v>#NUM!</v>
      </c>
      <c r="B27" s="101" t="s">
        <v>30</v>
      </c>
      <c r="C27" s="89" t="s">
        <v>3</v>
      </c>
      <c r="D27" s="104" t="s">
        <v>30</v>
      </c>
      <c r="E27" s="90" t="str">
        <f t="shared" si="15"/>
        <v/>
      </c>
      <c r="F27" s="91" t="s">
        <v>28</v>
      </c>
      <c r="G27" s="92" t="str">
        <f t="shared" si="16"/>
        <v/>
      </c>
      <c r="H27" s="146" t="s">
        <v>29</v>
      </c>
      <c r="I27" s="148" t="str">
        <f t="shared" si="9"/>
        <v/>
      </c>
      <c r="J27" s="151"/>
      <c r="K27" s="93" t="str">
        <f t="shared" si="10"/>
        <v/>
      </c>
      <c r="L27" s="169" t="s">
        <v>0</v>
      </c>
      <c r="M27" s="172"/>
      <c r="N27" s="173"/>
      <c r="O27" s="37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8" t="e">
        <f t="shared" si="12"/>
        <v>#NUM!</v>
      </c>
      <c r="AA27" s="42" t="str">
        <f t="shared" si="14"/>
        <v/>
      </c>
      <c r="AB27" s="43"/>
      <c r="AF27" s="145" t="str">
        <f>初期条件設定表!U21</f>
        <v xml:space="preserve"> </v>
      </c>
      <c r="AG27" s="176">
        <f>初期条件設定表!V21</f>
        <v>0</v>
      </c>
    </row>
    <row r="28" spans="1:33" ht="46.15" customHeight="1">
      <c r="A28" s="88" t="e">
        <f t="shared" si="8"/>
        <v>#NUM!</v>
      </c>
      <c r="B28" s="101" t="s">
        <v>30</v>
      </c>
      <c r="C28" s="89" t="s">
        <v>3</v>
      </c>
      <c r="D28" s="104" t="s">
        <v>30</v>
      </c>
      <c r="E28" s="90" t="str">
        <f t="shared" si="15"/>
        <v/>
      </c>
      <c r="F28" s="91" t="s">
        <v>28</v>
      </c>
      <c r="G28" s="92" t="str">
        <f t="shared" si="16"/>
        <v/>
      </c>
      <c r="H28" s="146" t="s">
        <v>29</v>
      </c>
      <c r="I28" s="148" t="str">
        <f t="shared" si="9"/>
        <v/>
      </c>
      <c r="J28" s="151"/>
      <c r="K28" s="93" t="str">
        <f t="shared" si="10"/>
        <v/>
      </c>
      <c r="L28" s="169" t="s">
        <v>0</v>
      </c>
      <c r="M28" s="172"/>
      <c r="N28" s="173"/>
      <c r="O28" s="37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8" t="e">
        <f t="shared" si="12"/>
        <v>#NUM!</v>
      </c>
      <c r="AA28" s="42" t="str">
        <f t="shared" si="14"/>
        <v/>
      </c>
      <c r="AB28" s="43"/>
      <c r="AF28" s="145" t="str">
        <f>初期条件設定表!U22</f>
        <v xml:space="preserve"> </v>
      </c>
      <c r="AG28" s="176">
        <f>初期条件設定表!V22</f>
        <v>0</v>
      </c>
    </row>
    <row r="29" spans="1:33" ht="46.15" customHeight="1">
      <c r="A29" s="88" t="e">
        <f t="shared" si="8"/>
        <v>#NUM!</v>
      </c>
      <c r="B29" s="101" t="s">
        <v>30</v>
      </c>
      <c r="C29" s="89" t="s">
        <v>3</v>
      </c>
      <c r="D29" s="104" t="s">
        <v>30</v>
      </c>
      <c r="E29" s="90" t="str">
        <f t="shared" si="15"/>
        <v/>
      </c>
      <c r="F29" s="91" t="s">
        <v>28</v>
      </c>
      <c r="G29" s="92" t="str">
        <f t="shared" si="16"/>
        <v/>
      </c>
      <c r="H29" s="146" t="s">
        <v>29</v>
      </c>
      <c r="I29" s="148" t="str">
        <f t="shared" si="9"/>
        <v/>
      </c>
      <c r="J29" s="151"/>
      <c r="K29" s="93" t="str">
        <f t="shared" si="10"/>
        <v/>
      </c>
      <c r="L29" s="169" t="s">
        <v>0</v>
      </c>
      <c r="M29" s="172"/>
      <c r="N29" s="173"/>
      <c r="O29" s="37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8" t="e">
        <f t="shared" si="12"/>
        <v>#NUM!</v>
      </c>
      <c r="AA29" s="42" t="str">
        <f t="shared" si="14"/>
        <v/>
      </c>
      <c r="AB29" s="43"/>
      <c r="AF29" s="145" t="str">
        <f>初期条件設定表!U23</f>
        <v xml:space="preserve"> </v>
      </c>
      <c r="AG29" s="176">
        <f>初期条件設定表!V23</f>
        <v>0</v>
      </c>
    </row>
    <row r="30" spans="1:33" ht="46.15" customHeight="1">
      <c r="A30" s="88" t="e">
        <f t="shared" si="8"/>
        <v>#NUM!</v>
      </c>
      <c r="B30" s="101" t="s">
        <v>30</v>
      </c>
      <c r="C30" s="89" t="s">
        <v>3</v>
      </c>
      <c r="D30" s="104" t="s">
        <v>30</v>
      </c>
      <c r="E30" s="90" t="str">
        <f t="shared" si="15"/>
        <v/>
      </c>
      <c r="F30" s="91" t="s">
        <v>28</v>
      </c>
      <c r="G30" s="92" t="str">
        <f t="shared" si="16"/>
        <v/>
      </c>
      <c r="H30" s="146" t="s">
        <v>29</v>
      </c>
      <c r="I30" s="148" t="str">
        <f t="shared" si="9"/>
        <v/>
      </c>
      <c r="J30" s="151"/>
      <c r="K30" s="93" t="str">
        <f t="shared" si="10"/>
        <v/>
      </c>
      <c r="L30" s="169" t="s">
        <v>0</v>
      </c>
      <c r="M30" s="172"/>
      <c r="N30" s="173"/>
      <c r="O30" s="37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8" t="e">
        <f t="shared" si="12"/>
        <v>#NUM!</v>
      </c>
      <c r="AA30" s="42" t="str">
        <f t="shared" si="14"/>
        <v/>
      </c>
      <c r="AB30" s="43"/>
      <c r="AF30" s="145" t="str">
        <f>初期条件設定表!U24</f>
        <v xml:space="preserve"> </v>
      </c>
      <c r="AG30" s="176">
        <f>初期条件設定表!V24</f>
        <v>0</v>
      </c>
    </row>
    <row r="31" spans="1:33" ht="46.15" customHeight="1">
      <c r="A31" s="88" t="e">
        <f t="shared" si="8"/>
        <v>#NUM!</v>
      </c>
      <c r="B31" s="102" t="s">
        <v>30</v>
      </c>
      <c r="C31" s="94" t="s">
        <v>3</v>
      </c>
      <c r="D31" s="105" t="s">
        <v>30</v>
      </c>
      <c r="E31" s="90" t="str">
        <f t="shared" si="15"/>
        <v/>
      </c>
      <c r="F31" s="91" t="s">
        <v>28</v>
      </c>
      <c r="G31" s="92" t="str">
        <f t="shared" si="16"/>
        <v/>
      </c>
      <c r="H31" s="146" t="s">
        <v>29</v>
      </c>
      <c r="I31" s="148" t="str">
        <f t="shared" si="9"/>
        <v/>
      </c>
      <c r="J31" s="151"/>
      <c r="K31" s="93" t="str">
        <f t="shared" si="10"/>
        <v/>
      </c>
      <c r="L31" s="169" t="s">
        <v>0</v>
      </c>
      <c r="M31" s="172"/>
      <c r="N31" s="173"/>
      <c r="O31" s="37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8" t="e">
        <f t="shared" si="12"/>
        <v>#NUM!</v>
      </c>
      <c r="AA31" s="42" t="str">
        <f t="shared" si="14"/>
        <v/>
      </c>
      <c r="AB31" s="43"/>
      <c r="AF31" s="145" t="str">
        <f>初期条件設定表!U25</f>
        <v xml:space="preserve"> </v>
      </c>
      <c r="AG31" s="176">
        <f>初期条件設定表!V25</f>
        <v>0</v>
      </c>
    </row>
    <row r="32" spans="1:33" ht="46.15" customHeight="1" thickBot="1">
      <c r="A32" s="88" t="e">
        <f t="shared" si="8"/>
        <v>#NUM!</v>
      </c>
      <c r="B32" s="101" t="s">
        <v>30</v>
      </c>
      <c r="C32" s="89" t="s">
        <v>3</v>
      </c>
      <c r="D32" s="104" t="s">
        <v>30</v>
      </c>
      <c r="E32" s="90" t="str">
        <f t="shared" si="15"/>
        <v/>
      </c>
      <c r="F32" s="91" t="s">
        <v>28</v>
      </c>
      <c r="G32" s="92" t="str">
        <f t="shared" si="16"/>
        <v/>
      </c>
      <c r="H32" s="146" t="s">
        <v>29</v>
      </c>
      <c r="I32" s="148" t="str">
        <f t="shared" si="9"/>
        <v/>
      </c>
      <c r="J32" s="151"/>
      <c r="K32" s="93" t="str">
        <f t="shared" si="10"/>
        <v/>
      </c>
      <c r="L32" s="169" t="s">
        <v>0</v>
      </c>
      <c r="M32" s="177"/>
      <c r="N32" s="178"/>
      <c r="O32" s="37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8" t="e">
        <f t="shared" si="12"/>
        <v>#NUM!</v>
      </c>
      <c r="AA32" s="42" t="str">
        <f t="shared" si="14"/>
        <v/>
      </c>
      <c r="AB32" s="43"/>
      <c r="AF32" s="145" t="str">
        <f>初期条件設定表!U26</f>
        <v xml:space="preserve"> </v>
      </c>
      <c r="AG32" s="176" t="str">
        <f>初期条件設定表!V26</f>
        <v xml:space="preserve"> </v>
      </c>
    </row>
    <row r="33" spans="1:28" ht="46.15" hidden="1" customHeight="1">
      <c r="A33" s="88" t="e">
        <f t="shared" si="8"/>
        <v>#NUM!</v>
      </c>
      <c r="B33" s="101" t="s">
        <v>30</v>
      </c>
      <c r="C33" s="89" t="s">
        <v>3</v>
      </c>
      <c r="D33" s="104" t="s">
        <v>30</v>
      </c>
      <c r="E33" s="90" t="str">
        <f t="shared" si="15"/>
        <v/>
      </c>
      <c r="F33" s="91" t="s">
        <v>28</v>
      </c>
      <c r="G33" s="92" t="str">
        <f t="shared" si="16"/>
        <v/>
      </c>
      <c r="H33" s="146" t="s">
        <v>29</v>
      </c>
      <c r="I33" s="148" t="str">
        <f t="shared" si="9"/>
        <v/>
      </c>
      <c r="J33" s="151"/>
      <c r="K33" s="93" t="str">
        <f t="shared" si="10"/>
        <v/>
      </c>
      <c r="L33" s="83" t="s">
        <v>0</v>
      </c>
      <c r="M33" s="179"/>
      <c r="N33" s="180"/>
      <c r="O33" s="107"/>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8" t="e">
        <f t="shared" si="12"/>
        <v>#NUM!</v>
      </c>
      <c r="AA33" s="42" t="str">
        <f t="shared" si="14"/>
        <v/>
      </c>
      <c r="AB33" s="43"/>
    </row>
    <row r="34" spans="1:28" ht="46.15" hidden="1" customHeight="1">
      <c r="A34" s="88" t="e">
        <f t="shared" si="8"/>
        <v>#NUM!</v>
      </c>
      <c r="B34" s="101" t="s">
        <v>30</v>
      </c>
      <c r="C34" s="89" t="s">
        <v>3</v>
      </c>
      <c r="D34" s="104" t="s">
        <v>30</v>
      </c>
      <c r="E34" s="90" t="str">
        <f t="shared" si="15"/>
        <v/>
      </c>
      <c r="F34" s="91" t="s">
        <v>28</v>
      </c>
      <c r="G34" s="92" t="str">
        <f t="shared" si="16"/>
        <v/>
      </c>
      <c r="H34" s="146" t="s">
        <v>29</v>
      </c>
      <c r="I34" s="148" t="str">
        <f t="shared" si="9"/>
        <v/>
      </c>
      <c r="J34" s="151"/>
      <c r="K34" s="93" t="str">
        <f t="shared" si="10"/>
        <v/>
      </c>
      <c r="L34" s="83" t="s">
        <v>0</v>
      </c>
      <c r="M34" s="181"/>
      <c r="N34" s="182"/>
      <c r="O34" s="107"/>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5" si="17">IF(OR(DBCS($B34)="：",$B34="",DBCS($D34)="：",$D34=""),"",SUM(S34:W34))</f>
        <v/>
      </c>
      <c r="Y34" s="73" t="str">
        <f t="shared" si="13"/>
        <v/>
      </c>
      <c r="Z34" s="88" t="e">
        <f t="shared" si="12"/>
        <v>#NUM!</v>
      </c>
      <c r="AA34" s="42"/>
      <c r="AB34" s="43"/>
    </row>
    <row r="35" spans="1:28" ht="46.15" hidden="1" customHeight="1" thickBot="1">
      <c r="A35" s="95" t="e">
        <f t="shared" si="8"/>
        <v>#NUM!</v>
      </c>
      <c r="B35" s="103" t="s">
        <v>60</v>
      </c>
      <c r="C35" s="96" t="s">
        <v>24</v>
      </c>
      <c r="D35" s="106" t="s">
        <v>60</v>
      </c>
      <c r="E35" s="97" t="str">
        <f t="shared" si="15"/>
        <v/>
      </c>
      <c r="F35" s="98" t="s">
        <v>65</v>
      </c>
      <c r="G35" s="99" t="str">
        <f t="shared" si="16"/>
        <v/>
      </c>
      <c r="H35" s="147" t="s">
        <v>84</v>
      </c>
      <c r="I35" s="149" t="str">
        <f t="shared" si="9"/>
        <v/>
      </c>
      <c r="J35" s="152"/>
      <c r="K35" s="100" t="str">
        <f t="shared" si="10"/>
        <v/>
      </c>
      <c r="L35" s="84" t="s">
        <v>85</v>
      </c>
      <c r="M35" s="181"/>
      <c r="N35" s="182"/>
      <c r="O35" s="108"/>
      <c r="P35" s="71" t="str">
        <f t="shared" si="0"/>
        <v/>
      </c>
      <c r="Q35" s="71" t="str">
        <f t="shared" si="1"/>
        <v/>
      </c>
      <c r="R35" s="72" t="str">
        <f t="shared" si="2"/>
        <v/>
      </c>
      <c r="S35" s="73" t="str">
        <f t="shared" si="3"/>
        <v/>
      </c>
      <c r="T35" s="73" t="str">
        <f t="shared" si="4"/>
        <v/>
      </c>
      <c r="U35" s="73" t="str">
        <f t="shared" si="5"/>
        <v/>
      </c>
      <c r="V35" s="73" t="str">
        <f t="shared" si="6"/>
        <v/>
      </c>
      <c r="W35" s="73" t="str">
        <f t="shared" si="7"/>
        <v/>
      </c>
      <c r="X35" s="73" t="str">
        <f t="shared" si="17"/>
        <v/>
      </c>
      <c r="Y35" s="73" t="str">
        <f t="shared" si="13"/>
        <v/>
      </c>
      <c r="Z35" s="95" t="e">
        <f t="shared" si="12"/>
        <v>#NUM!</v>
      </c>
      <c r="AA35" s="42" t="str">
        <f>IF(OR(DBCS($B35)="：",$B35="",DBCS($D35)="：",$D35=""),"",MAX(MIN($D35,TIME(23,59,59))-MAX($B35,$AH$1),0))</f>
        <v/>
      </c>
      <c r="AB35" s="43"/>
    </row>
    <row r="36" spans="1:28" ht="41.25" customHeight="1" thickBot="1">
      <c r="A36" s="44" t="s">
        <v>31</v>
      </c>
      <c r="B36" s="323"/>
      <c r="C36" s="324"/>
      <c r="D36" s="325"/>
      <c r="E36" s="326">
        <f>SUM(E9:E35)+SUM(G9:G35)/60</f>
        <v>0</v>
      </c>
      <c r="F36" s="327"/>
      <c r="G36" s="328" t="s">
        <v>1</v>
      </c>
      <c r="H36" s="329"/>
      <c r="I36" s="153"/>
      <c r="J36" s="154"/>
      <c r="K36" s="85">
        <f>SUM(K9:K35)</f>
        <v>0</v>
      </c>
      <c r="L36" s="190" t="s">
        <v>0</v>
      </c>
      <c r="M36" s="195"/>
      <c r="N36" s="341"/>
      <c r="O36" s="343"/>
      <c r="P36" s="58"/>
      <c r="Q36" s="58"/>
      <c r="R36" s="58"/>
      <c r="S36" s="58"/>
      <c r="T36" s="58"/>
      <c r="U36" s="58"/>
      <c r="V36" s="58"/>
      <c r="W36" s="74"/>
      <c r="X36" s="74"/>
      <c r="Y36" s="74"/>
      <c r="Z36" s="74"/>
      <c r="AA36" s="43"/>
      <c r="AB36" s="43"/>
    </row>
    <row r="37" spans="1:28" ht="19.5" customHeight="1">
      <c r="A37" s="9"/>
      <c r="B37" s="10"/>
      <c r="C37" s="10"/>
      <c r="D37" s="10"/>
      <c r="E37" s="2"/>
      <c r="F37" s="2"/>
      <c r="G37" s="10"/>
      <c r="H37" s="10"/>
      <c r="I37" s="10"/>
      <c r="J37" s="10"/>
      <c r="K37" s="1"/>
      <c r="L37" s="162"/>
      <c r="M37" s="11"/>
      <c r="N37" s="11"/>
      <c r="P37" s="58"/>
      <c r="Q37" s="58"/>
      <c r="R37" s="58"/>
      <c r="S37" s="58"/>
      <c r="T37" s="58"/>
      <c r="U37" s="58"/>
      <c r="V37" s="58"/>
      <c r="W37" s="58"/>
      <c r="X37" s="58"/>
      <c r="Y37" s="58"/>
      <c r="Z37" s="58"/>
    </row>
    <row r="38" spans="1:28">
      <c r="P38" s="58"/>
      <c r="Q38" s="58"/>
      <c r="R38" s="58"/>
      <c r="S38" s="58"/>
      <c r="T38" s="58"/>
      <c r="U38" s="58"/>
      <c r="V38" s="58"/>
      <c r="W38" s="58"/>
      <c r="X38" s="58"/>
      <c r="Y38" s="58"/>
      <c r="Z38" s="58"/>
    </row>
    <row r="39" spans="1:28">
      <c r="P39" s="58"/>
      <c r="Q39" s="58"/>
      <c r="R39" s="58"/>
      <c r="S39" s="58"/>
      <c r="T39" s="58"/>
      <c r="U39" s="58"/>
      <c r="V39" s="58"/>
      <c r="W39" s="58"/>
      <c r="X39" s="58"/>
      <c r="Y39" s="58"/>
      <c r="Z39" s="58"/>
    </row>
    <row r="40" spans="1:28">
      <c r="P40" s="58"/>
      <c r="Q40" s="58"/>
      <c r="R40" s="58"/>
      <c r="S40" s="58"/>
      <c r="T40" s="58"/>
      <c r="U40" s="58"/>
      <c r="V40" s="58"/>
      <c r="W40" s="58"/>
      <c r="X40" s="58"/>
      <c r="Y40" s="58"/>
      <c r="Z40" s="58"/>
    </row>
    <row r="41" spans="1:28">
      <c r="P41" s="58"/>
      <c r="Q41" s="58"/>
      <c r="R41" s="58"/>
      <c r="S41" s="58"/>
      <c r="T41" s="58"/>
      <c r="U41" s="58"/>
      <c r="V41" s="58"/>
      <c r="W41" s="58"/>
      <c r="X41" s="58"/>
      <c r="Y41" s="58"/>
      <c r="Z41" s="58"/>
    </row>
    <row r="42" spans="1:28">
      <c r="P42" s="58"/>
      <c r="Q42" s="58"/>
      <c r="R42" s="58"/>
      <c r="S42" s="58"/>
      <c r="T42" s="58"/>
      <c r="U42" s="58"/>
      <c r="V42" s="58"/>
      <c r="W42" s="58"/>
      <c r="X42" s="58"/>
      <c r="Y42" s="58"/>
      <c r="Z42" s="58"/>
    </row>
    <row r="43" spans="1:28">
      <c r="P43" s="58"/>
      <c r="Q43" s="58"/>
      <c r="R43" s="58"/>
      <c r="S43" s="58"/>
      <c r="T43" s="58"/>
      <c r="U43" s="58"/>
      <c r="V43" s="58"/>
      <c r="W43" s="58"/>
      <c r="X43" s="58"/>
      <c r="Y43" s="58"/>
      <c r="Z43" s="58"/>
    </row>
    <row r="44" spans="1:28">
      <c r="P44" s="58"/>
      <c r="Q44" s="58"/>
      <c r="R44" s="58"/>
      <c r="S44" s="58"/>
      <c r="T44" s="58"/>
      <c r="U44" s="58"/>
      <c r="V44" s="58"/>
      <c r="W44" s="58"/>
      <c r="X44" s="58"/>
      <c r="Y44" s="58"/>
      <c r="Z44" s="58"/>
    </row>
    <row r="45" spans="1:28">
      <c r="P45" s="58"/>
      <c r="Q45" s="58"/>
      <c r="R45" s="58"/>
      <c r="S45" s="58"/>
      <c r="T45" s="58"/>
      <c r="U45" s="58"/>
      <c r="V45" s="58"/>
      <c r="W45" s="58"/>
      <c r="X45" s="58"/>
      <c r="Y45" s="58"/>
      <c r="Z45" s="58"/>
    </row>
    <row r="46" spans="1:28">
      <c r="P46" s="58"/>
      <c r="Q46" s="58"/>
      <c r="R46" s="58"/>
      <c r="S46" s="58"/>
      <c r="T46" s="58"/>
      <c r="U46" s="58"/>
      <c r="V46" s="58"/>
      <c r="W46" s="58"/>
      <c r="X46" s="58"/>
      <c r="Y46" s="58"/>
      <c r="Z46" s="58"/>
    </row>
    <row r="47" spans="1:28">
      <c r="P47" s="58"/>
      <c r="Q47" s="58"/>
      <c r="R47" s="58"/>
      <c r="S47" s="58"/>
      <c r="T47" s="58"/>
      <c r="U47" s="58"/>
      <c r="V47" s="58"/>
      <c r="W47" s="58"/>
      <c r="X47" s="58"/>
      <c r="Y47" s="58"/>
      <c r="Z47" s="58"/>
    </row>
    <row r="48" spans="1:28">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sheetData>
  <sheetProtection sheet="1" objects="1" scenarios="1"/>
  <mergeCells count="29">
    <mergeCell ref="AE1:AE5"/>
    <mergeCell ref="AI6:AJ6"/>
    <mergeCell ref="M7:N7"/>
    <mergeCell ref="X7:X8"/>
    <mergeCell ref="N36:O36"/>
    <mergeCell ref="P7:P8"/>
    <mergeCell ref="T7:T8"/>
    <mergeCell ref="U7:U8"/>
    <mergeCell ref="V7:V8"/>
    <mergeCell ref="W7:W8"/>
    <mergeCell ref="Q7:Q8"/>
    <mergeCell ref="R7:R8"/>
    <mergeCell ref="S7:S8"/>
    <mergeCell ref="N5:O5"/>
    <mergeCell ref="N6:O6"/>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33:M35">
      <formula1>$AF$11:$AF$20</formula1>
    </dataValidation>
    <dataValidation type="list" allowBlank="1" showInputMessage="1" showErrorMessage="1" sqref="N33:N35">
      <formula1>$AG$11:$AG$16</formula1>
    </dataValidation>
    <dataValidation type="list" allowBlank="1" showInputMessage="1" showErrorMessage="1" sqref="M9:M32">
      <formula1>$AF$11:$AF$21</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A1:H5"/>
  <sheetViews>
    <sheetView zoomScaleNormal="100" workbookViewId="0">
      <selection activeCell="B34" sqref="B34"/>
    </sheetView>
  </sheetViews>
  <sheetFormatPr defaultColWidth="9" defaultRowHeight="13.5"/>
  <cols>
    <col min="1" max="1" width="4.5" style="53" customWidth="1"/>
    <col min="2" max="2" width="42.25" style="53" customWidth="1"/>
    <col min="3" max="3" width="69.375" style="53" bestFit="1" customWidth="1"/>
    <col min="4" max="4" width="29.5" style="53" customWidth="1"/>
    <col min="5" max="5" width="2" style="53" customWidth="1"/>
    <col min="6" max="8" width="9" style="53" hidden="1" customWidth="1"/>
    <col min="9" max="16384" width="9" style="53"/>
  </cols>
  <sheetData>
    <row r="1" spans="1:4" ht="24.75" customHeight="1">
      <c r="A1" s="273" t="s">
        <v>154</v>
      </c>
      <c r="B1" s="273"/>
      <c r="C1" s="273"/>
      <c r="D1" s="273"/>
    </row>
    <row r="2" spans="1:4" ht="24.75" customHeight="1">
      <c r="A2" s="245"/>
      <c r="B2" s="245"/>
      <c r="C2" s="245"/>
      <c r="D2" s="245"/>
    </row>
    <row r="3" spans="1:4" ht="24.75" customHeight="1">
      <c r="A3" s="245"/>
      <c r="B3" s="245"/>
      <c r="C3" s="245"/>
      <c r="D3" s="245"/>
    </row>
    <row r="4" spans="1:4" ht="15.75" customHeight="1">
      <c r="C4" s="87"/>
      <c r="D4" s="76"/>
    </row>
    <row r="5" spans="1:4" ht="15.75" customHeight="1">
      <c r="D5" s="76"/>
    </row>
  </sheetData>
  <sheetProtection sheet="1" objects="1" scenarios="1"/>
  <mergeCells count="1">
    <mergeCell ref="A1:D1"/>
  </mergeCells>
  <phoneticPr fontId="3"/>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1:X51"/>
  <sheetViews>
    <sheetView view="pageBreakPreview" topLeftCell="A10" zoomScale="85" zoomScaleNormal="100" zoomScaleSheetLayoutView="85" workbookViewId="0">
      <selection activeCell="F31" sqref="F31"/>
    </sheetView>
  </sheetViews>
  <sheetFormatPr defaultRowHeight="13.5"/>
  <cols>
    <col min="1" max="1" width="3.375" customWidth="1"/>
    <col min="2" max="2" width="13.125" customWidth="1"/>
    <col min="3" max="10" width="8.625" customWidth="1"/>
    <col min="11" max="22" width="10.625" hidden="1" customWidth="1"/>
    <col min="23" max="23" width="15.5" hidden="1" customWidth="1"/>
    <col min="24" max="24" width="10.625" hidden="1" customWidth="1"/>
    <col min="25" max="26" width="10.625" customWidth="1"/>
  </cols>
  <sheetData>
    <row r="1" spans="2:23" ht="27" customHeight="1" thickBot="1">
      <c r="B1" s="282" t="s">
        <v>145</v>
      </c>
      <c r="C1" s="282"/>
      <c r="D1" s="282"/>
      <c r="E1" s="282"/>
      <c r="F1" s="282"/>
      <c r="G1" s="282"/>
      <c r="H1" s="282"/>
      <c r="I1" s="282"/>
      <c r="J1" s="282"/>
      <c r="K1" s="57"/>
      <c r="M1" s="283" t="s">
        <v>81</v>
      </c>
      <c r="N1" s="284"/>
      <c r="O1" s="284"/>
      <c r="P1" s="284"/>
      <c r="Q1" s="284"/>
      <c r="R1" s="284"/>
      <c r="S1" s="284"/>
      <c r="T1" s="284"/>
      <c r="U1" s="285"/>
      <c r="V1" s="285"/>
      <c r="W1" s="286"/>
    </row>
    <row r="2" spans="2:23" ht="20.25" customHeight="1" thickTop="1">
      <c r="B2" s="287" t="s">
        <v>99</v>
      </c>
      <c r="C2" s="288"/>
      <c r="D2" s="288"/>
      <c r="E2" s="288"/>
      <c r="F2" s="288"/>
      <c r="G2" s="288"/>
      <c r="H2" s="288"/>
      <c r="I2" s="288"/>
      <c r="J2" s="288"/>
      <c r="M2" s="48"/>
      <c r="N2" s="52" t="s">
        <v>11</v>
      </c>
      <c r="O2" s="52" t="s">
        <v>12</v>
      </c>
      <c r="P2" s="52" t="s">
        <v>83</v>
      </c>
      <c r="Q2" s="49" t="s">
        <v>77</v>
      </c>
      <c r="R2" s="52" t="s">
        <v>82</v>
      </c>
      <c r="S2" s="52" t="s">
        <v>146</v>
      </c>
      <c r="T2" s="52" t="s">
        <v>100</v>
      </c>
      <c r="U2" s="200" t="s">
        <v>117</v>
      </c>
      <c r="V2" s="200" t="s">
        <v>130</v>
      </c>
      <c r="W2" s="201"/>
    </row>
    <row r="3" spans="2:23" ht="20.25" customHeight="1">
      <c r="B3" s="288"/>
      <c r="C3" s="288"/>
      <c r="D3" s="288"/>
      <c r="E3" s="288"/>
      <c r="F3" s="288"/>
      <c r="G3" s="288"/>
      <c r="H3" s="288"/>
      <c r="I3" s="288"/>
      <c r="J3" s="288"/>
      <c r="M3" s="48"/>
      <c r="N3" s="52"/>
      <c r="O3" s="52"/>
      <c r="P3" s="52"/>
      <c r="Q3" s="49"/>
      <c r="R3" s="52"/>
      <c r="S3" s="52"/>
      <c r="T3" s="52"/>
      <c r="U3" s="184"/>
      <c r="V3" s="184"/>
      <c r="W3" s="201"/>
    </row>
    <row r="4" spans="2:23" ht="20.25" customHeight="1">
      <c r="B4" s="288"/>
      <c r="C4" s="288"/>
      <c r="D4" s="288"/>
      <c r="E4" s="288"/>
      <c r="F4" s="288"/>
      <c r="G4" s="288"/>
      <c r="H4" s="288"/>
      <c r="I4" s="288"/>
      <c r="J4" s="288"/>
      <c r="M4" s="48"/>
      <c r="N4" s="52"/>
      <c r="O4" s="52"/>
      <c r="P4" s="52"/>
      <c r="Q4" s="49"/>
      <c r="R4" s="52"/>
      <c r="S4" s="52"/>
      <c r="T4" s="52"/>
      <c r="U4" s="184"/>
      <c r="V4" s="184"/>
      <c r="W4" s="201"/>
    </row>
    <row r="5" spans="2:23" s="53" customFormat="1" ht="20.25" customHeight="1">
      <c r="B5" s="142" t="s">
        <v>87</v>
      </c>
      <c r="M5" s="48">
        <v>1</v>
      </c>
      <c r="N5" s="249">
        <v>2020</v>
      </c>
      <c r="O5" s="250">
        <v>1</v>
      </c>
      <c r="P5" s="251" t="s">
        <v>71</v>
      </c>
      <c r="Q5" s="256" t="str">
        <f>IF(C18="","",C18)&amp;IF(OR(C19="",C19=C18),"",C19)&amp;IF(OR(C20="",C20=C19,C20=C18),"",C20)</f>
        <v/>
      </c>
      <c r="R5" s="251" t="s">
        <v>133</v>
      </c>
      <c r="S5" s="251">
        <v>1</v>
      </c>
      <c r="T5" s="257" t="s">
        <v>103</v>
      </c>
      <c r="U5" s="258" t="s">
        <v>122</v>
      </c>
      <c r="V5" s="258" t="s">
        <v>122</v>
      </c>
      <c r="W5" s="202"/>
    </row>
    <row r="6" spans="2:23" s="53" customFormat="1" ht="20.25" customHeight="1">
      <c r="B6" s="55" t="s">
        <v>27</v>
      </c>
      <c r="C6" s="279"/>
      <c r="D6" s="280"/>
      <c r="E6" s="280"/>
      <c r="F6" s="280"/>
      <c r="G6" s="281"/>
      <c r="M6" s="48">
        <v>2</v>
      </c>
      <c r="N6" s="252">
        <v>2021</v>
      </c>
      <c r="O6" s="250">
        <v>2</v>
      </c>
      <c r="P6" s="253" t="s">
        <v>36</v>
      </c>
      <c r="Q6" s="49"/>
      <c r="R6" s="253">
        <v>1</v>
      </c>
      <c r="S6" s="253">
        <v>2</v>
      </c>
      <c r="T6" s="259" t="s">
        <v>101</v>
      </c>
      <c r="U6" s="260" t="s">
        <v>123</v>
      </c>
      <c r="V6" s="260">
        <f t="shared" ref="V6:V15" si="0">C30</f>
        <v>0</v>
      </c>
      <c r="W6" s="202"/>
    </row>
    <row r="7" spans="2:23" s="53" customFormat="1" ht="20.25" customHeight="1">
      <c r="B7" s="55" t="s">
        <v>86</v>
      </c>
      <c r="C7" s="279"/>
      <c r="D7" s="280"/>
      <c r="E7" s="280"/>
      <c r="F7" s="280"/>
      <c r="G7" s="281"/>
      <c r="M7" s="48">
        <v>3</v>
      </c>
      <c r="N7" s="252">
        <v>2022</v>
      </c>
      <c r="O7" s="250">
        <v>3</v>
      </c>
      <c r="P7" s="253" t="s">
        <v>67</v>
      </c>
      <c r="Q7" s="49"/>
      <c r="R7" s="253">
        <v>2</v>
      </c>
      <c r="S7" s="253">
        <v>3</v>
      </c>
      <c r="T7" s="183"/>
      <c r="U7" s="260" t="s">
        <v>118</v>
      </c>
      <c r="V7" s="260">
        <f t="shared" si="0"/>
        <v>0</v>
      </c>
      <c r="W7" s="202"/>
    </row>
    <row r="8" spans="2:23" s="53" customFormat="1" ht="20.25" customHeight="1">
      <c r="M8" s="48">
        <v>4</v>
      </c>
      <c r="N8" s="252">
        <v>2023</v>
      </c>
      <c r="O8" s="250">
        <v>4</v>
      </c>
      <c r="P8" s="253" t="s">
        <v>75</v>
      </c>
      <c r="Q8" s="49"/>
      <c r="R8" s="253">
        <v>3</v>
      </c>
      <c r="S8" s="253">
        <v>4</v>
      </c>
      <c r="T8" s="183"/>
      <c r="U8" s="260" t="s">
        <v>119</v>
      </c>
      <c r="V8" s="260">
        <f t="shared" si="0"/>
        <v>0</v>
      </c>
      <c r="W8" s="202"/>
    </row>
    <row r="9" spans="2:23" s="53" customFormat="1" ht="20.25" customHeight="1">
      <c r="B9" s="142" t="s">
        <v>57</v>
      </c>
      <c r="M9" s="48">
        <v>5</v>
      </c>
      <c r="N9" s="254">
        <v>2024</v>
      </c>
      <c r="O9" s="250">
        <v>5</v>
      </c>
      <c r="P9" s="253" t="s">
        <v>68</v>
      </c>
      <c r="Q9" s="49"/>
      <c r="R9" s="253">
        <v>4</v>
      </c>
      <c r="S9" s="253">
        <v>5</v>
      </c>
      <c r="T9" s="183"/>
      <c r="U9" s="260" t="s">
        <v>124</v>
      </c>
      <c r="V9" s="260">
        <f t="shared" si="0"/>
        <v>0</v>
      </c>
      <c r="W9" s="202"/>
    </row>
    <row r="10" spans="2:23" s="53" customFormat="1" ht="20.25" customHeight="1">
      <c r="B10" s="55" t="s">
        <v>37</v>
      </c>
      <c r="C10" s="109"/>
      <c r="E10" s="56"/>
      <c r="F10" s="77" t="s">
        <v>43</v>
      </c>
      <c r="M10" s="48">
        <v>6</v>
      </c>
      <c r="N10" s="249">
        <v>2025</v>
      </c>
      <c r="O10" s="250">
        <v>6</v>
      </c>
      <c r="P10" s="253" t="s">
        <v>69</v>
      </c>
      <c r="Q10" s="49"/>
      <c r="R10" s="253">
        <v>5</v>
      </c>
      <c r="S10" s="253">
        <v>6</v>
      </c>
      <c r="T10" s="183"/>
      <c r="U10" s="260" t="s">
        <v>120</v>
      </c>
      <c r="V10" s="260">
        <f t="shared" si="0"/>
        <v>0</v>
      </c>
      <c r="W10" s="202"/>
    </row>
    <row r="11" spans="2:23" s="53" customFormat="1" ht="20.25" customHeight="1">
      <c r="B11" s="55"/>
      <c r="C11" s="111"/>
      <c r="D11" s="112"/>
      <c r="E11" s="113"/>
      <c r="F11" s="77"/>
      <c r="H11" s="278" t="s">
        <v>92</v>
      </c>
      <c r="I11" s="278"/>
      <c r="J11" s="278"/>
      <c r="M11" s="48">
        <v>7</v>
      </c>
      <c r="N11" s="252">
        <v>2026</v>
      </c>
      <c r="O11" s="250">
        <v>7</v>
      </c>
      <c r="P11" s="253" t="s">
        <v>70</v>
      </c>
      <c r="Q11" s="49"/>
      <c r="R11" s="253">
        <v>6</v>
      </c>
      <c r="S11" s="253">
        <v>7</v>
      </c>
      <c r="T11" s="183"/>
      <c r="U11" s="260" t="s">
        <v>125</v>
      </c>
      <c r="V11" s="260">
        <f t="shared" si="0"/>
        <v>0</v>
      </c>
      <c r="W11" s="202"/>
    </row>
    <row r="12" spans="2:23" s="53" customFormat="1" ht="20.25" customHeight="1">
      <c r="B12" s="55" t="s">
        <v>38</v>
      </c>
      <c r="C12" s="109"/>
      <c r="D12" s="54" t="s">
        <v>24</v>
      </c>
      <c r="E12" s="109"/>
      <c r="F12" s="77" t="s">
        <v>44</v>
      </c>
      <c r="H12" s="278" t="s">
        <v>91</v>
      </c>
      <c r="I12" s="278"/>
      <c r="J12" s="278"/>
      <c r="M12" s="48">
        <v>8</v>
      </c>
      <c r="N12" s="252">
        <v>2027</v>
      </c>
      <c r="O12" s="250">
        <v>8</v>
      </c>
      <c r="P12" s="255"/>
      <c r="Q12" s="49"/>
      <c r="R12" s="253">
        <v>7</v>
      </c>
      <c r="S12" s="253">
        <v>8</v>
      </c>
      <c r="T12" s="183"/>
      <c r="U12" s="260" t="s">
        <v>126</v>
      </c>
      <c r="V12" s="260">
        <f t="shared" si="0"/>
        <v>0</v>
      </c>
      <c r="W12" s="202"/>
    </row>
    <row r="13" spans="2:23" s="53" customFormat="1" ht="20.25" customHeight="1">
      <c r="B13" s="55"/>
      <c r="C13" s="111"/>
      <c r="D13" s="112"/>
      <c r="E13" s="114"/>
      <c r="F13" s="77"/>
      <c r="H13" s="278" t="s">
        <v>93</v>
      </c>
      <c r="I13" s="278"/>
      <c r="J13" s="278"/>
      <c r="M13" s="48">
        <v>9</v>
      </c>
      <c r="N13" s="252">
        <v>2028</v>
      </c>
      <c r="O13" s="250">
        <v>9</v>
      </c>
      <c r="P13" s="49"/>
      <c r="Q13" s="49"/>
      <c r="R13" s="253">
        <v>8</v>
      </c>
      <c r="S13" s="253">
        <v>9</v>
      </c>
      <c r="T13" s="183"/>
      <c r="U13" s="260" t="s">
        <v>121</v>
      </c>
      <c r="V13" s="260">
        <f t="shared" si="0"/>
        <v>0</v>
      </c>
      <c r="W13" s="202"/>
    </row>
    <row r="14" spans="2:23" s="53" customFormat="1" ht="20.25" customHeight="1">
      <c r="B14" s="55" t="s">
        <v>39</v>
      </c>
      <c r="C14" s="109"/>
      <c r="E14" s="56"/>
      <c r="F14" s="77" t="s">
        <v>45</v>
      </c>
      <c r="M14" s="48">
        <v>10</v>
      </c>
      <c r="N14" s="254">
        <v>2029</v>
      </c>
      <c r="O14" s="250">
        <v>10</v>
      </c>
      <c r="P14" s="49"/>
      <c r="Q14" s="49"/>
      <c r="R14" s="253">
        <v>9</v>
      </c>
      <c r="S14" s="253">
        <v>10</v>
      </c>
      <c r="T14" s="183"/>
      <c r="U14" s="260" t="s">
        <v>127</v>
      </c>
      <c r="V14" s="260">
        <f t="shared" si="0"/>
        <v>0</v>
      </c>
      <c r="W14" s="202"/>
    </row>
    <row r="15" spans="2:23" s="53" customFormat="1" ht="20.25" customHeight="1">
      <c r="B15" s="55" t="s">
        <v>109</v>
      </c>
      <c r="C15" s="109"/>
      <c r="E15" s="77"/>
      <c r="M15" s="48">
        <v>11</v>
      </c>
      <c r="N15" s="49"/>
      <c r="O15" s="250">
        <v>11</v>
      </c>
      <c r="P15" s="49"/>
      <c r="Q15" s="49"/>
      <c r="R15" s="253">
        <v>10</v>
      </c>
      <c r="S15" s="253">
        <v>11</v>
      </c>
      <c r="T15" s="183"/>
      <c r="U15" s="260" t="s">
        <v>128</v>
      </c>
      <c r="V15" s="260">
        <f t="shared" si="0"/>
        <v>0</v>
      </c>
      <c r="W15" s="202"/>
    </row>
    <row r="16" spans="2:23" s="53" customFormat="1" ht="20.25" customHeight="1">
      <c r="M16" s="48">
        <v>12</v>
      </c>
      <c r="N16" s="49"/>
      <c r="O16" s="250">
        <v>12</v>
      </c>
      <c r="P16" s="49"/>
      <c r="Q16" s="49"/>
      <c r="R16" s="253">
        <v>11</v>
      </c>
      <c r="S16" s="253">
        <v>12</v>
      </c>
      <c r="T16" s="183"/>
      <c r="U16" s="260" t="s">
        <v>129</v>
      </c>
      <c r="V16" s="260">
        <f t="shared" ref="V16:V25" si="1">H30</f>
        <v>0</v>
      </c>
      <c r="W16" s="202"/>
    </row>
    <row r="17" spans="2:23" s="53" customFormat="1" ht="20.25" customHeight="1">
      <c r="B17" s="144" t="s">
        <v>88</v>
      </c>
      <c r="C17" s="13"/>
      <c r="D17" s="13"/>
      <c r="E17" s="13"/>
      <c r="M17" s="48">
        <v>13</v>
      </c>
      <c r="N17" s="49"/>
      <c r="O17" s="49"/>
      <c r="P17" s="49"/>
      <c r="Q17" s="49"/>
      <c r="R17" s="253">
        <v>12</v>
      </c>
      <c r="S17" s="253">
        <v>13</v>
      </c>
      <c r="T17" s="183"/>
      <c r="U17" s="260" t="s">
        <v>129</v>
      </c>
      <c r="V17" s="260">
        <f t="shared" si="1"/>
        <v>0</v>
      </c>
      <c r="W17" s="202"/>
    </row>
    <row r="18" spans="2:23" s="53" customFormat="1" ht="20.25" customHeight="1">
      <c r="B18" s="47" t="s">
        <v>72</v>
      </c>
      <c r="C18" s="110"/>
      <c r="D18" s="24"/>
      <c r="E18" s="75" t="s">
        <v>76</v>
      </c>
      <c r="M18" s="48">
        <v>14</v>
      </c>
      <c r="N18" s="49"/>
      <c r="O18" s="49"/>
      <c r="P18" s="49"/>
      <c r="Q18" s="49"/>
      <c r="R18" s="253">
        <v>13</v>
      </c>
      <c r="S18" s="253">
        <v>14</v>
      </c>
      <c r="T18" s="183"/>
      <c r="U18" s="260" t="s">
        <v>129</v>
      </c>
      <c r="V18" s="260">
        <f t="shared" si="1"/>
        <v>0</v>
      </c>
      <c r="W18" s="202"/>
    </row>
    <row r="19" spans="2:23" s="53" customFormat="1" ht="20.25" customHeight="1">
      <c r="B19" s="40" t="s">
        <v>73</v>
      </c>
      <c r="C19" s="110"/>
      <c r="D19" s="12"/>
      <c r="E19" s="75" t="s">
        <v>90</v>
      </c>
      <c r="M19" s="48">
        <v>15</v>
      </c>
      <c r="N19" s="49"/>
      <c r="O19" s="49"/>
      <c r="P19" s="49"/>
      <c r="Q19" s="49"/>
      <c r="R19" s="253">
        <v>14</v>
      </c>
      <c r="S19" s="253">
        <v>15</v>
      </c>
      <c r="T19" s="183"/>
      <c r="U19" s="260" t="s">
        <v>129</v>
      </c>
      <c r="V19" s="260">
        <f t="shared" si="1"/>
        <v>0</v>
      </c>
      <c r="W19" s="202"/>
    </row>
    <row r="20" spans="2:23" s="53" customFormat="1" ht="20.25" customHeight="1">
      <c r="B20" s="47" t="s">
        <v>74</v>
      </c>
      <c r="C20" s="110"/>
      <c r="D20" s="24"/>
      <c r="E20" s="75" t="s">
        <v>89</v>
      </c>
      <c r="M20" s="48">
        <v>16</v>
      </c>
      <c r="N20" s="49"/>
      <c r="O20" s="49"/>
      <c r="P20" s="49"/>
      <c r="Q20" s="49"/>
      <c r="R20" s="253">
        <v>15</v>
      </c>
      <c r="S20" s="253">
        <v>16</v>
      </c>
      <c r="T20" s="183"/>
      <c r="U20" s="260" t="s">
        <v>129</v>
      </c>
      <c r="V20" s="260">
        <f t="shared" si="1"/>
        <v>0</v>
      </c>
      <c r="W20" s="202"/>
    </row>
    <row r="21" spans="2:23" s="53" customFormat="1" ht="20.25" customHeight="1">
      <c r="B21" s="13"/>
      <c r="C21" s="79" t="s">
        <v>94</v>
      </c>
      <c r="D21" s="13"/>
      <c r="E21" s="13"/>
      <c r="M21" s="48">
        <v>17</v>
      </c>
      <c r="N21" s="49"/>
      <c r="O21" s="49"/>
      <c r="P21" s="49"/>
      <c r="Q21" s="49"/>
      <c r="R21" s="253">
        <v>16</v>
      </c>
      <c r="S21" s="253">
        <v>17</v>
      </c>
      <c r="T21" s="183"/>
      <c r="U21" s="260" t="s">
        <v>129</v>
      </c>
      <c r="V21" s="260">
        <f t="shared" si="1"/>
        <v>0</v>
      </c>
      <c r="W21" s="202"/>
    </row>
    <row r="22" spans="2:23" s="53" customFormat="1" ht="20.25" customHeight="1">
      <c r="B22" s="24"/>
      <c r="C22" s="156" t="s">
        <v>95</v>
      </c>
      <c r="D22" s="24"/>
      <c r="E22" s="24"/>
      <c r="M22" s="48">
        <v>18</v>
      </c>
      <c r="N22" s="49"/>
      <c r="O22" s="49"/>
      <c r="P22" s="49"/>
      <c r="Q22" s="49"/>
      <c r="R22" s="253">
        <v>17</v>
      </c>
      <c r="S22" s="253">
        <v>18</v>
      </c>
      <c r="T22" s="183"/>
      <c r="U22" s="260" t="s">
        <v>129</v>
      </c>
      <c r="V22" s="260">
        <f t="shared" si="1"/>
        <v>0</v>
      </c>
      <c r="W22" s="202"/>
    </row>
    <row r="23" spans="2:23" s="53" customFormat="1" ht="20.25" customHeight="1">
      <c r="B23" s="143" t="s">
        <v>66</v>
      </c>
      <c r="C23" s="12"/>
      <c r="D23" s="12"/>
      <c r="E23" s="12"/>
      <c r="F23"/>
      <c r="G23"/>
      <c r="H23"/>
      <c r="I23"/>
      <c r="J23"/>
      <c r="M23" s="48">
        <v>19</v>
      </c>
      <c r="N23" s="49"/>
      <c r="O23" s="49"/>
      <c r="P23" s="49"/>
      <c r="Q23" s="49"/>
      <c r="R23" s="253">
        <v>18</v>
      </c>
      <c r="S23" s="253">
        <v>19</v>
      </c>
      <c r="T23" s="183"/>
      <c r="U23" s="260" t="s">
        <v>129</v>
      </c>
      <c r="V23" s="260">
        <f t="shared" si="1"/>
        <v>0</v>
      </c>
      <c r="W23" s="202"/>
    </row>
    <row r="24" spans="2:23" s="53" customFormat="1" ht="20.25" customHeight="1">
      <c r="B24" s="40" t="s">
        <v>40</v>
      </c>
      <c r="C24" s="110"/>
      <c r="D24" s="12" t="s">
        <v>36</v>
      </c>
      <c r="E24" s="78" t="s">
        <v>64</v>
      </c>
      <c r="F24"/>
      <c r="G24"/>
      <c r="H24"/>
      <c r="I24"/>
      <c r="J24"/>
      <c r="M24" s="48">
        <v>20</v>
      </c>
      <c r="N24" s="49"/>
      <c r="O24" s="49"/>
      <c r="P24" s="49"/>
      <c r="Q24" s="49"/>
      <c r="R24" s="253">
        <v>19</v>
      </c>
      <c r="S24" s="253">
        <v>20</v>
      </c>
      <c r="T24" s="183"/>
      <c r="U24" s="260" t="s">
        <v>129</v>
      </c>
      <c r="V24" s="260">
        <f t="shared" si="1"/>
        <v>0</v>
      </c>
      <c r="W24" s="202"/>
    </row>
    <row r="25" spans="2:23" s="53" customFormat="1" ht="20.25" customHeight="1">
      <c r="C25" s="77" t="s">
        <v>96</v>
      </c>
      <c r="M25" s="48">
        <v>21</v>
      </c>
      <c r="N25" s="49"/>
      <c r="O25" s="49"/>
      <c r="P25" s="49"/>
      <c r="Q25" s="49"/>
      <c r="R25" s="253">
        <v>20</v>
      </c>
      <c r="S25" s="253">
        <v>21</v>
      </c>
      <c r="T25" s="183"/>
      <c r="U25" s="260" t="s">
        <v>129</v>
      </c>
      <c r="V25" s="260">
        <f t="shared" si="1"/>
        <v>0</v>
      </c>
      <c r="W25" s="202"/>
    </row>
    <row r="26" spans="2:23" s="53" customFormat="1" ht="20.25" customHeight="1">
      <c r="B26" s="55" t="s">
        <v>100</v>
      </c>
      <c r="C26" s="110"/>
      <c r="M26" s="48">
        <v>22</v>
      </c>
      <c r="N26" s="49"/>
      <c r="O26" s="49"/>
      <c r="P26" s="49"/>
      <c r="Q26" s="49"/>
      <c r="R26" s="253">
        <v>21</v>
      </c>
      <c r="S26" s="253">
        <v>22</v>
      </c>
      <c r="T26" s="183"/>
      <c r="U26" s="261" t="s">
        <v>129</v>
      </c>
      <c r="V26" s="261" t="s">
        <v>129</v>
      </c>
      <c r="W26" s="202"/>
    </row>
    <row r="27" spans="2:23" s="53" customFormat="1" ht="20.25" customHeight="1">
      <c r="C27" s="77" t="s">
        <v>102</v>
      </c>
      <c r="M27" s="48">
        <v>23</v>
      </c>
      <c r="N27" s="49"/>
      <c r="O27" s="49"/>
      <c r="P27" s="49"/>
      <c r="Q27" s="49"/>
      <c r="R27" s="253">
        <v>22</v>
      </c>
      <c r="S27" s="253">
        <v>23</v>
      </c>
      <c r="T27" s="183"/>
      <c r="U27" s="183"/>
      <c r="V27" s="183"/>
      <c r="W27" s="202"/>
    </row>
    <row r="28" spans="2:23" s="53" customFormat="1" ht="20.25" customHeight="1">
      <c r="C28" s="246" t="s">
        <v>161</v>
      </c>
      <c r="M28" s="48">
        <v>24</v>
      </c>
      <c r="N28" s="49"/>
      <c r="O28" s="49"/>
      <c r="P28" s="49"/>
      <c r="Q28" s="49"/>
      <c r="R28" s="253">
        <v>23</v>
      </c>
      <c r="S28" s="253">
        <v>24</v>
      </c>
      <c r="T28" s="183"/>
      <c r="U28" s="183"/>
      <c r="V28" s="183"/>
      <c r="W28" s="202"/>
    </row>
    <row r="29" spans="2:23" s="53" customFormat="1" ht="20.25" customHeight="1">
      <c r="B29" s="143" t="s">
        <v>131</v>
      </c>
      <c r="M29" s="48">
        <v>25</v>
      </c>
      <c r="N29" s="49"/>
      <c r="O29" s="49"/>
      <c r="P29" s="49"/>
      <c r="Q29" s="49"/>
      <c r="R29" s="253">
        <v>24</v>
      </c>
      <c r="S29" s="253">
        <v>25</v>
      </c>
      <c r="T29" s="183"/>
      <c r="U29" s="183"/>
      <c r="V29" s="183"/>
      <c r="W29" s="202"/>
    </row>
    <row r="30" spans="2:23" s="53" customFormat="1" ht="13.9" customHeight="1" thickBot="1">
      <c r="B30" s="53">
        <v>1</v>
      </c>
      <c r="C30" s="277"/>
      <c r="D30" s="277"/>
      <c r="E30" s="277"/>
      <c r="G30" s="53">
        <v>11</v>
      </c>
      <c r="H30" s="277"/>
      <c r="I30" s="277"/>
      <c r="J30" s="277"/>
      <c r="M30" s="48">
        <v>26</v>
      </c>
      <c r="N30" s="49"/>
      <c r="O30" s="49"/>
      <c r="P30" s="49"/>
      <c r="Q30" s="49"/>
      <c r="R30" s="253">
        <v>25</v>
      </c>
      <c r="S30" s="253">
        <v>26</v>
      </c>
      <c r="T30" s="183"/>
      <c r="U30" s="183"/>
      <c r="V30" s="183"/>
      <c r="W30" s="202"/>
    </row>
    <row r="31" spans="2:23" ht="13.9" customHeight="1" thickBot="1">
      <c r="B31" s="53">
        <v>2</v>
      </c>
      <c r="C31" s="277"/>
      <c r="D31" s="277"/>
      <c r="E31" s="277"/>
      <c r="F31" s="53"/>
      <c r="G31" s="53">
        <v>12</v>
      </c>
      <c r="H31" s="277"/>
      <c r="I31" s="277"/>
      <c r="J31" s="277"/>
      <c r="M31" s="48">
        <v>27</v>
      </c>
      <c r="N31" s="49"/>
      <c r="O31" s="49"/>
      <c r="P31" s="49"/>
      <c r="Q31" s="49"/>
      <c r="R31" s="253">
        <v>26</v>
      </c>
      <c r="S31" s="253">
        <v>27</v>
      </c>
      <c r="T31" s="183"/>
      <c r="U31" s="141">
        <f>IF(AND($N$39="",$P$39="",$R$39=""),"",DATE($N$39,$P$39,$R$39))</f>
        <v>45323</v>
      </c>
      <c r="V31" s="197"/>
      <c r="W31" s="201"/>
    </row>
    <row r="32" spans="2:23" ht="13.9" customHeight="1" thickBot="1">
      <c r="B32" s="53">
        <v>3</v>
      </c>
      <c r="C32" s="277"/>
      <c r="D32" s="277"/>
      <c r="E32" s="277"/>
      <c r="F32" s="53"/>
      <c r="G32" s="53">
        <v>13</v>
      </c>
      <c r="H32" s="277"/>
      <c r="I32" s="277"/>
      <c r="J32" s="277"/>
      <c r="M32" s="48">
        <v>28</v>
      </c>
      <c r="N32" s="49"/>
      <c r="O32" s="49"/>
      <c r="P32" s="49"/>
      <c r="Q32" s="49"/>
      <c r="R32" s="253">
        <v>27</v>
      </c>
      <c r="S32" s="253">
        <v>28</v>
      </c>
      <c r="T32" s="183"/>
      <c r="U32" s="136" t="e">
        <f>IF(AND($N$40="",$P$40="",$R$40=""),"",DATE($N$40,$P$40,$R$40))</f>
        <v>#NUM!</v>
      </c>
      <c r="V32" s="243" t="e">
        <f>IF(U32&lt;=W42,1,0)</f>
        <v>#NUM!</v>
      </c>
      <c r="W32" s="201"/>
    </row>
    <row r="33" spans="2:23" ht="13.9" customHeight="1">
      <c r="B33" s="53">
        <v>4</v>
      </c>
      <c r="C33" s="277"/>
      <c r="D33" s="277"/>
      <c r="E33" s="277"/>
      <c r="F33" s="53"/>
      <c r="G33" s="53">
        <v>14</v>
      </c>
      <c r="H33" s="277"/>
      <c r="I33" s="277"/>
      <c r="J33" s="277"/>
      <c r="M33" s="48">
        <v>29</v>
      </c>
      <c r="N33" s="49"/>
      <c r="O33" s="49"/>
      <c r="P33" s="49"/>
      <c r="Q33" s="49"/>
      <c r="R33" s="253">
        <v>28</v>
      </c>
      <c r="S33" s="253">
        <v>29</v>
      </c>
      <c r="T33" s="183"/>
      <c r="U33" s="184"/>
      <c r="V33" s="184"/>
      <c r="W33" s="201"/>
    </row>
    <row r="34" spans="2:23" ht="13.9" customHeight="1">
      <c r="B34" s="53">
        <v>5</v>
      </c>
      <c r="C34" s="277"/>
      <c r="D34" s="277"/>
      <c r="E34" s="277"/>
      <c r="F34" s="53"/>
      <c r="G34" s="53">
        <v>15</v>
      </c>
      <c r="H34" s="277"/>
      <c r="I34" s="277"/>
      <c r="J34" s="277"/>
      <c r="M34" s="48">
        <v>30</v>
      </c>
      <c r="N34" s="49"/>
      <c r="O34" s="49"/>
      <c r="P34" s="49"/>
      <c r="Q34" s="49"/>
      <c r="R34" s="253"/>
      <c r="S34" s="253">
        <v>30</v>
      </c>
      <c r="T34" s="183"/>
      <c r="U34" s="184"/>
      <c r="V34" t="s">
        <v>152</v>
      </c>
      <c r="W34" s="201"/>
    </row>
    <row r="35" spans="2:23" ht="13.9" customHeight="1">
      <c r="B35" s="53">
        <v>6</v>
      </c>
      <c r="C35" s="277"/>
      <c r="D35" s="277"/>
      <c r="E35" s="277"/>
      <c r="G35" s="53">
        <v>16</v>
      </c>
      <c r="H35" s="277"/>
      <c r="I35" s="277"/>
      <c r="J35" s="277"/>
      <c r="M35" s="48">
        <v>31</v>
      </c>
      <c r="N35" s="49"/>
      <c r="O35" s="49"/>
      <c r="P35" s="49"/>
      <c r="Q35" s="49"/>
      <c r="R35" s="253"/>
      <c r="S35" s="253">
        <v>31</v>
      </c>
      <c r="T35" s="183"/>
      <c r="U35" s="184"/>
      <c r="V35" t="s">
        <v>151</v>
      </c>
      <c r="W35" s="201"/>
    </row>
    <row r="36" spans="2:23" ht="13.9" customHeight="1">
      <c r="B36" s="53">
        <v>7</v>
      </c>
      <c r="C36" s="277"/>
      <c r="D36" s="277"/>
      <c r="E36" s="277"/>
      <c r="G36" s="53">
        <v>17</v>
      </c>
      <c r="H36" s="277"/>
      <c r="I36" s="277"/>
      <c r="J36" s="277"/>
      <c r="M36" s="48">
        <v>32</v>
      </c>
      <c r="N36" s="49"/>
      <c r="O36" s="49"/>
      <c r="P36" s="49"/>
      <c r="Q36" s="49"/>
      <c r="R36" s="253"/>
      <c r="S36" s="253"/>
      <c r="T36" s="183"/>
      <c r="U36" s="184"/>
      <c r="V36" s="184"/>
      <c r="W36" s="201"/>
    </row>
    <row r="37" spans="2:23" ht="13.9" customHeight="1">
      <c r="B37" s="53">
        <v>8</v>
      </c>
      <c r="C37" s="277"/>
      <c r="D37" s="277"/>
      <c r="E37" s="277"/>
      <c r="G37" s="53">
        <v>18</v>
      </c>
      <c r="H37" s="277"/>
      <c r="I37" s="277"/>
      <c r="J37" s="277"/>
      <c r="M37" s="48">
        <v>33</v>
      </c>
      <c r="N37" s="49"/>
      <c r="O37" s="49"/>
      <c r="P37" s="49"/>
      <c r="Q37" s="49"/>
      <c r="R37" s="255"/>
      <c r="S37" s="255"/>
      <c r="T37" s="183"/>
      <c r="U37" s="184"/>
      <c r="V37" s="184"/>
      <c r="W37" s="201"/>
    </row>
    <row r="38" spans="2:23" ht="13.9" customHeight="1" thickBot="1">
      <c r="B38" s="53">
        <v>9</v>
      </c>
      <c r="C38" s="277"/>
      <c r="D38" s="277"/>
      <c r="E38" s="277"/>
      <c r="G38" s="53">
        <v>19</v>
      </c>
      <c r="H38" s="277"/>
      <c r="I38" s="277"/>
      <c r="J38" s="277"/>
      <c r="M38" s="48"/>
      <c r="N38" s="157"/>
      <c r="O38" s="49"/>
      <c r="P38" s="49"/>
      <c r="Q38" s="49"/>
      <c r="R38" s="49"/>
      <c r="S38" s="49"/>
      <c r="T38" s="49"/>
      <c r="U38" s="184"/>
      <c r="V38" s="184"/>
      <c r="W38" s="201"/>
    </row>
    <row r="39" spans="2:23" ht="13.9" customHeight="1" thickBot="1">
      <c r="B39" s="53">
        <v>10</v>
      </c>
      <c r="C39" s="277"/>
      <c r="D39" s="277"/>
      <c r="E39" s="277"/>
      <c r="G39" s="53">
        <v>20</v>
      </c>
      <c r="H39" s="277"/>
      <c r="I39" s="277"/>
      <c r="J39" s="277"/>
      <c r="M39" s="224" t="s">
        <v>142</v>
      </c>
      <c r="N39" s="248">
        <v>2024</v>
      </c>
      <c r="O39" s="49" t="s">
        <v>112</v>
      </c>
      <c r="P39" s="248">
        <v>2</v>
      </c>
      <c r="Q39" s="49" t="s">
        <v>113</v>
      </c>
      <c r="R39" s="248">
        <v>1</v>
      </c>
      <c r="S39" s="184" t="s">
        <v>36</v>
      </c>
      <c r="T39" s="184"/>
      <c r="U39" s="184" t="s">
        <v>134</v>
      </c>
      <c r="V39" s="184"/>
      <c r="W39" s="201"/>
    </row>
    <row r="40" spans="2:23">
      <c r="M40" s="228" t="s">
        <v>143</v>
      </c>
      <c r="N40" s="262">
        <f>E42</f>
        <v>0</v>
      </c>
      <c r="O40" s="49" t="s">
        <v>112</v>
      </c>
      <c r="P40" s="262">
        <f>G42</f>
        <v>0</v>
      </c>
      <c r="Q40" s="49" t="s">
        <v>113</v>
      </c>
      <c r="R40" s="262">
        <f>I42</f>
        <v>0</v>
      </c>
      <c r="S40" s="184" t="s">
        <v>36</v>
      </c>
      <c r="T40" s="184"/>
      <c r="U40" s="184" t="s">
        <v>135</v>
      </c>
      <c r="V40" s="184"/>
      <c r="W40" s="201"/>
    </row>
    <row r="41" spans="2:23" ht="14.25" thickBot="1">
      <c r="B41" s="199" t="s">
        <v>132</v>
      </c>
      <c r="L41" s="119"/>
      <c r="M41" s="48"/>
      <c r="N41" s="198"/>
      <c r="O41" s="49"/>
      <c r="P41" s="184"/>
      <c r="Q41" s="49"/>
      <c r="R41" s="184"/>
      <c r="S41" s="184"/>
      <c r="T41" s="184"/>
      <c r="U41" s="184"/>
      <c r="V41" s="184"/>
      <c r="W41" s="247" t="s">
        <v>155</v>
      </c>
    </row>
    <row r="42" spans="2:23" ht="15" thickTop="1" thickBot="1">
      <c r="B42" s="184"/>
      <c r="C42" s="227" t="s">
        <v>144</v>
      </c>
      <c r="D42" s="183"/>
      <c r="E42" s="237"/>
      <c r="F42" s="184" t="s">
        <v>11</v>
      </c>
      <c r="G42" s="237"/>
      <c r="H42" s="184" t="s">
        <v>12</v>
      </c>
      <c r="I42" s="237"/>
      <c r="J42" s="184" t="s">
        <v>36</v>
      </c>
      <c r="M42" s="48"/>
      <c r="O42">
        <v>1</v>
      </c>
      <c r="P42" s="274" t="str">
        <f>"報告期間："&amp;YEAR(W42+1)&amp;"年 "&amp;MONTH(W42+1)&amp;"月 ～ "&amp;初期条件設定表!N40&amp;"年 "&amp;初期条件設定表!P40&amp;"月まで（実績報告分）"</f>
        <v>報告期間：2024年 11月 ～ 0年 0月まで（実績報告分）</v>
      </c>
      <c r="Q42" s="275"/>
      <c r="R42" s="275"/>
      <c r="S42" s="275"/>
      <c r="T42" s="275"/>
      <c r="U42" s="275"/>
      <c r="V42" s="276"/>
      <c r="W42" s="263">
        <v>45596</v>
      </c>
    </row>
    <row r="43" spans="2:23" ht="15" thickTop="1" thickBot="1">
      <c r="M43" s="48"/>
      <c r="N43" s="49"/>
      <c r="O43" s="49">
        <v>0</v>
      </c>
      <c r="P43" s="274" t="str">
        <f>"報告期間："&amp;初期条件設定表!N39&amp;"年 "&amp;初期条件設定表!P39&amp;"月 ～ "&amp;YEAR(W42)&amp;"年"&amp;MONTH(W42)&amp;"月 "&amp;"まで（遂行状況報告分）"</f>
        <v>報告期間：2024年 2月 ～ 2024年10月 まで（遂行状況報告分）</v>
      </c>
      <c r="Q43" s="275"/>
      <c r="R43" s="275"/>
      <c r="S43" s="275"/>
      <c r="T43" s="275"/>
      <c r="U43" s="275"/>
      <c r="V43" s="276"/>
      <c r="W43" s="201"/>
    </row>
    <row r="44" spans="2:23" ht="14.25" thickTop="1">
      <c r="L44" s="184"/>
      <c r="M44" s="50"/>
      <c r="N44" s="51"/>
      <c r="O44" s="51"/>
      <c r="P44" s="203"/>
      <c r="Q44" s="51"/>
      <c r="R44" s="203"/>
      <c r="S44" s="203"/>
      <c r="T44" s="203"/>
      <c r="U44" s="203"/>
      <c r="V44" s="203"/>
      <c r="W44" s="204"/>
    </row>
    <row r="45" spans="2:23" ht="7.5" customHeight="1">
      <c r="L45" s="184"/>
      <c r="M45" s="49"/>
      <c r="N45" s="49"/>
      <c r="O45" s="49"/>
      <c r="P45" s="184"/>
      <c r="Q45" s="49"/>
      <c r="R45" s="184"/>
      <c r="S45" s="184"/>
      <c r="T45" s="184"/>
    </row>
    <row r="46" spans="2:23">
      <c r="L46" s="184"/>
      <c r="M46" s="49"/>
      <c r="N46" s="49"/>
      <c r="O46" s="49"/>
      <c r="P46" s="184"/>
      <c r="Q46" s="49"/>
      <c r="R46" s="184"/>
      <c r="S46" s="184"/>
      <c r="T46" s="184"/>
    </row>
    <row r="47" spans="2:23">
      <c r="L47" s="184"/>
      <c r="M47" s="49"/>
      <c r="N47" s="49"/>
      <c r="O47" s="49"/>
      <c r="P47" s="184"/>
      <c r="Q47" s="49"/>
      <c r="R47" s="184"/>
      <c r="S47" s="184"/>
      <c r="T47" s="184"/>
    </row>
    <row r="48" spans="2:23">
      <c r="L48" s="184"/>
      <c r="M48" s="184"/>
      <c r="N48" s="184"/>
      <c r="O48" s="184"/>
      <c r="P48" s="184"/>
      <c r="Q48" s="184"/>
      <c r="R48" s="184"/>
      <c r="S48" s="184"/>
      <c r="T48" s="184"/>
    </row>
    <row r="49" spans="12:20">
      <c r="L49" s="184"/>
      <c r="M49" s="184"/>
      <c r="N49" s="184"/>
      <c r="O49" s="184"/>
      <c r="P49" s="184"/>
      <c r="Q49" s="184"/>
      <c r="R49" s="184"/>
      <c r="S49" s="184"/>
      <c r="T49" s="184"/>
    </row>
    <row r="50" spans="12:20">
      <c r="L50" s="184"/>
      <c r="M50" s="184"/>
      <c r="N50" s="184"/>
      <c r="O50" s="184"/>
      <c r="P50" s="184"/>
      <c r="Q50" s="184"/>
      <c r="R50" s="184"/>
      <c r="S50" s="184"/>
      <c r="T50" s="184"/>
    </row>
    <row r="51" spans="12:20">
      <c r="L51" s="184"/>
      <c r="M51" s="184"/>
      <c r="N51" s="184"/>
      <c r="O51" s="184"/>
      <c r="P51" s="184"/>
      <c r="Q51" s="184"/>
      <c r="R51" s="184"/>
      <c r="S51" s="184"/>
      <c r="T51" s="184"/>
    </row>
  </sheetData>
  <sheetProtection sheet="1" objects="1" scenarios="1"/>
  <mergeCells count="30">
    <mergeCell ref="B1:J1"/>
    <mergeCell ref="M1:W1"/>
    <mergeCell ref="B2:J4"/>
    <mergeCell ref="H11:J11"/>
    <mergeCell ref="H12:J12"/>
    <mergeCell ref="H13:J13"/>
    <mergeCell ref="C6:G6"/>
    <mergeCell ref="C7:G7"/>
    <mergeCell ref="C33:E33"/>
    <mergeCell ref="H33:J33"/>
    <mergeCell ref="C34:E34"/>
    <mergeCell ref="H34:J34"/>
    <mergeCell ref="C30:E30"/>
    <mergeCell ref="H30:J30"/>
    <mergeCell ref="C31:E31"/>
    <mergeCell ref="H31:J31"/>
    <mergeCell ref="C32:E32"/>
    <mergeCell ref="H32:J32"/>
    <mergeCell ref="C35:E35"/>
    <mergeCell ref="C36:E36"/>
    <mergeCell ref="C37:E37"/>
    <mergeCell ref="C38:E38"/>
    <mergeCell ref="C39:E39"/>
    <mergeCell ref="P42:V42"/>
    <mergeCell ref="P43:V43"/>
    <mergeCell ref="H35:J35"/>
    <mergeCell ref="H36:J36"/>
    <mergeCell ref="H37:J37"/>
    <mergeCell ref="H38:J38"/>
    <mergeCell ref="H39:J39"/>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formula1>$P$5:$P$12</formula1>
    </dataValidation>
    <dataValidation type="list" allowBlank="1" showInputMessage="1" showErrorMessage="1" sqref="C19">
      <formula1>$P$5:$P$12</formula1>
    </dataValidation>
    <dataValidation type="list" showInputMessage="1" showErrorMessage="1" sqref="C18">
      <formula1>$P$5:$P$11</formula1>
    </dataValidation>
    <dataValidation type="list" showInputMessage="1" showErrorMessage="1" sqref="C24">
      <formula1>$R$5:$R$37</formula1>
    </dataValidation>
    <dataValidation type="list" showInputMessage="1" showErrorMessage="1" sqref="C26">
      <formula1>$T$5:$T$6</formula1>
    </dataValidation>
    <dataValidation type="list" allowBlank="1" showInputMessage="1" showErrorMessage="1" sqref="E42">
      <formula1>$N$9:$N$11</formula1>
    </dataValidation>
    <dataValidation type="list" allowBlank="1" showInputMessage="1" showErrorMessage="1" sqref="G42">
      <formula1>$O$5:$O$16</formula1>
    </dataValidation>
    <dataValidation type="list" allowBlank="1" showInputMessage="1" showErrorMessage="1" sqref="I42">
      <formula1>$S$5:$S$35</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6" tint="0.39997558519241921"/>
  </sheetPr>
  <dimension ref="A1:AC80"/>
  <sheetViews>
    <sheetView view="pageBreakPreview" zoomScale="85" zoomScaleNormal="100" zoomScaleSheetLayoutView="85" workbookViewId="0">
      <selection activeCell="AB10" sqref="AB10"/>
    </sheetView>
  </sheetViews>
  <sheetFormatPr defaultColWidth="9" defaultRowHeight="20.100000000000001" customHeight="1"/>
  <cols>
    <col min="1" max="3" width="5" style="33" customWidth="1"/>
    <col min="4" max="4" width="3.875" style="33" customWidth="1"/>
    <col min="5" max="5" width="5.625" style="34" customWidth="1"/>
    <col min="6" max="6" width="5.625" style="34" hidden="1" customWidth="1"/>
    <col min="7" max="7" width="10.625" style="33" customWidth="1"/>
    <col min="8" max="8" width="10.625" style="35" customWidth="1"/>
    <col min="9" max="10" width="10.625" style="33" customWidth="1"/>
    <col min="11" max="12" width="15.625" style="33" customWidth="1"/>
    <col min="13" max="13" width="10.625" style="13" customWidth="1"/>
    <col min="14" max="26" width="10.625" style="13" hidden="1" customWidth="1"/>
    <col min="27" max="16384" width="9" style="13"/>
  </cols>
  <sheetData>
    <row r="1" spans="1:25" ht="20.100000000000001" customHeight="1">
      <c r="A1" s="4"/>
      <c r="L1" s="235"/>
    </row>
    <row r="2" spans="1:25" ht="20.100000000000001" customHeight="1">
      <c r="A2" s="291" t="s">
        <v>147</v>
      </c>
      <c r="B2" s="291"/>
      <c r="C2" s="291"/>
      <c r="D2" s="291"/>
      <c r="E2" s="291"/>
      <c r="F2" s="291"/>
      <c r="G2" s="291"/>
      <c r="H2" s="291"/>
      <c r="I2" s="291"/>
      <c r="J2" s="291"/>
      <c r="K2" s="291"/>
      <c r="L2" s="291"/>
    </row>
    <row r="3" spans="1:25" ht="23.25" customHeight="1">
      <c r="A3" s="292" t="s">
        <v>148</v>
      </c>
      <c r="B3" s="292"/>
      <c r="C3" s="292"/>
      <c r="D3" s="292"/>
      <c r="E3" s="292"/>
      <c r="F3" s="292"/>
      <c r="G3" s="293"/>
      <c r="H3" s="293"/>
      <c r="I3" s="293"/>
      <c r="J3" s="293"/>
      <c r="K3" s="293"/>
      <c r="L3" s="293"/>
      <c r="M3" s="12"/>
      <c r="N3" s="12"/>
      <c r="O3" s="12"/>
      <c r="P3" s="12"/>
      <c r="Q3" s="12"/>
      <c r="R3" s="12"/>
      <c r="S3" s="12"/>
      <c r="T3" s="12"/>
      <c r="U3" s="12"/>
      <c r="V3" s="12"/>
      <c r="W3" s="12"/>
    </row>
    <row r="4" spans="1:25" ht="23.25" customHeight="1">
      <c r="A4" s="294" t="e">
        <f>IF(初期条件設定表!V32=1,初期条件設定表!P42,初期条件設定表!P43)</f>
        <v>#NUM!</v>
      </c>
      <c r="B4" s="294"/>
      <c r="C4" s="294"/>
      <c r="D4" s="294"/>
      <c r="E4" s="294"/>
      <c r="F4" s="294"/>
      <c r="G4" s="295"/>
      <c r="H4" s="295"/>
      <c r="I4" s="295"/>
      <c r="J4" s="295"/>
      <c r="K4" s="295"/>
      <c r="L4" s="295"/>
      <c r="M4" s="12"/>
      <c r="N4" s="12"/>
      <c r="O4" s="12"/>
      <c r="P4" s="12"/>
      <c r="Q4" s="12"/>
      <c r="R4" s="12"/>
      <c r="S4" s="12"/>
      <c r="T4" s="12"/>
      <c r="U4" s="12"/>
      <c r="V4" s="272" t="s">
        <v>160</v>
      </c>
      <c r="W4" s="12"/>
    </row>
    <row r="5" spans="1:25" ht="29.25" customHeight="1">
      <c r="A5" s="300" t="s">
        <v>27</v>
      </c>
      <c r="B5" s="300"/>
      <c r="C5" s="300"/>
      <c r="D5" s="296" t="str">
        <f>IF(初期条件設定表!C6="","",初期条件設定表!C6)</f>
        <v/>
      </c>
      <c r="E5" s="297"/>
      <c r="F5" s="297"/>
      <c r="G5" s="297"/>
      <c r="H5" s="297"/>
      <c r="I5" s="297"/>
      <c r="J5" s="297"/>
      <c r="K5" s="297"/>
      <c r="L5" s="298"/>
      <c r="M5" s="12"/>
      <c r="N5" s="12"/>
      <c r="O5" s="12"/>
      <c r="P5" s="12"/>
      <c r="Q5" s="12"/>
      <c r="R5" s="12"/>
      <c r="S5" s="12"/>
      <c r="T5" s="12"/>
      <c r="U5" s="12"/>
      <c r="V5" s="12"/>
      <c r="W5" s="12"/>
    </row>
    <row r="6" spans="1:25" ht="29.25" customHeight="1">
      <c r="A6" s="300" t="s">
        <v>26</v>
      </c>
      <c r="B6" s="300"/>
      <c r="C6" s="300"/>
      <c r="D6" s="296" t="str">
        <f>IF(初期条件設定表!C7="","",初期条件設定表!C7)</f>
        <v/>
      </c>
      <c r="E6" s="297"/>
      <c r="F6" s="297"/>
      <c r="G6" s="297"/>
      <c r="H6" s="297"/>
      <c r="I6" s="297"/>
      <c r="J6" s="297"/>
      <c r="K6" s="297"/>
      <c r="L6" s="298"/>
      <c r="M6" s="12"/>
      <c r="N6" s="12"/>
      <c r="O6" s="12"/>
      <c r="P6" s="12"/>
      <c r="Q6" s="12"/>
      <c r="R6" s="12"/>
      <c r="S6" s="12"/>
      <c r="T6" s="12"/>
      <c r="U6" s="12"/>
      <c r="V6" s="12"/>
      <c r="W6" s="12"/>
    </row>
    <row r="7" spans="1:25" s="16" customFormat="1" ht="60" customHeight="1" thickBot="1">
      <c r="A7" s="304" t="s">
        <v>11</v>
      </c>
      <c r="B7" s="305"/>
      <c r="C7" s="306"/>
      <c r="D7" s="307" t="s">
        <v>104</v>
      </c>
      <c r="E7" s="308"/>
      <c r="F7" s="138" t="s">
        <v>105</v>
      </c>
      <c r="G7" s="134" t="s">
        <v>13</v>
      </c>
      <c r="H7" s="131" t="s">
        <v>141</v>
      </c>
      <c r="I7" s="132" t="s">
        <v>14</v>
      </c>
      <c r="J7" s="130" t="s">
        <v>15</v>
      </c>
      <c r="K7" s="133" t="s">
        <v>16</v>
      </c>
      <c r="L7" s="130" t="s">
        <v>17</v>
      </c>
      <c r="M7" s="236" t="s">
        <v>137</v>
      </c>
      <c r="N7" s="229"/>
      <c r="O7" s="229"/>
      <c r="P7" s="313" t="s">
        <v>159</v>
      </c>
      <c r="Q7" s="314"/>
      <c r="R7" s="314"/>
      <c r="S7" s="314"/>
      <c r="T7" s="14"/>
      <c r="U7" s="208"/>
      <c r="V7" s="14"/>
      <c r="W7" s="210" t="s">
        <v>138</v>
      </c>
      <c r="X7" s="16" t="s">
        <v>139</v>
      </c>
      <c r="Y7" s="16" t="s">
        <v>153</v>
      </c>
    </row>
    <row r="8" spans="1:25" s="24" customFormat="1" ht="25.15" customHeight="1" thickBot="1">
      <c r="A8" s="309">
        <f>初期条件設定表!N39</f>
        <v>2024</v>
      </c>
      <c r="B8" s="310"/>
      <c r="C8" s="238" t="s">
        <v>11</v>
      </c>
      <c r="D8" s="220">
        <f>初期条件設定表!P39</f>
        <v>2</v>
      </c>
      <c r="E8" s="239" t="s">
        <v>20</v>
      </c>
      <c r="F8" s="140">
        <v>1</v>
      </c>
      <c r="G8" s="163"/>
      <c r="H8" s="17">
        <f>MIN($W$8:$W$28)</f>
        <v>0</v>
      </c>
      <c r="I8" s="18" t="str">
        <f>IF($G8&lt;10000,"0",LOOKUP(H8,$P$10:$P$40,$S$10:$S$40))</f>
        <v>0</v>
      </c>
      <c r="J8" s="240" t="str">
        <f>IF(初期条件設定表!C26="当月",'2024年2月作業分'!E36,"0")</f>
        <v>0</v>
      </c>
      <c r="K8" s="19">
        <f>I8*J8</f>
        <v>0</v>
      </c>
      <c r="L8" s="20">
        <f t="shared" ref="L8:L13" si="0">IF(G8&lt;=K8,G8,K8)</f>
        <v>0</v>
      </c>
      <c r="M8" s="234"/>
      <c r="N8" s="230"/>
      <c r="O8" s="231"/>
      <c r="P8" s="315" t="s">
        <v>18</v>
      </c>
      <c r="Q8" s="316"/>
      <c r="R8" s="316"/>
      <c r="S8" s="15" t="s">
        <v>19</v>
      </c>
      <c r="T8" s="21"/>
      <c r="U8" s="21"/>
      <c r="V8" s="21"/>
      <c r="W8" s="213" t="str">
        <f>IF(M8=X$9,700000,IF(G8="","",G8))</f>
        <v/>
      </c>
      <c r="X8" s="211"/>
      <c r="Y8" s="244">
        <f>LOOKUP(H8,$P$10:$P$40,$S$10:$S$40)</f>
        <v>0</v>
      </c>
    </row>
    <row r="9" spans="1:25" s="24" customFormat="1" ht="25.15" customHeight="1" thickBot="1">
      <c r="A9" s="289" t="e">
        <f>IF(A8="対象外","対象外",IF(U9&gt;初期条件設定表!$U$32,"対象外",IF(D8&lt;12,A8,A8+1)))</f>
        <v>#NUM!</v>
      </c>
      <c r="B9" s="290"/>
      <c r="C9" s="122" t="s">
        <v>11</v>
      </c>
      <c r="D9" s="135">
        <f>IF(D8&lt;12,D8+1,1)</f>
        <v>3</v>
      </c>
      <c r="E9" s="121" t="s">
        <v>20</v>
      </c>
      <c r="F9" s="140">
        <v>1</v>
      </c>
      <c r="G9" s="163"/>
      <c r="H9" s="17">
        <f t="shared" ref="H9:H28" si="1">MIN($W$8:$W$28)</f>
        <v>0</v>
      </c>
      <c r="I9" s="18" t="str">
        <f t="shared" ref="I9:I24" si="2">IF($G9&lt;10000,"0",LOOKUP(H9,$P$10:$P$40,$S$10:$S$40))</f>
        <v>0</v>
      </c>
      <c r="J9" s="36">
        <f>IF(初期条件設定表!C26="当月",'2024年3月作業分'!E36,'2024年2月作業分'!E36)</f>
        <v>0</v>
      </c>
      <c r="K9" s="19">
        <f t="shared" ref="K9:K28" si="3">I9*J9</f>
        <v>0</v>
      </c>
      <c r="L9" s="20">
        <f t="shared" si="0"/>
        <v>0</v>
      </c>
      <c r="M9" s="234"/>
      <c r="N9" s="231"/>
      <c r="O9" s="231"/>
      <c r="P9" s="22" t="s">
        <v>21</v>
      </c>
      <c r="Q9" s="23"/>
      <c r="R9" s="22" t="s">
        <v>22</v>
      </c>
      <c r="S9" s="22" t="s">
        <v>23</v>
      </c>
      <c r="T9" s="21"/>
      <c r="U9" s="205">
        <f>DATE(A8,D8+1,F8)</f>
        <v>45352</v>
      </c>
      <c r="V9" s="21"/>
      <c r="W9" s="213" t="str">
        <f t="shared" ref="W9:W28" si="4">IF(M9=X$9,700000,IF(G9="","",G9))</f>
        <v/>
      </c>
      <c r="X9" s="212" t="s">
        <v>140</v>
      </c>
      <c r="Y9" s="24">
        <f t="shared" ref="Y9:Y16" si="5">LOOKUP(H9,$P$10:$P$40,$S$10:$S$40)</f>
        <v>0</v>
      </c>
    </row>
    <row r="10" spans="1:25" s="24" customFormat="1" ht="25.15" customHeight="1" thickBot="1">
      <c r="A10" s="289" t="e">
        <f>IF(A9="対象外","対象外",IF(U10&gt;初期条件設定表!$U$32,"対象外",IF(D9&lt;12,A9,A9+1)))</f>
        <v>#NUM!</v>
      </c>
      <c r="B10" s="290"/>
      <c r="C10" s="122" t="s">
        <v>11</v>
      </c>
      <c r="D10" s="120">
        <f t="shared" ref="D10:D28" si="6">IF(D9&lt;12,D9+1,1)</f>
        <v>4</v>
      </c>
      <c r="E10" s="121" t="s">
        <v>20</v>
      </c>
      <c r="F10" s="140">
        <f t="shared" ref="F10:F24" si="7">F9</f>
        <v>1</v>
      </c>
      <c r="G10" s="163"/>
      <c r="H10" s="17">
        <f t="shared" si="1"/>
        <v>0</v>
      </c>
      <c r="I10" s="18" t="str">
        <f t="shared" si="2"/>
        <v>0</v>
      </c>
      <c r="J10" s="36">
        <f>IF(初期条件設定表!C26="当月",'2024年4月作業分'!E36,'2024年3月作業分'!E36)</f>
        <v>0</v>
      </c>
      <c r="K10" s="19">
        <f t="shared" si="3"/>
        <v>0</v>
      </c>
      <c r="L10" s="20">
        <f t="shared" si="0"/>
        <v>0</v>
      </c>
      <c r="M10" s="234"/>
      <c r="N10" s="21"/>
      <c r="O10" s="21"/>
      <c r="P10" s="22">
        <v>0</v>
      </c>
      <c r="Q10" s="23"/>
      <c r="R10" s="22">
        <v>0</v>
      </c>
      <c r="S10" s="22">
        <v>0</v>
      </c>
      <c r="T10" s="21"/>
      <c r="U10" s="206">
        <f>DATE(IF(D8&gt;=12,A8+1,A8),D9+1,F9)</f>
        <v>45383</v>
      </c>
      <c r="V10" s="21"/>
      <c r="W10" s="213" t="str">
        <f t="shared" si="4"/>
        <v/>
      </c>
      <c r="Y10" s="24">
        <f t="shared" si="5"/>
        <v>0</v>
      </c>
    </row>
    <row r="11" spans="1:25" s="24" customFormat="1" ht="25.15" customHeight="1" thickBot="1">
      <c r="A11" s="289" t="e">
        <f>IF(A10="対象外","対象外",IF(U11&gt;初期条件設定表!$U$32,"対象外",IF(D10&lt;12,A10,A10+1)))</f>
        <v>#NUM!</v>
      </c>
      <c r="B11" s="290"/>
      <c r="C11" s="122" t="s">
        <v>11</v>
      </c>
      <c r="D11" s="120">
        <f t="shared" si="6"/>
        <v>5</v>
      </c>
      <c r="E11" s="121" t="s">
        <v>20</v>
      </c>
      <c r="F11" s="140">
        <f t="shared" si="7"/>
        <v>1</v>
      </c>
      <c r="G11" s="163"/>
      <c r="H11" s="17">
        <f t="shared" si="1"/>
        <v>0</v>
      </c>
      <c r="I11" s="18" t="str">
        <f t="shared" si="2"/>
        <v>0</v>
      </c>
      <c r="J11" s="36">
        <f>IF(初期条件設定表!C26="当月",'2024年5月作業分'!E36,'2024年4月作業分'!E36)</f>
        <v>0</v>
      </c>
      <c r="K11" s="19">
        <f t="shared" si="3"/>
        <v>0</v>
      </c>
      <c r="L11" s="20">
        <f t="shared" si="0"/>
        <v>0</v>
      </c>
      <c r="M11" s="234"/>
      <c r="N11" s="21"/>
      <c r="O11" s="21"/>
      <c r="P11" s="22">
        <v>1</v>
      </c>
      <c r="Q11" s="22" t="s">
        <v>24</v>
      </c>
      <c r="R11" s="25">
        <v>130000</v>
      </c>
      <c r="S11" s="26">
        <v>1030</v>
      </c>
      <c r="U11" s="206" t="e">
        <f t="shared" ref="U11:U28" si="8">DATE(IF(D9&gt;=12,A9+1,A9),D10+1,F10)</f>
        <v>#NUM!</v>
      </c>
      <c r="W11" s="213" t="str">
        <f t="shared" si="4"/>
        <v/>
      </c>
      <c r="Y11" s="24">
        <f t="shared" si="5"/>
        <v>0</v>
      </c>
    </row>
    <row r="12" spans="1:25" s="24" customFormat="1" ht="25.15" customHeight="1" thickBot="1">
      <c r="A12" s="289" t="e">
        <f>IF(A11="対象外","対象外",IF(U12&gt;初期条件設定表!$U$32,"対象外",IF(D11&lt;12,A11,A11+1)))</f>
        <v>#NUM!</v>
      </c>
      <c r="B12" s="290"/>
      <c r="C12" s="122" t="s">
        <v>11</v>
      </c>
      <c r="D12" s="120">
        <f t="shared" si="6"/>
        <v>6</v>
      </c>
      <c r="E12" s="121" t="s">
        <v>20</v>
      </c>
      <c r="F12" s="140">
        <f t="shared" si="7"/>
        <v>1</v>
      </c>
      <c r="G12" s="163"/>
      <c r="H12" s="17">
        <f t="shared" si="1"/>
        <v>0</v>
      </c>
      <c r="I12" s="18" t="str">
        <f t="shared" si="2"/>
        <v>0</v>
      </c>
      <c r="J12" s="36">
        <f>IF(初期条件設定表!C26="当月",'2024年6月作業分'!E36,'2024年5月作業分'!E36)</f>
        <v>0</v>
      </c>
      <c r="K12" s="19">
        <f t="shared" si="3"/>
        <v>0</v>
      </c>
      <c r="L12" s="20">
        <f t="shared" si="0"/>
        <v>0</v>
      </c>
      <c r="M12" s="234"/>
      <c r="N12" s="21"/>
      <c r="O12" s="21"/>
      <c r="P12" s="25">
        <v>130000</v>
      </c>
      <c r="Q12" s="22" t="s">
        <v>24</v>
      </c>
      <c r="R12" s="25">
        <v>138000</v>
      </c>
      <c r="S12" s="26">
        <v>1090</v>
      </c>
      <c r="U12" s="206" t="e">
        <f t="shared" si="8"/>
        <v>#NUM!</v>
      </c>
      <c r="W12" s="213" t="str">
        <f t="shared" si="4"/>
        <v/>
      </c>
      <c r="Y12" s="24">
        <f t="shared" si="5"/>
        <v>0</v>
      </c>
    </row>
    <row r="13" spans="1:25" s="24" customFormat="1" ht="25.15" customHeight="1" thickBot="1">
      <c r="A13" s="289" t="e">
        <f>IF(A12="対象外","対象外",IF(U13&gt;初期条件設定表!$U$32,"対象外",IF(D12&lt;12,A12,A12+1)))</f>
        <v>#NUM!</v>
      </c>
      <c r="B13" s="290"/>
      <c r="C13" s="122" t="s">
        <v>11</v>
      </c>
      <c r="D13" s="120">
        <f t="shared" si="6"/>
        <v>7</v>
      </c>
      <c r="E13" s="121" t="s">
        <v>20</v>
      </c>
      <c r="F13" s="140">
        <f t="shared" si="7"/>
        <v>1</v>
      </c>
      <c r="G13" s="163"/>
      <c r="H13" s="17">
        <f t="shared" si="1"/>
        <v>0</v>
      </c>
      <c r="I13" s="18" t="str">
        <f t="shared" si="2"/>
        <v>0</v>
      </c>
      <c r="J13" s="36">
        <f>IF(初期条件設定表!C26="当月",'2024年7月作業分'!E36,'2024年6月作業分'!E36)</f>
        <v>0</v>
      </c>
      <c r="K13" s="19">
        <f t="shared" si="3"/>
        <v>0</v>
      </c>
      <c r="L13" s="20">
        <f t="shared" si="0"/>
        <v>0</v>
      </c>
      <c r="M13" s="234"/>
      <c r="N13" s="21"/>
      <c r="O13" s="21"/>
      <c r="P13" s="25">
        <v>138000</v>
      </c>
      <c r="Q13" s="22" t="s">
        <v>24</v>
      </c>
      <c r="R13" s="25">
        <v>146000</v>
      </c>
      <c r="S13" s="26">
        <v>1160</v>
      </c>
      <c r="U13" s="206" t="e">
        <f t="shared" si="8"/>
        <v>#NUM!</v>
      </c>
      <c r="W13" s="213" t="str">
        <f t="shared" si="4"/>
        <v/>
      </c>
      <c r="Y13" s="24">
        <f t="shared" si="5"/>
        <v>0</v>
      </c>
    </row>
    <row r="14" spans="1:25" s="24" customFormat="1" ht="25.15" customHeight="1" thickBot="1">
      <c r="A14" s="289" t="e">
        <f>IF(A13="対象外","対象外",IF(U14&gt;初期条件設定表!$U$32,"対象外",IF(D13&lt;12,A13,A13+1)))</f>
        <v>#NUM!</v>
      </c>
      <c r="B14" s="290"/>
      <c r="C14" s="122" t="s">
        <v>11</v>
      </c>
      <c r="D14" s="120">
        <f t="shared" si="6"/>
        <v>8</v>
      </c>
      <c r="E14" s="121" t="s">
        <v>20</v>
      </c>
      <c r="F14" s="140">
        <f t="shared" si="7"/>
        <v>1</v>
      </c>
      <c r="G14" s="163"/>
      <c r="H14" s="17">
        <f t="shared" si="1"/>
        <v>0</v>
      </c>
      <c r="I14" s="18" t="str">
        <f t="shared" si="2"/>
        <v>0</v>
      </c>
      <c r="J14" s="36">
        <f>IF(初期条件設定表!C26="当月",'2024年8月作業分'!E36,'2024年7月作業分'!E36)</f>
        <v>0</v>
      </c>
      <c r="K14" s="19">
        <f t="shared" ref="K14:K19" si="9">I14*J14</f>
        <v>0</v>
      </c>
      <c r="L14" s="20">
        <f t="shared" ref="L14:L19" si="10">IF(G14&lt;=K14,G14,K14)</f>
        <v>0</v>
      </c>
      <c r="M14" s="234"/>
      <c r="N14" s="21"/>
      <c r="O14" s="21"/>
      <c r="P14" s="25">
        <v>146000</v>
      </c>
      <c r="Q14" s="22" t="s">
        <v>24</v>
      </c>
      <c r="R14" s="25">
        <v>155000</v>
      </c>
      <c r="S14" s="26">
        <v>1220</v>
      </c>
      <c r="U14" s="206" t="e">
        <f t="shared" si="8"/>
        <v>#NUM!</v>
      </c>
      <c r="W14" s="213" t="str">
        <f t="shared" si="4"/>
        <v/>
      </c>
      <c r="Y14" s="24">
        <f t="shared" si="5"/>
        <v>0</v>
      </c>
    </row>
    <row r="15" spans="1:25" s="24" customFormat="1" ht="25.15" customHeight="1" thickBot="1">
      <c r="A15" s="289" t="e">
        <f>IF(A14="対象外","対象外",IF(U15&gt;初期条件設定表!$U$32,"対象外",IF(D14&lt;12,A14,A14+1)))</f>
        <v>#NUM!</v>
      </c>
      <c r="B15" s="290"/>
      <c r="C15" s="122" t="s">
        <v>11</v>
      </c>
      <c r="D15" s="120">
        <f t="shared" si="6"/>
        <v>9</v>
      </c>
      <c r="E15" s="121" t="s">
        <v>20</v>
      </c>
      <c r="F15" s="140">
        <f t="shared" si="7"/>
        <v>1</v>
      </c>
      <c r="G15" s="163"/>
      <c r="H15" s="17">
        <f t="shared" si="1"/>
        <v>0</v>
      </c>
      <c r="I15" s="18" t="str">
        <f t="shared" si="2"/>
        <v>0</v>
      </c>
      <c r="J15" s="36">
        <f>IF(初期条件設定表!C26="当月",'2024年9月作業分'!E36,'2024年8月作業分'!E36)</f>
        <v>0</v>
      </c>
      <c r="K15" s="19">
        <f t="shared" si="9"/>
        <v>0</v>
      </c>
      <c r="L15" s="20">
        <f t="shared" si="10"/>
        <v>0</v>
      </c>
      <c r="M15" s="234"/>
      <c r="N15" s="21"/>
      <c r="O15" s="21"/>
      <c r="P15" s="25">
        <v>155000</v>
      </c>
      <c r="Q15" s="22" t="s">
        <v>24</v>
      </c>
      <c r="R15" s="25">
        <v>165000</v>
      </c>
      <c r="S15" s="26">
        <v>1310</v>
      </c>
      <c r="U15" s="206" t="e">
        <f t="shared" si="8"/>
        <v>#NUM!</v>
      </c>
      <c r="W15" s="213" t="str">
        <f t="shared" si="4"/>
        <v/>
      </c>
      <c r="Y15" s="24">
        <f t="shared" si="5"/>
        <v>0</v>
      </c>
    </row>
    <row r="16" spans="1:25" s="24" customFormat="1" ht="25.15" customHeight="1" thickBot="1">
      <c r="A16" s="289" t="e">
        <f>IF(A15="対象外","対象外",IF(U16&gt;初期条件設定表!$U$32,"対象外",IF(D15&lt;12,A15,A15+1)))</f>
        <v>#NUM!</v>
      </c>
      <c r="B16" s="290"/>
      <c r="C16" s="122" t="s">
        <v>11</v>
      </c>
      <c r="D16" s="120">
        <f t="shared" si="6"/>
        <v>10</v>
      </c>
      <c r="E16" s="121" t="s">
        <v>20</v>
      </c>
      <c r="F16" s="140">
        <f t="shared" si="7"/>
        <v>1</v>
      </c>
      <c r="G16" s="163"/>
      <c r="H16" s="17">
        <f t="shared" si="1"/>
        <v>0</v>
      </c>
      <c r="I16" s="18" t="str">
        <f t="shared" si="2"/>
        <v>0</v>
      </c>
      <c r="J16" s="36">
        <f>IF(初期条件設定表!C26="当月",'2024年10月作業分'!E36,'2024年9月作業分'!E36)</f>
        <v>0</v>
      </c>
      <c r="K16" s="19">
        <f t="shared" si="9"/>
        <v>0</v>
      </c>
      <c r="L16" s="20">
        <f t="shared" si="10"/>
        <v>0</v>
      </c>
      <c r="M16" s="234"/>
      <c r="N16" s="21"/>
      <c r="O16" s="21"/>
      <c r="P16" s="25">
        <v>165000</v>
      </c>
      <c r="Q16" s="22" t="s">
        <v>24</v>
      </c>
      <c r="R16" s="25">
        <v>175000</v>
      </c>
      <c r="S16" s="26">
        <v>1390</v>
      </c>
      <c r="U16" s="206" t="e">
        <f t="shared" si="8"/>
        <v>#NUM!</v>
      </c>
      <c r="W16" s="213" t="str">
        <f t="shared" si="4"/>
        <v/>
      </c>
      <c r="Y16" s="24">
        <f t="shared" si="5"/>
        <v>0</v>
      </c>
    </row>
    <row r="17" spans="1:27" s="24" customFormat="1" ht="25.15" hidden="1" customHeight="1" thickBot="1">
      <c r="A17" s="289" t="e">
        <f>IF(A16="対象外","対象外",IF(U17&gt;初期条件設定表!$U$32,"対象外",IF(D16&lt;12,A16,A16+1)))</f>
        <v>#NUM!</v>
      </c>
      <c r="B17" s="290"/>
      <c r="C17" s="122" t="s">
        <v>11</v>
      </c>
      <c r="D17" s="120">
        <f t="shared" si="6"/>
        <v>11</v>
      </c>
      <c r="E17" s="121" t="s">
        <v>20</v>
      </c>
      <c r="F17" s="140">
        <f t="shared" si="7"/>
        <v>1</v>
      </c>
      <c r="G17" s="163"/>
      <c r="H17" s="17">
        <f t="shared" si="1"/>
        <v>0</v>
      </c>
      <c r="I17" s="18" t="str">
        <f t="shared" si="2"/>
        <v>0</v>
      </c>
      <c r="J17" s="36">
        <f>IF(初期条件設定表!C26="当月",#REF!,'2024年10月作業分'!E36)</f>
        <v>0</v>
      </c>
      <c r="K17" s="19">
        <f t="shared" si="9"/>
        <v>0</v>
      </c>
      <c r="L17" s="20">
        <f t="shared" si="10"/>
        <v>0</v>
      </c>
      <c r="M17" s="234"/>
      <c r="N17" s="21"/>
      <c r="O17" s="21"/>
      <c r="P17" s="25">
        <v>175000</v>
      </c>
      <c r="Q17" s="22" t="s">
        <v>24</v>
      </c>
      <c r="R17" s="25">
        <v>185000</v>
      </c>
      <c r="S17" s="26">
        <v>1470</v>
      </c>
      <c r="U17" s="206" t="e">
        <f t="shared" si="8"/>
        <v>#NUM!</v>
      </c>
      <c r="W17" s="213" t="str">
        <f t="shared" si="4"/>
        <v/>
      </c>
    </row>
    <row r="18" spans="1:27" s="24" customFormat="1" ht="25.15" hidden="1" customHeight="1" thickBot="1">
      <c r="A18" s="289" t="e">
        <f>IF(A17="対象外","対象外",IF(U18&gt;初期条件設定表!$U$32,"対象外",IF(D17&lt;12,A17,A17+1)))</f>
        <v>#NUM!</v>
      </c>
      <c r="B18" s="290"/>
      <c r="C18" s="122" t="s">
        <v>11</v>
      </c>
      <c r="D18" s="120">
        <f t="shared" si="6"/>
        <v>12</v>
      </c>
      <c r="E18" s="121" t="s">
        <v>20</v>
      </c>
      <c r="F18" s="140">
        <f t="shared" si="7"/>
        <v>1</v>
      </c>
      <c r="G18" s="163"/>
      <c r="H18" s="17">
        <f t="shared" si="1"/>
        <v>0</v>
      </c>
      <c r="I18" s="18" t="str">
        <f t="shared" si="2"/>
        <v>0</v>
      </c>
      <c r="J18" s="36" t="e">
        <f>IF(初期条件設定表!C26="当月",#REF!,#REF!)</f>
        <v>#REF!</v>
      </c>
      <c r="K18" s="19" t="e">
        <f t="shared" si="9"/>
        <v>#REF!</v>
      </c>
      <c r="L18" s="20" t="e">
        <f t="shared" si="10"/>
        <v>#REF!</v>
      </c>
      <c r="M18" s="234"/>
      <c r="N18" s="21"/>
      <c r="O18" s="21"/>
      <c r="P18" s="25">
        <v>185000</v>
      </c>
      <c r="Q18" s="22" t="s">
        <v>24</v>
      </c>
      <c r="R18" s="25">
        <v>195000</v>
      </c>
      <c r="S18" s="26">
        <v>1550</v>
      </c>
      <c r="U18" s="206" t="e">
        <f t="shared" si="8"/>
        <v>#NUM!</v>
      </c>
      <c r="W18" s="213" t="str">
        <f t="shared" si="4"/>
        <v/>
      </c>
    </row>
    <row r="19" spans="1:27" s="24" customFormat="1" ht="25.15" hidden="1" customHeight="1" thickBot="1">
      <c r="A19" s="289" t="e">
        <f>IF(A18="対象外","対象外",IF(U19&gt;初期条件設定表!$U$32,"対象外",IF(D18&lt;12,A18,A18+1)))</f>
        <v>#NUM!</v>
      </c>
      <c r="B19" s="290"/>
      <c r="C19" s="122" t="s">
        <v>11</v>
      </c>
      <c r="D19" s="120">
        <f t="shared" si="6"/>
        <v>1</v>
      </c>
      <c r="E19" s="121" t="s">
        <v>20</v>
      </c>
      <c r="F19" s="140">
        <f t="shared" si="7"/>
        <v>1</v>
      </c>
      <c r="G19" s="163"/>
      <c r="H19" s="17">
        <f t="shared" si="1"/>
        <v>0</v>
      </c>
      <c r="I19" s="18" t="str">
        <f t="shared" si="2"/>
        <v>0</v>
      </c>
      <c r="J19" s="36" t="e">
        <f>IF(初期条件設定表!C26="当月",#REF!,#REF!)</f>
        <v>#REF!</v>
      </c>
      <c r="K19" s="19" t="e">
        <f t="shared" si="9"/>
        <v>#REF!</v>
      </c>
      <c r="L19" s="20" t="e">
        <f t="shared" si="10"/>
        <v>#REF!</v>
      </c>
      <c r="M19" s="234"/>
      <c r="N19" s="21"/>
      <c r="O19" s="21"/>
      <c r="P19" s="25">
        <v>195000</v>
      </c>
      <c r="Q19" s="22" t="s">
        <v>24</v>
      </c>
      <c r="R19" s="25">
        <v>210000</v>
      </c>
      <c r="S19" s="26">
        <v>1630</v>
      </c>
      <c r="U19" s="206" t="e">
        <f t="shared" si="8"/>
        <v>#NUM!</v>
      </c>
      <c r="W19" s="213" t="str">
        <f t="shared" si="4"/>
        <v/>
      </c>
    </row>
    <row r="20" spans="1:27" s="24" customFormat="1" ht="25.15" hidden="1" customHeight="1" thickBot="1">
      <c r="A20" s="289" t="e">
        <f>IF(A19="対象外","対象外",IF(U20&gt;初期条件設定表!$U$32,"対象外",IF(D19&lt;12,A19,A19+1)))</f>
        <v>#NUM!</v>
      </c>
      <c r="B20" s="290"/>
      <c r="C20" s="122" t="s">
        <v>11</v>
      </c>
      <c r="D20" s="120">
        <f t="shared" si="6"/>
        <v>2</v>
      </c>
      <c r="E20" s="121" t="s">
        <v>20</v>
      </c>
      <c r="F20" s="140">
        <f t="shared" si="7"/>
        <v>1</v>
      </c>
      <c r="G20" s="163"/>
      <c r="H20" s="17">
        <f t="shared" si="1"/>
        <v>0</v>
      </c>
      <c r="I20" s="18" t="str">
        <f t="shared" si="2"/>
        <v>0</v>
      </c>
      <c r="J20" s="36" t="e">
        <f>IF(初期条件設定表!C26="当月",#REF!,#REF!)</f>
        <v>#REF!</v>
      </c>
      <c r="K20" s="19" t="e">
        <f t="shared" si="3"/>
        <v>#REF!</v>
      </c>
      <c r="L20" s="20" t="e">
        <f t="shared" ref="L20:L28" si="11">IF(G20&lt;=K20,G20,K20)</f>
        <v>#REF!</v>
      </c>
      <c r="M20" s="234"/>
      <c r="N20" s="21"/>
      <c r="O20" s="21"/>
      <c r="P20" s="25">
        <v>210000</v>
      </c>
      <c r="Q20" s="22" t="s">
        <v>24</v>
      </c>
      <c r="R20" s="25">
        <v>230000</v>
      </c>
      <c r="S20" s="26">
        <v>1800</v>
      </c>
      <c r="U20" s="206" t="e">
        <f t="shared" si="8"/>
        <v>#NUM!</v>
      </c>
      <c r="W20" s="213" t="str">
        <f t="shared" si="4"/>
        <v/>
      </c>
    </row>
    <row r="21" spans="1:27" s="24" customFormat="1" ht="25.15" hidden="1" customHeight="1" thickBot="1">
      <c r="A21" s="289" t="e">
        <f>IF(A20="対象外","対象外",IF(U21&gt;初期条件設定表!$U$32,"対象外",IF(D20&lt;12,A20,A20+1)))</f>
        <v>#NUM!</v>
      </c>
      <c r="B21" s="290"/>
      <c r="C21" s="122" t="s">
        <v>11</v>
      </c>
      <c r="D21" s="120">
        <f t="shared" si="6"/>
        <v>3</v>
      </c>
      <c r="E21" s="121" t="s">
        <v>20</v>
      </c>
      <c r="F21" s="140">
        <f t="shared" si="7"/>
        <v>1</v>
      </c>
      <c r="G21" s="163"/>
      <c r="H21" s="17">
        <f t="shared" si="1"/>
        <v>0</v>
      </c>
      <c r="I21" s="18" t="str">
        <f t="shared" si="2"/>
        <v>0</v>
      </c>
      <c r="J21" s="36" t="e">
        <f>IF(初期条件設定表!C26="当月",#REF!,#REF!)</f>
        <v>#REF!</v>
      </c>
      <c r="K21" s="19" t="e">
        <f t="shared" si="3"/>
        <v>#REF!</v>
      </c>
      <c r="L21" s="20" t="e">
        <f t="shared" si="11"/>
        <v>#REF!</v>
      </c>
      <c r="M21" s="234"/>
      <c r="N21" s="21"/>
      <c r="O21" s="21"/>
      <c r="P21" s="25">
        <v>230000</v>
      </c>
      <c r="Q21" s="22" t="s">
        <v>24</v>
      </c>
      <c r="R21" s="25">
        <v>250000</v>
      </c>
      <c r="S21" s="26">
        <v>1960</v>
      </c>
      <c r="U21" s="206" t="e">
        <f t="shared" si="8"/>
        <v>#NUM!</v>
      </c>
      <c r="W21" s="213" t="str">
        <f t="shared" si="4"/>
        <v/>
      </c>
    </row>
    <row r="22" spans="1:27" ht="25.15" hidden="1" customHeight="1" thickBot="1">
      <c r="A22" s="289" t="e">
        <f>IF(A21="対象外","対象外",IF(U22&gt;初期条件設定表!$U$32,"対象外",IF(D21&lt;12,A21,A21+1)))</f>
        <v>#NUM!</v>
      </c>
      <c r="B22" s="290"/>
      <c r="C22" s="122" t="s">
        <v>11</v>
      </c>
      <c r="D22" s="120">
        <f t="shared" si="6"/>
        <v>4</v>
      </c>
      <c r="E22" s="121" t="s">
        <v>20</v>
      </c>
      <c r="F22" s="140">
        <f t="shared" si="7"/>
        <v>1</v>
      </c>
      <c r="G22" s="163"/>
      <c r="H22" s="17">
        <f t="shared" si="1"/>
        <v>0</v>
      </c>
      <c r="I22" s="18" t="str">
        <f t="shared" si="2"/>
        <v>0</v>
      </c>
      <c r="J22" s="36" t="e">
        <f>IF(初期条件設定表!C26="当月",#REF!,#REF!)</f>
        <v>#REF!</v>
      </c>
      <c r="K22" s="19" t="e">
        <f t="shared" ref="K22:K24" si="12">I22*J22</f>
        <v>#REF!</v>
      </c>
      <c r="L22" s="20" t="e">
        <f t="shared" si="11"/>
        <v>#REF!</v>
      </c>
      <c r="M22" s="234"/>
      <c r="N22" s="12"/>
      <c r="O22" s="12"/>
      <c r="P22" s="25">
        <v>250000</v>
      </c>
      <c r="Q22" s="22" t="s">
        <v>24</v>
      </c>
      <c r="R22" s="25">
        <v>270000</v>
      </c>
      <c r="S22" s="26">
        <v>2130</v>
      </c>
      <c r="T22" s="24"/>
      <c r="U22" s="206" t="e">
        <f t="shared" si="8"/>
        <v>#NUM!</v>
      </c>
      <c r="V22" s="24"/>
      <c r="W22" s="213" t="str">
        <f t="shared" si="4"/>
        <v/>
      </c>
      <c r="X22" s="24"/>
      <c r="Y22" s="24"/>
      <c r="Z22" s="24"/>
      <c r="AA22" s="24"/>
    </row>
    <row r="23" spans="1:27" s="24" customFormat="1" ht="25.15" hidden="1" customHeight="1" thickBot="1">
      <c r="A23" s="289" t="e">
        <f>IF(A22="対象外","対象外",IF(U23&gt;初期条件設定表!$U$32,"対象外",IF(D22&lt;12,A22,A22+1)))</f>
        <v>#NUM!</v>
      </c>
      <c r="B23" s="290"/>
      <c r="C23" s="122" t="s">
        <v>11</v>
      </c>
      <c r="D23" s="120">
        <f t="shared" si="6"/>
        <v>5</v>
      </c>
      <c r="E23" s="121" t="s">
        <v>20</v>
      </c>
      <c r="F23" s="140">
        <f t="shared" si="7"/>
        <v>1</v>
      </c>
      <c r="G23" s="163"/>
      <c r="H23" s="17">
        <f t="shared" si="1"/>
        <v>0</v>
      </c>
      <c r="I23" s="18" t="str">
        <f t="shared" si="2"/>
        <v>0</v>
      </c>
      <c r="J23" s="36" t="e">
        <f>IF(初期条件設定表!C26="当月",#REF!,#REF!)</f>
        <v>#REF!</v>
      </c>
      <c r="K23" s="19" t="e">
        <f t="shared" si="12"/>
        <v>#REF!</v>
      </c>
      <c r="L23" s="20" t="e">
        <f t="shared" si="11"/>
        <v>#REF!</v>
      </c>
      <c r="M23" s="234"/>
      <c r="N23" s="21"/>
      <c r="O23" s="21"/>
      <c r="P23" s="25">
        <v>270000</v>
      </c>
      <c r="Q23" s="22" t="s">
        <v>24</v>
      </c>
      <c r="R23" s="25">
        <v>290000</v>
      </c>
      <c r="S23" s="26">
        <v>2290</v>
      </c>
      <c r="U23" s="206" t="e">
        <f t="shared" si="8"/>
        <v>#NUM!</v>
      </c>
      <c r="W23" s="213" t="str">
        <f t="shared" si="4"/>
        <v/>
      </c>
    </row>
    <row r="24" spans="1:27" s="24" customFormat="1" ht="25.15" hidden="1" customHeight="1" thickBot="1">
      <c r="A24" s="289" t="e">
        <f>IF(A23="対象外","対象外",IF(U24&gt;初期条件設定表!$U$32,"対象外",IF(D23&lt;12,A23,A23+1)))</f>
        <v>#NUM!</v>
      </c>
      <c r="B24" s="290"/>
      <c r="C24" s="122" t="s">
        <v>11</v>
      </c>
      <c r="D24" s="120">
        <f t="shared" si="6"/>
        <v>6</v>
      </c>
      <c r="E24" s="121" t="s">
        <v>20</v>
      </c>
      <c r="F24" s="140">
        <f t="shared" si="7"/>
        <v>1</v>
      </c>
      <c r="G24" s="164"/>
      <c r="H24" s="17">
        <f t="shared" si="1"/>
        <v>0</v>
      </c>
      <c r="I24" s="18" t="str">
        <f t="shared" si="2"/>
        <v>0</v>
      </c>
      <c r="J24" s="36" t="e">
        <f>IF(初期条件設定表!C26="当月",#REF!,#REF!)</f>
        <v>#REF!</v>
      </c>
      <c r="K24" s="19" t="e">
        <f t="shared" si="12"/>
        <v>#REF!</v>
      </c>
      <c r="L24" s="20" t="e">
        <f t="shared" si="11"/>
        <v>#REF!</v>
      </c>
      <c r="M24" s="234"/>
      <c r="N24" s="21"/>
      <c r="O24" s="21"/>
      <c r="P24" s="25">
        <v>290000</v>
      </c>
      <c r="Q24" s="22" t="s">
        <v>24</v>
      </c>
      <c r="R24" s="25">
        <v>310000</v>
      </c>
      <c r="S24" s="26">
        <v>2450</v>
      </c>
      <c r="U24" s="206" t="e">
        <f t="shared" si="8"/>
        <v>#NUM!</v>
      </c>
      <c r="W24" s="213" t="str">
        <f t="shared" si="4"/>
        <v/>
      </c>
    </row>
    <row r="25" spans="1:27" s="24" customFormat="1" ht="25.15" hidden="1" customHeight="1" thickBot="1">
      <c r="A25" s="311" t="e">
        <f>IF(A24="対象外","対象外",IF(U25&gt;初期条件設定表!$U$32,"対象外",IF(D24&lt;12,A24,A24+1)))</f>
        <v>#NUM!</v>
      </c>
      <c r="B25" s="312"/>
      <c r="C25" s="122" t="s">
        <v>11</v>
      </c>
      <c r="D25" s="120">
        <f t="shared" si="6"/>
        <v>7</v>
      </c>
      <c r="E25" s="121" t="s">
        <v>20</v>
      </c>
      <c r="F25" s="196">
        <v>1</v>
      </c>
      <c r="G25" s="164"/>
      <c r="H25" s="17">
        <f t="shared" si="1"/>
        <v>0</v>
      </c>
      <c r="I25" s="18" t="str">
        <f t="shared" ref="I25:I27" si="13">IF($G25&lt;10000,"0",LOOKUP(H25,$P$10:$P$40,$S$10:$S$40))</f>
        <v>0</v>
      </c>
      <c r="J25" s="36" t="e">
        <f>IF(初期条件設定表!C26="当月",#REF!,#REF!)</f>
        <v>#REF!</v>
      </c>
      <c r="K25" s="19" t="e">
        <f t="shared" ref="K25:K27" si="14">I25*J25</f>
        <v>#REF!</v>
      </c>
      <c r="L25" s="20" t="e">
        <f t="shared" ref="L25:L27" si="15">IF(G25&lt;=K25,G25,K25)</f>
        <v>#REF!</v>
      </c>
      <c r="M25" s="234"/>
      <c r="N25" s="21"/>
      <c r="O25" s="21"/>
      <c r="P25" s="25">
        <v>310000</v>
      </c>
      <c r="Q25" s="22" t="s">
        <v>24</v>
      </c>
      <c r="R25" s="25">
        <v>330000</v>
      </c>
      <c r="S25" s="26">
        <v>2620</v>
      </c>
      <c r="U25" s="206" t="e">
        <f t="shared" si="8"/>
        <v>#NUM!</v>
      </c>
      <c r="W25" s="213" t="str">
        <f t="shared" si="4"/>
        <v/>
      </c>
    </row>
    <row r="26" spans="1:27" s="24" customFormat="1" ht="25.15" hidden="1" customHeight="1" thickBot="1">
      <c r="A26" s="311" t="e">
        <f>IF(A25="対象外","対象外",IF(U26&gt;初期条件設定表!$U$32,"対象外",IF(D25&lt;12,A25,A25+1)))</f>
        <v>#NUM!</v>
      </c>
      <c r="B26" s="312"/>
      <c r="C26" s="122" t="s">
        <v>11</v>
      </c>
      <c r="D26" s="120">
        <f t="shared" si="6"/>
        <v>8</v>
      </c>
      <c r="E26" s="121" t="s">
        <v>20</v>
      </c>
      <c r="F26" s="196">
        <v>1</v>
      </c>
      <c r="G26" s="164"/>
      <c r="H26" s="17">
        <f t="shared" si="1"/>
        <v>0</v>
      </c>
      <c r="I26" s="18" t="str">
        <f t="shared" si="13"/>
        <v>0</v>
      </c>
      <c r="J26" s="36" t="e">
        <f>IF(初期条件設定表!C26="当月",#REF!,#REF!)</f>
        <v>#REF!</v>
      </c>
      <c r="K26" s="19" t="e">
        <f t="shared" si="14"/>
        <v>#REF!</v>
      </c>
      <c r="L26" s="20" t="e">
        <f t="shared" si="15"/>
        <v>#REF!</v>
      </c>
      <c r="M26" s="234"/>
      <c r="N26" s="21"/>
      <c r="O26" s="21"/>
      <c r="P26" s="25">
        <v>330000</v>
      </c>
      <c r="Q26" s="22" t="s">
        <v>24</v>
      </c>
      <c r="R26" s="25">
        <v>350000</v>
      </c>
      <c r="S26" s="26">
        <v>2780</v>
      </c>
      <c r="U26" s="206" t="e">
        <f t="shared" si="8"/>
        <v>#NUM!</v>
      </c>
      <c r="W26" s="213" t="str">
        <f t="shared" si="4"/>
        <v/>
      </c>
    </row>
    <row r="27" spans="1:27" s="24" customFormat="1" ht="25.15" hidden="1" customHeight="1" thickBot="1">
      <c r="A27" s="311" t="e">
        <f>IF(A26="対象外","対象外",IF(U27&gt;初期条件設定表!$U$32,"対象外",IF(D26&lt;12,A26,A26+1)))</f>
        <v>#NUM!</v>
      </c>
      <c r="B27" s="312"/>
      <c r="C27" s="122" t="s">
        <v>11</v>
      </c>
      <c r="D27" s="120">
        <f t="shared" si="6"/>
        <v>9</v>
      </c>
      <c r="E27" s="121" t="s">
        <v>20</v>
      </c>
      <c r="F27" s="196">
        <v>1</v>
      </c>
      <c r="G27" s="164"/>
      <c r="H27" s="17">
        <f t="shared" si="1"/>
        <v>0</v>
      </c>
      <c r="I27" s="18" t="str">
        <f t="shared" si="13"/>
        <v>0</v>
      </c>
      <c r="J27" s="36" t="e">
        <f>IF(初期条件設定表!C26="当月",#REF!,#REF!)</f>
        <v>#REF!</v>
      </c>
      <c r="K27" s="19" t="e">
        <f t="shared" si="14"/>
        <v>#REF!</v>
      </c>
      <c r="L27" s="20" t="e">
        <f t="shared" si="15"/>
        <v>#REF!</v>
      </c>
      <c r="M27" s="234"/>
      <c r="N27" s="21"/>
      <c r="O27" s="21"/>
      <c r="P27" s="25">
        <v>350000</v>
      </c>
      <c r="Q27" s="22" t="s">
        <v>24</v>
      </c>
      <c r="R27" s="25">
        <v>370000</v>
      </c>
      <c r="S27" s="26">
        <v>2950</v>
      </c>
      <c r="U27" s="206" t="e">
        <f t="shared" si="8"/>
        <v>#NUM!</v>
      </c>
      <c r="W27" s="213" t="str">
        <f t="shared" si="4"/>
        <v/>
      </c>
    </row>
    <row r="28" spans="1:27" s="24" customFormat="1" ht="25.15" hidden="1" customHeight="1" thickBot="1">
      <c r="A28" s="289" t="e">
        <f>IF(A27="対象外","対象外",IF(U28&gt;初期条件設定表!$U$32,"対象外",IF(D27&lt;12,A27,A27+1)))</f>
        <v>#NUM!</v>
      </c>
      <c r="B28" s="290"/>
      <c r="C28" s="17" t="s">
        <v>11</v>
      </c>
      <c r="D28" s="120">
        <f t="shared" si="6"/>
        <v>10</v>
      </c>
      <c r="E28" s="121" t="s">
        <v>20</v>
      </c>
      <c r="F28" s="139">
        <f>F24</f>
        <v>1</v>
      </c>
      <c r="G28" s="164"/>
      <c r="H28" s="17">
        <f t="shared" si="1"/>
        <v>0</v>
      </c>
      <c r="I28" s="18" t="str">
        <f>IF($G28&lt;10000,"0",LOOKUP(H28,$P$10:$P$40,$S$10:$S$40))</f>
        <v>0</v>
      </c>
      <c r="J28" s="36" t="e">
        <f>IF(初期条件設定表!C26="当月",#REF!,#REF!)</f>
        <v>#REF!</v>
      </c>
      <c r="K28" s="19" t="e">
        <f t="shared" si="3"/>
        <v>#REF!</v>
      </c>
      <c r="L28" s="20" t="e">
        <f t="shared" si="11"/>
        <v>#REF!</v>
      </c>
      <c r="M28" s="234"/>
      <c r="N28" s="21"/>
      <c r="O28" s="21"/>
      <c r="P28" s="25">
        <v>370000</v>
      </c>
      <c r="Q28" s="22" t="s">
        <v>24</v>
      </c>
      <c r="R28" s="25">
        <v>395000</v>
      </c>
      <c r="S28" s="26">
        <v>3110</v>
      </c>
      <c r="U28" s="207" t="e">
        <f t="shared" si="8"/>
        <v>#NUM!</v>
      </c>
      <c r="W28" s="213" t="str">
        <f t="shared" si="4"/>
        <v/>
      </c>
    </row>
    <row r="29" spans="1:27" ht="30" customHeight="1" thickBot="1">
      <c r="A29" s="301" t="s">
        <v>25</v>
      </c>
      <c r="B29" s="302"/>
      <c r="C29" s="302"/>
      <c r="D29" s="302"/>
      <c r="E29" s="302"/>
      <c r="F29" s="302"/>
      <c r="G29" s="303"/>
      <c r="H29" s="129"/>
      <c r="I29" s="125"/>
      <c r="J29" s="126">
        <f>SUM(J8:J16)</f>
        <v>0</v>
      </c>
      <c r="K29" s="127">
        <f>SUM(K8:K16)</f>
        <v>0</v>
      </c>
      <c r="L29" s="128">
        <f>SUM(L8:L16)</f>
        <v>0</v>
      </c>
      <c r="M29" s="12"/>
      <c r="N29" s="12"/>
      <c r="O29" s="12"/>
      <c r="P29" s="25">
        <v>395000</v>
      </c>
      <c r="Q29" s="22" t="s">
        <v>24</v>
      </c>
      <c r="R29" s="25">
        <v>425000</v>
      </c>
      <c r="S29" s="26">
        <v>3350</v>
      </c>
      <c r="T29" s="12"/>
      <c r="U29" s="137"/>
      <c r="V29" s="12"/>
      <c r="W29" s="214"/>
    </row>
    <row r="30" spans="1:27" ht="19.5" customHeight="1">
      <c r="A30" s="27"/>
      <c r="B30" s="221"/>
      <c r="C30" s="221"/>
      <c r="D30" s="225"/>
      <c r="E30" s="222"/>
      <c r="F30" s="222"/>
      <c r="G30" s="221"/>
      <c r="H30" s="29"/>
      <c r="I30" s="27"/>
      <c r="J30" s="27"/>
      <c r="K30" s="27"/>
      <c r="L30" s="27"/>
      <c r="M30" s="12"/>
      <c r="N30" s="12"/>
      <c r="O30" s="12"/>
      <c r="P30" s="25">
        <v>425000</v>
      </c>
      <c r="Q30" s="22" t="s">
        <v>24</v>
      </c>
      <c r="R30" s="25">
        <v>455000</v>
      </c>
      <c r="S30" s="26">
        <v>3600</v>
      </c>
      <c r="W30" s="49"/>
    </row>
    <row r="31" spans="1:27" ht="19.5" customHeight="1">
      <c r="A31" s="27"/>
      <c r="B31" s="226"/>
      <c r="C31" s="226"/>
      <c r="D31" s="226"/>
      <c r="E31" s="226"/>
      <c r="F31" s="226"/>
      <c r="G31" s="226"/>
      <c r="H31" s="29"/>
      <c r="I31" s="27"/>
      <c r="J31" s="27"/>
      <c r="K31" s="27"/>
      <c r="L31" s="27"/>
      <c r="M31" s="12"/>
      <c r="N31" s="12"/>
      <c r="O31" s="12"/>
      <c r="P31" s="25">
        <v>455000</v>
      </c>
      <c r="Q31" s="22" t="s">
        <v>24</v>
      </c>
      <c r="R31" s="25">
        <v>485000</v>
      </c>
      <c r="S31" s="26">
        <v>3850</v>
      </c>
      <c r="W31" s="49"/>
    </row>
    <row r="32" spans="1:27" ht="19.5" customHeight="1">
      <c r="E32" s="33"/>
      <c r="F32" s="33"/>
      <c r="P32" s="25">
        <v>485000</v>
      </c>
      <c r="Q32" s="22" t="s">
        <v>24</v>
      </c>
      <c r="R32" s="25">
        <v>515000</v>
      </c>
      <c r="S32" s="26">
        <v>4090</v>
      </c>
      <c r="W32" s="49"/>
    </row>
    <row r="33" spans="4:29" ht="19.5" customHeight="1">
      <c r="E33" s="33"/>
      <c r="F33" s="33"/>
      <c r="P33" s="25">
        <v>515000</v>
      </c>
      <c r="Q33" s="22" t="s">
        <v>24</v>
      </c>
      <c r="R33" s="25">
        <v>545000</v>
      </c>
      <c r="S33" s="26">
        <v>4340</v>
      </c>
      <c r="V33" s="49"/>
      <c r="W33" s="49"/>
      <c r="X33" s="49"/>
    </row>
    <row r="34" spans="4:29" ht="19.5" customHeight="1">
      <c r="E34" s="33"/>
      <c r="F34" s="33"/>
      <c r="P34" s="25">
        <v>545000</v>
      </c>
      <c r="Q34" s="22" t="s">
        <v>24</v>
      </c>
      <c r="R34" s="25">
        <v>575000</v>
      </c>
      <c r="S34" s="26">
        <v>4580</v>
      </c>
      <c r="V34" s="49"/>
      <c r="W34" s="49"/>
      <c r="X34" s="49"/>
    </row>
    <row r="35" spans="4:29" ht="19.5" customHeight="1">
      <c r="D35" s="27"/>
      <c r="E35" s="28"/>
      <c r="F35" s="28"/>
      <c r="P35" s="25">
        <v>575000</v>
      </c>
      <c r="Q35" s="22" t="s">
        <v>24</v>
      </c>
      <c r="R35" s="25">
        <v>605000</v>
      </c>
      <c r="S35" s="26">
        <v>4830</v>
      </c>
      <c r="V35" s="49"/>
      <c r="W35" s="49"/>
      <c r="X35" s="49"/>
    </row>
    <row r="36" spans="4:29" ht="19.5" customHeight="1">
      <c r="E36" s="33"/>
      <c r="F36" s="33"/>
      <c r="P36" s="25">
        <v>605000</v>
      </c>
      <c r="Q36" s="22" t="s">
        <v>24</v>
      </c>
      <c r="R36" s="25"/>
      <c r="S36" s="26">
        <v>5080</v>
      </c>
      <c r="V36" s="49"/>
      <c r="W36" s="49"/>
      <c r="X36" s="49"/>
    </row>
    <row r="37" spans="4:29" ht="19.5" customHeight="1">
      <c r="E37" s="33"/>
      <c r="F37" s="33"/>
      <c r="P37" s="25"/>
      <c r="Q37" s="22"/>
      <c r="R37" s="25"/>
      <c r="S37" s="26"/>
      <c r="V37" s="49"/>
      <c r="W37" s="49"/>
      <c r="X37" s="49"/>
    </row>
    <row r="38" spans="4:29" ht="19.5" customHeight="1">
      <c r="D38" s="27"/>
      <c r="E38" s="28"/>
      <c r="F38" s="28"/>
      <c r="P38" s="25"/>
      <c r="Q38" s="22"/>
      <c r="R38" s="30"/>
      <c r="S38" s="26"/>
      <c r="V38" s="49"/>
      <c r="W38" s="49"/>
      <c r="X38" s="49"/>
    </row>
    <row r="39" spans="4:29" ht="21.6" customHeight="1">
      <c r="D39" s="27"/>
      <c r="E39" s="28"/>
      <c r="F39" s="28"/>
      <c r="P39" s="30"/>
      <c r="Q39" s="22"/>
      <c r="R39" s="30"/>
      <c r="S39" s="31"/>
      <c r="V39" s="49"/>
      <c r="W39" s="49"/>
      <c r="X39" s="49"/>
    </row>
    <row r="40" spans="4:29" ht="19.5" customHeight="1">
      <c r="P40" s="30"/>
      <c r="Q40" s="22"/>
      <c r="R40" s="32"/>
      <c r="S40" s="31"/>
      <c r="V40" s="49"/>
      <c r="W40" s="49"/>
      <c r="X40" s="49"/>
    </row>
    <row r="41" spans="4:29" ht="21.75" customHeight="1"/>
    <row r="44" spans="4:29" ht="20.100000000000001" customHeight="1">
      <c r="X44" s="299"/>
      <c r="Y44" s="299"/>
      <c r="Z44" s="299"/>
      <c r="AA44" s="299"/>
      <c r="AB44" s="299"/>
      <c r="AC44" s="299"/>
    </row>
    <row r="45" spans="4:29" ht="20.100000000000001" customHeight="1">
      <c r="X45" s="81"/>
      <c r="Y45" s="80"/>
      <c r="Z45" s="81"/>
      <c r="AA45" s="81"/>
      <c r="AB45" s="80"/>
      <c r="AC45" s="81"/>
    </row>
    <row r="46" spans="4:29" ht="20.100000000000001" customHeight="1">
      <c r="X46" s="81"/>
      <c r="Y46" s="80"/>
      <c r="Z46" s="82"/>
      <c r="AA46" s="81"/>
      <c r="AB46" s="80"/>
      <c r="AC46" s="81"/>
    </row>
    <row r="47" spans="4:29" ht="20.100000000000001" customHeight="1">
      <c r="X47" s="81"/>
      <c r="Y47" s="80"/>
      <c r="Z47" s="81"/>
      <c r="AA47" s="81"/>
      <c r="AB47" s="80"/>
      <c r="AC47" s="81"/>
    </row>
    <row r="48" spans="4:29" ht="20.100000000000001" customHeight="1">
      <c r="X48" s="81"/>
      <c r="Y48" s="80"/>
      <c r="Z48" s="81"/>
      <c r="AA48" s="81"/>
      <c r="AB48" s="80"/>
      <c r="AC48" s="81"/>
    </row>
    <row r="49" spans="24:29" ht="20.100000000000001" customHeight="1">
      <c r="X49" s="81"/>
      <c r="Y49" s="80"/>
      <c r="Z49" s="81"/>
      <c r="AA49" s="81"/>
      <c r="AB49" s="80"/>
      <c r="AC49" s="81"/>
    </row>
    <row r="50" spans="24:29" ht="20.100000000000001" customHeight="1">
      <c r="X50" s="81"/>
      <c r="Y50" s="80"/>
      <c r="Z50" s="81"/>
      <c r="AA50" s="81"/>
      <c r="AB50" s="80"/>
      <c r="AC50" s="81"/>
    </row>
    <row r="51" spans="24:29" ht="20.100000000000001" customHeight="1">
      <c r="X51" s="81"/>
      <c r="Y51" s="80"/>
      <c r="Z51" s="81"/>
      <c r="AA51" s="81"/>
      <c r="AB51" s="80"/>
      <c r="AC51" s="81"/>
    </row>
    <row r="52" spans="24:29" ht="20.100000000000001" customHeight="1">
      <c r="X52" s="81"/>
      <c r="Y52" s="80"/>
      <c r="Z52" s="81"/>
      <c r="AA52" s="81"/>
      <c r="AB52" s="80"/>
      <c r="AC52" s="81"/>
    </row>
    <row r="53" spans="24:29" ht="20.100000000000001" customHeight="1">
      <c r="X53" s="81"/>
      <c r="Y53" s="80"/>
      <c r="Z53" s="81"/>
      <c r="AA53" s="81"/>
      <c r="AB53" s="80"/>
      <c r="AC53" s="81"/>
    </row>
    <row r="54" spans="24:29" ht="20.100000000000001" customHeight="1">
      <c r="X54" s="81"/>
      <c r="Y54" s="81"/>
      <c r="Z54" s="81"/>
      <c r="AA54" s="81"/>
      <c r="AB54" s="80"/>
      <c r="AC54" s="81"/>
    </row>
    <row r="55" spans="24:29" ht="20.100000000000001" customHeight="1">
      <c r="X55" s="81"/>
      <c r="Y55" s="81"/>
      <c r="Z55" s="81"/>
      <c r="AA55" s="81"/>
      <c r="AB55" s="80"/>
      <c r="AC55" s="81"/>
    </row>
    <row r="56" spans="24:29" ht="20.100000000000001" customHeight="1">
      <c r="X56" s="81"/>
      <c r="Y56" s="81"/>
      <c r="Z56" s="81"/>
      <c r="AA56" s="81"/>
      <c r="AB56" s="80"/>
      <c r="AC56" s="81"/>
    </row>
    <row r="57" spans="24:29" ht="20.100000000000001" customHeight="1">
      <c r="X57" s="81"/>
      <c r="Y57" s="81"/>
      <c r="Z57" s="81"/>
      <c r="AA57" s="81"/>
      <c r="AB57" s="80"/>
      <c r="AC57" s="81"/>
    </row>
    <row r="58" spans="24:29" ht="20.100000000000001" customHeight="1">
      <c r="X58" s="81"/>
      <c r="Y58" s="81"/>
      <c r="Z58" s="81"/>
      <c r="AA58" s="81"/>
      <c r="AB58" s="80"/>
      <c r="AC58" s="81"/>
    </row>
    <row r="59" spans="24:29" ht="20.100000000000001" customHeight="1">
      <c r="X59" s="81"/>
      <c r="Y59" s="81"/>
      <c r="Z59" s="81"/>
      <c r="AA59" s="81"/>
      <c r="AB59" s="80"/>
      <c r="AC59" s="81"/>
    </row>
    <row r="60" spans="24:29" ht="20.100000000000001" customHeight="1">
      <c r="X60" s="81"/>
      <c r="Y60" s="81"/>
      <c r="Z60" s="81"/>
      <c r="AA60" s="81"/>
      <c r="AB60" s="80"/>
      <c r="AC60" s="81"/>
    </row>
    <row r="61" spans="24:29" ht="20.100000000000001" customHeight="1">
      <c r="X61" s="81"/>
      <c r="Y61" s="81"/>
      <c r="Z61" s="81"/>
      <c r="AA61" s="81"/>
      <c r="AB61" s="80"/>
      <c r="AC61" s="81"/>
    </row>
    <row r="62" spans="24:29" ht="20.100000000000001" customHeight="1">
      <c r="X62" s="81"/>
      <c r="Y62" s="81"/>
      <c r="Z62" s="81"/>
      <c r="AA62" s="81"/>
      <c r="AB62" s="80"/>
      <c r="AC62" s="81"/>
    </row>
    <row r="63" spans="24:29" ht="20.100000000000001" customHeight="1">
      <c r="X63" s="81"/>
      <c r="Y63" s="81"/>
      <c r="Z63" s="81"/>
      <c r="AA63" s="81"/>
      <c r="AB63" s="80"/>
      <c r="AC63" s="81"/>
    </row>
    <row r="64" spans="24:29" ht="20.100000000000001" customHeight="1">
      <c r="X64" s="81"/>
      <c r="Y64" s="81"/>
      <c r="Z64" s="81"/>
      <c r="AA64" s="81"/>
      <c r="AB64" s="80"/>
      <c r="AC64" s="81"/>
    </row>
    <row r="65" spans="24:29" ht="20.100000000000001" customHeight="1">
      <c r="X65" s="81"/>
      <c r="Y65" s="81"/>
      <c r="Z65" s="81"/>
      <c r="AA65" s="81"/>
      <c r="AB65" s="80"/>
      <c r="AC65" s="81"/>
    </row>
    <row r="66" spans="24:29" ht="20.100000000000001" customHeight="1">
      <c r="X66" s="81"/>
      <c r="Y66" s="81"/>
      <c r="Z66" s="81"/>
      <c r="AA66" s="81"/>
      <c r="AB66" s="80"/>
      <c r="AC66" s="81"/>
    </row>
    <row r="67" spans="24:29" ht="20.100000000000001" customHeight="1">
      <c r="X67" s="81"/>
      <c r="Y67" s="81"/>
      <c r="Z67" s="81"/>
      <c r="AA67" s="81"/>
      <c r="AB67" s="80"/>
      <c r="AC67" s="81"/>
    </row>
    <row r="68" spans="24:29" ht="20.100000000000001" customHeight="1">
      <c r="X68" s="81"/>
      <c r="Y68" s="81"/>
      <c r="Z68" s="81"/>
      <c r="AA68" s="81"/>
      <c r="AB68" s="80"/>
      <c r="AC68" s="81"/>
    </row>
    <row r="69" spans="24:29" ht="20.100000000000001" customHeight="1">
      <c r="X69" s="81"/>
      <c r="Y69" s="81"/>
      <c r="Z69" s="81"/>
      <c r="AA69" s="81"/>
      <c r="AB69" s="80"/>
      <c r="AC69" s="81"/>
    </row>
    <row r="70" spans="24:29" ht="20.100000000000001" customHeight="1">
      <c r="X70" s="81"/>
      <c r="Y70" s="81"/>
      <c r="Z70" s="81"/>
      <c r="AA70" s="81"/>
      <c r="AB70" s="80"/>
      <c r="AC70" s="81"/>
    </row>
    <row r="71" spans="24:29" ht="20.100000000000001" customHeight="1">
      <c r="X71" s="81"/>
      <c r="Y71" s="81"/>
      <c r="Z71" s="81"/>
      <c r="AA71" s="81"/>
      <c r="AB71" s="80"/>
      <c r="AC71" s="81"/>
    </row>
    <row r="72" spans="24:29" ht="20.100000000000001" customHeight="1">
      <c r="X72" s="81"/>
      <c r="Y72" s="81"/>
      <c r="Z72" s="81"/>
      <c r="AA72" s="81"/>
      <c r="AB72" s="80"/>
      <c r="AC72" s="81"/>
    </row>
    <row r="73" spans="24:29" ht="20.100000000000001" customHeight="1">
      <c r="X73" s="81"/>
      <c r="Y73" s="81"/>
      <c r="Z73" s="81"/>
      <c r="AA73" s="81"/>
      <c r="AB73" s="80"/>
      <c r="AC73" s="81"/>
    </row>
    <row r="74" spans="24:29" ht="20.100000000000001" customHeight="1">
      <c r="X74" s="81"/>
      <c r="Y74" s="81"/>
      <c r="Z74" s="81"/>
      <c r="AA74" s="81"/>
      <c r="AB74" s="80"/>
      <c r="AC74" s="81"/>
    </row>
    <row r="75" spans="24:29" ht="20.100000000000001" customHeight="1">
      <c r="X75" s="81"/>
      <c r="Y75" s="81"/>
      <c r="Z75" s="81"/>
      <c r="AA75" s="81"/>
      <c r="AB75" s="80"/>
      <c r="AC75" s="81"/>
    </row>
    <row r="76" spans="24:29" ht="20.100000000000001" customHeight="1">
      <c r="X76" s="81"/>
      <c r="Y76" s="81"/>
      <c r="Z76" s="81"/>
      <c r="AA76" s="81"/>
      <c r="AB76" s="80"/>
      <c r="AC76" s="81"/>
    </row>
    <row r="77" spans="24:29" ht="20.100000000000001" customHeight="1">
      <c r="X77" s="81"/>
      <c r="Y77" s="81"/>
      <c r="Z77" s="81"/>
      <c r="AA77" s="81"/>
      <c r="AB77" s="80"/>
      <c r="AC77" s="81"/>
    </row>
    <row r="78" spans="24:29" ht="20.100000000000001" customHeight="1">
      <c r="X78" s="81"/>
      <c r="Y78" s="81"/>
      <c r="Z78" s="81"/>
      <c r="AA78" s="81"/>
      <c r="AB78" s="80"/>
      <c r="AC78" s="81"/>
    </row>
    <row r="79" spans="24:29" ht="20.100000000000001" customHeight="1">
      <c r="X79" s="81"/>
      <c r="Y79" s="81"/>
      <c r="Z79" s="81"/>
      <c r="AA79" s="81"/>
      <c r="AB79" s="81"/>
      <c r="AC79" s="81"/>
    </row>
    <row r="80" spans="24:29" ht="20.100000000000001" customHeight="1">
      <c r="X80" s="81"/>
      <c r="Y80" s="81"/>
      <c r="Z80" s="81"/>
      <c r="AA80" s="81"/>
      <c r="AB80" s="81"/>
      <c r="AC80" s="81"/>
    </row>
  </sheetData>
  <sheetProtection sheet="1" objects="1" scenarios="1"/>
  <mergeCells count="34">
    <mergeCell ref="X44:AC44"/>
    <mergeCell ref="A6:C6"/>
    <mergeCell ref="A5:C5"/>
    <mergeCell ref="A29:G29"/>
    <mergeCell ref="A28:B28"/>
    <mergeCell ref="A7:C7"/>
    <mergeCell ref="D7:E7"/>
    <mergeCell ref="A8:B8"/>
    <mergeCell ref="A9:B9"/>
    <mergeCell ref="A23:B23"/>
    <mergeCell ref="A24:B24"/>
    <mergeCell ref="A27:B27"/>
    <mergeCell ref="P7:S7"/>
    <mergeCell ref="P8:R8"/>
    <mergeCell ref="A25:B25"/>
    <mergeCell ref="A26:B26"/>
    <mergeCell ref="A2:L2"/>
    <mergeCell ref="A3:L3"/>
    <mergeCell ref="A4:L4"/>
    <mergeCell ref="D5:L5"/>
    <mergeCell ref="D6:L6"/>
    <mergeCell ref="A22:B22"/>
    <mergeCell ref="A10:B10"/>
    <mergeCell ref="A11:B11"/>
    <mergeCell ref="A12:B12"/>
    <mergeCell ref="A13:B13"/>
    <mergeCell ref="A14:B14"/>
    <mergeCell ref="A17:B17"/>
    <mergeCell ref="A18:B18"/>
    <mergeCell ref="A19:B19"/>
    <mergeCell ref="A20:B20"/>
    <mergeCell ref="A21:B21"/>
    <mergeCell ref="A15:B15"/>
    <mergeCell ref="A16:B16"/>
  </mergeCells>
  <phoneticPr fontId="3"/>
  <dataValidations count="1">
    <dataValidation type="list" allowBlank="1" showInputMessage="1" showErrorMessage="1" sqref="M8:M28">
      <formula1>$X$8:$X$9</formula1>
    </dataValidation>
  </dataValidations>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0" evalError="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39997558519241921"/>
  </sheetPr>
  <dimension ref="A1:P80"/>
  <sheetViews>
    <sheetView view="pageBreakPreview" zoomScaleNormal="100" zoomScaleSheetLayoutView="100" workbookViewId="0">
      <selection activeCell="K15" sqref="K15"/>
    </sheetView>
  </sheetViews>
  <sheetFormatPr defaultColWidth="9" defaultRowHeight="20.100000000000001" customHeight="1"/>
  <cols>
    <col min="1" max="3" width="5" style="33" customWidth="1"/>
    <col min="4" max="4" width="3.5" style="33" customWidth="1"/>
    <col min="5" max="5" width="5.625" style="34" customWidth="1"/>
    <col min="6" max="6" width="5.625" style="34" hidden="1" customWidth="1"/>
    <col min="7" max="7" width="6.25" style="33" customWidth="1"/>
    <col min="8" max="8" width="9.375" style="35" hidden="1" customWidth="1"/>
    <col min="9" max="9" width="12.625" style="33" customWidth="1"/>
    <col min="10" max="10" width="10.625" style="33" customWidth="1"/>
    <col min="11" max="12" width="15.625" style="33" customWidth="1"/>
    <col min="13" max="13" width="9" style="13" customWidth="1"/>
    <col min="14" max="16384" width="9" style="13"/>
  </cols>
  <sheetData>
    <row r="1" spans="1:12" ht="20.100000000000001" customHeight="1">
      <c r="A1" s="4"/>
    </row>
    <row r="2" spans="1:12" ht="20.100000000000001" customHeight="1">
      <c r="A2" s="291" t="s">
        <v>149</v>
      </c>
      <c r="B2" s="291"/>
      <c r="C2" s="291"/>
      <c r="D2" s="291"/>
      <c r="E2" s="291"/>
      <c r="F2" s="291"/>
      <c r="G2" s="291"/>
      <c r="H2" s="291"/>
      <c r="I2" s="291"/>
      <c r="J2" s="291"/>
      <c r="K2" s="291"/>
      <c r="L2" s="291"/>
    </row>
    <row r="3" spans="1:12" ht="23.25" customHeight="1">
      <c r="A3" s="292" t="s">
        <v>10</v>
      </c>
      <c r="B3" s="292"/>
      <c r="C3" s="292"/>
      <c r="D3" s="292"/>
      <c r="E3" s="292"/>
      <c r="F3" s="292"/>
      <c r="G3" s="293"/>
      <c r="H3" s="293"/>
      <c r="I3" s="293"/>
      <c r="J3" s="293"/>
      <c r="K3" s="293"/>
      <c r="L3" s="293"/>
    </row>
    <row r="4" spans="1:12" ht="23.25" customHeight="1">
      <c r="A4" s="294" t="e">
        <f>IF(初期条件設定表!V32=1,初期条件設定表!P42,初期条件設定表!P43)</f>
        <v>#NUM!</v>
      </c>
      <c r="B4" s="294"/>
      <c r="C4" s="294"/>
      <c r="D4" s="294"/>
      <c r="E4" s="294"/>
      <c r="F4" s="294"/>
      <c r="G4" s="295"/>
      <c r="H4" s="295"/>
      <c r="I4" s="295"/>
      <c r="J4" s="295"/>
      <c r="K4" s="295"/>
      <c r="L4" s="295"/>
    </row>
    <row r="5" spans="1:12" ht="29.25" customHeight="1">
      <c r="A5" s="300" t="s">
        <v>27</v>
      </c>
      <c r="B5" s="300"/>
      <c r="C5" s="300"/>
      <c r="D5" s="296" t="str">
        <f>'入力用 従事者別直接人件費集計表（前期）'!D5</f>
        <v/>
      </c>
      <c r="E5" s="297"/>
      <c r="F5" s="297"/>
      <c r="G5" s="297"/>
      <c r="H5" s="297"/>
      <c r="I5" s="297"/>
      <c r="J5" s="297"/>
      <c r="K5" s="297"/>
      <c r="L5" s="298"/>
    </row>
    <row r="6" spans="1:12" ht="29.25" customHeight="1">
      <c r="A6" s="300" t="s">
        <v>26</v>
      </c>
      <c r="B6" s="300"/>
      <c r="C6" s="300"/>
      <c r="D6" s="296" t="str">
        <f>'入力用 従事者別直接人件費集計表（前期）'!D6</f>
        <v/>
      </c>
      <c r="E6" s="297"/>
      <c r="F6" s="297"/>
      <c r="G6" s="297"/>
      <c r="H6" s="297"/>
      <c r="I6" s="297"/>
      <c r="J6" s="297"/>
      <c r="K6" s="297"/>
      <c r="L6" s="298"/>
    </row>
    <row r="7" spans="1:12" s="16" customFormat="1" ht="60" customHeight="1">
      <c r="A7" s="304" t="s">
        <v>11</v>
      </c>
      <c r="B7" s="305"/>
      <c r="C7" s="321"/>
      <c r="D7" s="307" t="s">
        <v>104</v>
      </c>
      <c r="E7" s="322"/>
      <c r="F7" s="138" t="s">
        <v>36</v>
      </c>
      <c r="G7" s="134" t="s">
        <v>13</v>
      </c>
      <c r="H7" s="131" t="s">
        <v>141</v>
      </c>
      <c r="I7" s="132" t="s">
        <v>14</v>
      </c>
      <c r="J7" s="130" t="s">
        <v>15</v>
      </c>
      <c r="K7" s="133" t="s">
        <v>16</v>
      </c>
      <c r="L7" s="130" t="s">
        <v>17</v>
      </c>
    </row>
    <row r="8" spans="1:12" s="24" customFormat="1" ht="25.15" customHeight="1">
      <c r="A8" s="319">
        <f>'入力用 従事者別直接人件費集計表（前期）'!A8</f>
        <v>2024</v>
      </c>
      <c r="B8" s="320"/>
      <c r="C8" s="264" t="s">
        <v>11</v>
      </c>
      <c r="D8" s="218">
        <f>'入力用 従事者別直接人件費集計表（前期）'!D8</f>
        <v>2</v>
      </c>
      <c r="E8" s="219" t="s">
        <v>20</v>
      </c>
      <c r="F8" s="215">
        <v>1</v>
      </c>
      <c r="G8" s="269">
        <f>'入力用 従事者別直接人件費集計表（前期）'!G8</f>
        <v>0</v>
      </c>
      <c r="H8" s="17"/>
      <c r="I8" s="18" t="str">
        <f>'入力用 従事者別直接人件費集計表（前期）'!I8</f>
        <v>0</v>
      </c>
      <c r="J8" s="36" t="str">
        <f>'入力用 従事者別直接人件費集計表（前期）'!J8</f>
        <v>0</v>
      </c>
      <c r="K8" s="19">
        <f>'入力用 従事者別直接人件費集計表（前期）'!K8</f>
        <v>0</v>
      </c>
      <c r="L8" s="20">
        <f>'入力用 従事者別直接人件費集計表（前期）'!L8</f>
        <v>0</v>
      </c>
    </row>
    <row r="9" spans="1:12" s="24" customFormat="1" ht="25.15" customHeight="1">
      <c r="A9" s="319" t="e">
        <f>'入力用 従事者別直接人件費集計表（前期）'!A9</f>
        <v>#NUM!</v>
      </c>
      <c r="B9" s="320"/>
      <c r="C9" s="264" t="s">
        <v>11</v>
      </c>
      <c r="D9" s="218">
        <f>'入力用 従事者別直接人件費集計表（前期）'!D9</f>
        <v>3</v>
      </c>
      <c r="E9" s="265" t="s">
        <v>20</v>
      </c>
      <c r="F9" s="215">
        <v>1</v>
      </c>
      <c r="G9" s="269">
        <f>'入力用 従事者別直接人件費集計表（前期）'!G9</f>
        <v>0</v>
      </c>
      <c r="H9" s="17"/>
      <c r="I9" s="18" t="str">
        <f>'入力用 従事者別直接人件費集計表（前期）'!I9</f>
        <v>0</v>
      </c>
      <c r="J9" s="36">
        <f>'入力用 従事者別直接人件費集計表（前期）'!J9</f>
        <v>0</v>
      </c>
      <c r="K9" s="19">
        <f>'入力用 従事者別直接人件費集計表（前期）'!K9</f>
        <v>0</v>
      </c>
      <c r="L9" s="20">
        <f>'入力用 従事者別直接人件費集計表（前期）'!L9</f>
        <v>0</v>
      </c>
    </row>
    <row r="10" spans="1:12" s="24" customFormat="1" ht="25.15" customHeight="1">
      <c r="A10" s="319" t="e">
        <f>'入力用 従事者別直接人件費集計表（前期）'!A10</f>
        <v>#NUM!</v>
      </c>
      <c r="B10" s="320"/>
      <c r="C10" s="264" t="s">
        <v>11</v>
      </c>
      <c r="D10" s="218">
        <f>'入力用 従事者別直接人件費集計表（前期）'!D10</f>
        <v>4</v>
      </c>
      <c r="E10" s="265" t="s">
        <v>20</v>
      </c>
      <c r="F10" s="215">
        <f t="shared" ref="F10:F24" si="0">F9</f>
        <v>1</v>
      </c>
      <c r="G10" s="269">
        <f>'入力用 従事者別直接人件費集計表（前期）'!G10</f>
        <v>0</v>
      </c>
      <c r="H10" s="17"/>
      <c r="I10" s="18" t="str">
        <f>'入力用 従事者別直接人件費集計表（前期）'!I10</f>
        <v>0</v>
      </c>
      <c r="J10" s="36">
        <f>'入力用 従事者別直接人件費集計表（前期）'!J10</f>
        <v>0</v>
      </c>
      <c r="K10" s="19">
        <f>'入力用 従事者別直接人件費集計表（前期）'!K10</f>
        <v>0</v>
      </c>
      <c r="L10" s="20">
        <f>'入力用 従事者別直接人件費集計表（前期）'!L10</f>
        <v>0</v>
      </c>
    </row>
    <row r="11" spans="1:12" s="24" customFormat="1" ht="25.15" customHeight="1">
      <c r="A11" s="319" t="e">
        <f>'入力用 従事者別直接人件費集計表（前期）'!A11</f>
        <v>#NUM!</v>
      </c>
      <c r="B11" s="320"/>
      <c r="C11" s="264" t="s">
        <v>11</v>
      </c>
      <c r="D11" s="218">
        <f>'入力用 従事者別直接人件費集計表（前期）'!D11</f>
        <v>5</v>
      </c>
      <c r="E11" s="265" t="s">
        <v>20</v>
      </c>
      <c r="F11" s="215">
        <f t="shared" si="0"/>
        <v>1</v>
      </c>
      <c r="G11" s="269">
        <f>'入力用 従事者別直接人件費集計表（前期）'!G11</f>
        <v>0</v>
      </c>
      <c r="H11" s="17"/>
      <c r="I11" s="18" t="str">
        <f>'入力用 従事者別直接人件費集計表（前期）'!I11</f>
        <v>0</v>
      </c>
      <c r="J11" s="36">
        <f>'入力用 従事者別直接人件費集計表（前期）'!J11</f>
        <v>0</v>
      </c>
      <c r="K11" s="19">
        <f>'入力用 従事者別直接人件費集計表（前期）'!K11</f>
        <v>0</v>
      </c>
      <c r="L11" s="20">
        <f>'入力用 従事者別直接人件費集計表（前期）'!L11</f>
        <v>0</v>
      </c>
    </row>
    <row r="12" spans="1:12" s="24" customFormat="1" ht="25.15" customHeight="1">
      <c r="A12" s="319" t="e">
        <f>'入力用 従事者別直接人件費集計表（前期）'!A12</f>
        <v>#NUM!</v>
      </c>
      <c r="B12" s="320"/>
      <c r="C12" s="264" t="s">
        <v>11</v>
      </c>
      <c r="D12" s="218">
        <f>'入力用 従事者別直接人件費集計表（前期）'!D12</f>
        <v>6</v>
      </c>
      <c r="E12" s="265" t="s">
        <v>20</v>
      </c>
      <c r="F12" s="215">
        <f t="shared" si="0"/>
        <v>1</v>
      </c>
      <c r="G12" s="269">
        <f>'入力用 従事者別直接人件費集計表（前期）'!G12</f>
        <v>0</v>
      </c>
      <c r="H12" s="17"/>
      <c r="I12" s="18" t="str">
        <f>'入力用 従事者別直接人件費集計表（前期）'!I12</f>
        <v>0</v>
      </c>
      <c r="J12" s="36">
        <f>'入力用 従事者別直接人件費集計表（前期）'!J12</f>
        <v>0</v>
      </c>
      <c r="K12" s="19">
        <f>'入力用 従事者別直接人件費集計表（前期）'!K12</f>
        <v>0</v>
      </c>
      <c r="L12" s="20">
        <f>'入力用 従事者別直接人件費集計表（前期）'!L12</f>
        <v>0</v>
      </c>
    </row>
    <row r="13" spans="1:12" s="24" customFormat="1" ht="25.15" customHeight="1">
      <c r="A13" s="319" t="e">
        <f>'入力用 従事者別直接人件費集計表（前期）'!A13</f>
        <v>#NUM!</v>
      </c>
      <c r="B13" s="320"/>
      <c r="C13" s="264" t="s">
        <v>11</v>
      </c>
      <c r="D13" s="218">
        <f>'入力用 従事者別直接人件費集計表（前期）'!D13</f>
        <v>7</v>
      </c>
      <c r="E13" s="265" t="s">
        <v>20</v>
      </c>
      <c r="F13" s="215">
        <f t="shared" si="0"/>
        <v>1</v>
      </c>
      <c r="G13" s="269">
        <f>'入力用 従事者別直接人件費集計表（前期）'!G13</f>
        <v>0</v>
      </c>
      <c r="H13" s="17"/>
      <c r="I13" s="18" t="str">
        <f>'入力用 従事者別直接人件費集計表（前期）'!I13</f>
        <v>0</v>
      </c>
      <c r="J13" s="36">
        <f>'入力用 従事者別直接人件費集計表（前期）'!J13</f>
        <v>0</v>
      </c>
      <c r="K13" s="19">
        <f>'入力用 従事者別直接人件費集計表（前期）'!K13</f>
        <v>0</v>
      </c>
      <c r="L13" s="20">
        <f>'入力用 従事者別直接人件費集計表（前期）'!L13</f>
        <v>0</v>
      </c>
    </row>
    <row r="14" spans="1:12" s="24" customFormat="1" ht="25.15" customHeight="1">
      <c r="A14" s="319" t="e">
        <f>'入力用 従事者別直接人件費集計表（前期）'!A14</f>
        <v>#NUM!</v>
      </c>
      <c r="B14" s="320"/>
      <c r="C14" s="264" t="s">
        <v>11</v>
      </c>
      <c r="D14" s="218">
        <f>'入力用 従事者別直接人件費集計表（前期）'!D14</f>
        <v>8</v>
      </c>
      <c r="E14" s="265" t="s">
        <v>20</v>
      </c>
      <c r="F14" s="215">
        <f t="shared" si="0"/>
        <v>1</v>
      </c>
      <c r="G14" s="269">
        <f>'入力用 従事者別直接人件費集計表（前期）'!G14</f>
        <v>0</v>
      </c>
      <c r="H14" s="17"/>
      <c r="I14" s="18" t="str">
        <f>'入力用 従事者別直接人件費集計表（前期）'!I14</f>
        <v>0</v>
      </c>
      <c r="J14" s="36">
        <f>'入力用 従事者別直接人件費集計表（前期）'!J14</f>
        <v>0</v>
      </c>
      <c r="K14" s="19">
        <f>'入力用 従事者別直接人件費集計表（前期）'!K14</f>
        <v>0</v>
      </c>
      <c r="L14" s="20">
        <f>'入力用 従事者別直接人件費集計表（前期）'!L14</f>
        <v>0</v>
      </c>
    </row>
    <row r="15" spans="1:12" s="24" customFormat="1" ht="25.15" customHeight="1">
      <c r="A15" s="319" t="e">
        <f>'入力用 従事者別直接人件費集計表（前期）'!A15</f>
        <v>#NUM!</v>
      </c>
      <c r="B15" s="320"/>
      <c r="C15" s="264" t="s">
        <v>11</v>
      </c>
      <c r="D15" s="218">
        <f>'入力用 従事者別直接人件費集計表（前期）'!D15</f>
        <v>9</v>
      </c>
      <c r="E15" s="265" t="s">
        <v>20</v>
      </c>
      <c r="F15" s="215">
        <f t="shared" si="0"/>
        <v>1</v>
      </c>
      <c r="G15" s="269">
        <f>'入力用 従事者別直接人件費集計表（前期）'!G15</f>
        <v>0</v>
      </c>
      <c r="H15" s="17"/>
      <c r="I15" s="18" t="str">
        <f>'入力用 従事者別直接人件費集計表（前期）'!I15</f>
        <v>0</v>
      </c>
      <c r="J15" s="36">
        <f>'入力用 従事者別直接人件費集計表（前期）'!J15</f>
        <v>0</v>
      </c>
      <c r="K15" s="19">
        <f>'入力用 従事者別直接人件費集計表（前期）'!K15</f>
        <v>0</v>
      </c>
      <c r="L15" s="20">
        <f>'入力用 従事者別直接人件費集計表（前期）'!L15</f>
        <v>0</v>
      </c>
    </row>
    <row r="16" spans="1:12" s="24" customFormat="1" ht="25.15" customHeight="1" thickBot="1">
      <c r="A16" s="319" t="e">
        <f>'入力用 従事者別直接人件費集計表（前期）'!A16</f>
        <v>#NUM!</v>
      </c>
      <c r="B16" s="320"/>
      <c r="C16" s="264" t="s">
        <v>11</v>
      </c>
      <c r="D16" s="218">
        <f>'入力用 従事者別直接人件費集計表（前期）'!D16</f>
        <v>10</v>
      </c>
      <c r="E16" s="265" t="s">
        <v>20</v>
      </c>
      <c r="F16" s="215">
        <f t="shared" si="0"/>
        <v>1</v>
      </c>
      <c r="G16" s="269">
        <f>'入力用 従事者別直接人件費集計表（前期）'!G16</f>
        <v>0</v>
      </c>
      <c r="H16" s="17"/>
      <c r="I16" s="18" t="str">
        <f>'入力用 従事者別直接人件費集計表（前期）'!I16</f>
        <v>0</v>
      </c>
      <c r="J16" s="36">
        <f>'入力用 従事者別直接人件費集計表（前期）'!J16</f>
        <v>0</v>
      </c>
      <c r="K16" s="19">
        <f>'入力用 従事者別直接人件費集計表（前期）'!K16</f>
        <v>0</v>
      </c>
      <c r="L16" s="20">
        <f>'入力用 従事者別直接人件費集計表（前期）'!L16</f>
        <v>0</v>
      </c>
    </row>
    <row r="17" spans="1:14" s="24" customFormat="1" ht="25.15" hidden="1" customHeight="1">
      <c r="A17" s="319"/>
      <c r="B17" s="320"/>
      <c r="C17" s="264" t="s">
        <v>11</v>
      </c>
      <c r="D17" s="218"/>
      <c r="E17" s="265" t="s">
        <v>20</v>
      </c>
      <c r="F17" s="215">
        <f t="shared" si="0"/>
        <v>1</v>
      </c>
      <c r="G17" s="269"/>
      <c r="H17" s="17"/>
      <c r="I17" s="18"/>
      <c r="J17" s="36"/>
      <c r="K17" s="19"/>
      <c r="L17" s="20"/>
    </row>
    <row r="18" spans="1:14" s="24" customFormat="1" ht="25.15" hidden="1" customHeight="1">
      <c r="A18" s="317"/>
      <c r="B18" s="318"/>
      <c r="C18" s="264" t="s">
        <v>11</v>
      </c>
      <c r="D18" s="266"/>
      <c r="E18" s="267" t="s">
        <v>20</v>
      </c>
      <c r="F18" s="215">
        <f t="shared" si="0"/>
        <v>1</v>
      </c>
      <c r="G18" s="269"/>
      <c r="H18" s="17"/>
      <c r="I18" s="18"/>
      <c r="J18" s="36"/>
      <c r="K18" s="19"/>
      <c r="L18" s="20"/>
    </row>
    <row r="19" spans="1:14" s="24" customFormat="1" ht="25.15" hidden="1" customHeight="1">
      <c r="A19" s="317"/>
      <c r="B19" s="318"/>
      <c r="C19" s="264" t="s">
        <v>11</v>
      </c>
      <c r="D19" s="266"/>
      <c r="E19" s="267" t="s">
        <v>20</v>
      </c>
      <c r="F19" s="215">
        <f t="shared" si="0"/>
        <v>1</v>
      </c>
      <c r="G19" s="269"/>
      <c r="H19" s="17"/>
      <c r="I19" s="18"/>
      <c r="J19" s="36"/>
      <c r="K19" s="19"/>
      <c r="L19" s="20"/>
    </row>
    <row r="20" spans="1:14" s="24" customFormat="1" ht="25.15" hidden="1" customHeight="1">
      <c r="A20" s="317"/>
      <c r="B20" s="318"/>
      <c r="C20" s="264" t="s">
        <v>11</v>
      </c>
      <c r="D20" s="266"/>
      <c r="E20" s="267" t="s">
        <v>20</v>
      </c>
      <c r="F20" s="215">
        <f t="shared" si="0"/>
        <v>1</v>
      </c>
      <c r="G20" s="269"/>
      <c r="H20" s="17"/>
      <c r="I20" s="18"/>
      <c r="J20" s="36"/>
      <c r="K20" s="19"/>
      <c r="L20" s="20"/>
    </row>
    <row r="21" spans="1:14" s="24" customFormat="1" ht="25.15" hidden="1" customHeight="1">
      <c r="A21" s="317"/>
      <c r="B21" s="318"/>
      <c r="C21" s="264" t="s">
        <v>11</v>
      </c>
      <c r="D21" s="266"/>
      <c r="E21" s="267" t="s">
        <v>20</v>
      </c>
      <c r="F21" s="215">
        <f t="shared" si="0"/>
        <v>1</v>
      </c>
      <c r="G21" s="269"/>
      <c r="H21" s="17"/>
      <c r="I21" s="18"/>
      <c r="J21" s="36"/>
      <c r="K21" s="19"/>
      <c r="L21" s="20"/>
    </row>
    <row r="22" spans="1:14" ht="25.15" hidden="1" customHeight="1">
      <c r="A22" s="317"/>
      <c r="B22" s="318"/>
      <c r="C22" s="264" t="s">
        <v>11</v>
      </c>
      <c r="D22" s="266"/>
      <c r="E22" s="267" t="s">
        <v>20</v>
      </c>
      <c r="F22" s="215">
        <f t="shared" si="0"/>
        <v>1</v>
      </c>
      <c r="G22" s="270"/>
      <c r="H22" s="17"/>
      <c r="I22" s="18"/>
      <c r="J22" s="36"/>
      <c r="K22" s="19"/>
      <c r="L22" s="20"/>
      <c r="M22" s="24"/>
      <c r="N22" s="24"/>
    </row>
    <row r="23" spans="1:14" s="24" customFormat="1" ht="25.15" hidden="1" customHeight="1">
      <c r="A23" s="317"/>
      <c r="B23" s="318"/>
      <c r="C23" s="264" t="s">
        <v>11</v>
      </c>
      <c r="D23" s="266"/>
      <c r="E23" s="267" t="s">
        <v>20</v>
      </c>
      <c r="F23" s="215">
        <f t="shared" si="0"/>
        <v>1</v>
      </c>
      <c r="G23" s="270"/>
      <c r="H23" s="17"/>
      <c r="I23" s="18"/>
      <c r="J23" s="36"/>
      <c r="K23" s="19"/>
      <c r="L23" s="20"/>
    </row>
    <row r="24" spans="1:14" s="24" customFormat="1" ht="25.15" hidden="1" customHeight="1">
      <c r="A24" s="317"/>
      <c r="B24" s="318"/>
      <c r="C24" s="264" t="s">
        <v>11</v>
      </c>
      <c r="D24" s="266"/>
      <c r="E24" s="267" t="s">
        <v>20</v>
      </c>
      <c r="F24" s="215">
        <f t="shared" si="0"/>
        <v>1</v>
      </c>
      <c r="G24" s="270"/>
      <c r="H24" s="17"/>
      <c r="I24" s="18"/>
      <c r="J24" s="36"/>
      <c r="K24" s="19"/>
      <c r="L24" s="20"/>
    </row>
    <row r="25" spans="1:14" s="24" customFormat="1" ht="25.15" hidden="1" customHeight="1">
      <c r="A25" s="319"/>
      <c r="B25" s="320"/>
      <c r="C25" s="264" t="s">
        <v>11</v>
      </c>
      <c r="D25" s="266"/>
      <c r="E25" s="267" t="s">
        <v>20</v>
      </c>
      <c r="F25" s="216">
        <v>1</v>
      </c>
      <c r="G25" s="270"/>
      <c r="H25" s="17"/>
      <c r="I25" s="18"/>
      <c r="J25" s="36"/>
      <c r="K25" s="19"/>
      <c r="L25" s="20"/>
    </row>
    <row r="26" spans="1:14" s="24" customFormat="1" ht="25.15" hidden="1" customHeight="1">
      <c r="A26" s="319"/>
      <c r="B26" s="320"/>
      <c r="C26" s="264" t="s">
        <v>11</v>
      </c>
      <c r="D26" s="266"/>
      <c r="E26" s="267" t="s">
        <v>20</v>
      </c>
      <c r="F26" s="216">
        <v>1</v>
      </c>
      <c r="G26" s="270"/>
      <c r="H26" s="17"/>
      <c r="I26" s="18"/>
      <c r="J26" s="36"/>
      <c r="K26" s="19"/>
      <c r="L26" s="20"/>
    </row>
    <row r="27" spans="1:14" s="24" customFormat="1" ht="25.15" hidden="1" customHeight="1">
      <c r="A27" s="319"/>
      <c r="B27" s="320"/>
      <c r="C27" s="264" t="s">
        <v>11</v>
      </c>
      <c r="D27" s="266"/>
      <c r="E27" s="267" t="s">
        <v>20</v>
      </c>
      <c r="F27" s="216">
        <v>1</v>
      </c>
      <c r="G27" s="270"/>
      <c r="H27" s="17"/>
      <c r="I27" s="18"/>
      <c r="J27" s="36"/>
      <c r="K27" s="19"/>
      <c r="L27" s="20"/>
    </row>
    <row r="28" spans="1:14" s="24" customFormat="1" ht="25.15" hidden="1" customHeight="1" thickBot="1">
      <c r="A28" s="317"/>
      <c r="B28" s="318"/>
      <c r="C28" s="268" t="s">
        <v>11</v>
      </c>
      <c r="D28" s="266"/>
      <c r="E28" s="267" t="s">
        <v>20</v>
      </c>
      <c r="F28" s="217">
        <f>F24</f>
        <v>1</v>
      </c>
      <c r="G28" s="271"/>
      <c r="H28" s="17"/>
      <c r="I28" s="18"/>
      <c r="J28" s="36"/>
      <c r="K28" s="19"/>
      <c r="L28" s="20"/>
    </row>
    <row r="29" spans="1:14" ht="30" customHeight="1" thickBot="1">
      <c r="A29" s="301" t="s">
        <v>25</v>
      </c>
      <c r="B29" s="302"/>
      <c r="C29" s="302"/>
      <c r="D29" s="302"/>
      <c r="E29" s="302"/>
      <c r="F29" s="302"/>
      <c r="G29" s="303"/>
      <c r="H29" s="129"/>
      <c r="I29" s="125"/>
      <c r="J29" s="126">
        <f>SUM(J8:J28)</f>
        <v>0</v>
      </c>
      <c r="K29" s="127">
        <f t="shared" ref="K29:L29" si="1">SUM(K8:K28)</f>
        <v>0</v>
      </c>
      <c r="L29" s="128">
        <f t="shared" si="1"/>
        <v>0</v>
      </c>
    </row>
    <row r="30" spans="1:14" ht="19.5" customHeight="1">
      <c r="A30" s="221"/>
      <c r="B30" s="221"/>
      <c r="C30" s="221"/>
      <c r="D30" s="225"/>
      <c r="E30" s="222"/>
      <c r="F30" s="222"/>
      <c r="G30" s="221"/>
      <c r="H30" s="223"/>
      <c r="I30" s="221"/>
      <c r="J30" s="221"/>
      <c r="K30" s="221"/>
      <c r="L30" s="221"/>
    </row>
    <row r="31" spans="1:14" ht="19.5" customHeight="1">
      <c r="A31" s="27"/>
      <c r="B31" s="27"/>
      <c r="C31" s="226"/>
      <c r="D31" s="226"/>
      <c r="E31" s="226"/>
      <c r="F31" s="226"/>
      <c r="G31" s="226"/>
      <c r="H31" s="29"/>
      <c r="I31" s="27"/>
      <c r="J31" s="27"/>
      <c r="K31" s="27"/>
      <c r="L31" s="27"/>
    </row>
    <row r="32" spans="1:14" ht="19.5" customHeight="1">
      <c r="E32" s="33"/>
      <c r="F32" s="33"/>
    </row>
    <row r="33" spans="4:16" ht="19.5" customHeight="1">
      <c r="E33" s="33"/>
      <c r="F33" s="33"/>
    </row>
    <row r="34" spans="4:16" ht="19.5" customHeight="1">
      <c r="E34" s="33"/>
      <c r="F34" s="33"/>
    </row>
    <row r="35" spans="4:16" ht="19.5" customHeight="1">
      <c r="D35" s="27"/>
      <c r="E35" s="28"/>
      <c r="F35" s="28"/>
    </row>
    <row r="36" spans="4:16" ht="19.5" customHeight="1">
      <c r="E36" s="33"/>
      <c r="F36" s="33"/>
    </row>
    <row r="37" spans="4:16" ht="19.5" customHeight="1">
      <c r="E37" s="33"/>
      <c r="F37" s="33"/>
    </row>
    <row r="38" spans="4:16" ht="19.5" customHeight="1">
      <c r="D38" s="27"/>
      <c r="E38" s="28"/>
      <c r="F38" s="28"/>
    </row>
    <row r="39" spans="4:16" ht="21.6" customHeight="1">
      <c r="D39" s="27"/>
      <c r="E39" s="28"/>
      <c r="F39" s="28"/>
    </row>
    <row r="40" spans="4:16" ht="19.5" customHeight="1"/>
    <row r="41" spans="4:16" ht="21.75" customHeight="1"/>
    <row r="44" spans="4:16" ht="20.100000000000001" customHeight="1">
      <c r="M44" s="299"/>
      <c r="N44" s="299"/>
      <c r="O44" s="299"/>
      <c r="P44" s="299"/>
    </row>
    <row r="45" spans="4:16" ht="20.100000000000001" customHeight="1">
      <c r="M45" s="81"/>
      <c r="N45" s="81"/>
      <c r="O45" s="209"/>
      <c r="P45" s="81"/>
    </row>
    <row r="46" spans="4:16" ht="20.100000000000001" customHeight="1">
      <c r="M46" s="82"/>
      <c r="N46" s="81"/>
      <c r="O46" s="209"/>
      <c r="P46" s="81"/>
    </row>
    <row r="47" spans="4:16" ht="20.100000000000001" customHeight="1">
      <c r="M47" s="81"/>
      <c r="N47" s="81"/>
      <c r="O47" s="209"/>
      <c r="P47" s="81"/>
    </row>
    <row r="48" spans="4:16" ht="20.100000000000001" customHeight="1">
      <c r="M48" s="81"/>
      <c r="N48" s="81"/>
      <c r="O48" s="209"/>
      <c r="P48" s="81"/>
    </row>
    <row r="49" spans="13:16" ht="20.100000000000001" customHeight="1">
      <c r="M49" s="81"/>
      <c r="N49" s="81"/>
      <c r="O49" s="209"/>
      <c r="P49" s="81"/>
    </row>
    <row r="50" spans="13:16" ht="20.100000000000001" customHeight="1">
      <c r="M50" s="81"/>
      <c r="N50" s="81"/>
      <c r="O50" s="209"/>
      <c r="P50" s="81"/>
    </row>
    <row r="51" spans="13:16" ht="20.100000000000001" customHeight="1">
      <c r="M51" s="81"/>
      <c r="N51" s="81"/>
      <c r="O51" s="209"/>
      <c r="P51" s="81"/>
    </row>
    <row r="52" spans="13:16" ht="20.100000000000001" customHeight="1">
      <c r="M52" s="81"/>
      <c r="N52" s="81"/>
      <c r="O52" s="209"/>
      <c r="P52" s="81"/>
    </row>
    <row r="53" spans="13:16" ht="20.100000000000001" customHeight="1">
      <c r="M53" s="81"/>
      <c r="N53" s="81"/>
      <c r="O53" s="209"/>
      <c r="P53" s="81"/>
    </row>
    <row r="54" spans="13:16" ht="20.100000000000001" customHeight="1">
      <c r="M54" s="81"/>
      <c r="N54" s="81"/>
      <c r="O54" s="209"/>
      <c r="P54" s="81"/>
    </row>
    <row r="55" spans="13:16" ht="20.100000000000001" customHeight="1">
      <c r="M55" s="81"/>
      <c r="N55" s="81"/>
      <c r="O55" s="209"/>
      <c r="P55" s="81"/>
    </row>
    <row r="56" spans="13:16" ht="20.100000000000001" customHeight="1">
      <c r="M56" s="81"/>
      <c r="N56" s="81"/>
      <c r="O56" s="209"/>
      <c r="P56" s="81"/>
    </row>
    <row r="57" spans="13:16" ht="20.100000000000001" customHeight="1">
      <c r="M57" s="81"/>
      <c r="N57" s="81"/>
      <c r="O57" s="209"/>
      <c r="P57" s="81"/>
    </row>
    <row r="58" spans="13:16" ht="20.100000000000001" customHeight="1">
      <c r="M58" s="81"/>
      <c r="N58" s="81"/>
      <c r="O58" s="209"/>
      <c r="P58" s="81"/>
    </row>
    <row r="59" spans="13:16" ht="20.100000000000001" customHeight="1">
      <c r="M59" s="81"/>
      <c r="N59" s="81"/>
      <c r="O59" s="209"/>
      <c r="P59" s="81"/>
    </row>
    <row r="60" spans="13:16" ht="20.100000000000001" customHeight="1">
      <c r="M60" s="81"/>
      <c r="N60" s="81"/>
      <c r="O60" s="209"/>
      <c r="P60" s="81"/>
    </row>
    <row r="61" spans="13:16" ht="20.100000000000001" customHeight="1">
      <c r="M61" s="81"/>
      <c r="N61" s="81"/>
      <c r="O61" s="209"/>
      <c r="P61" s="81"/>
    </row>
    <row r="62" spans="13:16" ht="20.100000000000001" customHeight="1">
      <c r="M62" s="81"/>
      <c r="N62" s="81"/>
      <c r="O62" s="209"/>
      <c r="P62" s="81"/>
    </row>
    <row r="63" spans="13:16" ht="20.100000000000001" customHeight="1">
      <c r="M63" s="81"/>
      <c r="N63" s="81"/>
      <c r="O63" s="209"/>
      <c r="P63" s="81"/>
    </row>
    <row r="64" spans="13:16" ht="20.100000000000001" customHeight="1">
      <c r="M64" s="81"/>
      <c r="N64" s="81"/>
      <c r="O64" s="209"/>
      <c r="P64" s="81"/>
    </row>
    <row r="65" spans="13:16" ht="20.100000000000001" customHeight="1">
      <c r="M65" s="81"/>
      <c r="N65" s="81"/>
      <c r="O65" s="209"/>
      <c r="P65" s="81"/>
    </row>
    <row r="66" spans="13:16" ht="20.100000000000001" customHeight="1">
      <c r="M66" s="81"/>
      <c r="N66" s="81"/>
      <c r="O66" s="209"/>
      <c r="P66" s="81"/>
    </row>
    <row r="67" spans="13:16" ht="20.100000000000001" customHeight="1">
      <c r="M67" s="81"/>
      <c r="N67" s="81"/>
      <c r="O67" s="209"/>
      <c r="P67" s="81"/>
    </row>
    <row r="68" spans="13:16" ht="20.100000000000001" customHeight="1">
      <c r="M68" s="81"/>
      <c r="N68" s="81"/>
      <c r="O68" s="209"/>
      <c r="P68" s="81"/>
    </row>
    <row r="69" spans="13:16" ht="20.100000000000001" customHeight="1">
      <c r="M69" s="81"/>
      <c r="N69" s="81"/>
      <c r="O69" s="209"/>
      <c r="P69" s="81"/>
    </row>
    <row r="70" spans="13:16" ht="20.100000000000001" customHeight="1">
      <c r="M70" s="81"/>
      <c r="N70" s="81"/>
      <c r="O70" s="209"/>
      <c r="P70" s="81"/>
    </row>
    <row r="71" spans="13:16" ht="20.100000000000001" customHeight="1">
      <c r="M71" s="81"/>
      <c r="N71" s="81"/>
      <c r="O71" s="209"/>
      <c r="P71" s="81"/>
    </row>
    <row r="72" spans="13:16" ht="20.100000000000001" customHeight="1">
      <c r="M72" s="81"/>
      <c r="N72" s="81"/>
      <c r="O72" s="209"/>
      <c r="P72" s="81"/>
    </row>
    <row r="73" spans="13:16" ht="20.100000000000001" customHeight="1">
      <c r="M73" s="81"/>
      <c r="N73" s="81"/>
      <c r="O73" s="209"/>
      <c r="P73" s="81"/>
    </row>
    <row r="74" spans="13:16" ht="20.100000000000001" customHeight="1">
      <c r="M74" s="81"/>
      <c r="N74" s="81"/>
      <c r="O74" s="209"/>
      <c r="P74" s="81"/>
    </row>
    <row r="75" spans="13:16" ht="20.100000000000001" customHeight="1">
      <c r="M75" s="81"/>
      <c r="N75" s="81"/>
      <c r="O75" s="209"/>
      <c r="P75" s="81"/>
    </row>
    <row r="76" spans="13:16" ht="20.100000000000001" customHeight="1">
      <c r="M76" s="81"/>
      <c r="N76" s="81"/>
      <c r="O76" s="209"/>
      <c r="P76" s="81"/>
    </row>
    <row r="77" spans="13:16" ht="20.100000000000001" customHeight="1">
      <c r="M77" s="81"/>
      <c r="N77" s="81"/>
      <c r="O77" s="209"/>
      <c r="P77" s="81"/>
    </row>
    <row r="78" spans="13:16" ht="20.100000000000001" customHeight="1">
      <c r="M78" s="81"/>
      <c r="N78" s="81"/>
      <c r="O78" s="209"/>
      <c r="P78" s="81"/>
    </row>
    <row r="79" spans="13:16" ht="20.100000000000001" customHeight="1">
      <c r="M79" s="81"/>
      <c r="N79" s="81"/>
      <c r="O79" s="81"/>
      <c r="P79" s="81"/>
    </row>
    <row r="80" spans="13:16" ht="20.100000000000001" customHeight="1">
      <c r="M80" s="81"/>
      <c r="N80" s="81"/>
      <c r="O80" s="81"/>
      <c r="P80" s="81"/>
    </row>
  </sheetData>
  <sheetProtection sheet="1" objects="1" scenarios="1"/>
  <mergeCells count="32">
    <mergeCell ref="A7:C7"/>
    <mergeCell ref="D7:E7"/>
    <mergeCell ref="A8:B8"/>
    <mergeCell ref="A9:B9"/>
    <mergeCell ref="A2:L2"/>
    <mergeCell ref="A3:L3"/>
    <mergeCell ref="A4:L4"/>
    <mergeCell ref="A5:C5"/>
    <mergeCell ref="D5:L5"/>
    <mergeCell ref="A6:C6"/>
    <mergeCell ref="D6:L6"/>
    <mergeCell ref="A21:B21"/>
    <mergeCell ref="A10:B10"/>
    <mergeCell ref="A11:B11"/>
    <mergeCell ref="A12:B12"/>
    <mergeCell ref="A13:B13"/>
    <mergeCell ref="A14:B14"/>
    <mergeCell ref="A15:B15"/>
    <mergeCell ref="A16:B16"/>
    <mergeCell ref="A17:B17"/>
    <mergeCell ref="A18:B18"/>
    <mergeCell ref="A19:B19"/>
    <mergeCell ref="A20:B20"/>
    <mergeCell ref="A28:B28"/>
    <mergeCell ref="A29:G29"/>
    <mergeCell ref="M44:P44"/>
    <mergeCell ref="A22:B22"/>
    <mergeCell ref="A23:B23"/>
    <mergeCell ref="A24:B24"/>
    <mergeCell ref="A25:B25"/>
    <mergeCell ref="A26:B26"/>
    <mergeCell ref="A27:B27"/>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R51"/>
  <sheetViews>
    <sheetView zoomScale="70" zoomScaleNormal="70" workbookViewId="0">
      <selection activeCell="N12" sqref="N12"/>
    </sheetView>
  </sheetViews>
  <sheetFormatPr defaultColWidth="11.375" defaultRowHeight="13.5"/>
  <cols>
    <col min="1" max="1" width="16.5" style="4" customWidth="1"/>
    <col min="2" max="2" width="9.625" style="4" customWidth="1"/>
    <col min="3" max="3" width="3.875" style="115"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4" width="37.625" style="6" customWidth="1"/>
    <col min="15" max="15" width="10.625" style="4" customWidth="1"/>
    <col min="16" max="25" width="10.625" style="4" hidden="1" customWidth="1"/>
    <col min="26" max="26" width="16.75" style="4" hidden="1" customWidth="1"/>
    <col min="27" max="44" width="10.625" style="4" hidden="1"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c r="A1" s="45" t="s">
        <v>156</v>
      </c>
      <c r="B1" s="46"/>
      <c r="C1" s="123"/>
      <c r="D1" s="334" t="e">
        <f>"作　業　日　報　兼　直　接　人　件　費　個　別　明　細　表　（"&amp;AK7&amp;"年"&amp;AK8&amp;"月支払分）"</f>
        <v>#NUM!</v>
      </c>
      <c r="E1" s="334"/>
      <c r="F1" s="334"/>
      <c r="G1" s="334"/>
      <c r="H1" s="334"/>
      <c r="I1" s="334"/>
      <c r="J1" s="334"/>
      <c r="K1" s="334"/>
      <c r="L1" s="334"/>
      <c r="M1" s="334"/>
      <c r="N1" s="334"/>
      <c r="O1" s="334"/>
      <c r="AE1" s="330" t="s">
        <v>97</v>
      </c>
      <c r="AF1" s="59" t="s">
        <v>42</v>
      </c>
      <c r="AG1" s="60">
        <f>初期条件設定表!$C$10</f>
        <v>0</v>
      </c>
      <c r="AH1" s="60">
        <f>初期条件設定表!$C$14</f>
        <v>0</v>
      </c>
      <c r="AI1" s="58"/>
      <c r="AJ1" s="61" t="s">
        <v>11</v>
      </c>
      <c r="AK1" s="62">
        <f>'入力用 従事者別直接人件費集計表（前期）'!A8</f>
        <v>2024</v>
      </c>
      <c r="AL1" s="185" t="str">
        <f>AK1&amp;"年"</f>
        <v>2024年</v>
      </c>
      <c r="AM1" s="58"/>
      <c r="AN1" s="61" t="s">
        <v>41</v>
      </c>
      <c r="AO1" s="63" t="str">
        <f ca="1">RIGHT(CELL("filename",A1),LEN(CELL("filename",A1))-FIND("]",CELL("filename",A1)))</f>
        <v>2024年2月作業分</v>
      </c>
      <c r="AP1" s="37"/>
      <c r="AQ1" s="38"/>
    </row>
    <row r="2" spans="1:43" ht="24.75" customHeight="1">
      <c r="C2" s="123"/>
      <c r="D2" s="334"/>
      <c r="E2" s="334"/>
      <c r="F2" s="334"/>
      <c r="G2" s="334"/>
      <c r="H2" s="334"/>
      <c r="I2" s="334"/>
      <c r="J2" s="334"/>
      <c r="K2" s="334"/>
      <c r="L2" s="334"/>
      <c r="M2" s="334"/>
      <c r="N2" s="334"/>
      <c r="O2" s="334"/>
      <c r="P2" s="124"/>
      <c r="Q2" s="124"/>
      <c r="R2" s="124"/>
      <c r="AE2" s="330"/>
      <c r="AF2" s="59"/>
      <c r="AG2" s="60">
        <f>初期条件設定表!$C$11</f>
        <v>0</v>
      </c>
      <c r="AH2" s="60">
        <f>初期条件設定表!$E$11</f>
        <v>0</v>
      </c>
      <c r="AI2" s="58"/>
      <c r="AJ2" s="61" t="s">
        <v>12</v>
      </c>
      <c r="AK2" s="62">
        <f>'入力用 従事者別直接人件費集計表（前期）'!D8</f>
        <v>2</v>
      </c>
      <c r="AL2" s="185" t="str">
        <f>(AK1&amp;"-"&amp;AK2&amp;"月")</f>
        <v>2024-2月</v>
      </c>
      <c r="AM2" s="58"/>
      <c r="AN2" s="58"/>
      <c r="AO2" s="64"/>
    </row>
    <row r="3" spans="1:43" ht="27.75" customHeight="1">
      <c r="A3" s="3" t="s">
        <v>9</v>
      </c>
      <c r="B3" s="331" t="str">
        <f>'入力用 従事者別直接人件費集計表（前期）'!D5</f>
        <v/>
      </c>
      <c r="C3" s="331"/>
      <c r="D3" s="331"/>
      <c r="E3" s="39"/>
      <c r="F3" s="39"/>
      <c r="G3" s="39"/>
      <c r="H3" s="39"/>
      <c r="I3" s="39"/>
      <c r="J3" s="39"/>
      <c r="K3" s="39"/>
      <c r="L3" s="39"/>
      <c r="M3" s="39"/>
      <c r="N3" s="39"/>
      <c r="AE3" s="330"/>
      <c r="AF3" s="59" t="s">
        <v>34</v>
      </c>
      <c r="AG3" s="60">
        <f>初期条件設定表!$C$12</f>
        <v>0</v>
      </c>
      <c r="AH3" s="60">
        <f>初期条件設定表!$E$12</f>
        <v>0</v>
      </c>
      <c r="AI3" s="58"/>
      <c r="AJ3" s="61" t="s">
        <v>59</v>
      </c>
      <c r="AK3" s="65">
        <f>DATE($AK$1,AK2-1,AG6+1)</f>
        <v>45323</v>
      </c>
      <c r="AL3" s="185"/>
      <c r="AM3" s="58"/>
      <c r="AN3" s="58"/>
      <c r="AO3" s="64"/>
    </row>
    <row r="4" spans="1:43" ht="27.75" customHeight="1" thickBot="1">
      <c r="A4" s="5" t="s">
        <v>2</v>
      </c>
      <c r="B4" s="332" t="str">
        <f>'入力用 従事者別直接人件費集計表（前期）'!D6</f>
        <v/>
      </c>
      <c r="C4" s="332"/>
      <c r="D4" s="332"/>
      <c r="E4" s="162"/>
      <c r="F4" s="162"/>
      <c r="G4" s="162"/>
      <c r="AE4" s="330"/>
      <c r="AF4" s="59"/>
      <c r="AG4" s="60">
        <f>初期条件設定表!$C$13</f>
        <v>0</v>
      </c>
      <c r="AH4" s="60">
        <f>初期条件設定表!$E$13</f>
        <v>0</v>
      </c>
      <c r="AI4" s="58"/>
      <c r="AJ4" s="61" t="s">
        <v>80</v>
      </c>
      <c r="AK4" s="65">
        <f>DATE(AK1,AK2,AG5)</f>
        <v>45322</v>
      </c>
      <c r="AL4" s="58"/>
      <c r="AM4" s="58"/>
      <c r="AN4" s="61" t="s">
        <v>78</v>
      </c>
      <c r="AO4" s="66">
        <f>LEN(AK5)</f>
        <v>0</v>
      </c>
    </row>
    <row r="5" spans="1:43" ht="27.75" customHeight="1">
      <c r="A5" s="7" t="s">
        <v>8</v>
      </c>
      <c r="B5" s="333">
        <f>IF('入力用 従事者別直接人件費集計表（前期）'!Y8="","",'入力用 従事者別直接人件費集計表（前期）'!Y8)</f>
        <v>0</v>
      </c>
      <c r="C5" s="333"/>
      <c r="D5" s="333"/>
      <c r="E5" s="162"/>
      <c r="F5" s="162"/>
      <c r="G5" s="162"/>
      <c r="N5" s="335" t="s">
        <v>158</v>
      </c>
      <c r="O5" s="336"/>
      <c r="AE5" s="330"/>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48"/>
      <c r="O6" s="349"/>
      <c r="P6" s="69" t="s">
        <v>46</v>
      </c>
      <c r="Q6" s="70" t="s">
        <v>48</v>
      </c>
      <c r="R6" s="69" t="s">
        <v>47</v>
      </c>
      <c r="S6" s="69" t="s">
        <v>49</v>
      </c>
      <c r="T6" s="69" t="s">
        <v>50</v>
      </c>
      <c r="U6" s="69" t="s">
        <v>51</v>
      </c>
      <c r="V6" s="69" t="s">
        <v>61</v>
      </c>
      <c r="W6" s="69" t="s">
        <v>62</v>
      </c>
      <c r="X6" s="69" t="s">
        <v>63</v>
      </c>
      <c r="Y6" s="69"/>
      <c r="Z6" s="69"/>
      <c r="AA6" s="41"/>
      <c r="AF6" s="165" t="s">
        <v>98</v>
      </c>
      <c r="AG6" s="67">
        <v>31</v>
      </c>
      <c r="AH6" s="58" t="s">
        <v>36</v>
      </c>
      <c r="AI6" s="337" t="s">
        <v>108</v>
      </c>
      <c r="AJ6" s="337"/>
      <c r="AK6" s="155">
        <f>初期条件設定表!$C$15</f>
        <v>0</v>
      </c>
    </row>
    <row r="7" spans="1:43" s="115" customFormat="1" ht="24" customHeight="1" thickBot="1">
      <c r="A7" s="350" t="s">
        <v>7</v>
      </c>
      <c r="B7" s="352" t="s">
        <v>6</v>
      </c>
      <c r="C7" s="352"/>
      <c r="D7" s="352"/>
      <c r="E7" s="354" t="s">
        <v>5</v>
      </c>
      <c r="F7" s="355"/>
      <c r="G7" s="355"/>
      <c r="H7" s="356"/>
      <c r="I7" s="362" t="s">
        <v>107</v>
      </c>
      <c r="J7" s="362" t="s">
        <v>106</v>
      </c>
      <c r="K7" s="354" t="s">
        <v>4</v>
      </c>
      <c r="L7" s="356"/>
      <c r="M7" s="338" t="s">
        <v>115</v>
      </c>
      <c r="N7" s="339"/>
      <c r="O7" s="345" t="s">
        <v>157</v>
      </c>
      <c r="P7" s="347" t="s">
        <v>53</v>
      </c>
      <c r="Q7" s="344" t="s">
        <v>32</v>
      </c>
      <c r="R7" s="344" t="s">
        <v>33</v>
      </c>
      <c r="S7" s="344" t="s">
        <v>54</v>
      </c>
      <c r="T7" s="344"/>
      <c r="U7" s="344" t="s">
        <v>52</v>
      </c>
      <c r="V7" s="344"/>
      <c r="W7" s="344" t="s">
        <v>55</v>
      </c>
      <c r="X7" s="340" t="s">
        <v>56</v>
      </c>
      <c r="Y7" s="166"/>
      <c r="Z7" s="166"/>
      <c r="AJ7" s="115" t="s">
        <v>111</v>
      </c>
      <c r="AK7" s="186" t="e">
        <f>IF(初期条件設定表!C26="当月",'入力用 従事者別直接人件費集計表（前期）'!A8,'入力用 従事者別直接人件費集計表（前期）'!A9)</f>
        <v>#NUM!</v>
      </c>
    </row>
    <row r="8" spans="1:43" s="115" customFormat="1" ht="24" customHeight="1" thickBot="1">
      <c r="A8" s="351"/>
      <c r="B8" s="353"/>
      <c r="C8" s="353"/>
      <c r="D8" s="353"/>
      <c r="E8" s="357"/>
      <c r="F8" s="358"/>
      <c r="G8" s="358"/>
      <c r="H8" s="359"/>
      <c r="I8" s="363"/>
      <c r="J8" s="363"/>
      <c r="K8" s="360"/>
      <c r="L8" s="361"/>
      <c r="M8" s="167" t="s">
        <v>116</v>
      </c>
      <c r="N8" s="168" t="s">
        <v>130</v>
      </c>
      <c r="O8" s="346"/>
      <c r="P8" s="347"/>
      <c r="Q8" s="344"/>
      <c r="R8" s="344"/>
      <c r="S8" s="344"/>
      <c r="T8" s="344"/>
      <c r="U8" s="344"/>
      <c r="V8" s="344"/>
      <c r="W8" s="344"/>
      <c r="X8" s="340"/>
      <c r="Y8" s="166"/>
      <c r="Z8" s="166"/>
      <c r="AJ8" s="115" t="s">
        <v>110</v>
      </c>
      <c r="AK8" s="187">
        <f>IF(初期条件設定表!C26="当月",'入力用 従事者別直接人件費集計表（前期）'!D8,'入力用 従事者別直接人件費集計表（前期）'!D9)</f>
        <v>3</v>
      </c>
    </row>
    <row r="9" spans="1:43" ht="46.15" customHeight="1">
      <c r="A9" s="117">
        <f>Z9</f>
        <v>45323</v>
      </c>
      <c r="B9" s="101" t="s">
        <v>30</v>
      </c>
      <c r="C9" s="232" t="s">
        <v>3</v>
      </c>
      <c r="D9" s="104" t="s">
        <v>30</v>
      </c>
      <c r="E9" s="90" t="str">
        <f>IFERROR(HOUR(R9),"")</f>
        <v/>
      </c>
      <c r="F9" s="91" t="s">
        <v>28</v>
      </c>
      <c r="G9" s="92" t="str">
        <f>IFERROR(MINUTE(R9),"")</f>
        <v/>
      </c>
      <c r="H9" s="146" t="s">
        <v>29</v>
      </c>
      <c r="I9" s="150" t="str">
        <f>U9</f>
        <v/>
      </c>
      <c r="J9" s="151"/>
      <c r="K9" s="93" t="str">
        <f>IFERROR((E9+G9/60)*$B$5,"")</f>
        <v/>
      </c>
      <c r="L9" s="169" t="s">
        <v>0</v>
      </c>
      <c r="M9" s="170"/>
      <c r="N9" s="171"/>
      <c r="O9" s="371"/>
      <c r="P9" s="71" t="str">
        <f t="shared" ref="P9:P35" si="0">IF(OR(DBCS(B9)="：",B9="",DBCS(D9)="：",D9=""),"",$D9-$B9)</f>
        <v/>
      </c>
      <c r="Q9" s="71" t="str">
        <f>IFERROR(IF(J9="",D9-B9-X9,D9-B9-J9-X9),"")</f>
        <v/>
      </c>
      <c r="R9" s="72" t="str">
        <f t="shared" ref="R9:R11" si="1">IFERROR(MIN(IF(Q9&gt;0,FLOOR(Q9,"0:30"),""),$AK$6),"")</f>
        <v/>
      </c>
      <c r="S9" s="73" t="str">
        <f t="shared" ref="S9:S35" si="2">IF(OR(DBCS($B9)="：",$B9="",DBCS($D9)="：",$D9=""),"",MAX(MIN($D9,AG$1)-MAX($B9,TIME(0,0,0)),0))</f>
        <v/>
      </c>
      <c r="T9" s="73" t="str">
        <f t="shared" ref="T9:T35" si="3">IF(OR(DBCS($B9)="：",$B9="",DBCS($D9)="：",$D9=""),"",MAX(MIN($D9,AH$2)-MAX($B9,$AG$2),0))</f>
        <v/>
      </c>
      <c r="U9" s="73" t="str">
        <f t="shared" ref="U9:U35" si="4">IF(OR(DBCS($B9)="：",$B9="",DBCS($D9)="：",$D9=""),"",MAX(MIN($D9,$AH$3)-MAX($B9,$AG$3),0))</f>
        <v/>
      </c>
      <c r="V9" s="73" t="str">
        <f t="shared" ref="V9:V35" si="5">IF(OR(DBCS($B9)="：",$B9="",DBCS($D9)="：",$D9=""),"",MAX(MIN($D9,$AH$4)-MAX($B9,$AG$4),0))</f>
        <v/>
      </c>
      <c r="W9" s="73" t="str">
        <f t="shared" ref="W9:W35" si="6">IF(OR(DBCS($B9)="：",$B9="",DBCS($D9)="：",$D9=""),"",MAX(MIN($D9,TIME(23,59,59))-MAX($B9,$AH$1),0))</f>
        <v/>
      </c>
      <c r="X9" s="73" t="str">
        <f>IF(OR(DBCS($B9)="：",$B9="",DBCS($D9)="：",$D9=""),"",SUM(S9:W9))</f>
        <v/>
      </c>
      <c r="Y9" s="58"/>
      <c r="Z9" s="88">
        <f>IF($AK$3="","",IF(FIND(TEXT($AK$3,"aaa"),$AO$5)&gt;$AO$4,$AK$3,IF(FIND(TEXT($AK$3+1,"aaa"),$AO$5)&gt;$AO$4,$AK$3+1,IF(FIND(TEXT($AK$3+2,"aaa"),$AO$5)&gt;$AO$4,$AK$3+2,IF(FIND(TEXT($AK$3+3,"aaa"),$AO$5)&gt;$AO$4,$AK$3+3,"")))))</f>
        <v>45323</v>
      </c>
      <c r="AB9" s="43"/>
    </row>
    <row r="10" spans="1:43" ht="46.15" customHeight="1">
      <c r="A10" s="117" t="str">
        <f t="shared" ref="A10:A35" si="7">Z10</f>
        <v/>
      </c>
      <c r="B10" s="101" t="s">
        <v>30</v>
      </c>
      <c r="C10" s="232" t="s">
        <v>3</v>
      </c>
      <c r="D10" s="104" t="s">
        <v>30</v>
      </c>
      <c r="E10" s="90" t="str">
        <f>IFERROR(HOUR(R10),"")</f>
        <v/>
      </c>
      <c r="F10" s="91" t="s">
        <v>28</v>
      </c>
      <c r="G10" s="92" t="str">
        <f>IFERROR(MINUTE(R10),"")</f>
        <v/>
      </c>
      <c r="H10" s="146" t="s">
        <v>29</v>
      </c>
      <c r="I10" s="148" t="str">
        <f t="shared" ref="I10:I35" si="8">U10</f>
        <v/>
      </c>
      <c r="J10" s="151"/>
      <c r="K10" s="93" t="str">
        <f t="shared" ref="K10:K35" si="9">IFERROR((E10+G10/60)*$B$5,"")</f>
        <v/>
      </c>
      <c r="L10" s="169" t="s">
        <v>0</v>
      </c>
      <c r="M10" s="172"/>
      <c r="N10" s="173"/>
      <c r="O10" s="371"/>
      <c r="P10" s="71" t="str">
        <f t="shared" si="0"/>
        <v/>
      </c>
      <c r="Q10" s="71" t="str">
        <f t="shared" ref="Q10:Q35" si="10">IFERROR(IF(J10="",D10-B10-X10,D10-B10-J10-X10),"")</f>
        <v/>
      </c>
      <c r="R10" s="72" t="str">
        <f t="shared" si="1"/>
        <v/>
      </c>
      <c r="S10" s="73" t="str">
        <f t="shared" si="2"/>
        <v/>
      </c>
      <c r="T10" s="73" t="str">
        <f t="shared" si="3"/>
        <v/>
      </c>
      <c r="U10" s="73" t="str">
        <f t="shared" si="4"/>
        <v/>
      </c>
      <c r="V10" s="73" t="str">
        <f t="shared" si="5"/>
        <v/>
      </c>
      <c r="W10" s="73" t="str">
        <f t="shared" si="6"/>
        <v/>
      </c>
      <c r="X10" s="73" t="str">
        <f t="shared" ref="X10:X33" si="11">IF(OR(DBCS($B10)="：",$B10="",DBCS($D10)="：",$D10=""),"",SUM(S10:W10))</f>
        <v/>
      </c>
      <c r="Y10" s="58"/>
      <c r="Z10" s="88" t="str">
        <f t="shared" ref="Z10:Z35" si="12">IF($A9="","",IF(AND($A9+1&lt;=$AK$4,FIND(TEXT($A9+1,"aaa"),$AO$5)&gt;$AO$4),$A9+1,IF(AND($A9+2&lt;=$AK$4,FIND(TEXT($A9+2,"aaa"),$AO$5)&gt;$AO$4),$A9+2,IF(AND($A9+3&lt;=$AK$4,FIND(TEXT($A9+3,"aaa"),$AO$5)&gt;$AO$4),$A9+3,IF(AND($A9+4&lt;=$AK$4,FIND(TEXT($A9+4,"aaa"),$AO$5)&gt;$AO$4),$A9+4,"")))))</f>
        <v/>
      </c>
      <c r="AB10" s="43"/>
      <c r="AF10" s="174" t="s">
        <v>117</v>
      </c>
      <c r="AG10" s="174" t="s">
        <v>136</v>
      </c>
    </row>
    <row r="11" spans="1:43" ht="46.15" customHeight="1">
      <c r="A11" s="117" t="str">
        <f t="shared" si="7"/>
        <v/>
      </c>
      <c r="B11" s="101" t="s">
        <v>30</v>
      </c>
      <c r="C11" s="232" t="s">
        <v>3</v>
      </c>
      <c r="D11" s="104" t="s">
        <v>30</v>
      </c>
      <c r="E11" s="90" t="str">
        <f>IFERROR(HOUR(R11),"")</f>
        <v/>
      </c>
      <c r="F11" s="91" t="s">
        <v>28</v>
      </c>
      <c r="G11" s="92" t="str">
        <f>IFERROR(MINUTE(R11),"")</f>
        <v/>
      </c>
      <c r="H11" s="146" t="s">
        <v>29</v>
      </c>
      <c r="I11" s="148" t="str">
        <f t="shared" si="8"/>
        <v/>
      </c>
      <c r="J11" s="151"/>
      <c r="K11" s="93" t="str">
        <f t="shared" si="9"/>
        <v/>
      </c>
      <c r="L11" s="169" t="s">
        <v>0</v>
      </c>
      <c r="M11" s="172"/>
      <c r="N11" s="173"/>
      <c r="O11" s="371"/>
      <c r="P11" s="71" t="str">
        <f t="shared" si="0"/>
        <v/>
      </c>
      <c r="Q11" s="71" t="str">
        <f>IFERROR(IF(J11="",D11-B11-X11,D11-B11-J11-X11),"")</f>
        <v/>
      </c>
      <c r="R11" s="72" t="str">
        <f t="shared" si="1"/>
        <v/>
      </c>
      <c r="S11" s="73" t="str">
        <f t="shared" si="2"/>
        <v/>
      </c>
      <c r="T11" s="73" t="str">
        <f t="shared" si="3"/>
        <v/>
      </c>
      <c r="U11" s="73" t="str">
        <f t="shared" si="4"/>
        <v/>
      </c>
      <c r="V11" s="73" t="str">
        <f t="shared" si="5"/>
        <v/>
      </c>
      <c r="W11" s="73" t="str">
        <f t="shared" si="6"/>
        <v/>
      </c>
      <c r="X11" s="73" t="str">
        <f t="shared" si="11"/>
        <v/>
      </c>
      <c r="Y11" s="58"/>
      <c r="Z11" s="88" t="str">
        <f t="shared" si="12"/>
        <v/>
      </c>
      <c r="AB11" s="43"/>
      <c r="AE11" s="4">
        <v>1</v>
      </c>
      <c r="AF11" s="145" t="str">
        <f>初期条件設定表!U5</f>
        <v>　</v>
      </c>
      <c r="AG11" s="175" t="str">
        <f>初期条件設定表!V5</f>
        <v>　</v>
      </c>
    </row>
    <row r="12" spans="1:43" ht="46.15" customHeight="1">
      <c r="A12" s="117" t="str">
        <f t="shared" si="7"/>
        <v/>
      </c>
      <c r="B12" s="101" t="s">
        <v>30</v>
      </c>
      <c r="C12" s="232" t="s">
        <v>3</v>
      </c>
      <c r="D12" s="104" t="s">
        <v>30</v>
      </c>
      <c r="E12" s="90" t="str">
        <f>IFERROR(HOUR(R12),"")</f>
        <v/>
      </c>
      <c r="F12" s="91" t="s">
        <v>28</v>
      </c>
      <c r="G12" s="92" t="str">
        <f>IFERROR(MINUTE(R12),"")</f>
        <v/>
      </c>
      <c r="H12" s="146" t="s">
        <v>29</v>
      </c>
      <c r="I12" s="148" t="str">
        <f t="shared" si="8"/>
        <v/>
      </c>
      <c r="J12" s="151"/>
      <c r="K12" s="93" t="str">
        <f t="shared" si="9"/>
        <v/>
      </c>
      <c r="L12" s="169" t="s">
        <v>0</v>
      </c>
      <c r="M12" s="172"/>
      <c r="N12" s="173"/>
      <c r="O12" s="371"/>
      <c r="P12" s="71" t="str">
        <f t="shared" si="0"/>
        <v/>
      </c>
      <c r="Q12" s="71" t="str">
        <f t="shared" si="10"/>
        <v/>
      </c>
      <c r="R12" s="72" t="str">
        <f>IFERROR(MIN(IF(Q12&gt;0,FLOOR(Q12,"0:30"),""),$AK$6),"")</f>
        <v/>
      </c>
      <c r="S12" s="73" t="str">
        <f t="shared" si="2"/>
        <v/>
      </c>
      <c r="T12" s="73" t="str">
        <f t="shared" si="3"/>
        <v/>
      </c>
      <c r="U12" s="73" t="str">
        <f t="shared" si="4"/>
        <v/>
      </c>
      <c r="V12" s="73" t="str">
        <f t="shared" si="5"/>
        <v/>
      </c>
      <c r="W12" s="73" t="str">
        <f t="shared" si="6"/>
        <v/>
      </c>
      <c r="X12" s="73" t="str">
        <f t="shared" si="11"/>
        <v/>
      </c>
      <c r="Y12" s="58"/>
      <c r="Z12" s="88" t="str">
        <f t="shared" si="12"/>
        <v/>
      </c>
      <c r="AB12" s="43"/>
      <c r="AE12" s="4">
        <v>2</v>
      </c>
      <c r="AF12" s="145" t="str">
        <f>初期条件設定表!U6</f>
        <v>設計（除ソフトウェア）</v>
      </c>
      <c r="AG12" s="176">
        <f>初期条件設定表!V6</f>
        <v>0</v>
      </c>
    </row>
    <row r="13" spans="1:43" ht="46.15" customHeight="1">
      <c r="A13" s="117" t="str">
        <f t="shared" si="7"/>
        <v/>
      </c>
      <c r="B13" s="101" t="s">
        <v>30</v>
      </c>
      <c r="C13" s="232" t="s">
        <v>3</v>
      </c>
      <c r="D13" s="104" t="s">
        <v>30</v>
      </c>
      <c r="E13" s="90" t="str">
        <f>IFERROR(HOUR(R13),"")</f>
        <v/>
      </c>
      <c r="F13" s="91" t="s">
        <v>28</v>
      </c>
      <c r="G13" s="92" t="str">
        <f>IFERROR(MINUTE(R13),"")</f>
        <v/>
      </c>
      <c r="H13" s="146" t="s">
        <v>29</v>
      </c>
      <c r="I13" s="148" t="str">
        <f t="shared" si="8"/>
        <v/>
      </c>
      <c r="J13" s="151"/>
      <c r="K13" s="93" t="str">
        <f t="shared" si="9"/>
        <v/>
      </c>
      <c r="L13" s="169" t="s">
        <v>0</v>
      </c>
      <c r="M13" s="172"/>
      <c r="N13" s="173"/>
      <c r="O13" s="371"/>
      <c r="P13" s="71" t="str">
        <f t="shared" si="0"/>
        <v/>
      </c>
      <c r="Q13" s="71" t="str">
        <f t="shared" si="10"/>
        <v/>
      </c>
      <c r="R13" s="72" t="str">
        <f>IFERROR(MIN(IF(Q13&gt;0,FLOOR(Q13,"0:30"),""),$AK$6),"")</f>
        <v/>
      </c>
      <c r="S13" s="73" t="str">
        <f t="shared" si="2"/>
        <v/>
      </c>
      <c r="T13" s="73" t="str">
        <f t="shared" si="3"/>
        <v/>
      </c>
      <c r="U13" s="73" t="str">
        <f t="shared" si="4"/>
        <v/>
      </c>
      <c r="V13" s="73" t="str">
        <f t="shared" si="5"/>
        <v/>
      </c>
      <c r="W13" s="73" t="str">
        <f t="shared" si="6"/>
        <v/>
      </c>
      <c r="X13" s="73" t="str">
        <f t="shared" si="11"/>
        <v/>
      </c>
      <c r="Y13" s="73" t="str">
        <f t="shared" ref="Y13:Y35" si="13">IF(OR(DBCS($B13)="：",$B13="",DBCS($D13)="：",$D13=""),"",MAX(MIN($D13,$AH$3)-MAX($B13,$AG$3),0))</f>
        <v/>
      </c>
      <c r="Z13" s="88" t="str">
        <f t="shared" si="12"/>
        <v/>
      </c>
      <c r="AA13" s="42" t="str">
        <f t="shared" ref="AA13:AA33" si="14">IF(OR(DBCS($B13)="：",$B13="",DBCS($D13)="：",$D13=""),"",MAX(MIN($D13,TIME(23,59,59))-MAX($B13,$AH$1),0))</f>
        <v/>
      </c>
      <c r="AB13" s="43"/>
      <c r="AE13" s="4">
        <v>3</v>
      </c>
      <c r="AF13" s="145" t="str">
        <f>初期条件設定表!U7</f>
        <v>要件定義</v>
      </c>
      <c r="AG13" s="176">
        <f>初期条件設定表!V7</f>
        <v>0</v>
      </c>
    </row>
    <row r="14" spans="1:43" ht="46.15" customHeight="1">
      <c r="A14" s="117" t="str">
        <f t="shared" si="7"/>
        <v/>
      </c>
      <c r="B14" s="101" t="s">
        <v>30</v>
      </c>
      <c r="C14" s="232" t="s">
        <v>3</v>
      </c>
      <c r="D14" s="104" t="s">
        <v>30</v>
      </c>
      <c r="E14" s="90" t="str">
        <f t="shared" ref="E14:E35" si="15">IFERROR(HOUR(R14),"")</f>
        <v/>
      </c>
      <c r="F14" s="91" t="s">
        <v>28</v>
      </c>
      <c r="G14" s="92" t="str">
        <f t="shared" ref="G14:G35" si="16">IFERROR(MINUTE(R14),"")</f>
        <v/>
      </c>
      <c r="H14" s="146" t="s">
        <v>29</v>
      </c>
      <c r="I14" s="148" t="str">
        <f t="shared" si="8"/>
        <v/>
      </c>
      <c r="J14" s="151"/>
      <c r="K14" s="93" t="str">
        <f t="shared" si="9"/>
        <v/>
      </c>
      <c r="L14" s="169" t="s">
        <v>0</v>
      </c>
      <c r="M14" s="172"/>
      <c r="N14" s="173"/>
      <c r="O14" s="371"/>
      <c r="P14" s="71" t="str">
        <f t="shared" si="0"/>
        <v/>
      </c>
      <c r="Q14" s="71" t="str">
        <f t="shared" si="10"/>
        <v/>
      </c>
      <c r="R14" s="72" t="str">
        <f t="shared" ref="R14:R35" si="17">IFERROR(MIN(IF(Q14&gt;0,FLOOR(Q14,"0:30"),""),$AK$6),"")</f>
        <v/>
      </c>
      <c r="S14" s="73" t="str">
        <f t="shared" si="2"/>
        <v/>
      </c>
      <c r="T14" s="73" t="str">
        <f t="shared" si="3"/>
        <v/>
      </c>
      <c r="U14" s="73" t="str">
        <f t="shared" si="4"/>
        <v/>
      </c>
      <c r="V14" s="73" t="str">
        <f t="shared" si="5"/>
        <v/>
      </c>
      <c r="W14" s="73" t="str">
        <f t="shared" si="6"/>
        <v/>
      </c>
      <c r="X14" s="73" t="str">
        <f t="shared" si="11"/>
        <v/>
      </c>
      <c r="Y14" s="73" t="str">
        <f t="shared" si="13"/>
        <v/>
      </c>
      <c r="Z14" s="88" t="str">
        <f t="shared" si="12"/>
        <v/>
      </c>
      <c r="AA14" s="42" t="str">
        <f t="shared" si="14"/>
        <v/>
      </c>
      <c r="AB14" s="43"/>
      <c r="AE14" s="4">
        <v>4</v>
      </c>
      <c r="AF14" s="145" t="str">
        <f>初期条件設定表!U8</f>
        <v>システム要件定義</v>
      </c>
      <c r="AG14" s="176">
        <f>初期条件設定表!V8</f>
        <v>0</v>
      </c>
    </row>
    <row r="15" spans="1:43" ht="46.15" customHeight="1">
      <c r="A15" s="117" t="str">
        <f t="shared" si="7"/>
        <v/>
      </c>
      <c r="B15" s="101" t="s">
        <v>30</v>
      </c>
      <c r="C15" s="232" t="s">
        <v>3</v>
      </c>
      <c r="D15" s="104" t="s">
        <v>30</v>
      </c>
      <c r="E15" s="90" t="str">
        <f t="shared" si="15"/>
        <v/>
      </c>
      <c r="F15" s="91" t="s">
        <v>28</v>
      </c>
      <c r="G15" s="92" t="str">
        <f t="shared" si="16"/>
        <v/>
      </c>
      <c r="H15" s="146" t="s">
        <v>29</v>
      </c>
      <c r="I15" s="148" t="str">
        <f t="shared" si="8"/>
        <v/>
      </c>
      <c r="J15" s="151"/>
      <c r="K15" s="93" t="str">
        <f t="shared" si="9"/>
        <v/>
      </c>
      <c r="L15" s="169" t="s">
        <v>0</v>
      </c>
      <c r="M15" s="172"/>
      <c r="N15" s="173"/>
      <c r="O15" s="371"/>
      <c r="P15" s="71" t="str">
        <f t="shared" si="0"/>
        <v/>
      </c>
      <c r="Q15" s="71" t="str">
        <f t="shared" si="10"/>
        <v/>
      </c>
      <c r="R15" s="72" t="str">
        <f t="shared" si="17"/>
        <v/>
      </c>
      <c r="S15" s="73" t="str">
        <f t="shared" si="2"/>
        <v/>
      </c>
      <c r="T15" s="73" t="str">
        <f t="shared" si="3"/>
        <v/>
      </c>
      <c r="U15" s="73" t="str">
        <f t="shared" si="4"/>
        <v/>
      </c>
      <c r="V15" s="73" t="str">
        <f t="shared" si="5"/>
        <v/>
      </c>
      <c r="W15" s="73" t="str">
        <f t="shared" si="6"/>
        <v/>
      </c>
      <c r="X15" s="73" t="str">
        <f t="shared" si="11"/>
        <v/>
      </c>
      <c r="Y15" s="73" t="str">
        <f t="shared" si="13"/>
        <v/>
      </c>
      <c r="Z15" s="88" t="str">
        <f t="shared" si="12"/>
        <v/>
      </c>
      <c r="AA15" s="42" t="str">
        <f t="shared" si="14"/>
        <v/>
      </c>
      <c r="AB15" s="43"/>
      <c r="AE15" s="4">
        <v>5</v>
      </c>
      <c r="AF15" s="145" t="str">
        <f>初期条件設定表!U9</f>
        <v>システム方式設計</v>
      </c>
      <c r="AG15" s="176">
        <f>初期条件設定表!V9</f>
        <v>0</v>
      </c>
    </row>
    <row r="16" spans="1:43" ht="46.15" customHeight="1">
      <c r="A16" s="117" t="str">
        <f t="shared" si="7"/>
        <v/>
      </c>
      <c r="B16" s="101" t="s">
        <v>30</v>
      </c>
      <c r="C16" s="232" t="s">
        <v>3</v>
      </c>
      <c r="D16" s="104" t="s">
        <v>30</v>
      </c>
      <c r="E16" s="90" t="str">
        <f t="shared" si="15"/>
        <v/>
      </c>
      <c r="F16" s="91" t="s">
        <v>28</v>
      </c>
      <c r="G16" s="92" t="str">
        <f t="shared" si="16"/>
        <v/>
      </c>
      <c r="H16" s="146" t="s">
        <v>29</v>
      </c>
      <c r="I16" s="148" t="str">
        <f t="shared" si="8"/>
        <v/>
      </c>
      <c r="J16" s="151"/>
      <c r="K16" s="93" t="str">
        <f t="shared" si="9"/>
        <v/>
      </c>
      <c r="L16" s="169" t="s">
        <v>0</v>
      </c>
      <c r="M16" s="172"/>
      <c r="N16" s="173"/>
      <c r="O16" s="371"/>
      <c r="P16" s="71" t="str">
        <f t="shared" si="0"/>
        <v/>
      </c>
      <c r="Q16" s="71" t="str">
        <f t="shared" si="10"/>
        <v/>
      </c>
      <c r="R16" s="72" t="str">
        <f t="shared" si="17"/>
        <v/>
      </c>
      <c r="S16" s="73" t="str">
        <f t="shared" si="2"/>
        <v/>
      </c>
      <c r="T16" s="73" t="str">
        <f t="shared" si="3"/>
        <v/>
      </c>
      <c r="U16" s="73" t="str">
        <f t="shared" si="4"/>
        <v/>
      </c>
      <c r="V16" s="73" t="str">
        <f t="shared" si="5"/>
        <v/>
      </c>
      <c r="W16" s="73" t="str">
        <f t="shared" si="6"/>
        <v/>
      </c>
      <c r="X16" s="73" t="str">
        <f t="shared" si="11"/>
        <v/>
      </c>
      <c r="Y16" s="73" t="str">
        <f t="shared" si="13"/>
        <v/>
      </c>
      <c r="Z16" s="88" t="str">
        <f t="shared" si="12"/>
        <v/>
      </c>
      <c r="AA16" s="42" t="str">
        <f t="shared" si="14"/>
        <v/>
      </c>
      <c r="AB16" s="43"/>
      <c r="AE16" s="4">
        <v>6</v>
      </c>
      <c r="AF16" s="145" t="str">
        <f>初期条件設定表!U10</f>
        <v>ソフトウエア設計</v>
      </c>
      <c r="AG16" s="176">
        <f>初期条件設定表!V10</f>
        <v>0</v>
      </c>
    </row>
    <row r="17" spans="1:33" ht="46.15" customHeight="1">
      <c r="A17" s="117" t="str">
        <f t="shared" si="7"/>
        <v/>
      </c>
      <c r="B17" s="101" t="s">
        <v>30</v>
      </c>
      <c r="C17" s="232" t="s">
        <v>3</v>
      </c>
      <c r="D17" s="104" t="s">
        <v>30</v>
      </c>
      <c r="E17" s="90" t="str">
        <f t="shared" si="15"/>
        <v/>
      </c>
      <c r="F17" s="91" t="s">
        <v>28</v>
      </c>
      <c r="G17" s="92" t="str">
        <f t="shared" si="16"/>
        <v/>
      </c>
      <c r="H17" s="146" t="s">
        <v>29</v>
      </c>
      <c r="I17" s="148" t="str">
        <f t="shared" si="8"/>
        <v/>
      </c>
      <c r="J17" s="151"/>
      <c r="K17" s="93" t="str">
        <f t="shared" si="9"/>
        <v/>
      </c>
      <c r="L17" s="169" t="s">
        <v>0</v>
      </c>
      <c r="M17" s="172"/>
      <c r="N17" s="173"/>
      <c r="O17" s="371"/>
      <c r="P17" s="71" t="str">
        <f t="shared" si="0"/>
        <v/>
      </c>
      <c r="Q17" s="71" t="str">
        <f t="shared" si="10"/>
        <v/>
      </c>
      <c r="R17" s="72" t="str">
        <f t="shared" si="17"/>
        <v/>
      </c>
      <c r="S17" s="73" t="str">
        <f t="shared" si="2"/>
        <v/>
      </c>
      <c r="T17" s="73" t="str">
        <f t="shared" si="3"/>
        <v/>
      </c>
      <c r="U17" s="73" t="str">
        <f t="shared" si="4"/>
        <v/>
      </c>
      <c r="V17" s="73" t="str">
        <f t="shared" si="5"/>
        <v/>
      </c>
      <c r="W17" s="73" t="str">
        <f t="shared" si="6"/>
        <v/>
      </c>
      <c r="X17" s="73" t="str">
        <f t="shared" si="11"/>
        <v/>
      </c>
      <c r="Y17" s="73" t="str">
        <f t="shared" si="13"/>
        <v/>
      </c>
      <c r="Z17" s="88" t="str">
        <f t="shared" si="12"/>
        <v/>
      </c>
      <c r="AA17" s="42" t="str">
        <f t="shared" si="14"/>
        <v/>
      </c>
      <c r="AB17" s="43"/>
      <c r="AE17" s="4">
        <v>7</v>
      </c>
      <c r="AF17" s="145" t="str">
        <f>初期条件設定表!U11</f>
        <v>プログラミング</v>
      </c>
      <c r="AG17" s="176">
        <f>初期条件設定表!V11</f>
        <v>0</v>
      </c>
    </row>
    <row r="18" spans="1:33" ht="46.15" customHeight="1">
      <c r="A18" s="117" t="str">
        <f t="shared" si="7"/>
        <v/>
      </c>
      <c r="B18" s="101" t="s">
        <v>30</v>
      </c>
      <c r="C18" s="232" t="s">
        <v>3</v>
      </c>
      <c r="D18" s="104" t="s">
        <v>30</v>
      </c>
      <c r="E18" s="90" t="str">
        <f t="shared" si="15"/>
        <v/>
      </c>
      <c r="F18" s="91" t="s">
        <v>28</v>
      </c>
      <c r="G18" s="92" t="str">
        <f t="shared" si="16"/>
        <v/>
      </c>
      <c r="H18" s="146" t="s">
        <v>29</v>
      </c>
      <c r="I18" s="148" t="str">
        <f t="shared" si="8"/>
        <v/>
      </c>
      <c r="J18" s="151"/>
      <c r="K18" s="93" t="str">
        <f t="shared" si="9"/>
        <v/>
      </c>
      <c r="L18" s="169" t="s">
        <v>0</v>
      </c>
      <c r="M18" s="172"/>
      <c r="N18" s="173"/>
      <c r="O18" s="371"/>
      <c r="P18" s="71" t="str">
        <f t="shared" si="0"/>
        <v/>
      </c>
      <c r="Q18" s="71" t="str">
        <f t="shared" si="10"/>
        <v/>
      </c>
      <c r="R18" s="72" t="str">
        <f t="shared" si="17"/>
        <v/>
      </c>
      <c r="S18" s="73" t="str">
        <f t="shared" si="2"/>
        <v/>
      </c>
      <c r="T18" s="73" t="str">
        <f t="shared" si="3"/>
        <v/>
      </c>
      <c r="U18" s="73" t="str">
        <f t="shared" si="4"/>
        <v/>
      </c>
      <c r="V18" s="73" t="str">
        <f t="shared" si="5"/>
        <v/>
      </c>
      <c r="W18" s="73" t="str">
        <f t="shared" si="6"/>
        <v/>
      </c>
      <c r="X18" s="73" t="str">
        <f t="shared" si="11"/>
        <v/>
      </c>
      <c r="Y18" s="73" t="str">
        <f t="shared" si="13"/>
        <v/>
      </c>
      <c r="Z18" s="88" t="str">
        <f t="shared" si="12"/>
        <v/>
      </c>
      <c r="AA18" s="42" t="str">
        <f t="shared" si="14"/>
        <v/>
      </c>
      <c r="AB18" s="43"/>
      <c r="AE18" s="4">
        <v>8</v>
      </c>
      <c r="AF18" s="145" t="str">
        <f>初期条件設定表!U12</f>
        <v>ソフトウエアテスト</v>
      </c>
      <c r="AG18" s="176">
        <f>初期条件設定表!V12</f>
        <v>0</v>
      </c>
    </row>
    <row r="19" spans="1:33" ht="46.15" customHeight="1">
      <c r="A19" s="117" t="str">
        <f t="shared" si="7"/>
        <v/>
      </c>
      <c r="B19" s="101" t="s">
        <v>30</v>
      </c>
      <c r="C19" s="232" t="s">
        <v>3</v>
      </c>
      <c r="D19" s="104" t="s">
        <v>30</v>
      </c>
      <c r="E19" s="90" t="str">
        <f t="shared" si="15"/>
        <v/>
      </c>
      <c r="F19" s="91" t="s">
        <v>28</v>
      </c>
      <c r="G19" s="92" t="str">
        <f t="shared" si="16"/>
        <v/>
      </c>
      <c r="H19" s="146" t="s">
        <v>29</v>
      </c>
      <c r="I19" s="148" t="str">
        <f t="shared" si="8"/>
        <v/>
      </c>
      <c r="J19" s="151"/>
      <c r="K19" s="93" t="str">
        <f t="shared" si="9"/>
        <v/>
      </c>
      <c r="L19" s="169" t="s">
        <v>0</v>
      </c>
      <c r="M19" s="172"/>
      <c r="N19" s="173"/>
      <c r="O19" s="371"/>
      <c r="P19" s="71" t="str">
        <f t="shared" si="0"/>
        <v/>
      </c>
      <c r="Q19" s="71" t="str">
        <f t="shared" si="10"/>
        <v/>
      </c>
      <c r="R19" s="72" t="str">
        <f t="shared" si="17"/>
        <v/>
      </c>
      <c r="S19" s="73" t="str">
        <f t="shared" si="2"/>
        <v/>
      </c>
      <c r="T19" s="73" t="str">
        <f t="shared" si="3"/>
        <v/>
      </c>
      <c r="U19" s="73" t="str">
        <f t="shared" si="4"/>
        <v/>
      </c>
      <c r="V19" s="73" t="str">
        <f t="shared" si="5"/>
        <v/>
      </c>
      <c r="W19" s="73" t="str">
        <f t="shared" si="6"/>
        <v/>
      </c>
      <c r="X19" s="73" t="str">
        <f t="shared" si="11"/>
        <v/>
      </c>
      <c r="Y19" s="73" t="str">
        <f t="shared" si="13"/>
        <v/>
      </c>
      <c r="Z19" s="88" t="str">
        <f t="shared" si="12"/>
        <v/>
      </c>
      <c r="AA19" s="42" t="str">
        <f t="shared" si="14"/>
        <v/>
      </c>
      <c r="AB19" s="43"/>
      <c r="AE19" s="4">
        <v>9</v>
      </c>
      <c r="AF19" s="145" t="str">
        <f>初期条件設定表!U13</f>
        <v>システム結合</v>
      </c>
      <c r="AG19" s="176">
        <f>初期条件設定表!V13</f>
        <v>0</v>
      </c>
    </row>
    <row r="20" spans="1:33" ht="46.15" customHeight="1">
      <c r="A20" s="117" t="str">
        <f t="shared" si="7"/>
        <v/>
      </c>
      <c r="B20" s="101" t="s">
        <v>30</v>
      </c>
      <c r="C20" s="232" t="s">
        <v>3</v>
      </c>
      <c r="D20" s="104" t="s">
        <v>30</v>
      </c>
      <c r="E20" s="90" t="str">
        <f t="shared" si="15"/>
        <v/>
      </c>
      <c r="F20" s="91" t="s">
        <v>28</v>
      </c>
      <c r="G20" s="92" t="str">
        <f t="shared" si="16"/>
        <v/>
      </c>
      <c r="H20" s="146" t="s">
        <v>29</v>
      </c>
      <c r="I20" s="148" t="str">
        <f t="shared" si="8"/>
        <v/>
      </c>
      <c r="J20" s="151"/>
      <c r="K20" s="93" t="str">
        <f t="shared" si="9"/>
        <v/>
      </c>
      <c r="L20" s="169" t="s">
        <v>0</v>
      </c>
      <c r="M20" s="172"/>
      <c r="N20" s="173"/>
      <c r="O20" s="371"/>
      <c r="P20" s="71" t="str">
        <f t="shared" si="0"/>
        <v/>
      </c>
      <c r="Q20" s="71" t="str">
        <f t="shared" si="10"/>
        <v/>
      </c>
      <c r="R20" s="72" t="str">
        <f t="shared" si="17"/>
        <v/>
      </c>
      <c r="S20" s="73" t="str">
        <f t="shared" si="2"/>
        <v/>
      </c>
      <c r="T20" s="73" t="str">
        <f t="shared" si="3"/>
        <v/>
      </c>
      <c r="U20" s="73" t="str">
        <f t="shared" si="4"/>
        <v/>
      </c>
      <c r="V20" s="73" t="str">
        <f t="shared" si="5"/>
        <v/>
      </c>
      <c r="W20" s="73" t="str">
        <f t="shared" si="6"/>
        <v/>
      </c>
      <c r="X20" s="73" t="str">
        <f t="shared" si="11"/>
        <v/>
      </c>
      <c r="Y20" s="73" t="str">
        <f t="shared" si="13"/>
        <v/>
      </c>
      <c r="Z20" s="88" t="str">
        <f t="shared" si="12"/>
        <v/>
      </c>
      <c r="AA20" s="42" t="str">
        <f t="shared" si="14"/>
        <v/>
      </c>
      <c r="AB20" s="43"/>
      <c r="AE20" s="4">
        <v>10</v>
      </c>
      <c r="AF20" s="145" t="str">
        <f>初期条件設定表!U14</f>
        <v>システムテスト</v>
      </c>
      <c r="AG20" s="176">
        <f>初期条件設定表!V14</f>
        <v>0</v>
      </c>
    </row>
    <row r="21" spans="1:33" ht="46.15" customHeight="1">
      <c r="A21" s="117" t="str">
        <f t="shared" si="7"/>
        <v/>
      </c>
      <c r="B21" s="101" t="s">
        <v>30</v>
      </c>
      <c r="C21" s="232" t="s">
        <v>3</v>
      </c>
      <c r="D21" s="104" t="s">
        <v>30</v>
      </c>
      <c r="E21" s="90" t="str">
        <f t="shared" si="15"/>
        <v/>
      </c>
      <c r="F21" s="91" t="s">
        <v>28</v>
      </c>
      <c r="G21" s="92" t="str">
        <f t="shared" si="16"/>
        <v/>
      </c>
      <c r="H21" s="146" t="s">
        <v>29</v>
      </c>
      <c r="I21" s="148" t="str">
        <f t="shared" si="8"/>
        <v/>
      </c>
      <c r="J21" s="151"/>
      <c r="K21" s="93" t="str">
        <f t="shared" si="9"/>
        <v/>
      </c>
      <c r="L21" s="169" t="s">
        <v>0</v>
      </c>
      <c r="M21" s="172"/>
      <c r="N21" s="173"/>
      <c r="O21" s="371"/>
      <c r="P21" s="71" t="str">
        <f t="shared" si="0"/>
        <v/>
      </c>
      <c r="Q21" s="71" t="str">
        <f t="shared" si="10"/>
        <v/>
      </c>
      <c r="R21" s="72" t="str">
        <f t="shared" si="17"/>
        <v/>
      </c>
      <c r="S21" s="73" t="str">
        <f t="shared" si="2"/>
        <v/>
      </c>
      <c r="T21" s="73" t="str">
        <f t="shared" si="3"/>
        <v/>
      </c>
      <c r="U21" s="73" t="str">
        <f t="shared" si="4"/>
        <v/>
      </c>
      <c r="V21" s="73" t="str">
        <f t="shared" si="5"/>
        <v/>
      </c>
      <c r="W21" s="73" t="str">
        <f t="shared" si="6"/>
        <v/>
      </c>
      <c r="X21" s="73" t="str">
        <f t="shared" si="11"/>
        <v/>
      </c>
      <c r="Y21" s="73" t="str">
        <f t="shared" si="13"/>
        <v/>
      </c>
      <c r="Z21" s="88" t="str">
        <f t="shared" si="12"/>
        <v/>
      </c>
      <c r="AA21" s="42" t="str">
        <f t="shared" si="14"/>
        <v/>
      </c>
      <c r="AB21" s="43"/>
      <c r="AE21" s="4">
        <v>11</v>
      </c>
      <c r="AF21" s="145" t="str">
        <f>初期条件設定表!U15</f>
        <v>運用テスト</v>
      </c>
      <c r="AG21" s="176">
        <f>初期条件設定表!V15</f>
        <v>0</v>
      </c>
    </row>
    <row r="22" spans="1:33" ht="46.15" customHeight="1">
      <c r="A22" s="117" t="str">
        <f t="shared" si="7"/>
        <v/>
      </c>
      <c r="B22" s="101" t="s">
        <v>30</v>
      </c>
      <c r="C22" s="232" t="s">
        <v>3</v>
      </c>
      <c r="D22" s="104" t="s">
        <v>30</v>
      </c>
      <c r="E22" s="90" t="str">
        <f t="shared" si="15"/>
        <v/>
      </c>
      <c r="F22" s="91" t="s">
        <v>28</v>
      </c>
      <c r="G22" s="92" t="str">
        <f t="shared" si="16"/>
        <v/>
      </c>
      <c r="H22" s="146" t="s">
        <v>29</v>
      </c>
      <c r="I22" s="148" t="str">
        <f t="shared" si="8"/>
        <v/>
      </c>
      <c r="J22" s="151"/>
      <c r="K22" s="93" t="str">
        <f t="shared" si="9"/>
        <v/>
      </c>
      <c r="L22" s="169" t="s">
        <v>0</v>
      </c>
      <c r="M22" s="172"/>
      <c r="N22" s="173"/>
      <c r="O22" s="371"/>
      <c r="P22" s="71" t="str">
        <f t="shared" si="0"/>
        <v/>
      </c>
      <c r="Q22" s="71" t="str">
        <f t="shared" si="10"/>
        <v/>
      </c>
      <c r="R22" s="72" t="str">
        <f t="shared" si="17"/>
        <v/>
      </c>
      <c r="S22" s="73" t="str">
        <f t="shared" si="2"/>
        <v/>
      </c>
      <c r="T22" s="73" t="str">
        <f t="shared" si="3"/>
        <v/>
      </c>
      <c r="U22" s="73" t="str">
        <f t="shared" si="4"/>
        <v/>
      </c>
      <c r="V22" s="73" t="str">
        <f t="shared" si="5"/>
        <v/>
      </c>
      <c r="W22" s="73" t="str">
        <f t="shared" si="6"/>
        <v/>
      </c>
      <c r="X22" s="73" t="str">
        <f t="shared" si="11"/>
        <v/>
      </c>
      <c r="Y22" s="73" t="str">
        <f t="shared" si="13"/>
        <v/>
      </c>
      <c r="Z22" s="88" t="str">
        <f t="shared" si="12"/>
        <v/>
      </c>
      <c r="AA22" s="42" t="str">
        <f t="shared" si="14"/>
        <v/>
      </c>
      <c r="AB22" s="43"/>
      <c r="AE22" s="4">
        <v>12</v>
      </c>
      <c r="AF22" s="145" t="str">
        <f>初期条件設定表!U16</f>
        <v xml:space="preserve"> </v>
      </c>
      <c r="AG22" s="176">
        <f>初期条件設定表!V16</f>
        <v>0</v>
      </c>
    </row>
    <row r="23" spans="1:33" ht="46.15" customHeight="1">
      <c r="A23" s="117" t="str">
        <f t="shared" si="7"/>
        <v/>
      </c>
      <c r="B23" s="101" t="s">
        <v>30</v>
      </c>
      <c r="C23" s="232" t="s">
        <v>3</v>
      </c>
      <c r="D23" s="104" t="s">
        <v>30</v>
      </c>
      <c r="E23" s="90" t="str">
        <f t="shared" si="15"/>
        <v/>
      </c>
      <c r="F23" s="91" t="s">
        <v>28</v>
      </c>
      <c r="G23" s="92" t="str">
        <f t="shared" si="16"/>
        <v/>
      </c>
      <c r="H23" s="146" t="s">
        <v>29</v>
      </c>
      <c r="I23" s="148" t="str">
        <f t="shared" si="8"/>
        <v/>
      </c>
      <c r="J23" s="151"/>
      <c r="K23" s="93" t="str">
        <f t="shared" si="9"/>
        <v/>
      </c>
      <c r="L23" s="169" t="s">
        <v>0</v>
      </c>
      <c r="M23" s="172"/>
      <c r="N23" s="173"/>
      <c r="O23" s="371"/>
      <c r="P23" s="71" t="str">
        <f t="shared" si="0"/>
        <v/>
      </c>
      <c r="Q23" s="71" t="str">
        <f t="shared" si="10"/>
        <v/>
      </c>
      <c r="R23" s="72" t="str">
        <f t="shared" si="17"/>
        <v/>
      </c>
      <c r="S23" s="73" t="str">
        <f t="shared" si="2"/>
        <v/>
      </c>
      <c r="T23" s="73" t="str">
        <f t="shared" si="3"/>
        <v/>
      </c>
      <c r="U23" s="73" t="str">
        <f t="shared" si="4"/>
        <v/>
      </c>
      <c r="V23" s="73" t="str">
        <f t="shared" si="5"/>
        <v/>
      </c>
      <c r="W23" s="73" t="str">
        <f t="shared" si="6"/>
        <v/>
      </c>
      <c r="X23" s="73" t="str">
        <f t="shared" si="11"/>
        <v/>
      </c>
      <c r="Y23" s="73" t="str">
        <f t="shared" si="13"/>
        <v/>
      </c>
      <c r="Z23" s="88" t="str">
        <f t="shared" si="12"/>
        <v/>
      </c>
      <c r="AA23" s="42" t="str">
        <f t="shared" si="14"/>
        <v/>
      </c>
      <c r="AB23" s="43"/>
      <c r="AE23" s="4">
        <v>13</v>
      </c>
      <c r="AF23" s="145" t="str">
        <f>初期条件設定表!U17</f>
        <v xml:space="preserve"> </v>
      </c>
      <c r="AG23" s="176">
        <f>初期条件設定表!V17</f>
        <v>0</v>
      </c>
    </row>
    <row r="24" spans="1:33" ht="46.15" customHeight="1">
      <c r="A24" s="117" t="str">
        <f t="shared" si="7"/>
        <v/>
      </c>
      <c r="B24" s="101" t="s">
        <v>30</v>
      </c>
      <c r="C24" s="232" t="s">
        <v>3</v>
      </c>
      <c r="D24" s="104" t="s">
        <v>30</v>
      </c>
      <c r="E24" s="90" t="str">
        <f t="shared" si="15"/>
        <v/>
      </c>
      <c r="F24" s="91" t="s">
        <v>28</v>
      </c>
      <c r="G24" s="92" t="str">
        <f t="shared" si="16"/>
        <v/>
      </c>
      <c r="H24" s="146" t="s">
        <v>29</v>
      </c>
      <c r="I24" s="148" t="str">
        <f t="shared" si="8"/>
        <v/>
      </c>
      <c r="J24" s="151"/>
      <c r="K24" s="93" t="str">
        <f t="shared" si="9"/>
        <v/>
      </c>
      <c r="L24" s="169" t="s">
        <v>0</v>
      </c>
      <c r="M24" s="172"/>
      <c r="N24" s="173"/>
      <c r="O24" s="371"/>
      <c r="P24" s="71" t="str">
        <f t="shared" si="0"/>
        <v/>
      </c>
      <c r="Q24" s="71" t="str">
        <f t="shared" si="10"/>
        <v/>
      </c>
      <c r="R24" s="72" t="str">
        <f t="shared" si="17"/>
        <v/>
      </c>
      <c r="S24" s="73" t="str">
        <f t="shared" si="2"/>
        <v/>
      </c>
      <c r="T24" s="73" t="str">
        <f t="shared" si="3"/>
        <v/>
      </c>
      <c r="U24" s="73" t="str">
        <f t="shared" si="4"/>
        <v/>
      </c>
      <c r="V24" s="73" t="str">
        <f t="shared" si="5"/>
        <v/>
      </c>
      <c r="W24" s="73" t="str">
        <f t="shared" si="6"/>
        <v/>
      </c>
      <c r="X24" s="73" t="str">
        <f t="shared" si="11"/>
        <v/>
      </c>
      <c r="Y24" s="73" t="str">
        <f t="shared" si="13"/>
        <v/>
      </c>
      <c r="Z24" s="88" t="str">
        <f t="shared" si="12"/>
        <v/>
      </c>
      <c r="AA24" s="42" t="str">
        <f t="shared" si="14"/>
        <v/>
      </c>
      <c r="AB24" s="43"/>
      <c r="AE24" s="4">
        <v>14</v>
      </c>
      <c r="AF24" s="145" t="str">
        <f>初期条件設定表!U18</f>
        <v xml:space="preserve"> </v>
      </c>
      <c r="AG24" s="176">
        <f>初期条件設定表!V18</f>
        <v>0</v>
      </c>
    </row>
    <row r="25" spans="1:33" ht="46.15" customHeight="1">
      <c r="A25" s="117" t="str">
        <f t="shared" si="7"/>
        <v/>
      </c>
      <c r="B25" s="101" t="s">
        <v>30</v>
      </c>
      <c r="C25" s="232" t="s">
        <v>3</v>
      </c>
      <c r="D25" s="104" t="s">
        <v>30</v>
      </c>
      <c r="E25" s="90" t="str">
        <f t="shared" si="15"/>
        <v/>
      </c>
      <c r="F25" s="91" t="s">
        <v>28</v>
      </c>
      <c r="G25" s="92" t="str">
        <f t="shared" si="16"/>
        <v/>
      </c>
      <c r="H25" s="146" t="s">
        <v>29</v>
      </c>
      <c r="I25" s="148" t="str">
        <f t="shared" si="8"/>
        <v/>
      </c>
      <c r="J25" s="151"/>
      <c r="K25" s="93" t="str">
        <f t="shared" si="9"/>
        <v/>
      </c>
      <c r="L25" s="169" t="s">
        <v>0</v>
      </c>
      <c r="M25" s="172"/>
      <c r="N25" s="173"/>
      <c r="O25" s="371"/>
      <c r="P25" s="71" t="str">
        <f t="shared" si="0"/>
        <v/>
      </c>
      <c r="Q25" s="71" t="str">
        <f t="shared" si="10"/>
        <v/>
      </c>
      <c r="R25" s="72" t="str">
        <f t="shared" si="17"/>
        <v/>
      </c>
      <c r="S25" s="73" t="str">
        <f t="shared" si="2"/>
        <v/>
      </c>
      <c r="T25" s="73" t="str">
        <f t="shared" si="3"/>
        <v/>
      </c>
      <c r="U25" s="73" t="str">
        <f t="shared" si="4"/>
        <v/>
      </c>
      <c r="V25" s="73" t="str">
        <f t="shared" si="5"/>
        <v/>
      </c>
      <c r="W25" s="73" t="str">
        <f t="shared" si="6"/>
        <v/>
      </c>
      <c r="X25" s="73" t="str">
        <f t="shared" si="11"/>
        <v/>
      </c>
      <c r="Y25" s="73" t="str">
        <f t="shared" si="13"/>
        <v/>
      </c>
      <c r="Z25" s="88" t="str">
        <f t="shared" si="12"/>
        <v/>
      </c>
      <c r="AA25" s="42" t="str">
        <f t="shared" si="14"/>
        <v/>
      </c>
      <c r="AB25" s="43"/>
      <c r="AE25" s="4">
        <v>15</v>
      </c>
      <c r="AF25" s="145" t="str">
        <f>初期条件設定表!U19</f>
        <v xml:space="preserve"> </v>
      </c>
      <c r="AG25" s="176">
        <f>初期条件設定表!V19</f>
        <v>0</v>
      </c>
    </row>
    <row r="26" spans="1:33" ht="46.15" customHeight="1">
      <c r="A26" s="117" t="str">
        <f t="shared" si="7"/>
        <v/>
      </c>
      <c r="B26" s="101" t="s">
        <v>30</v>
      </c>
      <c r="C26" s="232" t="s">
        <v>3</v>
      </c>
      <c r="D26" s="104" t="s">
        <v>30</v>
      </c>
      <c r="E26" s="90" t="str">
        <f t="shared" si="15"/>
        <v/>
      </c>
      <c r="F26" s="91" t="s">
        <v>28</v>
      </c>
      <c r="G26" s="92" t="str">
        <f t="shared" si="16"/>
        <v/>
      </c>
      <c r="H26" s="146" t="s">
        <v>29</v>
      </c>
      <c r="I26" s="148" t="str">
        <f t="shared" si="8"/>
        <v/>
      </c>
      <c r="J26" s="151"/>
      <c r="K26" s="93" t="str">
        <f t="shared" si="9"/>
        <v/>
      </c>
      <c r="L26" s="169" t="s">
        <v>0</v>
      </c>
      <c r="M26" s="172"/>
      <c r="N26" s="173"/>
      <c r="O26" s="371"/>
      <c r="P26" s="71" t="str">
        <f t="shared" si="0"/>
        <v/>
      </c>
      <c r="Q26" s="71" t="str">
        <f t="shared" si="10"/>
        <v/>
      </c>
      <c r="R26" s="72" t="str">
        <f t="shared" si="17"/>
        <v/>
      </c>
      <c r="S26" s="73" t="str">
        <f t="shared" si="2"/>
        <v/>
      </c>
      <c r="T26" s="73" t="str">
        <f t="shared" si="3"/>
        <v/>
      </c>
      <c r="U26" s="73" t="str">
        <f t="shared" si="4"/>
        <v/>
      </c>
      <c r="V26" s="73" t="str">
        <f t="shared" si="5"/>
        <v/>
      </c>
      <c r="W26" s="73" t="str">
        <f t="shared" si="6"/>
        <v/>
      </c>
      <c r="X26" s="73" t="str">
        <f t="shared" si="11"/>
        <v/>
      </c>
      <c r="Y26" s="73" t="str">
        <f t="shared" si="13"/>
        <v/>
      </c>
      <c r="Z26" s="88" t="str">
        <f t="shared" si="12"/>
        <v/>
      </c>
      <c r="AA26" s="42" t="str">
        <f t="shared" si="14"/>
        <v/>
      </c>
      <c r="AB26" s="43"/>
      <c r="AE26" s="4">
        <v>16</v>
      </c>
      <c r="AF26" s="145" t="str">
        <f>初期条件設定表!U20</f>
        <v xml:space="preserve"> </v>
      </c>
      <c r="AG26" s="176">
        <f>初期条件設定表!V20</f>
        <v>0</v>
      </c>
    </row>
    <row r="27" spans="1:33" ht="46.15" customHeight="1">
      <c r="A27" s="117" t="str">
        <f t="shared" si="7"/>
        <v/>
      </c>
      <c r="B27" s="101" t="s">
        <v>30</v>
      </c>
      <c r="C27" s="232" t="s">
        <v>3</v>
      </c>
      <c r="D27" s="104" t="s">
        <v>30</v>
      </c>
      <c r="E27" s="90" t="str">
        <f t="shared" si="15"/>
        <v/>
      </c>
      <c r="F27" s="91" t="s">
        <v>28</v>
      </c>
      <c r="G27" s="92" t="str">
        <f t="shared" si="16"/>
        <v/>
      </c>
      <c r="H27" s="146" t="s">
        <v>29</v>
      </c>
      <c r="I27" s="148" t="str">
        <f t="shared" si="8"/>
        <v/>
      </c>
      <c r="J27" s="151"/>
      <c r="K27" s="93" t="str">
        <f t="shared" si="9"/>
        <v/>
      </c>
      <c r="L27" s="169" t="s">
        <v>0</v>
      </c>
      <c r="M27" s="172"/>
      <c r="N27" s="173"/>
      <c r="O27" s="371"/>
      <c r="P27" s="71" t="str">
        <f t="shared" si="0"/>
        <v/>
      </c>
      <c r="Q27" s="71" t="str">
        <f t="shared" si="10"/>
        <v/>
      </c>
      <c r="R27" s="72" t="str">
        <f t="shared" si="17"/>
        <v/>
      </c>
      <c r="S27" s="73" t="str">
        <f t="shared" si="2"/>
        <v/>
      </c>
      <c r="T27" s="73" t="str">
        <f t="shared" si="3"/>
        <v/>
      </c>
      <c r="U27" s="73" t="str">
        <f t="shared" si="4"/>
        <v/>
      </c>
      <c r="V27" s="73" t="str">
        <f t="shared" si="5"/>
        <v/>
      </c>
      <c r="W27" s="73" t="str">
        <f t="shared" si="6"/>
        <v/>
      </c>
      <c r="X27" s="73" t="str">
        <f t="shared" si="11"/>
        <v/>
      </c>
      <c r="Y27" s="73" t="str">
        <f t="shared" si="13"/>
        <v/>
      </c>
      <c r="Z27" s="88" t="str">
        <f t="shared" si="12"/>
        <v/>
      </c>
      <c r="AA27" s="42" t="str">
        <f t="shared" si="14"/>
        <v/>
      </c>
      <c r="AB27" s="43"/>
      <c r="AE27" s="4">
        <v>17</v>
      </c>
      <c r="AF27" s="145" t="str">
        <f>初期条件設定表!U21</f>
        <v xml:space="preserve"> </v>
      </c>
      <c r="AG27" s="176">
        <f>初期条件設定表!V21</f>
        <v>0</v>
      </c>
    </row>
    <row r="28" spans="1:33" ht="46.15" customHeight="1">
      <c r="A28" s="117" t="str">
        <f t="shared" si="7"/>
        <v/>
      </c>
      <c r="B28" s="101" t="s">
        <v>30</v>
      </c>
      <c r="C28" s="232" t="s">
        <v>3</v>
      </c>
      <c r="D28" s="104" t="s">
        <v>30</v>
      </c>
      <c r="E28" s="90" t="str">
        <f t="shared" si="15"/>
        <v/>
      </c>
      <c r="F28" s="91" t="s">
        <v>28</v>
      </c>
      <c r="G28" s="92" t="str">
        <f t="shared" si="16"/>
        <v/>
      </c>
      <c r="H28" s="146" t="s">
        <v>29</v>
      </c>
      <c r="I28" s="148" t="str">
        <f t="shared" si="8"/>
        <v/>
      </c>
      <c r="J28" s="151"/>
      <c r="K28" s="93" t="str">
        <f t="shared" si="9"/>
        <v/>
      </c>
      <c r="L28" s="169" t="s">
        <v>0</v>
      </c>
      <c r="M28" s="172"/>
      <c r="N28" s="173"/>
      <c r="O28" s="371"/>
      <c r="P28" s="71" t="str">
        <f t="shared" si="0"/>
        <v/>
      </c>
      <c r="Q28" s="71" t="str">
        <f t="shared" si="10"/>
        <v/>
      </c>
      <c r="R28" s="72" t="str">
        <f t="shared" si="17"/>
        <v/>
      </c>
      <c r="S28" s="73" t="str">
        <f t="shared" si="2"/>
        <v/>
      </c>
      <c r="T28" s="73" t="str">
        <f t="shared" si="3"/>
        <v/>
      </c>
      <c r="U28" s="73" t="str">
        <f t="shared" si="4"/>
        <v/>
      </c>
      <c r="V28" s="73" t="str">
        <f t="shared" si="5"/>
        <v/>
      </c>
      <c r="W28" s="73" t="str">
        <f t="shared" si="6"/>
        <v/>
      </c>
      <c r="X28" s="73" t="str">
        <f t="shared" si="11"/>
        <v/>
      </c>
      <c r="Y28" s="73" t="str">
        <f t="shared" si="13"/>
        <v/>
      </c>
      <c r="Z28" s="88" t="str">
        <f t="shared" si="12"/>
        <v/>
      </c>
      <c r="AA28" s="42" t="str">
        <f t="shared" si="14"/>
        <v/>
      </c>
      <c r="AB28" s="43"/>
      <c r="AE28" s="4">
        <v>18</v>
      </c>
      <c r="AF28" s="145" t="str">
        <f>初期条件設定表!U22</f>
        <v xml:space="preserve"> </v>
      </c>
      <c r="AG28" s="176">
        <f>初期条件設定表!V22</f>
        <v>0</v>
      </c>
    </row>
    <row r="29" spans="1:33" ht="46.15" customHeight="1">
      <c r="A29" s="117" t="str">
        <f t="shared" si="7"/>
        <v/>
      </c>
      <c r="B29" s="101" t="s">
        <v>30</v>
      </c>
      <c r="C29" s="232" t="s">
        <v>3</v>
      </c>
      <c r="D29" s="104" t="s">
        <v>30</v>
      </c>
      <c r="E29" s="90" t="str">
        <f t="shared" si="15"/>
        <v/>
      </c>
      <c r="F29" s="91" t="s">
        <v>28</v>
      </c>
      <c r="G29" s="92" t="str">
        <f t="shared" si="16"/>
        <v/>
      </c>
      <c r="H29" s="146" t="s">
        <v>29</v>
      </c>
      <c r="I29" s="148" t="str">
        <f t="shared" si="8"/>
        <v/>
      </c>
      <c r="J29" s="151"/>
      <c r="K29" s="93" t="str">
        <f t="shared" si="9"/>
        <v/>
      </c>
      <c r="L29" s="169" t="s">
        <v>0</v>
      </c>
      <c r="M29" s="172"/>
      <c r="N29" s="173"/>
      <c r="O29" s="371"/>
      <c r="P29" s="71" t="str">
        <f t="shared" si="0"/>
        <v/>
      </c>
      <c r="Q29" s="71" t="str">
        <f t="shared" si="10"/>
        <v/>
      </c>
      <c r="R29" s="72" t="str">
        <f t="shared" si="17"/>
        <v/>
      </c>
      <c r="S29" s="73" t="str">
        <f t="shared" si="2"/>
        <v/>
      </c>
      <c r="T29" s="73" t="str">
        <f t="shared" si="3"/>
        <v/>
      </c>
      <c r="U29" s="73" t="str">
        <f t="shared" si="4"/>
        <v/>
      </c>
      <c r="V29" s="73" t="str">
        <f t="shared" si="5"/>
        <v/>
      </c>
      <c r="W29" s="73" t="str">
        <f t="shared" si="6"/>
        <v/>
      </c>
      <c r="X29" s="73" t="str">
        <f t="shared" si="11"/>
        <v/>
      </c>
      <c r="Y29" s="73" t="str">
        <f t="shared" si="13"/>
        <v/>
      </c>
      <c r="Z29" s="88" t="str">
        <f t="shared" si="12"/>
        <v/>
      </c>
      <c r="AA29" s="42" t="str">
        <f t="shared" si="14"/>
        <v/>
      </c>
      <c r="AB29" s="43"/>
      <c r="AE29" s="4">
        <v>19</v>
      </c>
      <c r="AF29" s="145" t="str">
        <f>初期条件設定表!U23</f>
        <v xml:space="preserve"> </v>
      </c>
      <c r="AG29" s="176">
        <f>初期条件設定表!V23</f>
        <v>0</v>
      </c>
    </row>
    <row r="30" spans="1:33" ht="46.15" customHeight="1">
      <c r="A30" s="117" t="str">
        <f t="shared" si="7"/>
        <v/>
      </c>
      <c r="B30" s="101" t="s">
        <v>30</v>
      </c>
      <c r="C30" s="232" t="s">
        <v>3</v>
      </c>
      <c r="D30" s="104" t="s">
        <v>30</v>
      </c>
      <c r="E30" s="90" t="str">
        <f t="shared" si="15"/>
        <v/>
      </c>
      <c r="F30" s="91" t="s">
        <v>28</v>
      </c>
      <c r="G30" s="92" t="str">
        <f t="shared" si="16"/>
        <v/>
      </c>
      <c r="H30" s="146" t="s">
        <v>29</v>
      </c>
      <c r="I30" s="148" t="str">
        <f t="shared" si="8"/>
        <v/>
      </c>
      <c r="J30" s="151"/>
      <c r="K30" s="93" t="str">
        <f t="shared" si="9"/>
        <v/>
      </c>
      <c r="L30" s="169" t="s">
        <v>0</v>
      </c>
      <c r="M30" s="172"/>
      <c r="N30" s="173"/>
      <c r="O30" s="371"/>
      <c r="P30" s="71" t="str">
        <f t="shared" si="0"/>
        <v/>
      </c>
      <c r="Q30" s="71" t="str">
        <f t="shared" si="10"/>
        <v/>
      </c>
      <c r="R30" s="72" t="str">
        <f t="shared" si="17"/>
        <v/>
      </c>
      <c r="S30" s="73" t="str">
        <f t="shared" si="2"/>
        <v/>
      </c>
      <c r="T30" s="73" t="str">
        <f t="shared" si="3"/>
        <v/>
      </c>
      <c r="U30" s="73" t="str">
        <f t="shared" si="4"/>
        <v/>
      </c>
      <c r="V30" s="73" t="str">
        <f t="shared" si="5"/>
        <v/>
      </c>
      <c r="W30" s="73" t="str">
        <f t="shared" si="6"/>
        <v/>
      </c>
      <c r="X30" s="73" t="str">
        <f t="shared" si="11"/>
        <v/>
      </c>
      <c r="Y30" s="73" t="str">
        <f t="shared" si="13"/>
        <v/>
      </c>
      <c r="Z30" s="88" t="str">
        <f t="shared" si="12"/>
        <v/>
      </c>
      <c r="AA30" s="42" t="str">
        <f t="shared" si="14"/>
        <v/>
      </c>
      <c r="AB30" s="43"/>
      <c r="AE30" s="4">
        <v>20</v>
      </c>
      <c r="AF30" s="145" t="str">
        <f>初期条件設定表!U24</f>
        <v xml:space="preserve"> </v>
      </c>
      <c r="AG30" s="176">
        <f>初期条件設定表!V24</f>
        <v>0</v>
      </c>
    </row>
    <row r="31" spans="1:33" ht="46.15" customHeight="1">
      <c r="A31" s="117" t="str">
        <f t="shared" si="7"/>
        <v/>
      </c>
      <c r="B31" s="102" t="s">
        <v>30</v>
      </c>
      <c r="C31" s="233" t="s">
        <v>3</v>
      </c>
      <c r="D31" s="105" t="s">
        <v>30</v>
      </c>
      <c r="E31" s="90" t="str">
        <f t="shared" si="15"/>
        <v/>
      </c>
      <c r="F31" s="91" t="s">
        <v>28</v>
      </c>
      <c r="G31" s="92" t="str">
        <f t="shared" si="16"/>
        <v/>
      </c>
      <c r="H31" s="146" t="s">
        <v>29</v>
      </c>
      <c r="I31" s="148" t="str">
        <f t="shared" si="8"/>
        <v/>
      </c>
      <c r="J31" s="151"/>
      <c r="K31" s="93" t="str">
        <f t="shared" si="9"/>
        <v/>
      </c>
      <c r="L31" s="169" t="s">
        <v>0</v>
      </c>
      <c r="M31" s="172"/>
      <c r="N31" s="173"/>
      <c r="O31" s="371"/>
      <c r="P31" s="71" t="str">
        <f t="shared" si="0"/>
        <v/>
      </c>
      <c r="Q31" s="71" t="str">
        <f t="shared" si="10"/>
        <v/>
      </c>
      <c r="R31" s="72" t="str">
        <f t="shared" si="17"/>
        <v/>
      </c>
      <c r="S31" s="73" t="str">
        <f t="shared" si="2"/>
        <v/>
      </c>
      <c r="T31" s="73" t="str">
        <f t="shared" si="3"/>
        <v/>
      </c>
      <c r="U31" s="73" t="str">
        <f t="shared" si="4"/>
        <v/>
      </c>
      <c r="V31" s="73" t="str">
        <f t="shared" si="5"/>
        <v/>
      </c>
      <c r="W31" s="73" t="str">
        <f t="shared" si="6"/>
        <v/>
      </c>
      <c r="X31" s="73" t="str">
        <f t="shared" si="11"/>
        <v/>
      </c>
      <c r="Y31" s="73" t="str">
        <f t="shared" si="13"/>
        <v/>
      </c>
      <c r="Z31" s="88" t="str">
        <f t="shared" si="12"/>
        <v/>
      </c>
      <c r="AA31" s="42" t="str">
        <f t="shared" si="14"/>
        <v/>
      </c>
      <c r="AB31" s="43"/>
      <c r="AE31" s="4">
        <v>21</v>
      </c>
      <c r="AF31" s="145" t="str">
        <f>初期条件設定表!U25</f>
        <v xml:space="preserve"> </v>
      </c>
      <c r="AG31" s="176">
        <f>初期条件設定表!V25</f>
        <v>0</v>
      </c>
    </row>
    <row r="32" spans="1:33" ht="46.15" customHeight="1" thickBot="1">
      <c r="A32" s="117" t="str">
        <f t="shared" si="7"/>
        <v/>
      </c>
      <c r="B32" s="101" t="s">
        <v>30</v>
      </c>
      <c r="C32" s="232" t="s">
        <v>3</v>
      </c>
      <c r="D32" s="104" t="s">
        <v>30</v>
      </c>
      <c r="E32" s="90" t="str">
        <f t="shared" si="15"/>
        <v/>
      </c>
      <c r="F32" s="91" t="s">
        <v>28</v>
      </c>
      <c r="G32" s="92" t="str">
        <f t="shared" si="16"/>
        <v/>
      </c>
      <c r="H32" s="146" t="s">
        <v>29</v>
      </c>
      <c r="I32" s="148" t="str">
        <f t="shared" si="8"/>
        <v/>
      </c>
      <c r="J32" s="151"/>
      <c r="K32" s="93" t="str">
        <f t="shared" si="9"/>
        <v/>
      </c>
      <c r="L32" s="169" t="s">
        <v>0</v>
      </c>
      <c r="M32" s="177"/>
      <c r="N32" s="178"/>
      <c r="O32" s="371"/>
      <c r="P32" s="71" t="str">
        <f t="shared" si="0"/>
        <v/>
      </c>
      <c r="Q32" s="71" t="str">
        <f t="shared" si="10"/>
        <v/>
      </c>
      <c r="R32" s="72" t="str">
        <f t="shared" si="17"/>
        <v/>
      </c>
      <c r="S32" s="73" t="str">
        <f t="shared" si="2"/>
        <v/>
      </c>
      <c r="T32" s="73" t="str">
        <f t="shared" si="3"/>
        <v/>
      </c>
      <c r="U32" s="73" t="str">
        <f t="shared" si="4"/>
        <v/>
      </c>
      <c r="V32" s="73" t="str">
        <f t="shared" si="5"/>
        <v/>
      </c>
      <c r="W32" s="73" t="str">
        <f t="shared" si="6"/>
        <v/>
      </c>
      <c r="X32" s="73" t="str">
        <f t="shared" si="11"/>
        <v/>
      </c>
      <c r="Y32" s="73" t="str">
        <f t="shared" si="13"/>
        <v/>
      </c>
      <c r="Z32" s="88" t="str">
        <f t="shared" si="12"/>
        <v/>
      </c>
      <c r="AA32" s="42" t="str">
        <f t="shared" si="14"/>
        <v/>
      </c>
      <c r="AB32" s="43"/>
      <c r="AE32" s="4">
        <v>22</v>
      </c>
      <c r="AF32" s="145" t="str">
        <f>初期条件設定表!U26</f>
        <v xml:space="preserve"> </v>
      </c>
      <c r="AG32" s="176" t="str">
        <f>初期条件設定表!V26</f>
        <v xml:space="preserve"> </v>
      </c>
    </row>
    <row r="33" spans="1:33" ht="46.15" hidden="1" customHeight="1">
      <c r="A33" s="117" t="str">
        <f t="shared" si="7"/>
        <v/>
      </c>
      <c r="B33" s="101" t="s">
        <v>30</v>
      </c>
      <c r="C33" s="89" t="s">
        <v>3</v>
      </c>
      <c r="D33" s="104" t="s">
        <v>30</v>
      </c>
      <c r="E33" s="90" t="str">
        <f t="shared" si="15"/>
        <v/>
      </c>
      <c r="F33" s="91" t="s">
        <v>28</v>
      </c>
      <c r="G33" s="92" t="str">
        <f t="shared" si="16"/>
        <v/>
      </c>
      <c r="H33" s="146" t="s">
        <v>29</v>
      </c>
      <c r="I33" s="148" t="str">
        <f t="shared" si="8"/>
        <v/>
      </c>
      <c r="J33" s="151"/>
      <c r="K33" s="93" t="str">
        <f t="shared" si="9"/>
        <v/>
      </c>
      <c r="L33" s="83" t="s">
        <v>0</v>
      </c>
      <c r="M33" s="179"/>
      <c r="N33" s="180"/>
      <c r="O33" s="107"/>
      <c r="P33" s="71" t="str">
        <f t="shared" si="0"/>
        <v/>
      </c>
      <c r="Q33" s="71" t="str">
        <f t="shared" si="10"/>
        <v/>
      </c>
      <c r="R33" s="72" t="str">
        <f t="shared" si="17"/>
        <v/>
      </c>
      <c r="S33" s="73" t="str">
        <f t="shared" si="2"/>
        <v/>
      </c>
      <c r="T33" s="73" t="str">
        <f t="shared" si="3"/>
        <v/>
      </c>
      <c r="U33" s="73" t="str">
        <f t="shared" si="4"/>
        <v/>
      </c>
      <c r="V33" s="73" t="str">
        <f t="shared" si="5"/>
        <v/>
      </c>
      <c r="W33" s="73" t="str">
        <f t="shared" si="6"/>
        <v/>
      </c>
      <c r="X33" s="73" t="str">
        <f t="shared" si="11"/>
        <v/>
      </c>
      <c r="Y33" s="73" t="str">
        <f t="shared" si="13"/>
        <v/>
      </c>
      <c r="Z33" s="88" t="str">
        <f t="shared" si="12"/>
        <v/>
      </c>
      <c r="AA33" s="42" t="str">
        <f t="shared" si="14"/>
        <v/>
      </c>
      <c r="AB33" s="43"/>
      <c r="AF33" s="176"/>
      <c r="AG33" s="176"/>
    </row>
    <row r="34" spans="1:33" ht="46.15" hidden="1" customHeight="1">
      <c r="A34" s="117" t="str">
        <f t="shared" si="7"/>
        <v/>
      </c>
      <c r="B34" s="101" t="s">
        <v>30</v>
      </c>
      <c r="C34" s="89" t="s">
        <v>3</v>
      </c>
      <c r="D34" s="104" t="s">
        <v>30</v>
      </c>
      <c r="E34" s="90" t="str">
        <f t="shared" si="15"/>
        <v/>
      </c>
      <c r="F34" s="91" t="s">
        <v>28</v>
      </c>
      <c r="G34" s="92" t="str">
        <f t="shared" si="16"/>
        <v/>
      </c>
      <c r="H34" s="146" t="s">
        <v>29</v>
      </c>
      <c r="I34" s="148" t="str">
        <f t="shared" si="8"/>
        <v/>
      </c>
      <c r="J34" s="151"/>
      <c r="K34" s="93" t="str">
        <f t="shared" si="9"/>
        <v/>
      </c>
      <c r="L34" s="83" t="s">
        <v>0</v>
      </c>
      <c r="M34" s="181"/>
      <c r="N34" s="182"/>
      <c r="O34" s="107"/>
      <c r="P34" s="71" t="str">
        <f t="shared" si="0"/>
        <v/>
      </c>
      <c r="Q34" s="71" t="str">
        <f t="shared" si="10"/>
        <v/>
      </c>
      <c r="R34" s="72" t="str">
        <f t="shared" si="17"/>
        <v/>
      </c>
      <c r="S34" s="73" t="str">
        <f t="shared" si="2"/>
        <v/>
      </c>
      <c r="T34" s="73" t="str">
        <f t="shared" si="3"/>
        <v/>
      </c>
      <c r="U34" s="73" t="str">
        <f t="shared" si="4"/>
        <v/>
      </c>
      <c r="V34" s="73" t="str">
        <f t="shared" si="5"/>
        <v/>
      </c>
      <c r="W34" s="73" t="str">
        <f t="shared" si="6"/>
        <v/>
      </c>
      <c r="X34" s="73" t="str">
        <f t="shared" ref="X34" si="18">IF(OR(DBCS($B34)="：",$B34="",DBCS($D34)="：",$D34=""),"",SUM(S34:W34))</f>
        <v/>
      </c>
      <c r="Y34" s="73" t="str">
        <f t="shared" si="13"/>
        <v/>
      </c>
      <c r="Z34" s="88" t="str">
        <f t="shared" si="12"/>
        <v/>
      </c>
      <c r="AA34" s="42"/>
      <c r="AB34" s="43"/>
      <c r="AF34" s="176"/>
      <c r="AG34" s="176"/>
    </row>
    <row r="35" spans="1:33" ht="46.15" hidden="1" customHeight="1" thickBot="1">
      <c r="A35" s="118" t="str">
        <f t="shared" si="7"/>
        <v/>
      </c>
      <c r="B35" s="103" t="s">
        <v>60</v>
      </c>
      <c r="C35" s="96" t="s">
        <v>24</v>
      </c>
      <c r="D35" s="106" t="s">
        <v>60</v>
      </c>
      <c r="E35" s="97" t="str">
        <f t="shared" si="15"/>
        <v/>
      </c>
      <c r="F35" s="98" t="s">
        <v>65</v>
      </c>
      <c r="G35" s="99" t="str">
        <f t="shared" si="16"/>
        <v/>
      </c>
      <c r="H35" s="147" t="s">
        <v>84</v>
      </c>
      <c r="I35" s="149" t="str">
        <f t="shared" si="8"/>
        <v/>
      </c>
      <c r="J35" s="152"/>
      <c r="K35" s="100" t="str">
        <f t="shared" si="9"/>
        <v/>
      </c>
      <c r="L35" s="84" t="s">
        <v>85</v>
      </c>
      <c r="M35" s="181"/>
      <c r="N35" s="182"/>
      <c r="O35" s="108"/>
      <c r="P35" s="71" t="str">
        <f t="shared" si="0"/>
        <v/>
      </c>
      <c r="Q35" s="71" t="str">
        <f t="shared" si="10"/>
        <v/>
      </c>
      <c r="R35" s="72" t="str">
        <f t="shared" si="17"/>
        <v/>
      </c>
      <c r="S35" s="73" t="str">
        <f t="shared" si="2"/>
        <v/>
      </c>
      <c r="T35" s="73" t="str">
        <f t="shared" si="3"/>
        <v/>
      </c>
      <c r="U35" s="73" t="str">
        <f t="shared" si="4"/>
        <v/>
      </c>
      <c r="V35" s="73" t="str">
        <f t="shared" si="5"/>
        <v/>
      </c>
      <c r="W35" s="73" t="str">
        <f t="shared" si="6"/>
        <v/>
      </c>
      <c r="X35" s="73" t="str">
        <f t="shared" ref="X35" si="19">IF(OR(DBCS($B35)="：",$B35="",DBCS($D35)="：",$D35=""),"",SUM(S35:W35))</f>
        <v/>
      </c>
      <c r="Y35" s="73" t="str">
        <f t="shared" si="13"/>
        <v/>
      </c>
      <c r="Z35" s="95" t="str">
        <f t="shared" si="12"/>
        <v/>
      </c>
      <c r="AA35" s="42" t="str">
        <f>IF(OR(DBCS($B35)="：",$B35="",DBCS($D35)="：",$D35=""),"",MAX(MIN($D35,TIME(23,59,59))-MAX($B35,$AH$1),0))</f>
        <v/>
      </c>
      <c r="AB35" s="43"/>
      <c r="AF35" s="176"/>
      <c r="AG35" s="176"/>
    </row>
    <row r="36" spans="1:33" ht="41.25" customHeight="1" thickBot="1">
      <c r="A36" s="44" t="s">
        <v>31</v>
      </c>
      <c r="B36" s="323"/>
      <c r="C36" s="324"/>
      <c r="D36" s="325"/>
      <c r="E36" s="326">
        <f>SUM(E9:E35)+SUM(G9:G35)/60</f>
        <v>0</v>
      </c>
      <c r="F36" s="327"/>
      <c r="G36" s="328" t="s">
        <v>1</v>
      </c>
      <c r="H36" s="329"/>
      <c r="I36" s="153"/>
      <c r="J36" s="154"/>
      <c r="K36" s="85">
        <f>SUM(K9:K35)</f>
        <v>0</v>
      </c>
      <c r="L36" s="86" t="s">
        <v>0</v>
      </c>
      <c r="M36" s="341"/>
      <c r="N36" s="342"/>
      <c r="O36" s="343"/>
      <c r="P36" s="58"/>
      <c r="Q36" s="58"/>
      <c r="R36" s="58"/>
      <c r="S36" s="58"/>
      <c r="T36" s="58"/>
      <c r="U36" s="58"/>
      <c r="V36" s="58"/>
      <c r="W36" s="74"/>
      <c r="X36" s="74"/>
      <c r="Y36" s="74"/>
      <c r="Z36" s="74"/>
      <c r="AA36" s="43"/>
      <c r="AB36" s="43"/>
    </row>
    <row r="37" spans="1:33" ht="19.5" customHeight="1">
      <c r="A37" s="9"/>
      <c r="B37" s="10"/>
      <c r="C37" s="10"/>
      <c r="D37" s="10"/>
      <c r="E37" s="2"/>
      <c r="F37" s="2"/>
      <c r="G37" s="10"/>
      <c r="H37" s="10"/>
      <c r="I37" s="10"/>
      <c r="J37" s="10"/>
      <c r="K37" s="1"/>
      <c r="L37" s="162"/>
      <c r="M37" s="11"/>
      <c r="N37" s="11"/>
      <c r="P37" s="58"/>
      <c r="Q37" s="58"/>
      <c r="R37" s="58"/>
      <c r="S37" s="58"/>
      <c r="T37" s="58"/>
      <c r="U37" s="58"/>
      <c r="V37" s="58"/>
      <c r="W37" s="58"/>
      <c r="X37" s="58"/>
      <c r="Y37" s="58"/>
      <c r="Z37" s="58"/>
    </row>
    <row r="38" spans="1:33">
      <c r="P38" s="58"/>
      <c r="Q38" s="58"/>
      <c r="R38" s="58"/>
      <c r="S38" s="58"/>
      <c r="T38" s="58"/>
      <c r="U38" s="58"/>
      <c r="V38" s="58"/>
      <c r="W38" s="58"/>
      <c r="X38" s="58"/>
      <c r="Y38" s="58"/>
      <c r="Z38" s="58"/>
    </row>
    <row r="39" spans="1:33">
      <c r="P39" s="58"/>
      <c r="Q39" s="58"/>
      <c r="R39" s="58"/>
      <c r="S39" s="58"/>
      <c r="T39" s="58"/>
      <c r="U39" s="58"/>
      <c r="V39" s="58"/>
      <c r="W39" s="58"/>
      <c r="X39" s="58"/>
      <c r="Y39" s="58"/>
      <c r="Z39" s="58"/>
    </row>
    <row r="40" spans="1:33">
      <c r="P40" s="58"/>
      <c r="Q40" s="58"/>
      <c r="R40" s="58"/>
      <c r="S40" s="58"/>
      <c r="T40" s="58"/>
      <c r="U40" s="58"/>
      <c r="V40" s="58"/>
      <c r="W40" s="58"/>
      <c r="X40" s="58"/>
      <c r="Y40" s="58"/>
      <c r="Z40" s="58"/>
    </row>
    <row r="41" spans="1:33">
      <c r="P41" s="58"/>
      <c r="Q41" s="58"/>
      <c r="R41" s="58"/>
      <c r="S41" s="58"/>
      <c r="T41" s="58"/>
      <c r="U41" s="58"/>
      <c r="V41" s="58"/>
      <c r="W41" s="58"/>
      <c r="X41" s="58"/>
      <c r="Y41" s="58"/>
      <c r="Z41" s="58"/>
    </row>
    <row r="42" spans="1:33">
      <c r="P42" s="58"/>
      <c r="Q42" s="58"/>
      <c r="R42" s="58"/>
      <c r="S42" s="58"/>
      <c r="T42" s="58"/>
      <c r="U42" s="58"/>
      <c r="V42" s="58"/>
      <c r="W42" s="58"/>
      <c r="X42" s="58"/>
      <c r="Y42" s="58"/>
      <c r="Z42" s="58"/>
    </row>
    <row r="43" spans="1:33">
      <c r="P43" s="58"/>
      <c r="Q43" s="58"/>
      <c r="R43" s="58"/>
      <c r="S43" s="58"/>
      <c r="T43" s="58"/>
      <c r="U43" s="58"/>
      <c r="V43" s="58"/>
      <c r="W43" s="58"/>
      <c r="X43" s="58"/>
      <c r="Y43" s="58"/>
      <c r="Z43" s="58"/>
    </row>
    <row r="44" spans="1:33">
      <c r="P44" s="58"/>
      <c r="Q44" s="58"/>
      <c r="R44" s="58"/>
      <c r="S44" s="58"/>
      <c r="T44" s="58"/>
      <c r="U44" s="58"/>
      <c r="V44" s="58"/>
      <c r="W44" s="58"/>
      <c r="X44" s="58"/>
      <c r="Y44" s="58"/>
      <c r="Z44" s="58"/>
    </row>
    <row r="45" spans="1:33">
      <c r="P45" s="58"/>
      <c r="Q45" s="58"/>
      <c r="R45" s="58"/>
      <c r="S45" s="58"/>
      <c r="T45" s="58"/>
      <c r="U45" s="58"/>
      <c r="V45" s="58"/>
      <c r="W45" s="58"/>
      <c r="X45" s="58"/>
      <c r="Y45" s="58"/>
      <c r="Z45" s="58"/>
    </row>
    <row r="46" spans="1:33">
      <c r="P46" s="58"/>
      <c r="Q46" s="58"/>
      <c r="R46" s="58"/>
      <c r="S46" s="58"/>
      <c r="T46" s="58"/>
      <c r="U46" s="58"/>
      <c r="V46" s="58"/>
      <c r="W46" s="58"/>
      <c r="X46" s="58"/>
      <c r="Y46" s="58"/>
      <c r="Z46" s="58"/>
    </row>
    <row r="47" spans="1:33">
      <c r="P47" s="58"/>
      <c r="Q47" s="58"/>
      <c r="R47" s="58"/>
      <c r="S47" s="58"/>
      <c r="T47" s="58"/>
      <c r="U47" s="58"/>
      <c r="V47" s="58"/>
      <c r="W47" s="58"/>
      <c r="X47" s="58"/>
      <c r="Y47" s="58"/>
      <c r="Z47" s="58"/>
    </row>
    <row r="48" spans="1:33">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sheetData>
  <sheetProtection sheet="1" objects="1" scenarios="1"/>
  <mergeCells count="29">
    <mergeCell ref="A7:A8"/>
    <mergeCell ref="B7:D8"/>
    <mergeCell ref="E7:H8"/>
    <mergeCell ref="K7:L8"/>
    <mergeCell ref="J7:J8"/>
    <mergeCell ref="I7:I8"/>
    <mergeCell ref="AI6:AJ6"/>
    <mergeCell ref="M7:N7"/>
    <mergeCell ref="X7:X8"/>
    <mergeCell ref="M36:O36"/>
    <mergeCell ref="U7:U8"/>
    <mergeCell ref="V7:V8"/>
    <mergeCell ref="W7:W8"/>
    <mergeCell ref="Q7:Q8"/>
    <mergeCell ref="R7:R8"/>
    <mergeCell ref="T7:T8"/>
    <mergeCell ref="S7:S8"/>
    <mergeCell ref="O7:O8"/>
    <mergeCell ref="P7:P8"/>
    <mergeCell ref="N6:O6"/>
    <mergeCell ref="B36:D36"/>
    <mergeCell ref="E36:F36"/>
    <mergeCell ref="G36:H36"/>
    <mergeCell ref="AE1:AE5"/>
    <mergeCell ref="B3:D3"/>
    <mergeCell ref="B4:D4"/>
    <mergeCell ref="B5:D5"/>
    <mergeCell ref="D1:O2"/>
    <mergeCell ref="N5:O5"/>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33:M35">
      <formula1>$AF$11:$AF$20</formula1>
    </dataValidation>
    <dataValidation type="list" allowBlank="1" showInputMessage="1" showErrorMessage="1" sqref="M9:M32">
      <formula1>$AF$11:$AF$21</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Q51"/>
  <sheetViews>
    <sheetView zoomScale="70" zoomScaleNormal="70" workbookViewId="0">
      <selection activeCell="R9" sqref="R9"/>
    </sheetView>
  </sheetViews>
  <sheetFormatPr defaultColWidth="11.375" defaultRowHeight="13.5"/>
  <cols>
    <col min="1" max="1" width="19.5" style="4" customWidth="1"/>
    <col min="2" max="2" width="9.625" style="4" customWidth="1"/>
    <col min="3" max="3" width="3.875" style="115"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c r="A1" s="45" t="s">
        <v>156</v>
      </c>
      <c r="B1" s="45"/>
      <c r="C1" s="123"/>
      <c r="D1" s="334" t="e">
        <f>"作　業　日　報　兼　直　接　人　件　費　個　別　明　細　表　（"&amp;AK7&amp;"年"&amp;AK8&amp;"月支払分）"</f>
        <v>#NUM!</v>
      </c>
      <c r="E1" s="334"/>
      <c r="F1" s="334"/>
      <c r="G1" s="334"/>
      <c r="H1" s="334"/>
      <c r="I1" s="334"/>
      <c r="J1" s="334"/>
      <c r="K1" s="334"/>
      <c r="L1" s="334"/>
      <c r="M1" s="334"/>
      <c r="N1" s="334"/>
      <c r="O1" s="334"/>
      <c r="AE1" s="330" t="s">
        <v>97</v>
      </c>
      <c r="AF1" s="59" t="s">
        <v>42</v>
      </c>
      <c r="AG1" s="60">
        <f>初期条件設定表!$C$10</f>
        <v>0</v>
      </c>
      <c r="AH1" s="60">
        <f>初期条件設定表!$C$14</f>
        <v>0</v>
      </c>
      <c r="AI1" s="58"/>
      <c r="AJ1" s="61" t="s">
        <v>11</v>
      </c>
      <c r="AK1" s="62" t="e">
        <f>'入力用 従事者別直接人件費集計表（前期）'!A9</f>
        <v>#NUM!</v>
      </c>
      <c r="AL1" s="58"/>
      <c r="AM1" s="58"/>
      <c r="AN1" s="61" t="s">
        <v>41</v>
      </c>
      <c r="AO1" s="63" t="str">
        <f ca="1">RIGHT(CELL("filename",A1),LEN(CELL("filename",A1))-FIND("]",CELL("filename",A1)))</f>
        <v>2024年3月作業分</v>
      </c>
      <c r="AP1" s="37"/>
      <c r="AQ1" s="38"/>
    </row>
    <row r="2" spans="1:43" ht="24.75" customHeight="1">
      <c r="C2" s="123"/>
      <c r="D2" s="334"/>
      <c r="E2" s="334"/>
      <c r="F2" s="334"/>
      <c r="G2" s="334"/>
      <c r="H2" s="334"/>
      <c r="I2" s="334"/>
      <c r="J2" s="334"/>
      <c r="K2" s="334"/>
      <c r="L2" s="334"/>
      <c r="M2" s="334"/>
      <c r="N2" s="334"/>
      <c r="O2" s="334"/>
      <c r="AE2" s="330"/>
      <c r="AF2" s="59"/>
      <c r="AG2" s="60">
        <f>初期条件設定表!$C$11</f>
        <v>0</v>
      </c>
      <c r="AH2" s="60">
        <f>初期条件設定表!$E$11</f>
        <v>0</v>
      </c>
      <c r="AI2" s="58"/>
      <c r="AJ2" s="61" t="s">
        <v>12</v>
      </c>
      <c r="AK2" s="62">
        <f>'入力用 従事者別直接人件費集計表（前期）'!D9</f>
        <v>3</v>
      </c>
      <c r="AL2" s="58"/>
      <c r="AM2" s="58"/>
      <c r="AN2" s="58"/>
      <c r="AO2" s="64"/>
    </row>
    <row r="3" spans="1:43" ht="27.75" customHeight="1">
      <c r="A3" s="3" t="s">
        <v>9</v>
      </c>
      <c r="B3" s="331" t="str">
        <f>'入力用 従事者別直接人件費集計表（前期）'!D5</f>
        <v/>
      </c>
      <c r="C3" s="331"/>
      <c r="D3" s="331"/>
      <c r="E3" s="39"/>
      <c r="F3" s="39"/>
      <c r="G3" s="39"/>
      <c r="H3" s="39"/>
      <c r="I3" s="39"/>
      <c r="J3" s="39"/>
      <c r="K3" s="39"/>
      <c r="L3" s="39"/>
      <c r="M3" s="39"/>
      <c r="N3" s="39"/>
      <c r="AE3" s="330"/>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32" t="str">
        <f>'入力用 従事者別直接人件費集計表（前期）'!D6</f>
        <v/>
      </c>
      <c r="C4" s="332"/>
      <c r="D4" s="332"/>
      <c r="E4" s="162"/>
      <c r="F4" s="162"/>
      <c r="G4" s="162"/>
      <c r="AE4" s="330"/>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33">
        <f>IF('入力用 従事者別直接人件費集計表（前期）'!Y8="","",'入力用 従事者別直接人件費集計表（前期）'!Y8)</f>
        <v>0</v>
      </c>
      <c r="C5" s="333"/>
      <c r="D5" s="333"/>
      <c r="E5" s="162"/>
      <c r="F5" s="162"/>
      <c r="G5" s="162"/>
      <c r="N5" s="335" t="s">
        <v>158</v>
      </c>
      <c r="O5" s="336"/>
      <c r="AE5" s="330"/>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48"/>
      <c r="O6" s="349"/>
      <c r="P6" s="69" t="s">
        <v>46</v>
      </c>
      <c r="Q6" s="70" t="s">
        <v>48</v>
      </c>
      <c r="R6" s="69" t="s">
        <v>47</v>
      </c>
      <c r="S6" s="69" t="s">
        <v>49</v>
      </c>
      <c r="T6" s="69" t="s">
        <v>50</v>
      </c>
      <c r="U6" s="69" t="s">
        <v>51</v>
      </c>
      <c r="V6" s="69" t="s">
        <v>61</v>
      </c>
      <c r="W6" s="69" t="s">
        <v>62</v>
      </c>
      <c r="X6" s="69" t="s">
        <v>63</v>
      </c>
      <c r="Y6" s="69"/>
      <c r="Z6" s="69"/>
      <c r="AA6" s="41"/>
      <c r="AF6" s="165" t="s">
        <v>98</v>
      </c>
      <c r="AG6" s="67">
        <f>IF(初期条件設定表!$C$24="末",TEXT(DATE(AK1,AK2,1)-1,"d"),初期条件設定表!$C$24)</f>
        <v>0</v>
      </c>
      <c r="AH6" s="58" t="s">
        <v>36</v>
      </c>
      <c r="AI6" s="337" t="s">
        <v>108</v>
      </c>
      <c r="AJ6" s="337"/>
      <c r="AK6" s="155">
        <f>初期条件設定表!$C$15</f>
        <v>0</v>
      </c>
    </row>
    <row r="7" spans="1:43" s="115" customFormat="1" ht="24" customHeight="1">
      <c r="A7" s="364" t="s">
        <v>7</v>
      </c>
      <c r="B7" s="352" t="s">
        <v>6</v>
      </c>
      <c r="C7" s="352"/>
      <c r="D7" s="352"/>
      <c r="E7" s="354" t="s">
        <v>5</v>
      </c>
      <c r="F7" s="355"/>
      <c r="G7" s="355"/>
      <c r="H7" s="356"/>
      <c r="I7" s="362" t="s">
        <v>107</v>
      </c>
      <c r="J7" s="362" t="s">
        <v>106</v>
      </c>
      <c r="K7" s="354" t="s">
        <v>4</v>
      </c>
      <c r="L7" s="355"/>
      <c r="M7" s="367" t="s">
        <v>115</v>
      </c>
      <c r="N7" s="339"/>
      <c r="O7" s="345" t="s">
        <v>157</v>
      </c>
      <c r="P7" s="366" t="s">
        <v>53</v>
      </c>
      <c r="Q7" s="344" t="s">
        <v>32</v>
      </c>
      <c r="R7" s="344" t="s">
        <v>33</v>
      </c>
      <c r="S7" s="344" t="s">
        <v>54</v>
      </c>
      <c r="T7" s="344"/>
      <c r="U7" s="344" t="s">
        <v>52</v>
      </c>
      <c r="V7" s="344"/>
      <c r="W7" s="344" t="s">
        <v>55</v>
      </c>
      <c r="X7" s="340" t="s">
        <v>56</v>
      </c>
      <c r="Y7" s="166"/>
      <c r="Z7" s="166"/>
      <c r="AJ7" s="115" t="s">
        <v>111</v>
      </c>
      <c r="AK7" s="116" t="e">
        <f>IF(初期条件設定表!C26="当月",'入力用 従事者別直接人件費集計表（前期）'!A9,'入力用 従事者別直接人件費集計表（前期）'!A10)</f>
        <v>#NUM!</v>
      </c>
    </row>
    <row r="8" spans="1:43" s="115" customFormat="1" ht="24" customHeight="1" thickBot="1">
      <c r="A8" s="365"/>
      <c r="B8" s="353"/>
      <c r="C8" s="353"/>
      <c r="D8" s="353"/>
      <c r="E8" s="357"/>
      <c r="F8" s="358"/>
      <c r="G8" s="358"/>
      <c r="H8" s="359"/>
      <c r="I8" s="363"/>
      <c r="J8" s="363"/>
      <c r="K8" s="360"/>
      <c r="L8" s="368"/>
      <c r="M8" s="188" t="s">
        <v>116</v>
      </c>
      <c r="N8" s="168" t="s">
        <v>130</v>
      </c>
      <c r="O8" s="346"/>
      <c r="P8" s="366"/>
      <c r="Q8" s="344"/>
      <c r="R8" s="344"/>
      <c r="S8" s="344"/>
      <c r="T8" s="344"/>
      <c r="U8" s="344"/>
      <c r="V8" s="344"/>
      <c r="W8" s="344"/>
      <c r="X8" s="340"/>
      <c r="Y8" s="166"/>
      <c r="Z8" s="166"/>
      <c r="AJ8" s="115" t="s">
        <v>110</v>
      </c>
      <c r="AK8" s="116">
        <f>IF(初期条件設定表!C26="当月",'入力用 従事者別直接人件費集計表（前期）'!D9,'入力用 従事者別直接人件費集計表（前期）'!D10)</f>
        <v>4</v>
      </c>
    </row>
    <row r="9" spans="1:43" ht="46.15" customHeight="1">
      <c r="A9" s="88" t="e">
        <f>Z9</f>
        <v>#NUM!</v>
      </c>
      <c r="B9" s="101" t="s">
        <v>30</v>
      </c>
      <c r="C9" s="89" t="s">
        <v>3</v>
      </c>
      <c r="D9" s="104" t="s">
        <v>30</v>
      </c>
      <c r="E9" s="90" t="str">
        <f>IFERROR(HOUR(R9),"")</f>
        <v/>
      </c>
      <c r="F9" s="91" t="s">
        <v>28</v>
      </c>
      <c r="G9" s="92" t="str">
        <f>IFERROR(MINUTE(R9),"")</f>
        <v/>
      </c>
      <c r="H9" s="146" t="s">
        <v>29</v>
      </c>
      <c r="I9" s="150" t="str">
        <f>U9</f>
        <v/>
      </c>
      <c r="J9" s="151"/>
      <c r="K9" s="93" t="str">
        <f>IFERROR((E9+G9/60)*$B$5,"")</f>
        <v/>
      </c>
      <c r="L9" s="169" t="s">
        <v>0</v>
      </c>
      <c r="M9" s="170"/>
      <c r="N9" s="171"/>
      <c r="O9" s="372"/>
      <c r="P9" s="71" t="str">
        <f t="shared" ref="P9:P35" si="0">IF(OR(DBCS(B9)="：",B9="",DBCS(D9)="：",D9=""),"",$D9-$B9)</f>
        <v/>
      </c>
      <c r="Q9" s="71" t="str">
        <f t="shared" ref="Q9:Q35" si="1">IFERROR(IF(J9="",D9-B9-X9,D9-B9-J9-X9),"")</f>
        <v/>
      </c>
      <c r="R9" s="72" t="str">
        <f t="shared" ref="R9:R35" si="2">IFERROR(MIN(IF(Q9&gt;0,FLOOR(Q9,"0:30"),""),$AK$6),"")</f>
        <v/>
      </c>
      <c r="S9" s="73" t="str">
        <f>IF(OR(DBCS($B9)="：",$B9="",DBCS($D9)="：",$D9=""),"",MAX(MIN($D9,AG$1)-MAX($B9,TIME(0,0,0)),0))</f>
        <v/>
      </c>
      <c r="T9" s="73" t="str">
        <f t="shared" ref="T9:T35" si="3">IF(OR(DBCS($B9)="：",$B9="",DBCS($D9)="：",$D9=""),"",MAX(MIN($D9,AH$2)-MAX($B9,$AG$2),0))</f>
        <v/>
      </c>
      <c r="U9" s="73" t="str">
        <f t="shared" ref="U9:U35" si="4">IF(OR(DBCS($B9)="：",$B9="",DBCS($D9)="：",$D9=""),"",MAX(MIN($D9,$AH$3)-MAX($B9,$AG$3),0))</f>
        <v/>
      </c>
      <c r="V9" s="73" t="str">
        <f t="shared" ref="V9:V35" si="5">IF(OR(DBCS($B9)="：",$B9="",DBCS($D9)="：",$D9=""),"",MAX(MIN($D9,$AH$4)-MAX($B9,$AG$4),0))</f>
        <v/>
      </c>
      <c r="W9" s="73" t="str">
        <f t="shared" ref="W9:W35" si="6">IF(OR(DBCS($B9)="：",$B9="",DBCS($D9)="：",$D9=""),"",MAX(MIN($D9,TIME(23,59,59))-MAX($B9,$AH$1),0))</f>
        <v/>
      </c>
      <c r="X9" s="73" t="str">
        <f>IF(OR(DBCS($B9)="：",$B9="",DBCS($D9)="：",$D9=""),"",SUM(S9:W9))</f>
        <v/>
      </c>
      <c r="Y9" s="58"/>
      <c r="Z9" s="88" t="e">
        <f>IF($AK$3="","",IF(FIND(TEXT($AK$3,"aaa"),$AO$5)&gt;$AO$4,$AK$3,IF(FIND(TEXT($AK$3+1,"aaa"),$AO$5)&gt;$AO$4,$AK$3+1,IF(FIND(TEXT($AK$3+2,"aaa"),$AO$5)&gt;$AO$4,$AK$3+2,IF(FIND(TEXT($AK$3+3,"aaa"),$AO$5)&gt;$AO$4,$AK$3+3,"")))))</f>
        <v>#NUM!</v>
      </c>
      <c r="AB9" s="43"/>
    </row>
    <row r="10" spans="1:43" ht="46.15" customHeight="1">
      <c r="A10" s="88" t="e">
        <f t="shared" ref="A10:A35" si="7">Z10</f>
        <v>#NUM!</v>
      </c>
      <c r="B10" s="101" t="s">
        <v>30</v>
      </c>
      <c r="C10" s="89" t="s">
        <v>3</v>
      </c>
      <c r="D10" s="104" t="s">
        <v>30</v>
      </c>
      <c r="E10" s="90" t="str">
        <f>IFERROR(HOUR(R10),"")</f>
        <v/>
      </c>
      <c r="F10" s="91" t="s">
        <v>28</v>
      </c>
      <c r="G10" s="92" t="str">
        <f>IFERROR(MINUTE(R10),"")</f>
        <v/>
      </c>
      <c r="H10" s="146" t="s">
        <v>29</v>
      </c>
      <c r="I10" s="148" t="str">
        <f t="shared" ref="I10:I35" si="8">U10</f>
        <v/>
      </c>
      <c r="J10" s="151"/>
      <c r="K10" s="93" t="str">
        <f t="shared" ref="K10:K35" si="9">IFERROR((E10+G10/60)*$B$5,"")</f>
        <v/>
      </c>
      <c r="L10" s="169" t="s">
        <v>0</v>
      </c>
      <c r="M10" s="172"/>
      <c r="N10" s="173"/>
      <c r="O10" s="371"/>
      <c r="P10" s="71" t="str">
        <f t="shared" si="0"/>
        <v/>
      </c>
      <c r="Q10" s="71" t="str">
        <f t="shared" si="1"/>
        <v/>
      </c>
      <c r="R10" s="72" t="str">
        <f t="shared" si="2"/>
        <v/>
      </c>
      <c r="S10" s="73" t="str">
        <f t="shared" ref="S10:S35" si="10">IF(OR(DBCS($B10)="：",$B10="",DBCS($D10)="：",$D10=""),"",MAX(MIN($D10,AG$1)-MAX($B10,TIME(0,0,0)),0))</f>
        <v/>
      </c>
      <c r="T10" s="73" t="str">
        <f t="shared" si="3"/>
        <v/>
      </c>
      <c r="U10" s="73" t="str">
        <f t="shared" si="4"/>
        <v/>
      </c>
      <c r="V10" s="73" t="str">
        <f t="shared" si="5"/>
        <v/>
      </c>
      <c r="W10" s="73" t="str">
        <f t="shared" si="6"/>
        <v/>
      </c>
      <c r="X10" s="73" t="str">
        <f t="shared" ref="X10:X33" si="11">IF(OR(DBCS($B10)="：",$B10="",DBCS($D10)="：",$D10=""),"",SUM(S10:W10))</f>
        <v/>
      </c>
      <c r="Y10" s="58"/>
      <c r="Z10" s="88" t="e">
        <f t="shared" ref="Z10:Z35" si="12">IF($A9="","",IF(AND($A9+1&lt;=$AK$4,FIND(TEXT($A9+1,"aaa"),$AO$5)&gt;$AO$4),$A9+1,IF(AND($A9+2&lt;=$AK$4,FIND(TEXT($A9+2,"aaa"),$AO$5)&gt;$AO$4),$A9+2,IF(AND($A9+3&lt;=$AK$4,FIND(TEXT($A9+3,"aaa"),$AO$5)&gt;$AO$4),$A9+3,IF(AND($A9+4&lt;=$AK$4,FIND(TEXT($A9+4,"aaa"),$AO$5)&gt;$AO$4),$A9+4,"")))))</f>
        <v>#NUM!</v>
      </c>
      <c r="AB10" s="43"/>
      <c r="AF10" s="174" t="s">
        <v>117</v>
      </c>
      <c r="AG10" s="174" t="s">
        <v>136</v>
      </c>
    </row>
    <row r="11" spans="1:43" ht="46.15" customHeight="1">
      <c r="A11" s="88" t="e">
        <f t="shared" si="7"/>
        <v>#NUM!</v>
      </c>
      <c r="B11" s="101" t="s">
        <v>30</v>
      </c>
      <c r="C11" s="89" t="s">
        <v>3</v>
      </c>
      <c r="D11" s="104" t="s">
        <v>30</v>
      </c>
      <c r="E11" s="90" t="str">
        <f>IFERROR(HOUR(R11),"")</f>
        <v/>
      </c>
      <c r="F11" s="91" t="s">
        <v>28</v>
      </c>
      <c r="G11" s="92" t="str">
        <f>IFERROR(MINUTE(R11),"")</f>
        <v/>
      </c>
      <c r="H11" s="146" t="s">
        <v>29</v>
      </c>
      <c r="I11" s="148" t="str">
        <f t="shared" si="8"/>
        <v/>
      </c>
      <c r="J11" s="151"/>
      <c r="K11" s="93" t="str">
        <f t="shared" si="9"/>
        <v/>
      </c>
      <c r="L11" s="169" t="s">
        <v>0</v>
      </c>
      <c r="M11" s="172"/>
      <c r="N11" s="173"/>
      <c r="O11" s="371"/>
      <c r="P11" s="71" t="str">
        <f t="shared" si="0"/>
        <v/>
      </c>
      <c r="Q11" s="71" t="str">
        <f t="shared" si="1"/>
        <v/>
      </c>
      <c r="R11" s="72" t="str">
        <f t="shared" si="2"/>
        <v/>
      </c>
      <c r="S11" s="73" t="str">
        <f t="shared" si="10"/>
        <v/>
      </c>
      <c r="T11" s="73" t="str">
        <f t="shared" si="3"/>
        <v/>
      </c>
      <c r="U11" s="73" t="str">
        <f t="shared" si="4"/>
        <v/>
      </c>
      <c r="V11" s="73" t="str">
        <f t="shared" si="5"/>
        <v/>
      </c>
      <c r="W11" s="73" t="str">
        <f t="shared" si="6"/>
        <v/>
      </c>
      <c r="X11" s="73" t="str">
        <f t="shared" si="11"/>
        <v/>
      </c>
      <c r="Y11" s="58"/>
      <c r="Z11" s="88" t="e">
        <f t="shared" si="12"/>
        <v>#NUM!</v>
      </c>
      <c r="AB11" s="43"/>
      <c r="AF11" s="145" t="str">
        <f>初期条件設定表!U5</f>
        <v>　</v>
      </c>
      <c r="AG11" s="175" t="str">
        <f>初期条件設定表!V5</f>
        <v>　</v>
      </c>
    </row>
    <row r="12" spans="1:43" ht="46.15" customHeight="1">
      <c r="A12" s="88" t="e">
        <f t="shared" si="7"/>
        <v>#NUM!</v>
      </c>
      <c r="B12" s="101" t="s">
        <v>30</v>
      </c>
      <c r="C12" s="89" t="s">
        <v>3</v>
      </c>
      <c r="D12" s="104" t="s">
        <v>30</v>
      </c>
      <c r="E12" s="90" t="str">
        <f>IFERROR(HOUR(R12),"")</f>
        <v/>
      </c>
      <c r="F12" s="91" t="s">
        <v>28</v>
      </c>
      <c r="G12" s="92" t="str">
        <f>IFERROR(MINUTE(R12),"")</f>
        <v/>
      </c>
      <c r="H12" s="146" t="s">
        <v>29</v>
      </c>
      <c r="I12" s="148" t="str">
        <f t="shared" si="8"/>
        <v/>
      </c>
      <c r="J12" s="151"/>
      <c r="K12" s="93" t="str">
        <f t="shared" si="9"/>
        <v/>
      </c>
      <c r="L12" s="169" t="s">
        <v>0</v>
      </c>
      <c r="M12" s="172"/>
      <c r="N12" s="173"/>
      <c r="O12" s="371"/>
      <c r="P12" s="71" t="str">
        <f t="shared" si="0"/>
        <v/>
      </c>
      <c r="Q12" s="71" t="str">
        <f t="shared" si="1"/>
        <v/>
      </c>
      <c r="R12" s="72" t="str">
        <f t="shared" si="2"/>
        <v/>
      </c>
      <c r="S12" s="73" t="str">
        <f t="shared" si="10"/>
        <v/>
      </c>
      <c r="T12" s="73" t="str">
        <f t="shared" si="3"/>
        <v/>
      </c>
      <c r="U12" s="73" t="str">
        <f t="shared" si="4"/>
        <v/>
      </c>
      <c r="V12" s="73" t="str">
        <f t="shared" si="5"/>
        <v/>
      </c>
      <c r="W12" s="73" t="str">
        <f t="shared" si="6"/>
        <v/>
      </c>
      <c r="X12" s="73" t="str">
        <f t="shared" si="11"/>
        <v/>
      </c>
      <c r="Y12" s="58"/>
      <c r="Z12" s="88" t="e">
        <f t="shared" si="12"/>
        <v>#NUM!</v>
      </c>
      <c r="AB12" s="43"/>
      <c r="AF12" s="145" t="str">
        <f>初期条件設定表!U6</f>
        <v>設計（除ソフトウェア）</v>
      </c>
      <c r="AG12" s="176">
        <f>初期条件設定表!V6</f>
        <v>0</v>
      </c>
    </row>
    <row r="13" spans="1:43" ht="46.15" customHeight="1">
      <c r="A13" s="88" t="e">
        <f t="shared" si="7"/>
        <v>#NUM!</v>
      </c>
      <c r="B13" s="101" t="s">
        <v>30</v>
      </c>
      <c r="C13" s="89" t="s">
        <v>3</v>
      </c>
      <c r="D13" s="104" t="s">
        <v>30</v>
      </c>
      <c r="E13" s="90" t="str">
        <f>IFERROR(HOUR(R13),"")</f>
        <v/>
      </c>
      <c r="F13" s="91" t="s">
        <v>28</v>
      </c>
      <c r="G13" s="92" t="str">
        <f>IFERROR(MINUTE(R13),"")</f>
        <v/>
      </c>
      <c r="H13" s="146" t="s">
        <v>29</v>
      </c>
      <c r="I13" s="148" t="str">
        <f t="shared" si="8"/>
        <v/>
      </c>
      <c r="J13" s="151"/>
      <c r="K13" s="93" t="str">
        <f t="shared" si="9"/>
        <v/>
      </c>
      <c r="L13" s="169" t="s">
        <v>0</v>
      </c>
      <c r="M13" s="172"/>
      <c r="N13" s="173"/>
      <c r="O13" s="371"/>
      <c r="P13" s="71" t="str">
        <f t="shared" si="0"/>
        <v/>
      </c>
      <c r="Q13" s="71" t="str">
        <f t="shared" si="1"/>
        <v/>
      </c>
      <c r="R13" s="72" t="str">
        <f t="shared" si="2"/>
        <v/>
      </c>
      <c r="S13" s="73" t="str">
        <f t="shared" si="10"/>
        <v/>
      </c>
      <c r="T13" s="73" t="str">
        <f t="shared" si="3"/>
        <v/>
      </c>
      <c r="U13" s="73" t="str">
        <f t="shared" si="4"/>
        <v/>
      </c>
      <c r="V13" s="73" t="str">
        <f t="shared" si="5"/>
        <v/>
      </c>
      <c r="W13" s="73" t="str">
        <f t="shared" si="6"/>
        <v/>
      </c>
      <c r="X13" s="73" t="str">
        <f t="shared" si="11"/>
        <v/>
      </c>
      <c r="Y13" s="73" t="str">
        <f t="shared" ref="Y13:Y35" si="13">IF(OR(DBCS($B13)="：",$B13="",DBCS($D13)="：",$D13=""),"",MAX(MIN($D13,$AH$3)-MAX($B13,$AG$3),0))</f>
        <v/>
      </c>
      <c r="Z13" s="88" t="e">
        <f t="shared" si="12"/>
        <v>#NUM!</v>
      </c>
      <c r="AA13" s="42" t="str">
        <f t="shared" ref="AA13:AA33" si="14">IF(OR(DBCS($B13)="：",$B13="",DBCS($D13)="：",$D13=""),"",MAX(MIN($D13,TIME(23,59,59))-MAX($B13,$AH$1),0))</f>
        <v/>
      </c>
      <c r="AB13" s="43"/>
      <c r="AF13" s="145" t="str">
        <f>初期条件設定表!U7</f>
        <v>要件定義</v>
      </c>
      <c r="AG13" s="176">
        <f>初期条件設定表!V7</f>
        <v>0</v>
      </c>
    </row>
    <row r="14" spans="1:43" ht="46.15" customHeight="1">
      <c r="A14" s="88" t="e">
        <f t="shared" si="7"/>
        <v>#NUM!</v>
      </c>
      <c r="B14" s="101" t="s">
        <v>30</v>
      </c>
      <c r="C14" s="89" t="s">
        <v>3</v>
      </c>
      <c r="D14" s="104" t="s">
        <v>30</v>
      </c>
      <c r="E14" s="90" t="str">
        <f t="shared" ref="E14:E35" si="15">IFERROR(HOUR(R14),"")</f>
        <v/>
      </c>
      <c r="F14" s="91" t="s">
        <v>28</v>
      </c>
      <c r="G14" s="92" t="str">
        <f t="shared" ref="G14:G35" si="16">IFERROR(MINUTE(R14),"")</f>
        <v/>
      </c>
      <c r="H14" s="146" t="s">
        <v>29</v>
      </c>
      <c r="I14" s="148" t="str">
        <f t="shared" si="8"/>
        <v/>
      </c>
      <c r="J14" s="151"/>
      <c r="K14" s="93" t="str">
        <f t="shared" si="9"/>
        <v/>
      </c>
      <c r="L14" s="169" t="s">
        <v>0</v>
      </c>
      <c r="M14" s="172"/>
      <c r="N14" s="173"/>
      <c r="O14" s="371"/>
      <c r="P14" s="71" t="str">
        <f t="shared" si="0"/>
        <v/>
      </c>
      <c r="Q14" s="71" t="str">
        <f t="shared" si="1"/>
        <v/>
      </c>
      <c r="R14" s="72" t="str">
        <f t="shared" si="2"/>
        <v/>
      </c>
      <c r="S14" s="73" t="str">
        <f t="shared" si="10"/>
        <v/>
      </c>
      <c r="T14" s="73" t="str">
        <f t="shared" si="3"/>
        <v/>
      </c>
      <c r="U14" s="73" t="str">
        <f t="shared" si="4"/>
        <v/>
      </c>
      <c r="V14" s="73" t="str">
        <f t="shared" si="5"/>
        <v/>
      </c>
      <c r="W14" s="73" t="str">
        <f t="shared" si="6"/>
        <v/>
      </c>
      <c r="X14" s="73" t="str">
        <f t="shared" si="11"/>
        <v/>
      </c>
      <c r="Y14" s="73" t="str">
        <f t="shared" si="13"/>
        <v/>
      </c>
      <c r="Z14" s="88" t="e">
        <f t="shared" si="12"/>
        <v>#NUM!</v>
      </c>
      <c r="AA14" s="42" t="str">
        <f t="shared" si="14"/>
        <v/>
      </c>
      <c r="AB14" s="43"/>
      <c r="AF14" s="145" t="str">
        <f>初期条件設定表!U8</f>
        <v>システム要件定義</v>
      </c>
      <c r="AG14" s="176">
        <f>初期条件設定表!V8</f>
        <v>0</v>
      </c>
    </row>
    <row r="15" spans="1:43" ht="46.15" customHeight="1">
      <c r="A15" s="88" t="e">
        <f t="shared" si="7"/>
        <v>#NUM!</v>
      </c>
      <c r="B15" s="101" t="s">
        <v>30</v>
      </c>
      <c r="C15" s="89" t="s">
        <v>3</v>
      </c>
      <c r="D15" s="104" t="s">
        <v>30</v>
      </c>
      <c r="E15" s="90" t="str">
        <f t="shared" si="15"/>
        <v/>
      </c>
      <c r="F15" s="91" t="s">
        <v>28</v>
      </c>
      <c r="G15" s="92" t="str">
        <f t="shared" si="16"/>
        <v/>
      </c>
      <c r="H15" s="146" t="s">
        <v>29</v>
      </c>
      <c r="I15" s="148" t="str">
        <f t="shared" si="8"/>
        <v/>
      </c>
      <c r="J15" s="151"/>
      <c r="K15" s="93" t="str">
        <f t="shared" si="9"/>
        <v/>
      </c>
      <c r="L15" s="169" t="s">
        <v>0</v>
      </c>
      <c r="M15" s="172"/>
      <c r="N15" s="173"/>
      <c r="O15" s="371"/>
      <c r="P15" s="71" t="str">
        <f t="shared" si="0"/>
        <v/>
      </c>
      <c r="Q15" s="71" t="str">
        <f t="shared" si="1"/>
        <v/>
      </c>
      <c r="R15" s="72" t="str">
        <f t="shared" si="2"/>
        <v/>
      </c>
      <c r="S15" s="73" t="str">
        <f t="shared" si="10"/>
        <v/>
      </c>
      <c r="T15" s="73" t="str">
        <f t="shared" si="3"/>
        <v/>
      </c>
      <c r="U15" s="73" t="str">
        <f t="shared" si="4"/>
        <v/>
      </c>
      <c r="V15" s="73" t="str">
        <f t="shared" si="5"/>
        <v/>
      </c>
      <c r="W15" s="73" t="str">
        <f t="shared" si="6"/>
        <v/>
      </c>
      <c r="X15" s="73" t="str">
        <f t="shared" si="11"/>
        <v/>
      </c>
      <c r="Y15" s="73" t="str">
        <f t="shared" si="13"/>
        <v/>
      </c>
      <c r="Z15" s="88" t="e">
        <f t="shared" si="12"/>
        <v>#NUM!</v>
      </c>
      <c r="AA15" s="42" t="str">
        <f t="shared" si="14"/>
        <v/>
      </c>
      <c r="AB15" s="43"/>
      <c r="AF15" s="145" t="str">
        <f>初期条件設定表!U9</f>
        <v>システム方式設計</v>
      </c>
      <c r="AG15" s="176">
        <f>初期条件設定表!V9</f>
        <v>0</v>
      </c>
    </row>
    <row r="16" spans="1:43" ht="46.15" customHeight="1">
      <c r="A16" s="88" t="e">
        <f t="shared" si="7"/>
        <v>#NUM!</v>
      </c>
      <c r="B16" s="101" t="s">
        <v>30</v>
      </c>
      <c r="C16" s="89" t="s">
        <v>3</v>
      </c>
      <c r="D16" s="104" t="s">
        <v>30</v>
      </c>
      <c r="E16" s="90" t="str">
        <f t="shared" si="15"/>
        <v/>
      </c>
      <c r="F16" s="91" t="s">
        <v>28</v>
      </c>
      <c r="G16" s="92" t="str">
        <f t="shared" si="16"/>
        <v/>
      </c>
      <c r="H16" s="146" t="s">
        <v>29</v>
      </c>
      <c r="I16" s="148" t="str">
        <f t="shared" si="8"/>
        <v/>
      </c>
      <c r="J16" s="151"/>
      <c r="K16" s="93" t="str">
        <f t="shared" si="9"/>
        <v/>
      </c>
      <c r="L16" s="169" t="s">
        <v>0</v>
      </c>
      <c r="M16" s="172"/>
      <c r="N16" s="173"/>
      <c r="O16" s="371"/>
      <c r="P16" s="71" t="str">
        <f t="shared" si="0"/>
        <v/>
      </c>
      <c r="Q16" s="71" t="str">
        <f t="shared" si="1"/>
        <v/>
      </c>
      <c r="R16" s="72" t="str">
        <f t="shared" si="2"/>
        <v/>
      </c>
      <c r="S16" s="73" t="str">
        <f t="shared" si="10"/>
        <v/>
      </c>
      <c r="T16" s="73" t="str">
        <f t="shared" si="3"/>
        <v/>
      </c>
      <c r="U16" s="73" t="str">
        <f t="shared" si="4"/>
        <v/>
      </c>
      <c r="V16" s="73" t="str">
        <f t="shared" si="5"/>
        <v/>
      </c>
      <c r="W16" s="73" t="str">
        <f t="shared" si="6"/>
        <v/>
      </c>
      <c r="X16" s="73" t="str">
        <f t="shared" si="11"/>
        <v/>
      </c>
      <c r="Y16" s="73" t="str">
        <f t="shared" si="13"/>
        <v/>
      </c>
      <c r="Z16" s="88" t="e">
        <f t="shared" si="12"/>
        <v>#NUM!</v>
      </c>
      <c r="AA16" s="42" t="str">
        <f t="shared" si="14"/>
        <v/>
      </c>
      <c r="AB16" s="43"/>
      <c r="AF16" s="145" t="str">
        <f>初期条件設定表!U10</f>
        <v>ソフトウエア設計</v>
      </c>
      <c r="AG16" s="176">
        <f>初期条件設定表!V10</f>
        <v>0</v>
      </c>
    </row>
    <row r="17" spans="1:33" ht="46.15" customHeight="1">
      <c r="A17" s="88" t="e">
        <f t="shared" si="7"/>
        <v>#NUM!</v>
      </c>
      <c r="B17" s="101" t="s">
        <v>30</v>
      </c>
      <c r="C17" s="89" t="s">
        <v>3</v>
      </c>
      <c r="D17" s="104" t="s">
        <v>30</v>
      </c>
      <c r="E17" s="90" t="str">
        <f t="shared" si="15"/>
        <v/>
      </c>
      <c r="F17" s="91" t="s">
        <v>28</v>
      </c>
      <c r="G17" s="92" t="str">
        <f t="shared" si="16"/>
        <v/>
      </c>
      <c r="H17" s="146" t="s">
        <v>29</v>
      </c>
      <c r="I17" s="148" t="str">
        <f t="shared" si="8"/>
        <v/>
      </c>
      <c r="J17" s="151"/>
      <c r="K17" s="93" t="str">
        <f t="shared" si="9"/>
        <v/>
      </c>
      <c r="L17" s="169" t="s">
        <v>0</v>
      </c>
      <c r="M17" s="172"/>
      <c r="N17" s="173"/>
      <c r="O17" s="371"/>
      <c r="P17" s="71" t="str">
        <f t="shared" si="0"/>
        <v/>
      </c>
      <c r="Q17" s="71" t="str">
        <f t="shared" si="1"/>
        <v/>
      </c>
      <c r="R17" s="72" t="str">
        <f t="shared" si="2"/>
        <v/>
      </c>
      <c r="S17" s="73" t="str">
        <f t="shared" si="10"/>
        <v/>
      </c>
      <c r="T17" s="73" t="str">
        <f t="shared" si="3"/>
        <v/>
      </c>
      <c r="U17" s="73" t="str">
        <f t="shared" si="4"/>
        <v/>
      </c>
      <c r="V17" s="73" t="str">
        <f t="shared" si="5"/>
        <v/>
      </c>
      <c r="W17" s="73" t="str">
        <f t="shared" si="6"/>
        <v/>
      </c>
      <c r="X17" s="73" t="str">
        <f t="shared" si="11"/>
        <v/>
      </c>
      <c r="Y17" s="73" t="str">
        <f t="shared" si="13"/>
        <v/>
      </c>
      <c r="Z17" s="88" t="e">
        <f t="shared" si="12"/>
        <v>#NUM!</v>
      </c>
      <c r="AA17" s="42" t="str">
        <f t="shared" si="14"/>
        <v/>
      </c>
      <c r="AB17" s="43"/>
      <c r="AF17" s="145" t="str">
        <f>初期条件設定表!U11</f>
        <v>プログラミング</v>
      </c>
      <c r="AG17" s="176">
        <f>初期条件設定表!V11</f>
        <v>0</v>
      </c>
    </row>
    <row r="18" spans="1:33" ht="46.15" customHeight="1">
      <c r="A18" s="88" t="e">
        <f t="shared" si="7"/>
        <v>#NUM!</v>
      </c>
      <c r="B18" s="101" t="s">
        <v>30</v>
      </c>
      <c r="C18" s="89" t="s">
        <v>3</v>
      </c>
      <c r="D18" s="104" t="s">
        <v>30</v>
      </c>
      <c r="E18" s="90" t="str">
        <f t="shared" si="15"/>
        <v/>
      </c>
      <c r="F18" s="91" t="s">
        <v>28</v>
      </c>
      <c r="G18" s="92" t="str">
        <f t="shared" si="16"/>
        <v/>
      </c>
      <c r="H18" s="146" t="s">
        <v>29</v>
      </c>
      <c r="I18" s="148" t="str">
        <f t="shared" si="8"/>
        <v/>
      </c>
      <c r="J18" s="151"/>
      <c r="K18" s="93" t="str">
        <f t="shared" si="9"/>
        <v/>
      </c>
      <c r="L18" s="169" t="s">
        <v>0</v>
      </c>
      <c r="M18" s="172"/>
      <c r="N18" s="173"/>
      <c r="O18" s="371"/>
      <c r="P18" s="71" t="str">
        <f t="shared" si="0"/>
        <v/>
      </c>
      <c r="Q18" s="71" t="str">
        <f t="shared" si="1"/>
        <v/>
      </c>
      <c r="R18" s="72" t="str">
        <f t="shared" si="2"/>
        <v/>
      </c>
      <c r="S18" s="73" t="str">
        <f t="shared" si="10"/>
        <v/>
      </c>
      <c r="T18" s="73" t="str">
        <f t="shared" si="3"/>
        <v/>
      </c>
      <c r="U18" s="73" t="str">
        <f t="shared" si="4"/>
        <v/>
      </c>
      <c r="V18" s="73" t="str">
        <f t="shared" si="5"/>
        <v/>
      </c>
      <c r="W18" s="73" t="str">
        <f t="shared" si="6"/>
        <v/>
      </c>
      <c r="X18" s="73" t="str">
        <f t="shared" si="11"/>
        <v/>
      </c>
      <c r="Y18" s="73" t="str">
        <f t="shared" si="13"/>
        <v/>
      </c>
      <c r="Z18" s="88" t="e">
        <f t="shared" si="12"/>
        <v>#NUM!</v>
      </c>
      <c r="AA18" s="42" t="str">
        <f t="shared" si="14"/>
        <v/>
      </c>
      <c r="AB18" s="43"/>
      <c r="AF18" s="145" t="str">
        <f>初期条件設定表!U12</f>
        <v>ソフトウエアテスト</v>
      </c>
      <c r="AG18" s="176">
        <f>初期条件設定表!V12</f>
        <v>0</v>
      </c>
    </row>
    <row r="19" spans="1:33" ht="46.15" customHeight="1">
      <c r="A19" s="88" t="e">
        <f t="shared" si="7"/>
        <v>#NUM!</v>
      </c>
      <c r="B19" s="101" t="s">
        <v>30</v>
      </c>
      <c r="C19" s="89" t="s">
        <v>3</v>
      </c>
      <c r="D19" s="104" t="s">
        <v>30</v>
      </c>
      <c r="E19" s="90" t="str">
        <f t="shared" si="15"/>
        <v/>
      </c>
      <c r="F19" s="91" t="s">
        <v>28</v>
      </c>
      <c r="G19" s="92" t="str">
        <f t="shared" si="16"/>
        <v/>
      </c>
      <c r="H19" s="146" t="s">
        <v>29</v>
      </c>
      <c r="I19" s="148" t="str">
        <f t="shared" si="8"/>
        <v/>
      </c>
      <c r="J19" s="151"/>
      <c r="K19" s="93" t="str">
        <f t="shared" si="9"/>
        <v/>
      </c>
      <c r="L19" s="169" t="s">
        <v>0</v>
      </c>
      <c r="M19" s="172"/>
      <c r="N19" s="173"/>
      <c r="O19" s="371"/>
      <c r="P19" s="71" t="str">
        <f t="shared" si="0"/>
        <v/>
      </c>
      <c r="Q19" s="71" t="str">
        <f t="shared" si="1"/>
        <v/>
      </c>
      <c r="R19" s="72" t="str">
        <f t="shared" si="2"/>
        <v/>
      </c>
      <c r="S19" s="73" t="str">
        <f t="shared" si="10"/>
        <v/>
      </c>
      <c r="T19" s="73" t="str">
        <f t="shared" si="3"/>
        <v/>
      </c>
      <c r="U19" s="73" t="str">
        <f t="shared" si="4"/>
        <v/>
      </c>
      <c r="V19" s="73" t="str">
        <f t="shared" si="5"/>
        <v/>
      </c>
      <c r="W19" s="73" t="str">
        <f t="shared" si="6"/>
        <v/>
      </c>
      <c r="X19" s="73" t="str">
        <f t="shared" si="11"/>
        <v/>
      </c>
      <c r="Y19" s="73" t="str">
        <f t="shared" si="13"/>
        <v/>
      </c>
      <c r="Z19" s="88" t="e">
        <f t="shared" si="12"/>
        <v>#NUM!</v>
      </c>
      <c r="AA19" s="42" t="str">
        <f t="shared" si="14"/>
        <v/>
      </c>
      <c r="AB19" s="43"/>
      <c r="AF19" s="145" t="str">
        <f>初期条件設定表!U13</f>
        <v>システム結合</v>
      </c>
      <c r="AG19" s="176">
        <f>初期条件設定表!V13</f>
        <v>0</v>
      </c>
    </row>
    <row r="20" spans="1:33" ht="46.15" customHeight="1">
      <c r="A20" s="88" t="e">
        <f t="shared" si="7"/>
        <v>#NUM!</v>
      </c>
      <c r="B20" s="101" t="s">
        <v>30</v>
      </c>
      <c r="C20" s="89" t="s">
        <v>3</v>
      </c>
      <c r="D20" s="104" t="s">
        <v>30</v>
      </c>
      <c r="E20" s="90" t="str">
        <f t="shared" si="15"/>
        <v/>
      </c>
      <c r="F20" s="91" t="s">
        <v>28</v>
      </c>
      <c r="G20" s="92" t="str">
        <f t="shared" si="16"/>
        <v/>
      </c>
      <c r="H20" s="146" t="s">
        <v>29</v>
      </c>
      <c r="I20" s="148" t="str">
        <f t="shared" si="8"/>
        <v/>
      </c>
      <c r="J20" s="151"/>
      <c r="K20" s="93" t="str">
        <f t="shared" si="9"/>
        <v/>
      </c>
      <c r="L20" s="169" t="s">
        <v>0</v>
      </c>
      <c r="M20" s="172"/>
      <c r="N20" s="173"/>
      <c r="O20" s="371"/>
      <c r="P20" s="71" t="str">
        <f t="shared" si="0"/>
        <v/>
      </c>
      <c r="Q20" s="71" t="str">
        <f t="shared" si="1"/>
        <v/>
      </c>
      <c r="R20" s="72" t="str">
        <f t="shared" si="2"/>
        <v/>
      </c>
      <c r="S20" s="73" t="str">
        <f t="shared" si="10"/>
        <v/>
      </c>
      <c r="T20" s="73" t="str">
        <f t="shared" si="3"/>
        <v/>
      </c>
      <c r="U20" s="73" t="str">
        <f t="shared" si="4"/>
        <v/>
      </c>
      <c r="V20" s="73" t="str">
        <f t="shared" si="5"/>
        <v/>
      </c>
      <c r="W20" s="73" t="str">
        <f t="shared" si="6"/>
        <v/>
      </c>
      <c r="X20" s="73" t="str">
        <f t="shared" si="11"/>
        <v/>
      </c>
      <c r="Y20" s="73" t="str">
        <f t="shared" si="13"/>
        <v/>
      </c>
      <c r="Z20" s="88" t="e">
        <f t="shared" si="12"/>
        <v>#NUM!</v>
      </c>
      <c r="AA20" s="42" t="str">
        <f t="shared" si="14"/>
        <v/>
      </c>
      <c r="AB20" s="43"/>
      <c r="AF20" s="145" t="str">
        <f>初期条件設定表!U14</f>
        <v>システムテスト</v>
      </c>
      <c r="AG20" s="176">
        <f>初期条件設定表!V14</f>
        <v>0</v>
      </c>
    </row>
    <row r="21" spans="1:33" ht="46.15" customHeight="1">
      <c r="A21" s="88" t="e">
        <f t="shared" si="7"/>
        <v>#NUM!</v>
      </c>
      <c r="B21" s="101" t="s">
        <v>30</v>
      </c>
      <c r="C21" s="89" t="s">
        <v>3</v>
      </c>
      <c r="D21" s="104" t="s">
        <v>30</v>
      </c>
      <c r="E21" s="90" t="str">
        <f t="shared" si="15"/>
        <v/>
      </c>
      <c r="F21" s="91" t="s">
        <v>28</v>
      </c>
      <c r="G21" s="92" t="str">
        <f t="shared" si="16"/>
        <v/>
      </c>
      <c r="H21" s="146" t="s">
        <v>29</v>
      </c>
      <c r="I21" s="148" t="str">
        <f t="shared" si="8"/>
        <v/>
      </c>
      <c r="J21" s="151"/>
      <c r="K21" s="93" t="str">
        <f t="shared" si="9"/>
        <v/>
      </c>
      <c r="L21" s="169" t="s">
        <v>0</v>
      </c>
      <c r="M21" s="172"/>
      <c r="N21" s="173"/>
      <c r="O21" s="371"/>
      <c r="P21" s="71" t="str">
        <f t="shared" si="0"/>
        <v/>
      </c>
      <c r="Q21" s="71" t="str">
        <f t="shared" si="1"/>
        <v/>
      </c>
      <c r="R21" s="72" t="str">
        <f t="shared" si="2"/>
        <v/>
      </c>
      <c r="S21" s="73" t="str">
        <f t="shared" si="10"/>
        <v/>
      </c>
      <c r="T21" s="73" t="str">
        <f t="shared" si="3"/>
        <v/>
      </c>
      <c r="U21" s="73" t="str">
        <f t="shared" si="4"/>
        <v/>
      </c>
      <c r="V21" s="73" t="str">
        <f t="shared" si="5"/>
        <v/>
      </c>
      <c r="W21" s="73" t="str">
        <f t="shared" si="6"/>
        <v/>
      </c>
      <c r="X21" s="73" t="str">
        <f t="shared" si="11"/>
        <v/>
      </c>
      <c r="Y21" s="73" t="str">
        <f t="shared" si="13"/>
        <v/>
      </c>
      <c r="Z21" s="88" t="e">
        <f t="shared" si="12"/>
        <v>#NUM!</v>
      </c>
      <c r="AA21" s="42" t="str">
        <f t="shared" si="14"/>
        <v/>
      </c>
      <c r="AB21" s="43"/>
      <c r="AF21" s="145" t="str">
        <f>初期条件設定表!U15</f>
        <v>運用テスト</v>
      </c>
      <c r="AG21" s="176">
        <f>初期条件設定表!V15</f>
        <v>0</v>
      </c>
    </row>
    <row r="22" spans="1:33" ht="46.15" customHeight="1">
      <c r="A22" s="88" t="e">
        <f t="shared" si="7"/>
        <v>#NUM!</v>
      </c>
      <c r="B22" s="101" t="s">
        <v>30</v>
      </c>
      <c r="C22" s="89" t="s">
        <v>3</v>
      </c>
      <c r="D22" s="104" t="s">
        <v>30</v>
      </c>
      <c r="E22" s="90" t="str">
        <f t="shared" si="15"/>
        <v/>
      </c>
      <c r="F22" s="91" t="s">
        <v>28</v>
      </c>
      <c r="G22" s="92" t="str">
        <f t="shared" si="16"/>
        <v/>
      </c>
      <c r="H22" s="146" t="s">
        <v>29</v>
      </c>
      <c r="I22" s="148" t="str">
        <f t="shared" si="8"/>
        <v/>
      </c>
      <c r="J22" s="151"/>
      <c r="K22" s="93" t="str">
        <f t="shared" si="9"/>
        <v/>
      </c>
      <c r="L22" s="169" t="s">
        <v>0</v>
      </c>
      <c r="M22" s="172"/>
      <c r="N22" s="173"/>
      <c r="O22" s="371"/>
      <c r="P22" s="71" t="str">
        <f t="shared" si="0"/>
        <v/>
      </c>
      <c r="Q22" s="71" t="str">
        <f t="shared" si="1"/>
        <v/>
      </c>
      <c r="R22" s="72" t="str">
        <f t="shared" si="2"/>
        <v/>
      </c>
      <c r="S22" s="73" t="str">
        <f t="shared" si="10"/>
        <v/>
      </c>
      <c r="T22" s="73" t="str">
        <f t="shared" si="3"/>
        <v/>
      </c>
      <c r="U22" s="73" t="str">
        <f t="shared" si="4"/>
        <v/>
      </c>
      <c r="V22" s="73" t="str">
        <f t="shared" si="5"/>
        <v/>
      </c>
      <c r="W22" s="73" t="str">
        <f t="shared" si="6"/>
        <v/>
      </c>
      <c r="X22" s="73" t="str">
        <f t="shared" si="11"/>
        <v/>
      </c>
      <c r="Y22" s="73" t="str">
        <f t="shared" si="13"/>
        <v/>
      </c>
      <c r="Z22" s="88" t="e">
        <f t="shared" si="12"/>
        <v>#NUM!</v>
      </c>
      <c r="AA22" s="42" t="str">
        <f t="shared" si="14"/>
        <v/>
      </c>
      <c r="AB22" s="43"/>
      <c r="AF22" s="145" t="str">
        <f>初期条件設定表!U16</f>
        <v xml:space="preserve"> </v>
      </c>
      <c r="AG22" s="176">
        <f>初期条件設定表!V16</f>
        <v>0</v>
      </c>
    </row>
    <row r="23" spans="1:33" ht="46.15" customHeight="1">
      <c r="A23" s="88" t="e">
        <f t="shared" si="7"/>
        <v>#NUM!</v>
      </c>
      <c r="B23" s="101" t="s">
        <v>30</v>
      </c>
      <c r="C23" s="89" t="s">
        <v>3</v>
      </c>
      <c r="D23" s="104" t="s">
        <v>30</v>
      </c>
      <c r="E23" s="90" t="str">
        <f t="shared" si="15"/>
        <v/>
      </c>
      <c r="F23" s="91" t="s">
        <v>28</v>
      </c>
      <c r="G23" s="92" t="str">
        <f t="shared" si="16"/>
        <v/>
      </c>
      <c r="H23" s="146" t="s">
        <v>29</v>
      </c>
      <c r="I23" s="148" t="str">
        <f t="shared" si="8"/>
        <v/>
      </c>
      <c r="J23" s="151"/>
      <c r="K23" s="93" t="str">
        <f t="shared" si="9"/>
        <v/>
      </c>
      <c r="L23" s="169" t="s">
        <v>0</v>
      </c>
      <c r="M23" s="172"/>
      <c r="N23" s="173"/>
      <c r="O23" s="371"/>
      <c r="P23" s="71" t="str">
        <f t="shared" si="0"/>
        <v/>
      </c>
      <c r="Q23" s="71" t="str">
        <f t="shared" si="1"/>
        <v/>
      </c>
      <c r="R23" s="72" t="str">
        <f t="shared" si="2"/>
        <v/>
      </c>
      <c r="S23" s="73" t="str">
        <f t="shared" si="10"/>
        <v/>
      </c>
      <c r="T23" s="73" t="str">
        <f t="shared" si="3"/>
        <v/>
      </c>
      <c r="U23" s="73" t="str">
        <f t="shared" si="4"/>
        <v/>
      </c>
      <c r="V23" s="73" t="str">
        <f t="shared" si="5"/>
        <v/>
      </c>
      <c r="W23" s="73" t="str">
        <f t="shared" si="6"/>
        <v/>
      </c>
      <c r="X23" s="73" t="str">
        <f t="shared" si="11"/>
        <v/>
      </c>
      <c r="Y23" s="73" t="str">
        <f t="shared" si="13"/>
        <v/>
      </c>
      <c r="Z23" s="88" t="e">
        <f t="shared" si="12"/>
        <v>#NUM!</v>
      </c>
      <c r="AA23" s="42" t="str">
        <f t="shared" si="14"/>
        <v/>
      </c>
      <c r="AB23" s="43"/>
      <c r="AF23" s="145" t="str">
        <f>初期条件設定表!U17</f>
        <v xml:space="preserve"> </v>
      </c>
      <c r="AG23" s="176">
        <f>初期条件設定表!V17</f>
        <v>0</v>
      </c>
    </row>
    <row r="24" spans="1:33" ht="46.15" customHeight="1">
      <c r="A24" s="88" t="e">
        <f t="shared" si="7"/>
        <v>#NUM!</v>
      </c>
      <c r="B24" s="101" t="s">
        <v>30</v>
      </c>
      <c r="C24" s="89" t="s">
        <v>3</v>
      </c>
      <c r="D24" s="104" t="s">
        <v>30</v>
      </c>
      <c r="E24" s="90" t="str">
        <f t="shared" si="15"/>
        <v/>
      </c>
      <c r="F24" s="91" t="s">
        <v>28</v>
      </c>
      <c r="G24" s="92" t="str">
        <f t="shared" si="16"/>
        <v/>
      </c>
      <c r="H24" s="146" t="s">
        <v>29</v>
      </c>
      <c r="I24" s="148" t="str">
        <f t="shared" si="8"/>
        <v/>
      </c>
      <c r="J24" s="151"/>
      <c r="K24" s="93" t="str">
        <f t="shared" si="9"/>
        <v/>
      </c>
      <c r="L24" s="169" t="s">
        <v>0</v>
      </c>
      <c r="M24" s="172"/>
      <c r="N24" s="173"/>
      <c r="O24" s="371"/>
      <c r="P24" s="71" t="str">
        <f t="shared" si="0"/>
        <v/>
      </c>
      <c r="Q24" s="71" t="str">
        <f t="shared" si="1"/>
        <v/>
      </c>
      <c r="R24" s="72" t="str">
        <f t="shared" si="2"/>
        <v/>
      </c>
      <c r="S24" s="73" t="str">
        <f t="shared" si="10"/>
        <v/>
      </c>
      <c r="T24" s="73" t="str">
        <f t="shared" si="3"/>
        <v/>
      </c>
      <c r="U24" s="73" t="str">
        <f t="shared" si="4"/>
        <v/>
      </c>
      <c r="V24" s="73" t="str">
        <f t="shared" si="5"/>
        <v/>
      </c>
      <c r="W24" s="73" t="str">
        <f t="shared" si="6"/>
        <v/>
      </c>
      <c r="X24" s="73" t="str">
        <f t="shared" si="11"/>
        <v/>
      </c>
      <c r="Y24" s="73" t="str">
        <f t="shared" si="13"/>
        <v/>
      </c>
      <c r="Z24" s="88" t="e">
        <f t="shared" si="12"/>
        <v>#NUM!</v>
      </c>
      <c r="AA24" s="42" t="str">
        <f t="shared" si="14"/>
        <v/>
      </c>
      <c r="AB24" s="43"/>
      <c r="AF24" s="145" t="str">
        <f>初期条件設定表!U18</f>
        <v xml:space="preserve"> </v>
      </c>
      <c r="AG24" s="176">
        <f>初期条件設定表!V18</f>
        <v>0</v>
      </c>
    </row>
    <row r="25" spans="1:33" ht="46.15" customHeight="1">
      <c r="A25" s="88" t="e">
        <f t="shared" si="7"/>
        <v>#NUM!</v>
      </c>
      <c r="B25" s="101" t="s">
        <v>30</v>
      </c>
      <c r="C25" s="89" t="s">
        <v>3</v>
      </c>
      <c r="D25" s="104" t="s">
        <v>30</v>
      </c>
      <c r="E25" s="90" t="str">
        <f t="shared" si="15"/>
        <v/>
      </c>
      <c r="F25" s="91" t="s">
        <v>28</v>
      </c>
      <c r="G25" s="92" t="str">
        <f t="shared" si="16"/>
        <v/>
      </c>
      <c r="H25" s="146" t="s">
        <v>29</v>
      </c>
      <c r="I25" s="148" t="str">
        <f t="shared" si="8"/>
        <v/>
      </c>
      <c r="J25" s="151"/>
      <c r="K25" s="93" t="str">
        <f t="shared" si="9"/>
        <v/>
      </c>
      <c r="L25" s="169" t="s">
        <v>0</v>
      </c>
      <c r="M25" s="172"/>
      <c r="N25" s="173"/>
      <c r="O25" s="371"/>
      <c r="P25" s="71" t="str">
        <f t="shared" si="0"/>
        <v/>
      </c>
      <c r="Q25" s="71" t="str">
        <f t="shared" si="1"/>
        <v/>
      </c>
      <c r="R25" s="72" t="str">
        <f t="shared" si="2"/>
        <v/>
      </c>
      <c r="S25" s="73" t="str">
        <f t="shared" si="10"/>
        <v/>
      </c>
      <c r="T25" s="73" t="str">
        <f t="shared" si="3"/>
        <v/>
      </c>
      <c r="U25" s="73" t="str">
        <f t="shared" si="4"/>
        <v/>
      </c>
      <c r="V25" s="73" t="str">
        <f t="shared" si="5"/>
        <v/>
      </c>
      <c r="W25" s="73" t="str">
        <f t="shared" si="6"/>
        <v/>
      </c>
      <c r="X25" s="73" t="str">
        <f t="shared" si="11"/>
        <v/>
      </c>
      <c r="Y25" s="73" t="str">
        <f t="shared" si="13"/>
        <v/>
      </c>
      <c r="Z25" s="88" t="e">
        <f t="shared" si="12"/>
        <v>#NUM!</v>
      </c>
      <c r="AA25" s="42" t="str">
        <f t="shared" si="14"/>
        <v/>
      </c>
      <c r="AB25" s="43"/>
      <c r="AF25" s="145" t="str">
        <f>初期条件設定表!U19</f>
        <v xml:space="preserve"> </v>
      </c>
      <c r="AG25" s="176">
        <f>初期条件設定表!V19</f>
        <v>0</v>
      </c>
    </row>
    <row r="26" spans="1:33" ht="46.15" customHeight="1">
      <c r="A26" s="88" t="e">
        <f t="shared" si="7"/>
        <v>#NUM!</v>
      </c>
      <c r="B26" s="101" t="s">
        <v>30</v>
      </c>
      <c r="C26" s="89" t="s">
        <v>3</v>
      </c>
      <c r="D26" s="104" t="s">
        <v>30</v>
      </c>
      <c r="E26" s="90" t="str">
        <f t="shared" si="15"/>
        <v/>
      </c>
      <c r="F26" s="91" t="s">
        <v>28</v>
      </c>
      <c r="G26" s="92" t="str">
        <f t="shared" si="16"/>
        <v/>
      </c>
      <c r="H26" s="146" t="s">
        <v>29</v>
      </c>
      <c r="I26" s="148" t="str">
        <f t="shared" si="8"/>
        <v/>
      </c>
      <c r="J26" s="151"/>
      <c r="K26" s="93" t="str">
        <f t="shared" si="9"/>
        <v/>
      </c>
      <c r="L26" s="169" t="s">
        <v>0</v>
      </c>
      <c r="M26" s="172"/>
      <c r="N26" s="173"/>
      <c r="O26" s="371"/>
      <c r="P26" s="71" t="str">
        <f t="shared" si="0"/>
        <v/>
      </c>
      <c r="Q26" s="71" t="str">
        <f t="shared" si="1"/>
        <v/>
      </c>
      <c r="R26" s="72" t="str">
        <f t="shared" si="2"/>
        <v/>
      </c>
      <c r="S26" s="73" t="str">
        <f t="shared" si="10"/>
        <v/>
      </c>
      <c r="T26" s="73" t="str">
        <f t="shared" si="3"/>
        <v/>
      </c>
      <c r="U26" s="73" t="str">
        <f t="shared" si="4"/>
        <v/>
      </c>
      <c r="V26" s="73" t="str">
        <f t="shared" si="5"/>
        <v/>
      </c>
      <c r="W26" s="73" t="str">
        <f t="shared" si="6"/>
        <v/>
      </c>
      <c r="X26" s="73" t="str">
        <f t="shared" si="11"/>
        <v/>
      </c>
      <c r="Y26" s="73" t="str">
        <f t="shared" si="13"/>
        <v/>
      </c>
      <c r="Z26" s="88" t="e">
        <f t="shared" si="12"/>
        <v>#NUM!</v>
      </c>
      <c r="AA26" s="42" t="str">
        <f t="shared" si="14"/>
        <v/>
      </c>
      <c r="AB26" s="43"/>
      <c r="AF26" s="145" t="str">
        <f>初期条件設定表!U20</f>
        <v xml:space="preserve"> </v>
      </c>
      <c r="AG26" s="176">
        <f>初期条件設定表!V20</f>
        <v>0</v>
      </c>
    </row>
    <row r="27" spans="1:33" ht="46.15" customHeight="1">
      <c r="A27" s="88" t="e">
        <f t="shared" si="7"/>
        <v>#NUM!</v>
      </c>
      <c r="B27" s="101" t="s">
        <v>30</v>
      </c>
      <c r="C27" s="89" t="s">
        <v>3</v>
      </c>
      <c r="D27" s="104" t="s">
        <v>30</v>
      </c>
      <c r="E27" s="90" t="str">
        <f t="shared" si="15"/>
        <v/>
      </c>
      <c r="F27" s="91" t="s">
        <v>28</v>
      </c>
      <c r="G27" s="92" t="str">
        <f t="shared" si="16"/>
        <v/>
      </c>
      <c r="H27" s="146" t="s">
        <v>29</v>
      </c>
      <c r="I27" s="148" t="str">
        <f t="shared" si="8"/>
        <v/>
      </c>
      <c r="J27" s="151"/>
      <c r="K27" s="93" t="str">
        <f t="shared" si="9"/>
        <v/>
      </c>
      <c r="L27" s="169" t="s">
        <v>0</v>
      </c>
      <c r="M27" s="172"/>
      <c r="N27" s="173"/>
      <c r="O27" s="371"/>
      <c r="P27" s="71" t="str">
        <f t="shared" si="0"/>
        <v/>
      </c>
      <c r="Q27" s="71" t="str">
        <f t="shared" si="1"/>
        <v/>
      </c>
      <c r="R27" s="72" t="str">
        <f t="shared" si="2"/>
        <v/>
      </c>
      <c r="S27" s="73" t="str">
        <f t="shared" si="10"/>
        <v/>
      </c>
      <c r="T27" s="73" t="str">
        <f t="shared" si="3"/>
        <v/>
      </c>
      <c r="U27" s="73" t="str">
        <f t="shared" si="4"/>
        <v/>
      </c>
      <c r="V27" s="73" t="str">
        <f t="shared" si="5"/>
        <v/>
      </c>
      <c r="W27" s="73" t="str">
        <f t="shared" si="6"/>
        <v/>
      </c>
      <c r="X27" s="73" t="str">
        <f t="shared" si="11"/>
        <v/>
      </c>
      <c r="Y27" s="73" t="str">
        <f t="shared" si="13"/>
        <v/>
      </c>
      <c r="Z27" s="88" t="e">
        <f t="shared" si="12"/>
        <v>#NUM!</v>
      </c>
      <c r="AA27" s="42" t="str">
        <f t="shared" si="14"/>
        <v/>
      </c>
      <c r="AB27" s="43"/>
      <c r="AF27" s="145" t="str">
        <f>初期条件設定表!U21</f>
        <v xml:space="preserve"> </v>
      </c>
      <c r="AG27" s="176">
        <f>初期条件設定表!V21</f>
        <v>0</v>
      </c>
    </row>
    <row r="28" spans="1:33" ht="46.15" customHeight="1">
      <c r="A28" s="88" t="e">
        <f t="shared" si="7"/>
        <v>#NUM!</v>
      </c>
      <c r="B28" s="101" t="s">
        <v>30</v>
      </c>
      <c r="C28" s="89" t="s">
        <v>3</v>
      </c>
      <c r="D28" s="104" t="s">
        <v>30</v>
      </c>
      <c r="E28" s="90" t="str">
        <f t="shared" si="15"/>
        <v/>
      </c>
      <c r="F28" s="91" t="s">
        <v>28</v>
      </c>
      <c r="G28" s="92" t="str">
        <f t="shared" si="16"/>
        <v/>
      </c>
      <c r="H28" s="146" t="s">
        <v>29</v>
      </c>
      <c r="I28" s="148" t="str">
        <f t="shared" si="8"/>
        <v/>
      </c>
      <c r="J28" s="151"/>
      <c r="K28" s="93" t="str">
        <f t="shared" si="9"/>
        <v/>
      </c>
      <c r="L28" s="169" t="s">
        <v>0</v>
      </c>
      <c r="M28" s="172"/>
      <c r="N28" s="173"/>
      <c r="O28" s="371"/>
      <c r="P28" s="71" t="str">
        <f t="shared" si="0"/>
        <v/>
      </c>
      <c r="Q28" s="71" t="str">
        <f t="shared" si="1"/>
        <v/>
      </c>
      <c r="R28" s="72" t="str">
        <f t="shared" si="2"/>
        <v/>
      </c>
      <c r="S28" s="73" t="str">
        <f t="shared" si="10"/>
        <v/>
      </c>
      <c r="T28" s="73" t="str">
        <f t="shared" si="3"/>
        <v/>
      </c>
      <c r="U28" s="73" t="str">
        <f t="shared" si="4"/>
        <v/>
      </c>
      <c r="V28" s="73" t="str">
        <f t="shared" si="5"/>
        <v/>
      </c>
      <c r="W28" s="73" t="str">
        <f t="shared" si="6"/>
        <v/>
      </c>
      <c r="X28" s="73" t="str">
        <f t="shared" si="11"/>
        <v/>
      </c>
      <c r="Y28" s="73" t="str">
        <f t="shared" si="13"/>
        <v/>
      </c>
      <c r="Z28" s="88" t="e">
        <f t="shared" si="12"/>
        <v>#NUM!</v>
      </c>
      <c r="AA28" s="42" t="str">
        <f t="shared" si="14"/>
        <v/>
      </c>
      <c r="AB28" s="43"/>
      <c r="AF28" s="145" t="str">
        <f>初期条件設定表!U22</f>
        <v xml:space="preserve"> </v>
      </c>
      <c r="AG28" s="176">
        <f>初期条件設定表!V22</f>
        <v>0</v>
      </c>
    </row>
    <row r="29" spans="1:33" ht="46.15" customHeight="1">
      <c r="A29" s="88" t="e">
        <f t="shared" si="7"/>
        <v>#NUM!</v>
      </c>
      <c r="B29" s="101" t="s">
        <v>30</v>
      </c>
      <c r="C29" s="89" t="s">
        <v>3</v>
      </c>
      <c r="D29" s="104" t="s">
        <v>30</v>
      </c>
      <c r="E29" s="90" t="str">
        <f t="shared" si="15"/>
        <v/>
      </c>
      <c r="F29" s="91" t="s">
        <v>28</v>
      </c>
      <c r="G29" s="92" t="str">
        <f t="shared" si="16"/>
        <v/>
      </c>
      <c r="H29" s="146" t="s">
        <v>29</v>
      </c>
      <c r="I29" s="148" t="str">
        <f t="shared" si="8"/>
        <v/>
      </c>
      <c r="J29" s="151"/>
      <c r="K29" s="93" t="str">
        <f t="shared" si="9"/>
        <v/>
      </c>
      <c r="L29" s="169" t="s">
        <v>0</v>
      </c>
      <c r="M29" s="172"/>
      <c r="N29" s="173"/>
      <c r="O29" s="371"/>
      <c r="P29" s="71" t="str">
        <f t="shared" si="0"/>
        <v/>
      </c>
      <c r="Q29" s="71" t="str">
        <f t="shared" si="1"/>
        <v/>
      </c>
      <c r="R29" s="72" t="str">
        <f t="shared" si="2"/>
        <v/>
      </c>
      <c r="S29" s="73" t="str">
        <f t="shared" si="10"/>
        <v/>
      </c>
      <c r="T29" s="73" t="str">
        <f t="shared" si="3"/>
        <v/>
      </c>
      <c r="U29" s="73" t="str">
        <f t="shared" si="4"/>
        <v/>
      </c>
      <c r="V29" s="73" t="str">
        <f t="shared" si="5"/>
        <v/>
      </c>
      <c r="W29" s="73" t="str">
        <f t="shared" si="6"/>
        <v/>
      </c>
      <c r="X29" s="73" t="str">
        <f t="shared" si="11"/>
        <v/>
      </c>
      <c r="Y29" s="73" t="str">
        <f t="shared" si="13"/>
        <v/>
      </c>
      <c r="Z29" s="88" t="e">
        <f t="shared" si="12"/>
        <v>#NUM!</v>
      </c>
      <c r="AA29" s="42" t="str">
        <f t="shared" si="14"/>
        <v/>
      </c>
      <c r="AB29" s="43"/>
      <c r="AF29" s="145" t="str">
        <f>初期条件設定表!U23</f>
        <v xml:space="preserve"> </v>
      </c>
      <c r="AG29" s="176">
        <f>初期条件設定表!V23</f>
        <v>0</v>
      </c>
    </row>
    <row r="30" spans="1:33" ht="46.15" customHeight="1">
      <c r="A30" s="88" t="e">
        <f t="shared" si="7"/>
        <v>#NUM!</v>
      </c>
      <c r="B30" s="101" t="s">
        <v>30</v>
      </c>
      <c r="C30" s="89" t="s">
        <v>3</v>
      </c>
      <c r="D30" s="104" t="s">
        <v>30</v>
      </c>
      <c r="E30" s="90" t="str">
        <f t="shared" si="15"/>
        <v/>
      </c>
      <c r="F30" s="91" t="s">
        <v>28</v>
      </c>
      <c r="G30" s="92" t="str">
        <f t="shared" si="16"/>
        <v/>
      </c>
      <c r="H30" s="146" t="s">
        <v>29</v>
      </c>
      <c r="I30" s="148" t="str">
        <f t="shared" si="8"/>
        <v/>
      </c>
      <c r="J30" s="151"/>
      <c r="K30" s="93" t="str">
        <f t="shared" si="9"/>
        <v/>
      </c>
      <c r="L30" s="169" t="s">
        <v>0</v>
      </c>
      <c r="M30" s="172"/>
      <c r="N30" s="173"/>
      <c r="O30" s="371"/>
      <c r="P30" s="71" t="str">
        <f t="shared" si="0"/>
        <v/>
      </c>
      <c r="Q30" s="71" t="str">
        <f t="shared" si="1"/>
        <v/>
      </c>
      <c r="R30" s="72" t="str">
        <f t="shared" si="2"/>
        <v/>
      </c>
      <c r="S30" s="73" t="str">
        <f t="shared" si="10"/>
        <v/>
      </c>
      <c r="T30" s="73" t="str">
        <f t="shared" si="3"/>
        <v/>
      </c>
      <c r="U30" s="73" t="str">
        <f t="shared" si="4"/>
        <v/>
      </c>
      <c r="V30" s="73" t="str">
        <f t="shared" si="5"/>
        <v/>
      </c>
      <c r="W30" s="73" t="str">
        <f t="shared" si="6"/>
        <v/>
      </c>
      <c r="X30" s="73" t="str">
        <f t="shared" si="11"/>
        <v/>
      </c>
      <c r="Y30" s="73" t="str">
        <f t="shared" si="13"/>
        <v/>
      </c>
      <c r="Z30" s="88" t="e">
        <f t="shared" si="12"/>
        <v>#NUM!</v>
      </c>
      <c r="AA30" s="42" t="str">
        <f t="shared" si="14"/>
        <v/>
      </c>
      <c r="AB30" s="43"/>
      <c r="AF30" s="145" t="str">
        <f>初期条件設定表!U24</f>
        <v xml:space="preserve"> </v>
      </c>
      <c r="AG30" s="176">
        <f>初期条件設定表!V24</f>
        <v>0</v>
      </c>
    </row>
    <row r="31" spans="1:33" ht="46.15" customHeight="1">
      <c r="A31" s="88" t="e">
        <f t="shared" si="7"/>
        <v>#NUM!</v>
      </c>
      <c r="B31" s="102" t="s">
        <v>30</v>
      </c>
      <c r="C31" s="94" t="s">
        <v>3</v>
      </c>
      <c r="D31" s="105" t="s">
        <v>30</v>
      </c>
      <c r="E31" s="90" t="str">
        <f t="shared" si="15"/>
        <v/>
      </c>
      <c r="F31" s="91" t="s">
        <v>28</v>
      </c>
      <c r="G31" s="92" t="str">
        <f t="shared" si="16"/>
        <v/>
      </c>
      <c r="H31" s="146" t="s">
        <v>29</v>
      </c>
      <c r="I31" s="148" t="str">
        <f t="shared" si="8"/>
        <v/>
      </c>
      <c r="J31" s="151"/>
      <c r="K31" s="93" t="str">
        <f t="shared" si="9"/>
        <v/>
      </c>
      <c r="L31" s="169" t="s">
        <v>0</v>
      </c>
      <c r="M31" s="172"/>
      <c r="N31" s="173"/>
      <c r="O31" s="371"/>
      <c r="P31" s="71" t="str">
        <f t="shared" si="0"/>
        <v/>
      </c>
      <c r="Q31" s="71" t="str">
        <f t="shared" si="1"/>
        <v/>
      </c>
      <c r="R31" s="72" t="str">
        <f t="shared" si="2"/>
        <v/>
      </c>
      <c r="S31" s="73" t="str">
        <f t="shared" si="10"/>
        <v/>
      </c>
      <c r="T31" s="73" t="str">
        <f t="shared" si="3"/>
        <v/>
      </c>
      <c r="U31" s="73" t="str">
        <f t="shared" si="4"/>
        <v/>
      </c>
      <c r="V31" s="73" t="str">
        <f t="shared" si="5"/>
        <v/>
      </c>
      <c r="W31" s="73" t="str">
        <f t="shared" si="6"/>
        <v/>
      </c>
      <c r="X31" s="73" t="str">
        <f t="shared" si="11"/>
        <v/>
      </c>
      <c r="Y31" s="73" t="str">
        <f t="shared" si="13"/>
        <v/>
      </c>
      <c r="Z31" s="88" t="e">
        <f t="shared" si="12"/>
        <v>#NUM!</v>
      </c>
      <c r="AA31" s="42" t="str">
        <f t="shared" si="14"/>
        <v/>
      </c>
      <c r="AB31" s="43"/>
      <c r="AF31" s="145" t="str">
        <f>初期条件設定表!U25</f>
        <v xml:space="preserve"> </v>
      </c>
      <c r="AG31" s="176">
        <f>初期条件設定表!V25</f>
        <v>0</v>
      </c>
    </row>
    <row r="32" spans="1:33" ht="46.15" customHeight="1" thickBot="1">
      <c r="A32" s="88" t="e">
        <f t="shared" si="7"/>
        <v>#NUM!</v>
      </c>
      <c r="B32" s="101" t="s">
        <v>30</v>
      </c>
      <c r="C32" s="89" t="s">
        <v>3</v>
      </c>
      <c r="D32" s="104" t="s">
        <v>30</v>
      </c>
      <c r="E32" s="90" t="str">
        <f t="shared" si="15"/>
        <v/>
      </c>
      <c r="F32" s="91" t="s">
        <v>28</v>
      </c>
      <c r="G32" s="92" t="str">
        <f t="shared" si="16"/>
        <v/>
      </c>
      <c r="H32" s="146" t="s">
        <v>29</v>
      </c>
      <c r="I32" s="148" t="str">
        <f t="shared" si="8"/>
        <v/>
      </c>
      <c r="J32" s="151"/>
      <c r="K32" s="93" t="str">
        <f t="shared" si="9"/>
        <v/>
      </c>
      <c r="L32" s="169" t="s">
        <v>0</v>
      </c>
      <c r="M32" s="177"/>
      <c r="N32" s="178"/>
      <c r="O32" s="371"/>
      <c r="P32" s="71" t="str">
        <f t="shared" si="0"/>
        <v/>
      </c>
      <c r="Q32" s="71" t="str">
        <f t="shared" si="1"/>
        <v/>
      </c>
      <c r="R32" s="72" t="str">
        <f t="shared" si="2"/>
        <v/>
      </c>
      <c r="S32" s="73" t="str">
        <f t="shared" si="10"/>
        <v/>
      </c>
      <c r="T32" s="73" t="str">
        <f t="shared" si="3"/>
        <v/>
      </c>
      <c r="U32" s="73" t="str">
        <f t="shared" si="4"/>
        <v/>
      </c>
      <c r="V32" s="73" t="str">
        <f t="shared" si="5"/>
        <v/>
      </c>
      <c r="W32" s="73" t="str">
        <f t="shared" si="6"/>
        <v/>
      </c>
      <c r="X32" s="73" t="str">
        <f t="shared" si="11"/>
        <v/>
      </c>
      <c r="Y32" s="73" t="str">
        <f t="shared" si="13"/>
        <v/>
      </c>
      <c r="Z32" s="88" t="e">
        <f t="shared" si="12"/>
        <v>#NUM!</v>
      </c>
      <c r="AA32" s="42" t="str">
        <f t="shared" si="14"/>
        <v/>
      </c>
      <c r="AB32" s="43"/>
      <c r="AF32" s="145" t="str">
        <f>初期条件設定表!U26</f>
        <v xml:space="preserve"> </v>
      </c>
      <c r="AG32" s="176" t="str">
        <f>初期条件設定表!V26</f>
        <v xml:space="preserve"> </v>
      </c>
    </row>
    <row r="33" spans="1:28" ht="46.15" hidden="1" customHeight="1">
      <c r="A33" s="88" t="e">
        <f t="shared" si="7"/>
        <v>#NUM!</v>
      </c>
      <c r="B33" s="101" t="s">
        <v>30</v>
      </c>
      <c r="C33" s="89" t="s">
        <v>3</v>
      </c>
      <c r="D33" s="104" t="s">
        <v>30</v>
      </c>
      <c r="E33" s="90" t="str">
        <f t="shared" si="15"/>
        <v/>
      </c>
      <c r="F33" s="91" t="s">
        <v>28</v>
      </c>
      <c r="G33" s="92" t="str">
        <f t="shared" si="16"/>
        <v/>
      </c>
      <c r="H33" s="146" t="s">
        <v>29</v>
      </c>
      <c r="I33" s="148" t="str">
        <f t="shared" si="8"/>
        <v/>
      </c>
      <c r="J33" s="151"/>
      <c r="K33" s="93" t="str">
        <f t="shared" si="9"/>
        <v/>
      </c>
      <c r="L33" s="83" t="s">
        <v>0</v>
      </c>
      <c r="M33" s="179"/>
      <c r="N33" s="180"/>
      <c r="O33" s="107"/>
      <c r="P33" s="71" t="str">
        <f t="shared" si="0"/>
        <v/>
      </c>
      <c r="Q33" s="71" t="str">
        <f t="shared" si="1"/>
        <v/>
      </c>
      <c r="R33" s="72" t="str">
        <f t="shared" si="2"/>
        <v/>
      </c>
      <c r="S33" s="73" t="str">
        <f t="shared" si="10"/>
        <v/>
      </c>
      <c r="T33" s="73" t="str">
        <f t="shared" si="3"/>
        <v/>
      </c>
      <c r="U33" s="73" t="str">
        <f t="shared" si="4"/>
        <v/>
      </c>
      <c r="V33" s="73" t="str">
        <f t="shared" si="5"/>
        <v/>
      </c>
      <c r="W33" s="73" t="str">
        <f t="shared" si="6"/>
        <v/>
      </c>
      <c r="X33" s="73" t="str">
        <f t="shared" si="11"/>
        <v/>
      </c>
      <c r="Y33" s="73" t="str">
        <f t="shared" si="13"/>
        <v/>
      </c>
      <c r="Z33" s="88" t="e">
        <f t="shared" si="12"/>
        <v>#NUM!</v>
      </c>
      <c r="AA33" s="42" t="str">
        <f t="shared" si="14"/>
        <v/>
      </c>
      <c r="AB33" s="43"/>
    </row>
    <row r="34" spans="1:28" ht="46.15" hidden="1" customHeight="1">
      <c r="A34" s="88" t="e">
        <f t="shared" si="7"/>
        <v>#NUM!</v>
      </c>
      <c r="B34" s="101" t="s">
        <v>30</v>
      </c>
      <c r="C34" s="89" t="s">
        <v>3</v>
      </c>
      <c r="D34" s="104" t="s">
        <v>30</v>
      </c>
      <c r="E34" s="90" t="str">
        <f t="shared" si="15"/>
        <v/>
      </c>
      <c r="F34" s="91" t="s">
        <v>28</v>
      </c>
      <c r="G34" s="92" t="str">
        <f t="shared" si="16"/>
        <v/>
      </c>
      <c r="H34" s="146" t="s">
        <v>29</v>
      </c>
      <c r="I34" s="148" t="str">
        <f t="shared" si="8"/>
        <v/>
      </c>
      <c r="J34" s="151"/>
      <c r="K34" s="93" t="str">
        <f t="shared" si="9"/>
        <v/>
      </c>
      <c r="L34" s="83" t="s">
        <v>0</v>
      </c>
      <c r="M34" s="181"/>
      <c r="N34" s="182"/>
      <c r="O34" s="107"/>
      <c r="P34" s="71" t="str">
        <f t="shared" si="0"/>
        <v/>
      </c>
      <c r="Q34" s="71" t="str">
        <f t="shared" si="1"/>
        <v/>
      </c>
      <c r="R34" s="72" t="str">
        <f t="shared" si="2"/>
        <v/>
      </c>
      <c r="S34" s="73" t="str">
        <f t="shared" si="10"/>
        <v/>
      </c>
      <c r="T34" s="73" t="str">
        <f t="shared" si="3"/>
        <v/>
      </c>
      <c r="U34" s="73" t="str">
        <f t="shared" si="4"/>
        <v/>
      </c>
      <c r="V34" s="73" t="str">
        <f t="shared" si="5"/>
        <v/>
      </c>
      <c r="W34" s="73" t="str">
        <f t="shared" si="6"/>
        <v/>
      </c>
      <c r="X34" s="73" t="str">
        <f t="shared" ref="X34:X35" si="17">IF(OR(DBCS($B34)="：",$B34="",DBCS($D34)="：",$D34=""),"",SUM(S34:W34))</f>
        <v/>
      </c>
      <c r="Y34" s="73" t="str">
        <f t="shared" si="13"/>
        <v/>
      </c>
      <c r="Z34" s="88" t="e">
        <f t="shared" si="12"/>
        <v>#NUM!</v>
      </c>
      <c r="AA34" s="42"/>
      <c r="AB34" s="43"/>
    </row>
    <row r="35" spans="1:28" ht="46.15" hidden="1" customHeight="1" thickBot="1">
      <c r="A35" s="95" t="e">
        <f t="shared" si="7"/>
        <v>#NUM!</v>
      </c>
      <c r="B35" s="103" t="s">
        <v>60</v>
      </c>
      <c r="C35" s="96" t="s">
        <v>24</v>
      </c>
      <c r="D35" s="106" t="s">
        <v>60</v>
      </c>
      <c r="E35" s="97" t="str">
        <f t="shared" si="15"/>
        <v/>
      </c>
      <c r="F35" s="98" t="s">
        <v>65</v>
      </c>
      <c r="G35" s="99" t="str">
        <f t="shared" si="16"/>
        <v/>
      </c>
      <c r="H35" s="147" t="s">
        <v>84</v>
      </c>
      <c r="I35" s="149" t="str">
        <f t="shared" si="8"/>
        <v/>
      </c>
      <c r="J35" s="152"/>
      <c r="K35" s="100" t="str">
        <f t="shared" si="9"/>
        <v/>
      </c>
      <c r="L35" s="84" t="s">
        <v>85</v>
      </c>
      <c r="M35" s="181"/>
      <c r="N35" s="182"/>
      <c r="O35" s="108"/>
      <c r="P35" s="71" t="str">
        <f t="shared" si="0"/>
        <v/>
      </c>
      <c r="Q35" s="71" t="str">
        <f t="shared" si="1"/>
        <v/>
      </c>
      <c r="R35" s="72" t="str">
        <f t="shared" si="2"/>
        <v/>
      </c>
      <c r="S35" s="73" t="str">
        <f t="shared" si="10"/>
        <v/>
      </c>
      <c r="T35" s="73" t="str">
        <f t="shared" si="3"/>
        <v/>
      </c>
      <c r="U35" s="73" t="str">
        <f t="shared" si="4"/>
        <v/>
      </c>
      <c r="V35" s="73" t="str">
        <f t="shared" si="5"/>
        <v/>
      </c>
      <c r="W35" s="73" t="str">
        <f t="shared" si="6"/>
        <v/>
      </c>
      <c r="X35" s="73" t="str">
        <f t="shared" si="17"/>
        <v/>
      </c>
      <c r="Y35" s="73" t="str">
        <f t="shared" si="13"/>
        <v/>
      </c>
      <c r="Z35" s="95" t="e">
        <f t="shared" si="12"/>
        <v>#NUM!</v>
      </c>
      <c r="AA35" s="42" t="str">
        <f>IF(OR(DBCS($B35)="：",$B35="",DBCS($D35)="：",$D35=""),"",MAX(MIN($D35,TIME(23,59,59))-MAX($B35,$AH$1),0))</f>
        <v/>
      </c>
      <c r="AB35" s="43"/>
    </row>
    <row r="36" spans="1:28" ht="41.25" customHeight="1" thickBot="1">
      <c r="A36" s="44" t="s">
        <v>31</v>
      </c>
      <c r="B36" s="323"/>
      <c r="C36" s="324"/>
      <c r="D36" s="325"/>
      <c r="E36" s="326">
        <f>SUM(E9:E35)+SUM(G9:G35)/60</f>
        <v>0</v>
      </c>
      <c r="F36" s="327"/>
      <c r="G36" s="328" t="s">
        <v>1</v>
      </c>
      <c r="H36" s="329"/>
      <c r="I36" s="153"/>
      <c r="J36" s="154"/>
      <c r="K36" s="85">
        <f>SUM(K9:K35)</f>
        <v>0</v>
      </c>
      <c r="L36" s="86" t="s">
        <v>0</v>
      </c>
      <c r="M36" s="341"/>
      <c r="N36" s="342"/>
      <c r="O36" s="343"/>
      <c r="P36" s="58"/>
      <c r="Q36" s="58"/>
      <c r="R36" s="58"/>
      <c r="S36" s="58"/>
      <c r="T36" s="58"/>
      <c r="U36" s="58"/>
      <c r="V36" s="58"/>
      <c r="W36" s="74"/>
      <c r="X36" s="74"/>
      <c r="Y36" s="74"/>
      <c r="Z36" s="74"/>
      <c r="AA36" s="43"/>
      <c r="AB36" s="43"/>
    </row>
    <row r="37" spans="1:28" ht="19.5" customHeight="1">
      <c r="A37" s="9"/>
      <c r="B37" s="10"/>
      <c r="C37" s="10"/>
      <c r="D37" s="10"/>
      <c r="E37" s="2"/>
      <c r="F37" s="2"/>
      <c r="G37" s="10"/>
      <c r="H37" s="10"/>
      <c r="I37" s="10"/>
      <c r="J37" s="10"/>
      <c r="K37" s="1"/>
      <c r="L37" s="162"/>
      <c r="M37" s="11"/>
      <c r="N37" s="11"/>
      <c r="P37" s="58"/>
      <c r="Q37" s="58"/>
      <c r="R37" s="58"/>
      <c r="S37" s="58"/>
      <c r="T37" s="58"/>
      <c r="U37" s="58"/>
      <c r="V37" s="58"/>
      <c r="W37" s="58"/>
      <c r="X37" s="58"/>
      <c r="Y37" s="58"/>
      <c r="Z37" s="58"/>
    </row>
    <row r="38" spans="1:28">
      <c r="P38" s="58"/>
      <c r="Q38" s="58"/>
      <c r="R38" s="58"/>
      <c r="S38" s="58"/>
      <c r="T38" s="58"/>
      <c r="U38" s="58"/>
      <c r="V38" s="58"/>
      <c r="W38" s="58"/>
      <c r="X38" s="58"/>
      <c r="Y38" s="58"/>
      <c r="Z38" s="58"/>
    </row>
    <row r="39" spans="1:28">
      <c r="P39" s="58"/>
      <c r="Q39" s="58"/>
      <c r="R39" s="58"/>
      <c r="S39" s="58"/>
      <c r="T39" s="58"/>
      <c r="U39" s="58"/>
      <c r="V39" s="58"/>
      <c r="W39" s="58"/>
      <c r="X39" s="58"/>
      <c r="Y39" s="58"/>
      <c r="Z39" s="58"/>
    </row>
    <row r="40" spans="1:28">
      <c r="P40" s="58"/>
      <c r="Q40" s="58"/>
      <c r="R40" s="58"/>
      <c r="S40" s="58"/>
      <c r="T40" s="58"/>
      <c r="U40" s="58"/>
      <c r="V40" s="58"/>
      <c r="W40" s="58"/>
      <c r="X40" s="58"/>
      <c r="Y40" s="58"/>
      <c r="Z40" s="58"/>
    </row>
    <row r="41" spans="1:28">
      <c r="P41" s="58"/>
      <c r="Q41" s="58"/>
      <c r="R41" s="58"/>
      <c r="S41" s="58"/>
      <c r="T41" s="58"/>
      <c r="U41" s="58"/>
      <c r="V41" s="58"/>
      <c r="W41" s="58"/>
      <c r="X41" s="58"/>
      <c r="Y41" s="58"/>
      <c r="Z41" s="58"/>
    </row>
    <row r="42" spans="1:28">
      <c r="P42" s="58"/>
      <c r="Q42" s="58"/>
      <c r="R42" s="58"/>
      <c r="S42" s="58"/>
      <c r="T42" s="58"/>
      <c r="U42" s="58"/>
      <c r="V42" s="58"/>
      <c r="W42" s="58"/>
      <c r="X42" s="58"/>
      <c r="Y42" s="58"/>
      <c r="Z42" s="58"/>
    </row>
    <row r="43" spans="1:28">
      <c r="P43" s="58"/>
      <c r="Q43" s="58"/>
      <c r="R43" s="58"/>
      <c r="S43" s="58"/>
      <c r="T43" s="58"/>
      <c r="U43" s="58"/>
      <c r="V43" s="58"/>
      <c r="W43" s="58"/>
      <c r="X43" s="58"/>
      <c r="Y43" s="58"/>
      <c r="Z43" s="58"/>
    </row>
    <row r="44" spans="1:28">
      <c r="P44" s="58"/>
      <c r="Q44" s="58"/>
      <c r="R44" s="58"/>
      <c r="S44" s="58"/>
      <c r="T44" s="58"/>
      <c r="U44" s="58"/>
      <c r="V44" s="58"/>
      <c r="W44" s="58"/>
      <c r="X44" s="58"/>
      <c r="Y44" s="58"/>
      <c r="Z44" s="58"/>
    </row>
    <row r="45" spans="1:28">
      <c r="P45" s="58"/>
      <c r="Q45" s="58"/>
      <c r="R45" s="58"/>
      <c r="S45" s="58"/>
      <c r="T45" s="58"/>
      <c r="U45" s="58"/>
      <c r="V45" s="58"/>
      <c r="W45" s="58"/>
      <c r="X45" s="58"/>
      <c r="Y45" s="58"/>
      <c r="Z45" s="58"/>
    </row>
    <row r="46" spans="1:28">
      <c r="P46" s="58"/>
      <c r="Q46" s="58"/>
      <c r="R46" s="58"/>
      <c r="S46" s="58"/>
      <c r="T46" s="58"/>
      <c r="U46" s="58"/>
      <c r="V46" s="58"/>
      <c r="W46" s="58"/>
      <c r="X46" s="58"/>
      <c r="Y46" s="58"/>
      <c r="Z46" s="58"/>
    </row>
    <row r="47" spans="1:28">
      <c r="P47" s="58"/>
      <c r="Q47" s="58"/>
      <c r="R47" s="58"/>
      <c r="S47" s="58"/>
      <c r="T47" s="58"/>
      <c r="U47" s="58"/>
      <c r="V47" s="58"/>
      <c r="W47" s="58"/>
      <c r="X47" s="58"/>
      <c r="Y47" s="58"/>
      <c r="Z47" s="58"/>
    </row>
    <row r="48" spans="1:28">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sheetData>
  <sheetProtection sheet="1" objects="1" scenarios="1"/>
  <mergeCells count="29">
    <mergeCell ref="N5:O5"/>
    <mergeCell ref="N6:O6"/>
    <mergeCell ref="AE1:AE5"/>
    <mergeCell ref="AI6:AJ6"/>
    <mergeCell ref="M7:N7"/>
    <mergeCell ref="X7:X8"/>
    <mergeCell ref="D1:O2"/>
    <mergeCell ref="B3:D3"/>
    <mergeCell ref="B4:D4"/>
    <mergeCell ref="B5:D5"/>
    <mergeCell ref="I7:I8"/>
    <mergeCell ref="J7:J8"/>
    <mergeCell ref="K7:L8"/>
    <mergeCell ref="M36:O36"/>
    <mergeCell ref="T7:T8"/>
    <mergeCell ref="U7:U8"/>
    <mergeCell ref="V7:V8"/>
    <mergeCell ref="W7:W8"/>
    <mergeCell ref="Q7:Q8"/>
    <mergeCell ref="R7:R8"/>
    <mergeCell ref="S7:S8"/>
    <mergeCell ref="O7:O8"/>
    <mergeCell ref="P7:P8"/>
    <mergeCell ref="B36:D36"/>
    <mergeCell ref="E36:F36"/>
    <mergeCell ref="G36:H36"/>
    <mergeCell ref="A7:A8"/>
    <mergeCell ref="B7:D8"/>
    <mergeCell ref="E7:H8"/>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33:M35">
      <formula1>$AF$11:$AF$20</formula1>
    </dataValidation>
    <dataValidation type="list" allowBlank="1" showInputMessage="1" showErrorMessage="1" sqref="N33:N35">
      <formula1>$AG$11:$AG$16</formula1>
    </dataValidation>
    <dataValidation type="list" allowBlank="1" showInputMessage="1" showErrorMessage="1" sqref="M9:M32">
      <formula1>$AF$11:$AF$21</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Q51"/>
  <sheetViews>
    <sheetView topLeftCell="C1" zoomScale="70" zoomScaleNormal="70" workbookViewId="0">
      <selection activeCell="N12" sqref="N12"/>
    </sheetView>
  </sheetViews>
  <sheetFormatPr defaultColWidth="11.375" defaultRowHeight="13.5"/>
  <cols>
    <col min="1" max="1" width="19.125" style="4" customWidth="1"/>
    <col min="2" max="2" width="9.625" style="4" customWidth="1"/>
    <col min="3" max="3" width="3.875" style="115"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c r="A1" s="45" t="s">
        <v>156</v>
      </c>
      <c r="B1" s="46"/>
      <c r="C1" s="123"/>
      <c r="D1" s="334" t="e">
        <f>"作　業　日　報　兼　直　接　人　件　費　個　別　明　細　表　（"&amp;AK7&amp;"年"&amp;AK8&amp;"月支払分）"</f>
        <v>#NUM!</v>
      </c>
      <c r="E1" s="334"/>
      <c r="F1" s="334"/>
      <c r="G1" s="334"/>
      <c r="H1" s="334"/>
      <c r="I1" s="334"/>
      <c r="J1" s="334"/>
      <c r="K1" s="334"/>
      <c r="L1" s="334"/>
      <c r="M1" s="334"/>
      <c r="N1" s="334"/>
      <c r="O1" s="334"/>
      <c r="AE1" s="330" t="s">
        <v>97</v>
      </c>
      <c r="AF1" s="59" t="s">
        <v>42</v>
      </c>
      <c r="AG1" s="60">
        <f>初期条件設定表!$C$10</f>
        <v>0</v>
      </c>
      <c r="AH1" s="60">
        <f>初期条件設定表!$C$14</f>
        <v>0</v>
      </c>
      <c r="AI1" s="58"/>
      <c r="AJ1" s="61" t="s">
        <v>11</v>
      </c>
      <c r="AK1" s="62" t="e">
        <f>'入力用 従事者別直接人件費集計表（前期）'!A10</f>
        <v>#NUM!</v>
      </c>
      <c r="AL1" s="58"/>
      <c r="AM1" s="58"/>
      <c r="AN1" s="61" t="s">
        <v>41</v>
      </c>
      <c r="AO1" s="63" t="str">
        <f ca="1">RIGHT(CELL("filename",A1),LEN(CELL("filename",A1))-FIND("]",CELL("filename",A1)))</f>
        <v>2024年4月作業分</v>
      </c>
      <c r="AP1" s="37"/>
      <c r="AQ1" s="38"/>
    </row>
    <row r="2" spans="1:43" ht="24.75" customHeight="1">
      <c r="C2" s="123"/>
      <c r="D2" s="334"/>
      <c r="E2" s="334"/>
      <c r="F2" s="334"/>
      <c r="G2" s="334"/>
      <c r="H2" s="334"/>
      <c r="I2" s="334"/>
      <c r="J2" s="334"/>
      <c r="K2" s="334"/>
      <c r="L2" s="334"/>
      <c r="M2" s="334"/>
      <c r="N2" s="334"/>
      <c r="O2" s="334"/>
      <c r="AE2" s="330"/>
      <c r="AF2" s="59"/>
      <c r="AG2" s="60">
        <f>初期条件設定表!$C$11</f>
        <v>0</v>
      </c>
      <c r="AH2" s="60">
        <f>初期条件設定表!$E$11</f>
        <v>0</v>
      </c>
      <c r="AI2" s="58"/>
      <c r="AJ2" s="61" t="s">
        <v>12</v>
      </c>
      <c r="AK2" s="62">
        <f>'入力用 従事者別直接人件費集計表（前期）'!D10</f>
        <v>4</v>
      </c>
      <c r="AL2" s="58"/>
      <c r="AM2" s="58"/>
      <c r="AN2" s="58"/>
      <c r="AO2" s="64"/>
    </row>
    <row r="3" spans="1:43" ht="27.75" customHeight="1">
      <c r="A3" s="3" t="s">
        <v>9</v>
      </c>
      <c r="B3" s="331" t="str">
        <f>'入力用 従事者別直接人件費集計表（前期）'!D5</f>
        <v/>
      </c>
      <c r="C3" s="331"/>
      <c r="D3" s="331"/>
      <c r="E3" s="39"/>
      <c r="F3" s="39"/>
      <c r="G3" s="39"/>
      <c r="H3" s="39"/>
      <c r="I3" s="39"/>
      <c r="J3" s="39"/>
      <c r="K3" s="39"/>
      <c r="L3" s="39"/>
      <c r="M3" s="39"/>
      <c r="N3" s="39"/>
      <c r="AE3" s="330"/>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32" t="str">
        <f>'入力用 従事者別直接人件費集計表（前期）'!D6</f>
        <v/>
      </c>
      <c r="C4" s="332"/>
      <c r="D4" s="332"/>
      <c r="E4" s="162"/>
      <c r="F4" s="162"/>
      <c r="G4" s="162"/>
      <c r="AE4" s="330"/>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33">
        <f>IF('入力用 従事者別直接人件費集計表（前期）'!Y8="","",'入力用 従事者別直接人件費集計表（前期）'!Y8)</f>
        <v>0</v>
      </c>
      <c r="C5" s="333"/>
      <c r="D5" s="333"/>
      <c r="E5" s="162"/>
      <c r="F5" s="162"/>
      <c r="G5" s="162"/>
      <c r="N5" s="335" t="s">
        <v>158</v>
      </c>
      <c r="O5" s="336"/>
      <c r="AE5" s="330"/>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48"/>
      <c r="O6" s="349"/>
      <c r="P6" s="69" t="s">
        <v>46</v>
      </c>
      <c r="Q6" s="70" t="s">
        <v>48</v>
      </c>
      <c r="R6" s="69" t="s">
        <v>47</v>
      </c>
      <c r="S6" s="69" t="s">
        <v>49</v>
      </c>
      <c r="T6" s="69" t="s">
        <v>50</v>
      </c>
      <c r="U6" s="69" t="s">
        <v>51</v>
      </c>
      <c r="V6" s="69" t="s">
        <v>61</v>
      </c>
      <c r="W6" s="69" t="s">
        <v>62</v>
      </c>
      <c r="X6" s="69" t="s">
        <v>63</v>
      </c>
      <c r="Y6" s="69"/>
      <c r="Z6" s="69"/>
      <c r="AA6" s="41"/>
      <c r="AF6" s="165" t="s">
        <v>98</v>
      </c>
      <c r="AG6" s="67">
        <f>IF(初期条件設定表!$C$24="末",TEXT(DATE(AK1,AK2,1)-1,"d"),初期条件設定表!$C$24)</f>
        <v>0</v>
      </c>
      <c r="AH6" s="58" t="s">
        <v>36</v>
      </c>
      <c r="AI6" s="337" t="s">
        <v>108</v>
      </c>
      <c r="AJ6" s="337"/>
      <c r="AK6" s="155">
        <f>初期条件設定表!$C$15</f>
        <v>0</v>
      </c>
    </row>
    <row r="7" spans="1:43" s="115" customFormat="1" ht="24" customHeight="1">
      <c r="A7" s="364" t="s">
        <v>7</v>
      </c>
      <c r="B7" s="352" t="s">
        <v>6</v>
      </c>
      <c r="C7" s="352"/>
      <c r="D7" s="352"/>
      <c r="E7" s="354" t="s">
        <v>5</v>
      </c>
      <c r="F7" s="355"/>
      <c r="G7" s="355"/>
      <c r="H7" s="356"/>
      <c r="I7" s="362" t="s">
        <v>107</v>
      </c>
      <c r="J7" s="362" t="s">
        <v>106</v>
      </c>
      <c r="K7" s="354" t="s">
        <v>4</v>
      </c>
      <c r="L7" s="356"/>
      <c r="M7" s="367" t="s">
        <v>115</v>
      </c>
      <c r="N7" s="339"/>
      <c r="O7" s="345" t="s">
        <v>157</v>
      </c>
      <c r="P7" s="369" t="s">
        <v>53</v>
      </c>
      <c r="Q7" s="344" t="s">
        <v>32</v>
      </c>
      <c r="R7" s="344" t="s">
        <v>33</v>
      </c>
      <c r="S7" s="344" t="s">
        <v>54</v>
      </c>
      <c r="T7" s="344"/>
      <c r="U7" s="344" t="s">
        <v>52</v>
      </c>
      <c r="V7" s="344"/>
      <c r="W7" s="344" t="s">
        <v>55</v>
      </c>
      <c r="X7" s="340" t="s">
        <v>56</v>
      </c>
      <c r="Y7" s="166"/>
      <c r="Z7" s="166"/>
      <c r="AJ7" s="115" t="s">
        <v>111</v>
      </c>
      <c r="AK7" s="116" t="e">
        <f>IF(初期条件設定表!C26="当月",'入力用 従事者別直接人件費集計表（前期）'!A10,'入力用 従事者別直接人件費集計表（前期）'!A11)</f>
        <v>#NUM!</v>
      </c>
    </row>
    <row r="8" spans="1:43" s="115" customFormat="1" ht="24" customHeight="1" thickBot="1">
      <c r="A8" s="365"/>
      <c r="B8" s="353"/>
      <c r="C8" s="353"/>
      <c r="D8" s="353"/>
      <c r="E8" s="357"/>
      <c r="F8" s="358"/>
      <c r="G8" s="358"/>
      <c r="H8" s="359"/>
      <c r="I8" s="363"/>
      <c r="J8" s="363"/>
      <c r="K8" s="360"/>
      <c r="L8" s="361"/>
      <c r="M8" s="188" t="s">
        <v>116</v>
      </c>
      <c r="N8" s="168" t="s">
        <v>130</v>
      </c>
      <c r="O8" s="346"/>
      <c r="P8" s="369"/>
      <c r="Q8" s="344"/>
      <c r="R8" s="344"/>
      <c r="S8" s="344"/>
      <c r="T8" s="344"/>
      <c r="U8" s="344"/>
      <c r="V8" s="344"/>
      <c r="W8" s="344"/>
      <c r="X8" s="340"/>
      <c r="Y8" s="166"/>
      <c r="Z8" s="166"/>
      <c r="AJ8" s="115" t="s">
        <v>110</v>
      </c>
      <c r="AK8" s="116">
        <f>IF(初期条件設定表!C26="当月",'入力用 従事者別直接人件費集計表（前期）'!D10,'入力用 従事者別直接人件費集計表（前期）'!D11)</f>
        <v>5</v>
      </c>
    </row>
    <row r="9" spans="1:43" ht="46.15" customHeight="1">
      <c r="A9" s="88" t="e">
        <f>Z9</f>
        <v>#NUM!</v>
      </c>
      <c r="B9" s="101" t="s">
        <v>30</v>
      </c>
      <c r="C9" s="89" t="s">
        <v>3</v>
      </c>
      <c r="D9" s="104" t="s">
        <v>30</v>
      </c>
      <c r="E9" s="90" t="str">
        <f>IFERROR(HOUR(R9),"")</f>
        <v/>
      </c>
      <c r="F9" s="91" t="s">
        <v>28</v>
      </c>
      <c r="G9" s="92" t="str">
        <f>IFERROR(MINUTE(R9),"")</f>
        <v/>
      </c>
      <c r="H9" s="146" t="s">
        <v>29</v>
      </c>
      <c r="I9" s="150" t="str">
        <f>U9</f>
        <v/>
      </c>
      <c r="J9" s="151"/>
      <c r="K9" s="93" t="str">
        <f>IFERROR((E9+G9/60)*$B$5,"")</f>
        <v/>
      </c>
      <c r="L9" s="169" t="s">
        <v>0</v>
      </c>
      <c r="M9" s="170"/>
      <c r="N9" s="171"/>
      <c r="O9" s="372"/>
      <c r="P9" s="71" t="str">
        <f t="shared" ref="P9:P35" si="0">IF(OR(DBCS(B9)="：",B9="",DBCS(D9)="：",D9=""),"",$D9-$B9)</f>
        <v/>
      </c>
      <c r="Q9" s="71" t="str">
        <f t="shared" ref="Q9:Q35" si="1">IFERROR(IF(J9="",D9-B9-X9,D9-B9-J9-X9),"")</f>
        <v/>
      </c>
      <c r="R9" s="72" t="str">
        <f t="shared" ref="R9:R35" si="2">IFERROR(MIN(IF(Q9&gt;0,FLOOR(Q9,"0:30"),""),$AK$6),"")</f>
        <v/>
      </c>
      <c r="S9" s="73" t="str">
        <f t="shared" ref="S9:S35" si="3">IF(OR(DBCS($B9)="：",$B9="",DBCS($D9)="：",$D9=""),"",MAX(MIN($D9,AG$1)-MAX($B9,TIME(0,0,0)),0))</f>
        <v/>
      </c>
      <c r="T9" s="73" t="str">
        <f t="shared" ref="T9:T35" si="4">IF(OR(DBCS($B9)="：",$B9="",DBCS($D9)="：",$D9=""),"",MAX(MIN($D9,AH$2)-MAX($B9,$AG$2),0))</f>
        <v/>
      </c>
      <c r="U9" s="73" t="str">
        <f t="shared" ref="U9:U35" si="5">IF(OR(DBCS($B9)="：",$B9="",DBCS($D9)="：",$D9=""),"",MAX(MIN($D9,$AH$3)-MAX($B9,$AG$3),0))</f>
        <v/>
      </c>
      <c r="V9" s="73" t="str">
        <f t="shared" ref="V9:V35" si="6">IF(OR(DBCS($B9)="：",$B9="",DBCS($D9)="：",$D9=""),"",MAX(MIN($D9,$AH$4)-MAX($B9,$AG$4),0))</f>
        <v/>
      </c>
      <c r="W9" s="73" t="str">
        <f t="shared" ref="W9:W35" si="7">IF(OR(DBCS($B9)="：",$B9="",DBCS($D9)="：",$D9=""),"",MAX(MIN($D9,TIME(23,59,59))-MAX($B9,$AH$1),0))</f>
        <v/>
      </c>
      <c r="X9" s="73" t="str">
        <f>IF(OR(DBCS($B9)="：",$B9="",DBCS($D9)="：",$D9=""),"",SUM(S9:W9))</f>
        <v/>
      </c>
      <c r="Y9" s="58"/>
      <c r="Z9" s="88" t="e">
        <f>IF($AK$3="","",IF(FIND(TEXT($AK$3,"aaa"),$AO$5)&gt;$AO$4,$AK$3,IF(FIND(TEXT($AK$3+1,"aaa"),$AO$5)&gt;$AO$4,$AK$3+1,IF(FIND(TEXT($AK$3+2,"aaa"),$AO$5)&gt;$AO$4,$AK$3+2,IF(FIND(TEXT($AK$3+3,"aaa"),$AO$5)&gt;$AO$4,$AK$3+3,"")))))</f>
        <v>#NUM!</v>
      </c>
      <c r="AB9" s="43"/>
    </row>
    <row r="10" spans="1:43" ht="46.15" customHeight="1">
      <c r="A10" s="88" t="e">
        <f t="shared" ref="A10:A35" si="8">Z10</f>
        <v>#NUM!</v>
      </c>
      <c r="B10" s="101" t="s">
        <v>30</v>
      </c>
      <c r="C10" s="89" t="s">
        <v>3</v>
      </c>
      <c r="D10" s="104" t="s">
        <v>30</v>
      </c>
      <c r="E10" s="90" t="str">
        <f>IFERROR(HOUR(R10),"")</f>
        <v/>
      </c>
      <c r="F10" s="91" t="s">
        <v>28</v>
      </c>
      <c r="G10" s="92" t="str">
        <f>IFERROR(MINUTE(R10),"")</f>
        <v/>
      </c>
      <c r="H10" s="146" t="s">
        <v>29</v>
      </c>
      <c r="I10" s="148" t="str">
        <f t="shared" ref="I10:I35" si="9">U10</f>
        <v/>
      </c>
      <c r="J10" s="151"/>
      <c r="K10" s="93" t="str">
        <f t="shared" ref="K10:K35" si="10">IFERROR((E10+G10/60)*$B$5,"")</f>
        <v/>
      </c>
      <c r="L10" s="169" t="s">
        <v>0</v>
      </c>
      <c r="M10" s="172"/>
      <c r="N10" s="173"/>
      <c r="O10" s="37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8" t="e">
        <f t="shared" ref="Z10:Z35" si="12">IF($A9="","",IF(AND($A9+1&lt;=$AK$4,FIND(TEXT($A9+1,"aaa"),$AO$5)&gt;$AO$4),$A9+1,IF(AND($A9+2&lt;=$AK$4,FIND(TEXT($A9+2,"aaa"),$AO$5)&gt;$AO$4),$A9+2,IF(AND($A9+3&lt;=$AK$4,FIND(TEXT($A9+3,"aaa"),$AO$5)&gt;$AO$4),$A9+3,IF(AND($A9+4&lt;=$AK$4,FIND(TEXT($A9+4,"aaa"),$AO$5)&gt;$AO$4),$A9+4,"")))))</f>
        <v>#NUM!</v>
      </c>
      <c r="AB10" s="43"/>
      <c r="AF10" s="174" t="s">
        <v>117</v>
      </c>
      <c r="AG10" s="174" t="s">
        <v>136</v>
      </c>
    </row>
    <row r="11" spans="1:43" ht="46.15" customHeight="1">
      <c r="A11" s="88" t="e">
        <f t="shared" si="8"/>
        <v>#NUM!</v>
      </c>
      <c r="B11" s="101" t="s">
        <v>30</v>
      </c>
      <c r="C11" s="89" t="s">
        <v>3</v>
      </c>
      <c r="D11" s="104" t="s">
        <v>30</v>
      </c>
      <c r="E11" s="90" t="str">
        <f>IFERROR(HOUR(R11),"")</f>
        <v/>
      </c>
      <c r="F11" s="91" t="s">
        <v>28</v>
      </c>
      <c r="G11" s="92" t="str">
        <f>IFERROR(MINUTE(R11),"")</f>
        <v/>
      </c>
      <c r="H11" s="146" t="s">
        <v>29</v>
      </c>
      <c r="I11" s="148" t="str">
        <f t="shared" si="9"/>
        <v/>
      </c>
      <c r="J11" s="151"/>
      <c r="K11" s="93" t="str">
        <f t="shared" si="10"/>
        <v/>
      </c>
      <c r="L11" s="169" t="s">
        <v>0</v>
      </c>
      <c r="M11" s="172"/>
      <c r="N11" s="173"/>
      <c r="O11" s="37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8" t="e">
        <f t="shared" si="12"/>
        <v>#NUM!</v>
      </c>
      <c r="AB11" s="43"/>
      <c r="AF11" s="145" t="str">
        <f>初期条件設定表!U5</f>
        <v>　</v>
      </c>
      <c r="AG11" s="175" t="str">
        <f>初期条件設定表!V5</f>
        <v>　</v>
      </c>
    </row>
    <row r="12" spans="1:43" ht="46.15" customHeight="1">
      <c r="A12" s="88" t="e">
        <f t="shared" si="8"/>
        <v>#NUM!</v>
      </c>
      <c r="B12" s="101" t="s">
        <v>30</v>
      </c>
      <c r="C12" s="89" t="s">
        <v>3</v>
      </c>
      <c r="D12" s="104" t="s">
        <v>30</v>
      </c>
      <c r="E12" s="90" t="str">
        <f>IFERROR(HOUR(R12),"")</f>
        <v/>
      </c>
      <c r="F12" s="91" t="s">
        <v>28</v>
      </c>
      <c r="G12" s="92" t="str">
        <f>IFERROR(MINUTE(R12),"")</f>
        <v/>
      </c>
      <c r="H12" s="146" t="s">
        <v>29</v>
      </c>
      <c r="I12" s="148" t="str">
        <f t="shared" si="9"/>
        <v/>
      </c>
      <c r="J12" s="151"/>
      <c r="K12" s="93" t="str">
        <f t="shared" si="10"/>
        <v/>
      </c>
      <c r="L12" s="169" t="s">
        <v>0</v>
      </c>
      <c r="M12" s="172"/>
      <c r="N12" s="173"/>
      <c r="O12" s="37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8" t="e">
        <f t="shared" si="12"/>
        <v>#NUM!</v>
      </c>
      <c r="AB12" s="43"/>
      <c r="AF12" s="145" t="str">
        <f>初期条件設定表!U6</f>
        <v>設計（除ソフトウェア）</v>
      </c>
      <c r="AG12" s="176">
        <f>初期条件設定表!V6</f>
        <v>0</v>
      </c>
    </row>
    <row r="13" spans="1:43" ht="46.15" customHeight="1">
      <c r="A13" s="88" t="e">
        <f t="shared" si="8"/>
        <v>#NUM!</v>
      </c>
      <c r="B13" s="101" t="s">
        <v>30</v>
      </c>
      <c r="C13" s="89" t="s">
        <v>3</v>
      </c>
      <c r="D13" s="104" t="s">
        <v>30</v>
      </c>
      <c r="E13" s="90" t="str">
        <f>IFERROR(HOUR(R13),"")</f>
        <v/>
      </c>
      <c r="F13" s="91" t="s">
        <v>28</v>
      </c>
      <c r="G13" s="92" t="str">
        <f>IFERROR(MINUTE(R13),"")</f>
        <v/>
      </c>
      <c r="H13" s="146" t="s">
        <v>29</v>
      </c>
      <c r="I13" s="148" t="str">
        <f t="shared" si="9"/>
        <v/>
      </c>
      <c r="J13" s="151"/>
      <c r="K13" s="93" t="str">
        <f t="shared" si="10"/>
        <v/>
      </c>
      <c r="L13" s="169" t="s">
        <v>0</v>
      </c>
      <c r="M13" s="172"/>
      <c r="N13" s="173"/>
      <c r="O13" s="37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5" si="13">IF(OR(DBCS($B13)="：",$B13="",DBCS($D13)="：",$D13=""),"",MAX(MIN($D13,$AH$3)-MAX($B13,$AG$3),0))</f>
        <v/>
      </c>
      <c r="Z13" s="88" t="e">
        <f t="shared" si="12"/>
        <v>#NUM!</v>
      </c>
      <c r="AA13" s="42" t="str">
        <f t="shared" ref="AA13:AA33" si="14">IF(OR(DBCS($B13)="：",$B13="",DBCS($D13)="：",$D13=""),"",MAX(MIN($D13,TIME(23,59,59))-MAX($B13,$AH$1),0))</f>
        <v/>
      </c>
      <c r="AB13" s="43"/>
      <c r="AF13" s="145" t="str">
        <f>初期条件設定表!U7</f>
        <v>要件定義</v>
      </c>
      <c r="AG13" s="176">
        <f>初期条件設定表!V7</f>
        <v>0</v>
      </c>
    </row>
    <row r="14" spans="1:43" ht="46.15" customHeight="1">
      <c r="A14" s="88" t="e">
        <f t="shared" si="8"/>
        <v>#NUM!</v>
      </c>
      <c r="B14" s="101" t="s">
        <v>30</v>
      </c>
      <c r="C14" s="89" t="s">
        <v>3</v>
      </c>
      <c r="D14" s="104" t="s">
        <v>30</v>
      </c>
      <c r="E14" s="90" t="str">
        <f t="shared" ref="E14:E35" si="15">IFERROR(HOUR(R14),"")</f>
        <v/>
      </c>
      <c r="F14" s="91" t="s">
        <v>28</v>
      </c>
      <c r="G14" s="92" t="str">
        <f t="shared" ref="G14:G35" si="16">IFERROR(MINUTE(R14),"")</f>
        <v/>
      </c>
      <c r="H14" s="146" t="s">
        <v>29</v>
      </c>
      <c r="I14" s="148" t="str">
        <f t="shared" si="9"/>
        <v/>
      </c>
      <c r="J14" s="151"/>
      <c r="K14" s="93" t="str">
        <f t="shared" si="10"/>
        <v/>
      </c>
      <c r="L14" s="169" t="s">
        <v>0</v>
      </c>
      <c r="M14" s="172"/>
      <c r="N14" s="173"/>
      <c r="O14" s="37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8" t="e">
        <f t="shared" si="12"/>
        <v>#NUM!</v>
      </c>
      <c r="AA14" s="42" t="str">
        <f t="shared" si="14"/>
        <v/>
      </c>
      <c r="AB14" s="43"/>
      <c r="AF14" s="145" t="str">
        <f>初期条件設定表!U8</f>
        <v>システム要件定義</v>
      </c>
      <c r="AG14" s="176">
        <f>初期条件設定表!V8</f>
        <v>0</v>
      </c>
    </row>
    <row r="15" spans="1:43" ht="46.15" customHeight="1">
      <c r="A15" s="88" t="e">
        <f t="shared" si="8"/>
        <v>#NUM!</v>
      </c>
      <c r="B15" s="101" t="s">
        <v>30</v>
      </c>
      <c r="C15" s="89" t="s">
        <v>3</v>
      </c>
      <c r="D15" s="104" t="s">
        <v>30</v>
      </c>
      <c r="E15" s="90" t="str">
        <f t="shared" si="15"/>
        <v/>
      </c>
      <c r="F15" s="91" t="s">
        <v>28</v>
      </c>
      <c r="G15" s="92" t="str">
        <f t="shared" si="16"/>
        <v/>
      </c>
      <c r="H15" s="146" t="s">
        <v>29</v>
      </c>
      <c r="I15" s="148" t="str">
        <f t="shared" si="9"/>
        <v/>
      </c>
      <c r="J15" s="151"/>
      <c r="K15" s="93" t="str">
        <f t="shared" si="10"/>
        <v/>
      </c>
      <c r="L15" s="169" t="s">
        <v>0</v>
      </c>
      <c r="M15" s="172"/>
      <c r="N15" s="173"/>
      <c r="O15" s="37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8" t="e">
        <f t="shared" si="12"/>
        <v>#NUM!</v>
      </c>
      <c r="AA15" s="42" t="str">
        <f t="shared" si="14"/>
        <v/>
      </c>
      <c r="AB15" s="43"/>
      <c r="AF15" s="145" t="str">
        <f>初期条件設定表!U9</f>
        <v>システム方式設計</v>
      </c>
      <c r="AG15" s="176">
        <f>初期条件設定表!V9</f>
        <v>0</v>
      </c>
    </row>
    <row r="16" spans="1:43" ht="46.15" customHeight="1">
      <c r="A16" s="88" t="e">
        <f t="shared" si="8"/>
        <v>#NUM!</v>
      </c>
      <c r="B16" s="101" t="s">
        <v>30</v>
      </c>
      <c r="C16" s="89" t="s">
        <v>3</v>
      </c>
      <c r="D16" s="104" t="s">
        <v>30</v>
      </c>
      <c r="E16" s="90" t="str">
        <f t="shared" si="15"/>
        <v/>
      </c>
      <c r="F16" s="91" t="s">
        <v>28</v>
      </c>
      <c r="G16" s="92" t="str">
        <f t="shared" si="16"/>
        <v/>
      </c>
      <c r="H16" s="146" t="s">
        <v>29</v>
      </c>
      <c r="I16" s="148" t="str">
        <f t="shared" si="9"/>
        <v/>
      </c>
      <c r="J16" s="151"/>
      <c r="K16" s="93" t="str">
        <f t="shared" si="10"/>
        <v/>
      </c>
      <c r="L16" s="169" t="s">
        <v>0</v>
      </c>
      <c r="M16" s="172"/>
      <c r="N16" s="173"/>
      <c r="O16" s="37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8" t="e">
        <f t="shared" si="12"/>
        <v>#NUM!</v>
      </c>
      <c r="AA16" s="42" t="str">
        <f t="shared" si="14"/>
        <v/>
      </c>
      <c r="AB16" s="43"/>
      <c r="AF16" s="145" t="str">
        <f>初期条件設定表!U10</f>
        <v>ソフトウエア設計</v>
      </c>
      <c r="AG16" s="176">
        <f>初期条件設定表!V10</f>
        <v>0</v>
      </c>
    </row>
    <row r="17" spans="1:33" ht="46.15" customHeight="1">
      <c r="A17" s="88" t="e">
        <f t="shared" si="8"/>
        <v>#NUM!</v>
      </c>
      <c r="B17" s="101" t="s">
        <v>30</v>
      </c>
      <c r="C17" s="89" t="s">
        <v>3</v>
      </c>
      <c r="D17" s="104" t="s">
        <v>30</v>
      </c>
      <c r="E17" s="90" t="str">
        <f t="shared" si="15"/>
        <v/>
      </c>
      <c r="F17" s="91" t="s">
        <v>28</v>
      </c>
      <c r="G17" s="92" t="str">
        <f t="shared" si="16"/>
        <v/>
      </c>
      <c r="H17" s="146" t="s">
        <v>29</v>
      </c>
      <c r="I17" s="148" t="str">
        <f t="shared" si="9"/>
        <v/>
      </c>
      <c r="J17" s="151"/>
      <c r="K17" s="93" t="str">
        <f t="shared" si="10"/>
        <v/>
      </c>
      <c r="L17" s="169" t="s">
        <v>0</v>
      </c>
      <c r="M17" s="172"/>
      <c r="N17" s="173"/>
      <c r="O17" s="37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8" t="e">
        <f t="shared" si="12"/>
        <v>#NUM!</v>
      </c>
      <c r="AA17" s="42" t="str">
        <f t="shared" si="14"/>
        <v/>
      </c>
      <c r="AB17" s="43"/>
      <c r="AF17" s="145" t="str">
        <f>初期条件設定表!U11</f>
        <v>プログラミング</v>
      </c>
      <c r="AG17" s="176">
        <f>初期条件設定表!V11</f>
        <v>0</v>
      </c>
    </row>
    <row r="18" spans="1:33" ht="46.15" customHeight="1">
      <c r="A18" s="88" t="e">
        <f t="shared" si="8"/>
        <v>#NUM!</v>
      </c>
      <c r="B18" s="101" t="s">
        <v>30</v>
      </c>
      <c r="C18" s="89" t="s">
        <v>3</v>
      </c>
      <c r="D18" s="104" t="s">
        <v>30</v>
      </c>
      <c r="E18" s="90" t="str">
        <f t="shared" si="15"/>
        <v/>
      </c>
      <c r="F18" s="91" t="s">
        <v>28</v>
      </c>
      <c r="G18" s="92" t="str">
        <f t="shared" si="16"/>
        <v/>
      </c>
      <c r="H18" s="146" t="s">
        <v>29</v>
      </c>
      <c r="I18" s="148" t="str">
        <f t="shared" si="9"/>
        <v/>
      </c>
      <c r="J18" s="151"/>
      <c r="K18" s="93" t="str">
        <f t="shared" si="10"/>
        <v/>
      </c>
      <c r="L18" s="169" t="s">
        <v>0</v>
      </c>
      <c r="M18" s="172"/>
      <c r="N18" s="173"/>
      <c r="O18" s="37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8" t="e">
        <f t="shared" si="12"/>
        <v>#NUM!</v>
      </c>
      <c r="AA18" s="42" t="str">
        <f t="shared" si="14"/>
        <v/>
      </c>
      <c r="AB18" s="43"/>
      <c r="AF18" s="145" t="str">
        <f>初期条件設定表!U12</f>
        <v>ソフトウエアテスト</v>
      </c>
      <c r="AG18" s="176">
        <f>初期条件設定表!V12</f>
        <v>0</v>
      </c>
    </row>
    <row r="19" spans="1:33" ht="46.15" customHeight="1">
      <c r="A19" s="88" t="e">
        <f t="shared" si="8"/>
        <v>#NUM!</v>
      </c>
      <c r="B19" s="101" t="s">
        <v>30</v>
      </c>
      <c r="C19" s="89" t="s">
        <v>3</v>
      </c>
      <c r="D19" s="104" t="s">
        <v>30</v>
      </c>
      <c r="E19" s="90" t="str">
        <f t="shared" si="15"/>
        <v/>
      </c>
      <c r="F19" s="91" t="s">
        <v>28</v>
      </c>
      <c r="G19" s="92" t="str">
        <f t="shared" si="16"/>
        <v/>
      </c>
      <c r="H19" s="146" t="s">
        <v>29</v>
      </c>
      <c r="I19" s="148" t="str">
        <f t="shared" si="9"/>
        <v/>
      </c>
      <c r="J19" s="151"/>
      <c r="K19" s="93" t="str">
        <f t="shared" si="10"/>
        <v/>
      </c>
      <c r="L19" s="169" t="s">
        <v>0</v>
      </c>
      <c r="M19" s="172"/>
      <c r="N19" s="173"/>
      <c r="O19" s="37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8" t="e">
        <f t="shared" si="12"/>
        <v>#NUM!</v>
      </c>
      <c r="AA19" s="42" t="str">
        <f t="shared" si="14"/>
        <v/>
      </c>
      <c r="AB19" s="43"/>
      <c r="AF19" s="145" t="str">
        <f>初期条件設定表!U13</f>
        <v>システム結合</v>
      </c>
      <c r="AG19" s="176">
        <f>初期条件設定表!V13</f>
        <v>0</v>
      </c>
    </row>
    <row r="20" spans="1:33" ht="46.15" customHeight="1">
      <c r="A20" s="88" t="e">
        <f t="shared" si="8"/>
        <v>#NUM!</v>
      </c>
      <c r="B20" s="101" t="s">
        <v>30</v>
      </c>
      <c r="C20" s="89" t="s">
        <v>3</v>
      </c>
      <c r="D20" s="104" t="s">
        <v>30</v>
      </c>
      <c r="E20" s="90" t="str">
        <f t="shared" si="15"/>
        <v/>
      </c>
      <c r="F20" s="91" t="s">
        <v>28</v>
      </c>
      <c r="G20" s="92" t="str">
        <f t="shared" si="16"/>
        <v/>
      </c>
      <c r="H20" s="146" t="s">
        <v>29</v>
      </c>
      <c r="I20" s="148" t="str">
        <f t="shared" si="9"/>
        <v/>
      </c>
      <c r="J20" s="151"/>
      <c r="K20" s="93" t="str">
        <f t="shared" si="10"/>
        <v/>
      </c>
      <c r="L20" s="169" t="s">
        <v>0</v>
      </c>
      <c r="M20" s="172"/>
      <c r="N20" s="173"/>
      <c r="O20" s="37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8" t="e">
        <f t="shared" si="12"/>
        <v>#NUM!</v>
      </c>
      <c r="AA20" s="42" t="str">
        <f t="shared" si="14"/>
        <v/>
      </c>
      <c r="AB20" s="43"/>
      <c r="AF20" s="145" t="str">
        <f>初期条件設定表!U14</f>
        <v>システムテスト</v>
      </c>
      <c r="AG20" s="176">
        <f>初期条件設定表!V14</f>
        <v>0</v>
      </c>
    </row>
    <row r="21" spans="1:33" ht="46.15" customHeight="1">
      <c r="A21" s="88" t="e">
        <f t="shared" si="8"/>
        <v>#NUM!</v>
      </c>
      <c r="B21" s="101" t="s">
        <v>30</v>
      </c>
      <c r="C21" s="89" t="s">
        <v>3</v>
      </c>
      <c r="D21" s="104" t="s">
        <v>30</v>
      </c>
      <c r="E21" s="90" t="str">
        <f t="shared" si="15"/>
        <v/>
      </c>
      <c r="F21" s="91" t="s">
        <v>28</v>
      </c>
      <c r="G21" s="92" t="str">
        <f t="shared" si="16"/>
        <v/>
      </c>
      <c r="H21" s="146" t="s">
        <v>29</v>
      </c>
      <c r="I21" s="148" t="str">
        <f t="shared" si="9"/>
        <v/>
      </c>
      <c r="J21" s="151"/>
      <c r="K21" s="93" t="str">
        <f t="shared" si="10"/>
        <v/>
      </c>
      <c r="L21" s="169" t="s">
        <v>0</v>
      </c>
      <c r="M21" s="172"/>
      <c r="N21" s="173"/>
      <c r="O21" s="37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8" t="e">
        <f t="shared" si="12"/>
        <v>#NUM!</v>
      </c>
      <c r="AA21" s="42" t="str">
        <f t="shared" si="14"/>
        <v/>
      </c>
      <c r="AB21" s="43"/>
      <c r="AF21" s="145" t="str">
        <f>初期条件設定表!U15</f>
        <v>運用テスト</v>
      </c>
      <c r="AG21" s="176">
        <f>初期条件設定表!V15</f>
        <v>0</v>
      </c>
    </row>
    <row r="22" spans="1:33" ht="46.15" customHeight="1">
      <c r="A22" s="88" t="e">
        <f t="shared" si="8"/>
        <v>#NUM!</v>
      </c>
      <c r="B22" s="101" t="s">
        <v>30</v>
      </c>
      <c r="C22" s="89" t="s">
        <v>3</v>
      </c>
      <c r="D22" s="104" t="s">
        <v>30</v>
      </c>
      <c r="E22" s="90" t="str">
        <f t="shared" si="15"/>
        <v/>
      </c>
      <c r="F22" s="91" t="s">
        <v>28</v>
      </c>
      <c r="G22" s="92" t="str">
        <f t="shared" si="16"/>
        <v/>
      </c>
      <c r="H22" s="146" t="s">
        <v>29</v>
      </c>
      <c r="I22" s="148" t="str">
        <f t="shared" si="9"/>
        <v/>
      </c>
      <c r="J22" s="151"/>
      <c r="K22" s="93" t="str">
        <f t="shared" si="10"/>
        <v/>
      </c>
      <c r="L22" s="169" t="s">
        <v>0</v>
      </c>
      <c r="M22" s="172"/>
      <c r="N22" s="173"/>
      <c r="O22" s="37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8" t="e">
        <f t="shared" si="12"/>
        <v>#NUM!</v>
      </c>
      <c r="AA22" s="42" t="str">
        <f t="shared" si="14"/>
        <v/>
      </c>
      <c r="AB22" s="43"/>
      <c r="AF22" s="145" t="str">
        <f>初期条件設定表!U16</f>
        <v xml:space="preserve"> </v>
      </c>
      <c r="AG22" s="176">
        <f>初期条件設定表!V16</f>
        <v>0</v>
      </c>
    </row>
    <row r="23" spans="1:33" ht="46.15" customHeight="1">
      <c r="A23" s="88" t="e">
        <f t="shared" si="8"/>
        <v>#NUM!</v>
      </c>
      <c r="B23" s="101" t="s">
        <v>30</v>
      </c>
      <c r="C23" s="89" t="s">
        <v>3</v>
      </c>
      <c r="D23" s="104" t="s">
        <v>30</v>
      </c>
      <c r="E23" s="90" t="str">
        <f t="shared" si="15"/>
        <v/>
      </c>
      <c r="F23" s="91" t="s">
        <v>28</v>
      </c>
      <c r="G23" s="92" t="str">
        <f t="shared" si="16"/>
        <v/>
      </c>
      <c r="H23" s="146" t="s">
        <v>29</v>
      </c>
      <c r="I23" s="148" t="str">
        <f t="shared" si="9"/>
        <v/>
      </c>
      <c r="J23" s="151"/>
      <c r="K23" s="93" t="str">
        <f t="shared" si="10"/>
        <v/>
      </c>
      <c r="L23" s="169" t="s">
        <v>0</v>
      </c>
      <c r="M23" s="172"/>
      <c r="N23" s="173"/>
      <c r="O23" s="37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8" t="e">
        <f t="shared" si="12"/>
        <v>#NUM!</v>
      </c>
      <c r="AA23" s="42" t="str">
        <f t="shared" si="14"/>
        <v/>
      </c>
      <c r="AB23" s="43"/>
      <c r="AF23" s="145" t="str">
        <f>初期条件設定表!U17</f>
        <v xml:space="preserve"> </v>
      </c>
      <c r="AG23" s="176">
        <f>初期条件設定表!V17</f>
        <v>0</v>
      </c>
    </row>
    <row r="24" spans="1:33" ht="46.15" customHeight="1">
      <c r="A24" s="88" t="e">
        <f t="shared" si="8"/>
        <v>#NUM!</v>
      </c>
      <c r="B24" s="101" t="s">
        <v>30</v>
      </c>
      <c r="C24" s="89" t="s">
        <v>3</v>
      </c>
      <c r="D24" s="104" t="s">
        <v>30</v>
      </c>
      <c r="E24" s="90" t="str">
        <f t="shared" si="15"/>
        <v/>
      </c>
      <c r="F24" s="91" t="s">
        <v>28</v>
      </c>
      <c r="G24" s="92" t="str">
        <f t="shared" si="16"/>
        <v/>
      </c>
      <c r="H24" s="146" t="s">
        <v>29</v>
      </c>
      <c r="I24" s="148" t="str">
        <f t="shared" si="9"/>
        <v/>
      </c>
      <c r="J24" s="151"/>
      <c r="K24" s="93" t="str">
        <f t="shared" si="10"/>
        <v/>
      </c>
      <c r="L24" s="169" t="s">
        <v>0</v>
      </c>
      <c r="M24" s="172"/>
      <c r="N24" s="173"/>
      <c r="O24" s="37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8" t="e">
        <f t="shared" si="12"/>
        <v>#NUM!</v>
      </c>
      <c r="AA24" s="42" t="str">
        <f t="shared" si="14"/>
        <v/>
      </c>
      <c r="AB24" s="43"/>
      <c r="AF24" s="145" t="str">
        <f>初期条件設定表!U18</f>
        <v xml:space="preserve"> </v>
      </c>
      <c r="AG24" s="176">
        <f>初期条件設定表!V18</f>
        <v>0</v>
      </c>
    </row>
    <row r="25" spans="1:33" ht="46.15" customHeight="1">
      <c r="A25" s="88" t="e">
        <f t="shared" si="8"/>
        <v>#NUM!</v>
      </c>
      <c r="B25" s="101" t="s">
        <v>30</v>
      </c>
      <c r="C25" s="89" t="s">
        <v>3</v>
      </c>
      <c r="D25" s="104" t="s">
        <v>30</v>
      </c>
      <c r="E25" s="90" t="str">
        <f t="shared" si="15"/>
        <v/>
      </c>
      <c r="F25" s="91" t="s">
        <v>28</v>
      </c>
      <c r="G25" s="92" t="str">
        <f t="shared" si="16"/>
        <v/>
      </c>
      <c r="H25" s="146" t="s">
        <v>29</v>
      </c>
      <c r="I25" s="148" t="str">
        <f t="shared" si="9"/>
        <v/>
      </c>
      <c r="J25" s="151"/>
      <c r="K25" s="93" t="str">
        <f t="shared" si="10"/>
        <v/>
      </c>
      <c r="L25" s="169" t="s">
        <v>0</v>
      </c>
      <c r="M25" s="172"/>
      <c r="N25" s="173"/>
      <c r="O25" s="37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8" t="e">
        <f t="shared" si="12"/>
        <v>#NUM!</v>
      </c>
      <c r="AA25" s="42" t="str">
        <f t="shared" si="14"/>
        <v/>
      </c>
      <c r="AB25" s="43"/>
      <c r="AF25" s="145" t="str">
        <f>初期条件設定表!U19</f>
        <v xml:space="preserve"> </v>
      </c>
      <c r="AG25" s="176">
        <f>初期条件設定表!V19</f>
        <v>0</v>
      </c>
    </row>
    <row r="26" spans="1:33" ht="46.15" customHeight="1">
      <c r="A26" s="88" t="e">
        <f t="shared" si="8"/>
        <v>#NUM!</v>
      </c>
      <c r="B26" s="101" t="s">
        <v>30</v>
      </c>
      <c r="C26" s="89" t="s">
        <v>3</v>
      </c>
      <c r="D26" s="104" t="s">
        <v>30</v>
      </c>
      <c r="E26" s="90" t="str">
        <f t="shared" si="15"/>
        <v/>
      </c>
      <c r="F26" s="91" t="s">
        <v>28</v>
      </c>
      <c r="G26" s="92" t="str">
        <f t="shared" si="16"/>
        <v/>
      </c>
      <c r="H26" s="146" t="s">
        <v>29</v>
      </c>
      <c r="I26" s="148" t="str">
        <f t="shared" si="9"/>
        <v/>
      </c>
      <c r="J26" s="151"/>
      <c r="K26" s="93" t="str">
        <f t="shared" si="10"/>
        <v/>
      </c>
      <c r="L26" s="169" t="s">
        <v>0</v>
      </c>
      <c r="M26" s="172"/>
      <c r="N26" s="173"/>
      <c r="O26" s="37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8" t="e">
        <f t="shared" si="12"/>
        <v>#NUM!</v>
      </c>
      <c r="AA26" s="42" t="str">
        <f t="shared" si="14"/>
        <v/>
      </c>
      <c r="AB26" s="43"/>
      <c r="AF26" s="145" t="str">
        <f>初期条件設定表!U20</f>
        <v xml:space="preserve"> </v>
      </c>
      <c r="AG26" s="176">
        <f>初期条件設定表!V20</f>
        <v>0</v>
      </c>
    </row>
    <row r="27" spans="1:33" ht="46.15" customHeight="1">
      <c r="A27" s="88" t="e">
        <f t="shared" si="8"/>
        <v>#NUM!</v>
      </c>
      <c r="B27" s="101" t="s">
        <v>30</v>
      </c>
      <c r="C27" s="89" t="s">
        <v>3</v>
      </c>
      <c r="D27" s="104" t="s">
        <v>30</v>
      </c>
      <c r="E27" s="90" t="str">
        <f t="shared" si="15"/>
        <v/>
      </c>
      <c r="F27" s="91" t="s">
        <v>28</v>
      </c>
      <c r="G27" s="92" t="str">
        <f t="shared" si="16"/>
        <v/>
      </c>
      <c r="H27" s="146" t="s">
        <v>29</v>
      </c>
      <c r="I27" s="148" t="str">
        <f t="shared" si="9"/>
        <v/>
      </c>
      <c r="J27" s="151"/>
      <c r="K27" s="93" t="str">
        <f t="shared" si="10"/>
        <v/>
      </c>
      <c r="L27" s="169" t="s">
        <v>0</v>
      </c>
      <c r="M27" s="172"/>
      <c r="N27" s="173"/>
      <c r="O27" s="37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8" t="e">
        <f t="shared" si="12"/>
        <v>#NUM!</v>
      </c>
      <c r="AA27" s="42" t="str">
        <f t="shared" si="14"/>
        <v/>
      </c>
      <c r="AB27" s="43"/>
      <c r="AF27" s="145" t="str">
        <f>初期条件設定表!U21</f>
        <v xml:space="preserve"> </v>
      </c>
      <c r="AG27" s="176">
        <f>初期条件設定表!V21</f>
        <v>0</v>
      </c>
    </row>
    <row r="28" spans="1:33" ht="46.15" customHeight="1">
      <c r="A28" s="88" t="e">
        <f t="shared" si="8"/>
        <v>#NUM!</v>
      </c>
      <c r="B28" s="101" t="s">
        <v>30</v>
      </c>
      <c r="C28" s="89" t="s">
        <v>3</v>
      </c>
      <c r="D28" s="104" t="s">
        <v>30</v>
      </c>
      <c r="E28" s="90" t="str">
        <f t="shared" si="15"/>
        <v/>
      </c>
      <c r="F28" s="91" t="s">
        <v>28</v>
      </c>
      <c r="G28" s="92" t="str">
        <f t="shared" si="16"/>
        <v/>
      </c>
      <c r="H28" s="146" t="s">
        <v>29</v>
      </c>
      <c r="I28" s="148" t="str">
        <f t="shared" si="9"/>
        <v/>
      </c>
      <c r="J28" s="151"/>
      <c r="K28" s="93" t="str">
        <f t="shared" si="10"/>
        <v/>
      </c>
      <c r="L28" s="169" t="s">
        <v>0</v>
      </c>
      <c r="M28" s="172"/>
      <c r="N28" s="173"/>
      <c r="O28" s="37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8" t="e">
        <f t="shared" si="12"/>
        <v>#NUM!</v>
      </c>
      <c r="AA28" s="42" t="str">
        <f t="shared" si="14"/>
        <v/>
      </c>
      <c r="AB28" s="43"/>
      <c r="AF28" s="145" t="str">
        <f>初期条件設定表!U22</f>
        <v xml:space="preserve"> </v>
      </c>
      <c r="AG28" s="176">
        <f>初期条件設定表!V22</f>
        <v>0</v>
      </c>
    </row>
    <row r="29" spans="1:33" ht="46.15" customHeight="1">
      <c r="A29" s="88" t="e">
        <f t="shared" si="8"/>
        <v>#NUM!</v>
      </c>
      <c r="B29" s="101" t="s">
        <v>30</v>
      </c>
      <c r="C29" s="89" t="s">
        <v>3</v>
      </c>
      <c r="D29" s="104" t="s">
        <v>30</v>
      </c>
      <c r="E29" s="90" t="str">
        <f t="shared" si="15"/>
        <v/>
      </c>
      <c r="F29" s="91" t="s">
        <v>28</v>
      </c>
      <c r="G29" s="92" t="str">
        <f t="shared" si="16"/>
        <v/>
      </c>
      <c r="H29" s="146" t="s">
        <v>29</v>
      </c>
      <c r="I29" s="148" t="str">
        <f t="shared" si="9"/>
        <v/>
      </c>
      <c r="J29" s="151"/>
      <c r="K29" s="93" t="str">
        <f t="shared" si="10"/>
        <v/>
      </c>
      <c r="L29" s="169" t="s">
        <v>0</v>
      </c>
      <c r="M29" s="172"/>
      <c r="N29" s="173"/>
      <c r="O29" s="37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8" t="e">
        <f t="shared" si="12"/>
        <v>#NUM!</v>
      </c>
      <c r="AA29" s="42" t="str">
        <f t="shared" si="14"/>
        <v/>
      </c>
      <c r="AB29" s="43"/>
      <c r="AF29" s="145" t="str">
        <f>初期条件設定表!U23</f>
        <v xml:space="preserve"> </v>
      </c>
      <c r="AG29" s="176">
        <f>初期条件設定表!V23</f>
        <v>0</v>
      </c>
    </row>
    <row r="30" spans="1:33" ht="46.15" customHeight="1">
      <c r="A30" s="88" t="e">
        <f t="shared" si="8"/>
        <v>#NUM!</v>
      </c>
      <c r="B30" s="101" t="s">
        <v>30</v>
      </c>
      <c r="C30" s="89" t="s">
        <v>3</v>
      </c>
      <c r="D30" s="104" t="s">
        <v>30</v>
      </c>
      <c r="E30" s="90" t="str">
        <f t="shared" si="15"/>
        <v/>
      </c>
      <c r="F30" s="91" t="s">
        <v>28</v>
      </c>
      <c r="G30" s="92" t="str">
        <f t="shared" si="16"/>
        <v/>
      </c>
      <c r="H30" s="146" t="s">
        <v>29</v>
      </c>
      <c r="I30" s="148" t="str">
        <f t="shared" si="9"/>
        <v/>
      </c>
      <c r="J30" s="151"/>
      <c r="K30" s="93" t="str">
        <f t="shared" si="10"/>
        <v/>
      </c>
      <c r="L30" s="169" t="s">
        <v>0</v>
      </c>
      <c r="M30" s="172"/>
      <c r="N30" s="173"/>
      <c r="O30" s="37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8" t="e">
        <f t="shared" si="12"/>
        <v>#NUM!</v>
      </c>
      <c r="AA30" s="42" t="str">
        <f t="shared" si="14"/>
        <v/>
      </c>
      <c r="AB30" s="43"/>
      <c r="AF30" s="145" t="str">
        <f>初期条件設定表!U24</f>
        <v xml:space="preserve"> </v>
      </c>
      <c r="AG30" s="176">
        <f>初期条件設定表!V24</f>
        <v>0</v>
      </c>
    </row>
    <row r="31" spans="1:33" ht="46.15" customHeight="1">
      <c r="A31" s="88" t="e">
        <f t="shared" si="8"/>
        <v>#NUM!</v>
      </c>
      <c r="B31" s="102" t="s">
        <v>30</v>
      </c>
      <c r="C31" s="94" t="s">
        <v>3</v>
      </c>
      <c r="D31" s="105" t="s">
        <v>30</v>
      </c>
      <c r="E31" s="90" t="str">
        <f t="shared" si="15"/>
        <v/>
      </c>
      <c r="F31" s="91" t="s">
        <v>28</v>
      </c>
      <c r="G31" s="92" t="str">
        <f t="shared" si="16"/>
        <v/>
      </c>
      <c r="H31" s="146" t="s">
        <v>29</v>
      </c>
      <c r="I31" s="148" t="str">
        <f t="shared" si="9"/>
        <v/>
      </c>
      <c r="J31" s="151"/>
      <c r="K31" s="93" t="str">
        <f t="shared" si="10"/>
        <v/>
      </c>
      <c r="L31" s="169" t="s">
        <v>0</v>
      </c>
      <c r="M31" s="172"/>
      <c r="N31" s="173"/>
      <c r="O31" s="37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8" t="e">
        <f t="shared" si="12"/>
        <v>#NUM!</v>
      </c>
      <c r="AA31" s="42" t="str">
        <f t="shared" si="14"/>
        <v/>
      </c>
      <c r="AB31" s="43"/>
      <c r="AF31" s="145" t="str">
        <f>初期条件設定表!U25</f>
        <v xml:space="preserve"> </v>
      </c>
      <c r="AG31" s="176">
        <f>初期条件設定表!V25</f>
        <v>0</v>
      </c>
    </row>
    <row r="32" spans="1:33" ht="46.15" customHeight="1" thickBot="1">
      <c r="A32" s="88" t="e">
        <f t="shared" si="8"/>
        <v>#NUM!</v>
      </c>
      <c r="B32" s="101" t="s">
        <v>30</v>
      </c>
      <c r="C32" s="89" t="s">
        <v>3</v>
      </c>
      <c r="D32" s="104" t="s">
        <v>30</v>
      </c>
      <c r="E32" s="90" t="str">
        <f t="shared" si="15"/>
        <v/>
      </c>
      <c r="F32" s="91" t="s">
        <v>28</v>
      </c>
      <c r="G32" s="92" t="str">
        <f t="shared" si="16"/>
        <v/>
      </c>
      <c r="H32" s="146" t="s">
        <v>29</v>
      </c>
      <c r="I32" s="148" t="str">
        <f t="shared" si="9"/>
        <v/>
      </c>
      <c r="J32" s="151"/>
      <c r="K32" s="93" t="str">
        <f t="shared" si="10"/>
        <v/>
      </c>
      <c r="L32" s="169" t="s">
        <v>0</v>
      </c>
      <c r="M32" s="177"/>
      <c r="N32" s="178"/>
      <c r="O32" s="37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8" t="e">
        <f t="shared" si="12"/>
        <v>#NUM!</v>
      </c>
      <c r="AA32" s="42" t="str">
        <f t="shared" si="14"/>
        <v/>
      </c>
      <c r="AB32" s="43"/>
      <c r="AF32" s="145" t="str">
        <f>初期条件設定表!U26</f>
        <v xml:space="preserve"> </v>
      </c>
      <c r="AG32" s="176" t="str">
        <f>初期条件設定表!V26</f>
        <v xml:space="preserve"> </v>
      </c>
    </row>
    <row r="33" spans="1:28" ht="46.15" hidden="1" customHeight="1">
      <c r="A33" s="88" t="e">
        <f t="shared" si="8"/>
        <v>#NUM!</v>
      </c>
      <c r="B33" s="101" t="s">
        <v>30</v>
      </c>
      <c r="C33" s="89" t="s">
        <v>3</v>
      </c>
      <c r="D33" s="104" t="s">
        <v>30</v>
      </c>
      <c r="E33" s="90" t="str">
        <f t="shared" si="15"/>
        <v/>
      </c>
      <c r="F33" s="91" t="s">
        <v>28</v>
      </c>
      <c r="G33" s="92" t="str">
        <f t="shared" si="16"/>
        <v/>
      </c>
      <c r="H33" s="146" t="s">
        <v>29</v>
      </c>
      <c r="I33" s="148" t="str">
        <f t="shared" si="9"/>
        <v/>
      </c>
      <c r="J33" s="151"/>
      <c r="K33" s="93" t="str">
        <f t="shared" si="10"/>
        <v/>
      </c>
      <c r="L33" s="83" t="s">
        <v>0</v>
      </c>
      <c r="M33" s="179"/>
      <c r="N33" s="180"/>
      <c r="O33" s="107"/>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8" t="e">
        <f t="shared" si="12"/>
        <v>#NUM!</v>
      </c>
      <c r="AA33" s="42" t="str">
        <f t="shared" si="14"/>
        <v/>
      </c>
      <c r="AB33" s="43"/>
    </row>
    <row r="34" spans="1:28" ht="46.15" hidden="1" customHeight="1">
      <c r="A34" s="88" t="e">
        <f t="shared" si="8"/>
        <v>#NUM!</v>
      </c>
      <c r="B34" s="101" t="s">
        <v>30</v>
      </c>
      <c r="C34" s="89" t="s">
        <v>3</v>
      </c>
      <c r="D34" s="104" t="s">
        <v>30</v>
      </c>
      <c r="E34" s="90" t="str">
        <f t="shared" si="15"/>
        <v/>
      </c>
      <c r="F34" s="91" t="s">
        <v>28</v>
      </c>
      <c r="G34" s="92" t="str">
        <f t="shared" si="16"/>
        <v/>
      </c>
      <c r="H34" s="146" t="s">
        <v>29</v>
      </c>
      <c r="I34" s="148" t="str">
        <f t="shared" si="9"/>
        <v/>
      </c>
      <c r="J34" s="151"/>
      <c r="K34" s="93" t="str">
        <f t="shared" si="10"/>
        <v/>
      </c>
      <c r="L34" s="83" t="s">
        <v>0</v>
      </c>
      <c r="M34" s="181"/>
      <c r="N34" s="182"/>
      <c r="O34" s="107"/>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5" si="17">IF(OR(DBCS($B34)="：",$B34="",DBCS($D34)="：",$D34=""),"",SUM(S34:W34))</f>
        <v/>
      </c>
      <c r="Y34" s="73" t="str">
        <f t="shared" si="13"/>
        <v/>
      </c>
      <c r="Z34" s="88" t="e">
        <f t="shared" si="12"/>
        <v>#NUM!</v>
      </c>
      <c r="AA34" s="42"/>
      <c r="AB34" s="43"/>
    </row>
    <row r="35" spans="1:28" ht="46.15" hidden="1" customHeight="1" thickBot="1">
      <c r="A35" s="95" t="e">
        <f t="shared" si="8"/>
        <v>#NUM!</v>
      </c>
      <c r="B35" s="103" t="s">
        <v>60</v>
      </c>
      <c r="C35" s="96" t="s">
        <v>24</v>
      </c>
      <c r="D35" s="106" t="s">
        <v>60</v>
      </c>
      <c r="E35" s="97" t="str">
        <f t="shared" si="15"/>
        <v/>
      </c>
      <c r="F35" s="98" t="s">
        <v>65</v>
      </c>
      <c r="G35" s="99" t="str">
        <f t="shared" si="16"/>
        <v/>
      </c>
      <c r="H35" s="147" t="s">
        <v>84</v>
      </c>
      <c r="I35" s="149" t="str">
        <f t="shared" si="9"/>
        <v/>
      </c>
      <c r="J35" s="152"/>
      <c r="K35" s="100" t="str">
        <f t="shared" si="10"/>
        <v/>
      </c>
      <c r="L35" s="84" t="s">
        <v>85</v>
      </c>
      <c r="M35" s="181"/>
      <c r="N35" s="182"/>
      <c r="O35" s="108"/>
      <c r="P35" s="71" t="str">
        <f t="shared" si="0"/>
        <v/>
      </c>
      <c r="Q35" s="71" t="str">
        <f t="shared" si="1"/>
        <v/>
      </c>
      <c r="R35" s="72" t="str">
        <f t="shared" si="2"/>
        <v/>
      </c>
      <c r="S35" s="73" t="str">
        <f t="shared" si="3"/>
        <v/>
      </c>
      <c r="T35" s="73" t="str">
        <f t="shared" si="4"/>
        <v/>
      </c>
      <c r="U35" s="73" t="str">
        <f t="shared" si="5"/>
        <v/>
      </c>
      <c r="V35" s="73" t="str">
        <f t="shared" si="6"/>
        <v/>
      </c>
      <c r="W35" s="73" t="str">
        <f t="shared" si="7"/>
        <v/>
      </c>
      <c r="X35" s="73" t="str">
        <f t="shared" si="17"/>
        <v/>
      </c>
      <c r="Y35" s="73" t="str">
        <f t="shared" si="13"/>
        <v/>
      </c>
      <c r="Z35" s="95" t="e">
        <f t="shared" si="12"/>
        <v>#NUM!</v>
      </c>
      <c r="AA35" s="42" t="str">
        <f>IF(OR(DBCS($B35)="：",$B35="",DBCS($D35)="：",$D35=""),"",MAX(MIN($D35,TIME(23,59,59))-MAX($B35,$AH$1),0))</f>
        <v/>
      </c>
      <c r="AB35" s="43"/>
    </row>
    <row r="36" spans="1:28" ht="41.25" customHeight="1" thickBot="1">
      <c r="A36" s="44" t="s">
        <v>31</v>
      </c>
      <c r="B36" s="323"/>
      <c r="C36" s="324"/>
      <c r="D36" s="325"/>
      <c r="E36" s="326">
        <f>SUM(E9:E35)+SUM(G9:G35)/60</f>
        <v>0</v>
      </c>
      <c r="F36" s="327"/>
      <c r="G36" s="328" t="s">
        <v>1</v>
      </c>
      <c r="H36" s="329"/>
      <c r="I36" s="153"/>
      <c r="J36" s="154"/>
      <c r="K36" s="85">
        <f>SUM(K9:K35)</f>
        <v>0</v>
      </c>
      <c r="L36" s="190" t="s">
        <v>0</v>
      </c>
      <c r="M36" s="191"/>
      <c r="N36" s="341"/>
      <c r="O36" s="343"/>
      <c r="P36" s="58"/>
      <c r="Q36" s="58"/>
      <c r="R36" s="58"/>
      <c r="S36" s="58"/>
      <c r="T36" s="58"/>
      <c r="U36" s="58"/>
      <c r="V36" s="58"/>
      <c r="W36" s="74"/>
      <c r="X36" s="74"/>
      <c r="Y36" s="74"/>
      <c r="Z36" s="74"/>
      <c r="AA36" s="43"/>
      <c r="AB36" s="43"/>
    </row>
    <row r="37" spans="1:28" ht="19.5" customHeight="1">
      <c r="A37" s="9"/>
      <c r="B37" s="10"/>
      <c r="C37" s="10"/>
      <c r="D37" s="10"/>
      <c r="E37" s="2"/>
      <c r="F37" s="2"/>
      <c r="G37" s="10"/>
      <c r="H37" s="10"/>
      <c r="I37" s="10"/>
      <c r="J37" s="10"/>
      <c r="K37" s="1"/>
      <c r="L37" s="162"/>
      <c r="M37" s="11"/>
      <c r="N37" s="11"/>
      <c r="P37" s="58"/>
      <c r="Q37" s="58"/>
      <c r="R37" s="58"/>
      <c r="S37" s="58"/>
      <c r="T37" s="58"/>
      <c r="U37" s="58"/>
      <c r="V37" s="58"/>
      <c r="W37" s="58"/>
      <c r="X37" s="58"/>
      <c r="Y37" s="58"/>
      <c r="Z37" s="58"/>
    </row>
    <row r="38" spans="1:28">
      <c r="P38" s="58"/>
      <c r="Q38" s="58"/>
      <c r="R38" s="58"/>
      <c r="S38" s="58"/>
      <c r="T38" s="58"/>
      <c r="U38" s="58"/>
      <c r="V38" s="58"/>
      <c r="W38" s="58"/>
      <c r="X38" s="58"/>
      <c r="Y38" s="58"/>
      <c r="Z38" s="58"/>
    </row>
    <row r="39" spans="1:28">
      <c r="P39" s="58"/>
      <c r="Q39" s="58"/>
      <c r="R39" s="58"/>
      <c r="S39" s="58"/>
      <c r="T39" s="58"/>
      <c r="U39" s="58"/>
      <c r="V39" s="58"/>
      <c r="W39" s="58"/>
      <c r="X39" s="58"/>
      <c r="Y39" s="58"/>
      <c r="Z39" s="58"/>
    </row>
    <row r="40" spans="1:28">
      <c r="P40" s="58"/>
      <c r="Q40" s="58"/>
      <c r="R40" s="58"/>
      <c r="S40" s="58"/>
      <c r="T40" s="58"/>
      <c r="U40" s="58"/>
      <c r="V40" s="58"/>
      <c r="W40" s="58"/>
      <c r="X40" s="58"/>
      <c r="Y40" s="58"/>
      <c r="Z40" s="58"/>
    </row>
    <row r="41" spans="1:28">
      <c r="P41" s="58"/>
      <c r="Q41" s="58"/>
      <c r="R41" s="58"/>
      <c r="S41" s="58"/>
      <c r="T41" s="58"/>
      <c r="U41" s="58"/>
      <c r="V41" s="58"/>
      <c r="W41" s="58"/>
      <c r="X41" s="58"/>
      <c r="Y41" s="58"/>
      <c r="Z41" s="58"/>
    </row>
    <row r="42" spans="1:28">
      <c r="P42" s="58"/>
      <c r="Q42" s="58"/>
      <c r="R42" s="58"/>
      <c r="S42" s="58"/>
      <c r="T42" s="58"/>
      <c r="U42" s="58"/>
      <c r="V42" s="58"/>
      <c r="W42" s="58"/>
      <c r="X42" s="58"/>
      <c r="Y42" s="58"/>
      <c r="Z42" s="58"/>
    </row>
    <row r="43" spans="1:28">
      <c r="P43" s="58"/>
      <c r="Q43" s="58"/>
      <c r="R43" s="58"/>
      <c r="S43" s="58"/>
      <c r="T43" s="58"/>
      <c r="U43" s="58"/>
      <c r="V43" s="58"/>
      <c r="W43" s="58"/>
      <c r="X43" s="58"/>
      <c r="Y43" s="58"/>
      <c r="Z43" s="58"/>
    </row>
    <row r="44" spans="1:28">
      <c r="P44" s="58"/>
      <c r="Q44" s="58"/>
      <c r="R44" s="58"/>
      <c r="S44" s="58"/>
      <c r="T44" s="58"/>
      <c r="U44" s="58"/>
      <c r="V44" s="58"/>
      <c r="W44" s="58"/>
      <c r="X44" s="58"/>
      <c r="Y44" s="58"/>
      <c r="Z44" s="58"/>
    </row>
    <row r="45" spans="1:28">
      <c r="P45" s="58"/>
      <c r="Q45" s="58"/>
      <c r="R45" s="58"/>
      <c r="S45" s="58"/>
      <c r="T45" s="58"/>
      <c r="U45" s="58"/>
      <c r="V45" s="58"/>
      <c r="W45" s="58"/>
      <c r="X45" s="58"/>
      <c r="Y45" s="58"/>
      <c r="Z45" s="58"/>
    </row>
    <row r="46" spans="1:28">
      <c r="P46" s="58"/>
      <c r="Q46" s="58"/>
      <c r="R46" s="58"/>
      <c r="S46" s="58"/>
      <c r="T46" s="58"/>
      <c r="U46" s="58"/>
      <c r="V46" s="58"/>
      <c r="W46" s="58"/>
      <c r="X46" s="58"/>
      <c r="Y46" s="58"/>
      <c r="Z46" s="58"/>
    </row>
    <row r="47" spans="1:28">
      <c r="P47" s="58"/>
      <c r="Q47" s="58"/>
      <c r="R47" s="58"/>
      <c r="S47" s="58"/>
      <c r="T47" s="58"/>
      <c r="U47" s="58"/>
      <c r="V47" s="58"/>
      <c r="W47" s="58"/>
      <c r="X47" s="58"/>
      <c r="Y47" s="58"/>
      <c r="Z47" s="58"/>
    </row>
    <row r="48" spans="1:28">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sheetData>
  <sheetProtection sheet="1" objects="1" scenarios="1"/>
  <mergeCells count="29">
    <mergeCell ref="AE1:AE5"/>
    <mergeCell ref="AI6:AJ6"/>
    <mergeCell ref="M7:N7"/>
    <mergeCell ref="X7:X8"/>
    <mergeCell ref="N36:O36"/>
    <mergeCell ref="P7:P8"/>
    <mergeCell ref="T7:T8"/>
    <mergeCell ref="U7:U8"/>
    <mergeCell ref="V7:V8"/>
    <mergeCell ref="W7:W8"/>
    <mergeCell ref="Q7:Q8"/>
    <mergeCell ref="R7:R8"/>
    <mergeCell ref="S7:S8"/>
    <mergeCell ref="N5:O5"/>
    <mergeCell ref="N6:O6"/>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33:M35">
      <formula1>$AF$11:$AF$20</formula1>
    </dataValidation>
    <dataValidation type="list" allowBlank="1" showInputMessage="1" showErrorMessage="1" sqref="M9:M32">
      <formula1>$AF$11:$AF$21</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Q51"/>
  <sheetViews>
    <sheetView zoomScale="70" zoomScaleNormal="70" workbookViewId="0">
      <selection activeCell="N12" sqref="N12"/>
    </sheetView>
  </sheetViews>
  <sheetFormatPr defaultColWidth="11.375" defaultRowHeight="13.5"/>
  <cols>
    <col min="1" max="1" width="18.25" style="4" customWidth="1"/>
    <col min="2" max="2" width="9.625" style="4" customWidth="1"/>
    <col min="3" max="3" width="3.875" style="115"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c r="A1" s="45" t="s">
        <v>156</v>
      </c>
      <c r="B1" s="46"/>
      <c r="C1" s="123"/>
      <c r="D1" s="334" t="e">
        <f>"作　業　日　報　兼　直　接　人　件　費　個　別　明　細　表　（"&amp;AK7&amp;"年"&amp;AK8&amp;"月支払分）"</f>
        <v>#NUM!</v>
      </c>
      <c r="E1" s="334"/>
      <c r="F1" s="334"/>
      <c r="G1" s="334"/>
      <c r="H1" s="334"/>
      <c r="I1" s="334"/>
      <c r="J1" s="334"/>
      <c r="K1" s="334"/>
      <c r="L1" s="334"/>
      <c r="M1" s="334"/>
      <c r="N1" s="334"/>
      <c r="O1" s="334"/>
      <c r="AE1" s="330" t="s">
        <v>97</v>
      </c>
      <c r="AF1" s="59" t="s">
        <v>42</v>
      </c>
      <c r="AG1" s="60">
        <f>初期条件設定表!$C$10</f>
        <v>0</v>
      </c>
      <c r="AH1" s="60">
        <f>初期条件設定表!$C$14</f>
        <v>0</v>
      </c>
      <c r="AI1" s="58"/>
      <c r="AJ1" s="61" t="s">
        <v>11</v>
      </c>
      <c r="AK1" s="62" t="e">
        <f>'入力用 従事者別直接人件費集計表（前期）'!A11</f>
        <v>#NUM!</v>
      </c>
      <c r="AL1" s="58"/>
      <c r="AM1" s="58"/>
      <c r="AN1" s="61" t="s">
        <v>41</v>
      </c>
      <c r="AO1" s="63" t="str">
        <f ca="1">RIGHT(CELL("filename",A1),LEN(CELL("filename",A1))-FIND("]",CELL("filename",A1)))</f>
        <v>2024年5月作業分</v>
      </c>
      <c r="AP1" s="37"/>
      <c r="AQ1" s="38"/>
    </row>
    <row r="2" spans="1:43" ht="24.75" customHeight="1">
      <c r="C2" s="123"/>
      <c r="D2" s="334"/>
      <c r="E2" s="334"/>
      <c r="F2" s="334"/>
      <c r="G2" s="334"/>
      <c r="H2" s="334"/>
      <c r="I2" s="334"/>
      <c r="J2" s="334"/>
      <c r="K2" s="334"/>
      <c r="L2" s="334"/>
      <c r="M2" s="334"/>
      <c r="N2" s="334"/>
      <c r="O2" s="334"/>
      <c r="AE2" s="330"/>
      <c r="AF2" s="59"/>
      <c r="AG2" s="60">
        <f>初期条件設定表!$C$11</f>
        <v>0</v>
      </c>
      <c r="AH2" s="60">
        <f>初期条件設定表!$E$11</f>
        <v>0</v>
      </c>
      <c r="AI2" s="58"/>
      <c r="AJ2" s="61" t="s">
        <v>12</v>
      </c>
      <c r="AK2" s="62">
        <f>'入力用 従事者別直接人件費集計表（前期）'!D11</f>
        <v>5</v>
      </c>
      <c r="AL2" s="58"/>
      <c r="AM2" s="58"/>
      <c r="AN2" s="58"/>
      <c r="AO2" s="64"/>
    </row>
    <row r="3" spans="1:43" ht="27.75" customHeight="1">
      <c r="A3" s="3" t="s">
        <v>9</v>
      </c>
      <c r="B3" s="331" t="str">
        <f>'入力用 従事者別直接人件費集計表（前期）'!D5</f>
        <v/>
      </c>
      <c r="C3" s="331"/>
      <c r="D3" s="331"/>
      <c r="E3" s="39"/>
      <c r="F3" s="39"/>
      <c r="G3" s="39"/>
      <c r="H3" s="39"/>
      <c r="I3" s="39"/>
      <c r="J3" s="39"/>
      <c r="K3" s="39"/>
      <c r="L3" s="39"/>
      <c r="M3" s="39"/>
      <c r="N3" s="39"/>
      <c r="AE3" s="330"/>
      <c r="AF3" s="59" t="s">
        <v>34</v>
      </c>
      <c r="AG3" s="60">
        <f>初期条件設定表!$C$12</f>
        <v>0</v>
      </c>
      <c r="AH3" s="60">
        <f>初期条件設定表!$E$12</f>
        <v>0</v>
      </c>
      <c r="AI3" s="58"/>
      <c r="AJ3" s="61" t="s">
        <v>59</v>
      </c>
      <c r="AK3" s="65" t="e">
        <f>DATE($AK$1,AK2-1,AG6+1)</f>
        <v>#NUM!</v>
      </c>
      <c r="AL3" s="58"/>
      <c r="AM3" s="58"/>
      <c r="AN3" s="58"/>
      <c r="AO3" s="64"/>
    </row>
    <row r="4" spans="1:43" ht="27.75" customHeight="1" thickBot="1">
      <c r="A4" s="5" t="s">
        <v>2</v>
      </c>
      <c r="B4" s="332" t="str">
        <f>'入力用 従事者別直接人件費集計表（前期）'!D6</f>
        <v/>
      </c>
      <c r="C4" s="332"/>
      <c r="D4" s="332"/>
      <c r="E4" s="162"/>
      <c r="F4" s="162"/>
      <c r="G4" s="162"/>
      <c r="AE4" s="330"/>
      <c r="AF4" s="59"/>
      <c r="AG4" s="60">
        <f>初期条件設定表!$C$13</f>
        <v>0</v>
      </c>
      <c r="AH4" s="60">
        <f>初期条件設定表!$E$13</f>
        <v>0</v>
      </c>
      <c r="AI4" s="58"/>
      <c r="AJ4" s="61" t="s">
        <v>80</v>
      </c>
      <c r="AK4" s="65" t="e">
        <f>DATE(AK1,AK2,AG5)</f>
        <v>#NUM!</v>
      </c>
      <c r="AL4" s="58"/>
      <c r="AM4" s="58"/>
      <c r="AN4" s="61" t="s">
        <v>78</v>
      </c>
      <c r="AO4" s="66">
        <f>LEN(AK5)</f>
        <v>0</v>
      </c>
    </row>
    <row r="5" spans="1:43" ht="27.75" customHeight="1">
      <c r="A5" s="7" t="s">
        <v>8</v>
      </c>
      <c r="B5" s="333">
        <f>IF('入力用 従事者別直接人件費集計表（前期）'!Y8="","",'入力用 従事者別直接人件費集計表（前期）'!Y8)</f>
        <v>0</v>
      </c>
      <c r="C5" s="333"/>
      <c r="D5" s="333"/>
      <c r="E5" s="162"/>
      <c r="F5" s="162"/>
      <c r="G5" s="162"/>
      <c r="N5" s="335" t="s">
        <v>158</v>
      </c>
      <c r="O5" s="336"/>
      <c r="AE5" s="330"/>
      <c r="AF5" s="59" t="s">
        <v>35</v>
      </c>
      <c r="AG5" s="67">
        <f>IF(初期条件設定表!$C$24="末",TEXT(DATE(AK1,AK2+1,1)-1,"d"),初期条件設定表!$C$24)</f>
        <v>0</v>
      </c>
      <c r="AH5" s="58" t="s">
        <v>36</v>
      </c>
      <c r="AI5" s="58"/>
      <c r="AJ5" s="61" t="s">
        <v>58</v>
      </c>
      <c r="AK5" s="68" t="str">
        <f>初期条件設定表!Q5</f>
        <v/>
      </c>
      <c r="AL5" s="58"/>
      <c r="AM5" s="58"/>
      <c r="AN5" s="61" t="s">
        <v>79</v>
      </c>
      <c r="AO5" s="63" t="str">
        <f>AK5&amp;"※月火水木金土日"</f>
        <v>※月火水木金土日</v>
      </c>
      <c r="AP5" s="37"/>
      <c r="AQ5" s="38"/>
    </row>
    <row r="6" spans="1:43" ht="22.5" customHeight="1" thickBot="1">
      <c r="A6" s="8"/>
      <c r="N6" s="348"/>
      <c r="O6" s="349"/>
      <c r="P6" s="69" t="s">
        <v>46</v>
      </c>
      <c r="Q6" s="70" t="s">
        <v>48</v>
      </c>
      <c r="R6" s="69" t="s">
        <v>47</v>
      </c>
      <c r="S6" s="69" t="s">
        <v>49</v>
      </c>
      <c r="T6" s="69" t="s">
        <v>50</v>
      </c>
      <c r="U6" s="69" t="s">
        <v>51</v>
      </c>
      <c r="V6" s="69" t="s">
        <v>61</v>
      </c>
      <c r="W6" s="69" t="s">
        <v>62</v>
      </c>
      <c r="X6" s="69" t="s">
        <v>63</v>
      </c>
      <c r="Y6" s="69"/>
      <c r="Z6" s="69"/>
      <c r="AA6" s="41"/>
      <c r="AF6" s="165" t="s">
        <v>98</v>
      </c>
      <c r="AG6" s="67">
        <f>IF(初期条件設定表!$C$24="末",TEXT(DATE(AK1,AK2,1)-1,"d"),初期条件設定表!$C$24)</f>
        <v>0</v>
      </c>
      <c r="AH6" s="58" t="s">
        <v>36</v>
      </c>
      <c r="AI6" s="337" t="s">
        <v>108</v>
      </c>
      <c r="AJ6" s="337"/>
      <c r="AK6" s="155">
        <f>初期条件設定表!$C$15</f>
        <v>0</v>
      </c>
    </row>
    <row r="7" spans="1:43" s="115" customFormat="1" ht="24" customHeight="1">
      <c r="A7" s="350" t="s">
        <v>7</v>
      </c>
      <c r="B7" s="352" t="s">
        <v>6</v>
      </c>
      <c r="C7" s="352"/>
      <c r="D7" s="352"/>
      <c r="E7" s="354" t="s">
        <v>5</v>
      </c>
      <c r="F7" s="355"/>
      <c r="G7" s="355"/>
      <c r="H7" s="356"/>
      <c r="I7" s="362" t="s">
        <v>107</v>
      </c>
      <c r="J7" s="362" t="s">
        <v>106</v>
      </c>
      <c r="K7" s="354" t="s">
        <v>4</v>
      </c>
      <c r="L7" s="356"/>
      <c r="M7" s="367" t="s">
        <v>115</v>
      </c>
      <c r="N7" s="339"/>
      <c r="O7" s="345" t="s">
        <v>157</v>
      </c>
      <c r="P7" s="347" t="s">
        <v>53</v>
      </c>
      <c r="Q7" s="344" t="s">
        <v>32</v>
      </c>
      <c r="R7" s="344" t="s">
        <v>33</v>
      </c>
      <c r="S7" s="344" t="s">
        <v>54</v>
      </c>
      <c r="T7" s="344"/>
      <c r="U7" s="344" t="s">
        <v>52</v>
      </c>
      <c r="V7" s="344"/>
      <c r="W7" s="344" t="s">
        <v>55</v>
      </c>
      <c r="X7" s="340" t="s">
        <v>56</v>
      </c>
      <c r="Y7" s="166"/>
      <c r="Z7" s="166"/>
      <c r="AJ7" s="115" t="s">
        <v>111</v>
      </c>
      <c r="AK7" s="116" t="e">
        <f>IF(初期条件設定表!C26="当月",'入力用 従事者別直接人件費集計表（前期）'!A11,'入力用 従事者別直接人件費集計表（前期）'!A12)</f>
        <v>#NUM!</v>
      </c>
    </row>
    <row r="8" spans="1:43" s="115" customFormat="1" ht="24" customHeight="1" thickBot="1">
      <c r="A8" s="351"/>
      <c r="B8" s="353"/>
      <c r="C8" s="353"/>
      <c r="D8" s="353"/>
      <c r="E8" s="357"/>
      <c r="F8" s="358"/>
      <c r="G8" s="358"/>
      <c r="H8" s="359"/>
      <c r="I8" s="363"/>
      <c r="J8" s="363"/>
      <c r="K8" s="360"/>
      <c r="L8" s="361"/>
      <c r="M8" s="188" t="s">
        <v>116</v>
      </c>
      <c r="N8" s="168" t="s">
        <v>130</v>
      </c>
      <c r="O8" s="346"/>
      <c r="P8" s="347"/>
      <c r="Q8" s="344"/>
      <c r="R8" s="344"/>
      <c r="S8" s="344"/>
      <c r="T8" s="344"/>
      <c r="U8" s="344"/>
      <c r="V8" s="344"/>
      <c r="W8" s="344"/>
      <c r="X8" s="340"/>
      <c r="Y8" s="166"/>
      <c r="Z8" s="166"/>
      <c r="AJ8" s="115" t="s">
        <v>110</v>
      </c>
      <c r="AK8" s="116">
        <f>IF(初期条件設定表!C26="当月",'入力用 従事者別直接人件費集計表（前期）'!D11,'入力用 従事者別直接人件費集計表（前期）'!D12)</f>
        <v>6</v>
      </c>
    </row>
    <row r="9" spans="1:43" ht="46.15" customHeight="1">
      <c r="A9" s="88" t="e">
        <f>Z9</f>
        <v>#NUM!</v>
      </c>
      <c r="B9" s="101" t="s">
        <v>30</v>
      </c>
      <c r="C9" s="89" t="s">
        <v>3</v>
      </c>
      <c r="D9" s="104" t="s">
        <v>30</v>
      </c>
      <c r="E9" s="90" t="str">
        <f>IFERROR(HOUR(R9),"")</f>
        <v/>
      </c>
      <c r="F9" s="91" t="s">
        <v>28</v>
      </c>
      <c r="G9" s="92" t="str">
        <f>IFERROR(MINUTE(R9),"")</f>
        <v/>
      </c>
      <c r="H9" s="146" t="s">
        <v>29</v>
      </c>
      <c r="I9" s="150" t="str">
        <f>U9</f>
        <v/>
      </c>
      <c r="J9" s="151"/>
      <c r="K9" s="93" t="str">
        <f>IFERROR((E9+G9/60)*$B$5,"")</f>
        <v/>
      </c>
      <c r="L9" s="169" t="s">
        <v>0</v>
      </c>
      <c r="M9" s="170"/>
      <c r="N9" s="171"/>
      <c r="O9" s="372"/>
      <c r="P9" s="71" t="str">
        <f t="shared" ref="P9:P35" si="0">IF(OR(DBCS(B9)="：",B9="",DBCS(D9)="：",D9=""),"",$D9-$B9)</f>
        <v/>
      </c>
      <c r="Q9" s="71" t="str">
        <f t="shared" ref="Q9:Q35" si="1">IFERROR(IF(J9="",D9-B9-X9,D9-B9-J9-X9),"")</f>
        <v/>
      </c>
      <c r="R9" s="72" t="str">
        <f t="shared" ref="R9:R35" si="2">IFERROR(MIN(IF(Q9&gt;0,FLOOR(Q9,"0:30"),""),$AK$6),"")</f>
        <v/>
      </c>
      <c r="S9" s="73" t="str">
        <f t="shared" ref="S9:S35" si="3">IF(OR(DBCS($B9)="：",$B9="",DBCS($D9)="：",$D9=""),"",MAX(MIN($D9,AG$1)-MAX($B9,TIME(0,0,0)),0))</f>
        <v/>
      </c>
      <c r="T9" s="73" t="str">
        <f t="shared" ref="T9:T35" si="4">IF(OR(DBCS($B9)="：",$B9="",DBCS($D9)="：",$D9=""),"",MAX(MIN($D9,AH$2)-MAX($B9,$AG$2),0))</f>
        <v/>
      </c>
      <c r="U9" s="73" t="str">
        <f t="shared" ref="U9:U35" si="5">IF(OR(DBCS($B9)="：",$B9="",DBCS($D9)="：",$D9=""),"",MAX(MIN($D9,$AH$3)-MAX($B9,$AG$3),0))</f>
        <v/>
      </c>
      <c r="V9" s="73" t="str">
        <f t="shared" ref="V9:V35" si="6">IF(OR(DBCS($B9)="：",$B9="",DBCS($D9)="：",$D9=""),"",MAX(MIN($D9,$AH$4)-MAX($B9,$AG$4),0))</f>
        <v/>
      </c>
      <c r="W9" s="73" t="str">
        <f t="shared" ref="W9:W35" si="7">IF(OR(DBCS($B9)="：",$B9="",DBCS($D9)="：",$D9=""),"",MAX(MIN($D9,TIME(23,59,59))-MAX($B9,$AH$1),0))</f>
        <v/>
      </c>
      <c r="X9" s="73" t="str">
        <f>IF(OR(DBCS($B9)="：",$B9="",DBCS($D9)="：",$D9=""),"",SUM(S9:W9))</f>
        <v/>
      </c>
      <c r="Y9" s="58"/>
      <c r="Z9" s="88" t="e">
        <f>IF($AK$3="","",IF(FIND(TEXT($AK$3,"aaa"),$AO$5)&gt;$AO$4,$AK$3,IF(FIND(TEXT($AK$3+1,"aaa"),$AO$5)&gt;$AO$4,$AK$3+1,IF(FIND(TEXT($AK$3+2,"aaa"),$AO$5)&gt;$AO$4,$AK$3+2,IF(FIND(TEXT($AK$3+3,"aaa"),$AO$5)&gt;$AO$4,$AK$3+3,"")))))</f>
        <v>#NUM!</v>
      </c>
      <c r="AB9" s="43"/>
    </row>
    <row r="10" spans="1:43" ht="46.15" customHeight="1">
      <c r="A10" s="88" t="e">
        <f t="shared" ref="A10:A35" si="8">Z10</f>
        <v>#NUM!</v>
      </c>
      <c r="B10" s="101" t="s">
        <v>30</v>
      </c>
      <c r="C10" s="89" t="s">
        <v>3</v>
      </c>
      <c r="D10" s="104" t="s">
        <v>30</v>
      </c>
      <c r="E10" s="90" t="str">
        <f>IFERROR(HOUR(R10),"")</f>
        <v/>
      </c>
      <c r="F10" s="91" t="s">
        <v>28</v>
      </c>
      <c r="G10" s="92" t="str">
        <f>IFERROR(MINUTE(R10),"")</f>
        <v/>
      </c>
      <c r="H10" s="146" t="s">
        <v>29</v>
      </c>
      <c r="I10" s="148" t="str">
        <f t="shared" ref="I10:I35" si="9">U10</f>
        <v/>
      </c>
      <c r="J10" s="151"/>
      <c r="K10" s="93" t="str">
        <f t="shared" ref="K10:K35" si="10">IFERROR((E10+G10/60)*$B$5,"")</f>
        <v/>
      </c>
      <c r="L10" s="169" t="s">
        <v>0</v>
      </c>
      <c r="M10" s="172"/>
      <c r="N10" s="173"/>
      <c r="O10" s="371"/>
      <c r="P10" s="71" t="str">
        <f t="shared" si="0"/>
        <v/>
      </c>
      <c r="Q10" s="71" t="str">
        <f t="shared" si="1"/>
        <v/>
      </c>
      <c r="R10" s="72" t="str">
        <f t="shared" si="2"/>
        <v/>
      </c>
      <c r="S10" s="73" t="str">
        <f t="shared" si="3"/>
        <v/>
      </c>
      <c r="T10" s="73" t="str">
        <f t="shared" si="4"/>
        <v/>
      </c>
      <c r="U10" s="73" t="str">
        <f t="shared" si="5"/>
        <v/>
      </c>
      <c r="V10" s="73" t="str">
        <f t="shared" si="6"/>
        <v/>
      </c>
      <c r="W10" s="73" t="str">
        <f t="shared" si="7"/>
        <v/>
      </c>
      <c r="X10" s="73" t="str">
        <f t="shared" ref="X10:X33" si="11">IF(OR(DBCS($B10)="：",$B10="",DBCS($D10)="：",$D10=""),"",SUM(S10:W10))</f>
        <v/>
      </c>
      <c r="Y10" s="58"/>
      <c r="Z10" s="88" t="e">
        <f t="shared" ref="Z10:Z35" si="12">IF($A9="","",IF(AND($A9+1&lt;=$AK$4,FIND(TEXT($A9+1,"aaa"),$AO$5)&gt;$AO$4),$A9+1,IF(AND($A9+2&lt;=$AK$4,FIND(TEXT($A9+2,"aaa"),$AO$5)&gt;$AO$4),$A9+2,IF(AND($A9+3&lt;=$AK$4,FIND(TEXT($A9+3,"aaa"),$AO$5)&gt;$AO$4),$A9+3,IF(AND($A9+4&lt;=$AK$4,FIND(TEXT($A9+4,"aaa"),$AO$5)&gt;$AO$4),$A9+4,"")))))</f>
        <v>#NUM!</v>
      </c>
      <c r="AB10" s="43"/>
      <c r="AF10" s="174" t="s">
        <v>117</v>
      </c>
      <c r="AG10" s="174" t="s">
        <v>136</v>
      </c>
    </row>
    <row r="11" spans="1:43" ht="46.15" customHeight="1">
      <c r="A11" s="88" t="e">
        <f t="shared" si="8"/>
        <v>#NUM!</v>
      </c>
      <c r="B11" s="101" t="s">
        <v>30</v>
      </c>
      <c r="C11" s="89" t="s">
        <v>3</v>
      </c>
      <c r="D11" s="104" t="s">
        <v>30</v>
      </c>
      <c r="E11" s="90" t="str">
        <f>IFERROR(HOUR(R11),"")</f>
        <v/>
      </c>
      <c r="F11" s="91" t="s">
        <v>28</v>
      </c>
      <c r="G11" s="92" t="str">
        <f>IFERROR(MINUTE(R11),"")</f>
        <v/>
      </c>
      <c r="H11" s="146" t="s">
        <v>29</v>
      </c>
      <c r="I11" s="148" t="str">
        <f t="shared" si="9"/>
        <v/>
      </c>
      <c r="J11" s="151"/>
      <c r="K11" s="93" t="str">
        <f t="shared" si="10"/>
        <v/>
      </c>
      <c r="L11" s="169" t="s">
        <v>0</v>
      </c>
      <c r="M11" s="172"/>
      <c r="N11" s="173"/>
      <c r="O11" s="371"/>
      <c r="P11" s="71" t="str">
        <f t="shared" si="0"/>
        <v/>
      </c>
      <c r="Q11" s="71" t="str">
        <f t="shared" si="1"/>
        <v/>
      </c>
      <c r="R11" s="72" t="str">
        <f t="shared" si="2"/>
        <v/>
      </c>
      <c r="S11" s="73" t="str">
        <f t="shared" si="3"/>
        <v/>
      </c>
      <c r="T11" s="73" t="str">
        <f t="shared" si="4"/>
        <v/>
      </c>
      <c r="U11" s="73" t="str">
        <f t="shared" si="5"/>
        <v/>
      </c>
      <c r="V11" s="73" t="str">
        <f t="shared" si="6"/>
        <v/>
      </c>
      <c r="W11" s="73" t="str">
        <f t="shared" si="7"/>
        <v/>
      </c>
      <c r="X11" s="73" t="str">
        <f t="shared" si="11"/>
        <v/>
      </c>
      <c r="Y11" s="58"/>
      <c r="Z11" s="88" t="e">
        <f t="shared" si="12"/>
        <v>#NUM!</v>
      </c>
      <c r="AB11" s="43"/>
      <c r="AF11" s="145" t="str">
        <f>初期条件設定表!U5</f>
        <v>　</v>
      </c>
      <c r="AG11" s="175" t="str">
        <f>初期条件設定表!V5</f>
        <v>　</v>
      </c>
    </row>
    <row r="12" spans="1:43" ht="46.15" customHeight="1">
      <c r="A12" s="88" t="e">
        <f t="shared" si="8"/>
        <v>#NUM!</v>
      </c>
      <c r="B12" s="101" t="s">
        <v>30</v>
      </c>
      <c r="C12" s="89" t="s">
        <v>3</v>
      </c>
      <c r="D12" s="104" t="s">
        <v>30</v>
      </c>
      <c r="E12" s="90" t="str">
        <f>IFERROR(HOUR(R12),"")</f>
        <v/>
      </c>
      <c r="F12" s="91" t="s">
        <v>28</v>
      </c>
      <c r="G12" s="92" t="str">
        <f>IFERROR(MINUTE(R12),"")</f>
        <v/>
      </c>
      <c r="H12" s="146" t="s">
        <v>29</v>
      </c>
      <c r="I12" s="148" t="str">
        <f t="shared" si="9"/>
        <v/>
      </c>
      <c r="J12" s="151"/>
      <c r="K12" s="93" t="str">
        <f t="shared" si="10"/>
        <v/>
      </c>
      <c r="L12" s="169" t="s">
        <v>0</v>
      </c>
      <c r="M12" s="172"/>
      <c r="N12" s="173"/>
      <c r="O12" s="371"/>
      <c r="P12" s="71" t="str">
        <f t="shared" si="0"/>
        <v/>
      </c>
      <c r="Q12" s="71" t="str">
        <f t="shared" si="1"/>
        <v/>
      </c>
      <c r="R12" s="72" t="str">
        <f t="shared" si="2"/>
        <v/>
      </c>
      <c r="S12" s="73" t="str">
        <f t="shared" si="3"/>
        <v/>
      </c>
      <c r="T12" s="73" t="str">
        <f t="shared" si="4"/>
        <v/>
      </c>
      <c r="U12" s="73" t="str">
        <f t="shared" si="5"/>
        <v/>
      </c>
      <c r="V12" s="73" t="str">
        <f t="shared" si="6"/>
        <v/>
      </c>
      <c r="W12" s="73" t="str">
        <f t="shared" si="7"/>
        <v/>
      </c>
      <c r="X12" s="73" t="str">
        <f t="shared" si="11"/>
        <v/>
      </c>
      <c r="Y12" s="58"/>
      <c r="Z12" s="88" t="e">
        <f t="shared" si="12"/>
        <v>#NUM!</v>
      </c>
      <c r="AB12" s="43"/>
      <c r="AF12" s="145" t="str">
        <f>初期条件設定表!U6</f>
        <v>設計（除ソフトウェア）</v>
      </c>
      <c r="AG12" s="176">
        <f>初期条件設定表!V6</f>
        <v>0</v>
      </c>
    </row>
    <row r="13" spans="1:43" ht="46.15" customHeight="1">
      <c r="A13" s="88" t="e">
        <f t="shared" si="8"/>
        <v>#NUM!</v>
      </c>
      <c r="B13" s="101" t="s">
        <v>30</v>
      </c>
      <c r="C13" s="89" t="s">
        <v>3</v>
      </c>
      <c r="D13" s="104" t="s">
        <v>30</v>
      </c>
      <c r="E13" s="90" t="str">
        <f>IFERROR(HOUR(R13),"")</f>
        <v/>
      </c>
      <c r="F13" s="91" t="s">
        <v>28</v>
      </c>
      <c r="G13" s="92" t="str">
        <f>IFERROR(MINUTE(R13),"")</f>
        <v/>
      </c>
      <c r="H13" s="146" t="s">
        <v>29</v>
      </c>
      <c r="I13" s="148" t="str">
        <f t="shared" si="9"/>
        <v/>
      </c>
      <c r="J13" s="151"/>
      <c r="K13" s="93" t="str">
        <f t="shared" si="10"/>
        <v/>
      </c>
      <c r="L13" s="169" t="s">
        <v>0</v>
      </c>
      <c r="M13" s="172"/>
      <c r="N13" s="173"/>
      <c r="O13" s="371"/>
      <c r="P13" s="71" t="str">
        <f t="shared" si="0"/>
        <v/>
      </c>
      <c r="Q13" s="71" t="str">
        <f t="shared" si="1"/>
        <v/>
      </c>
      <c r="R13" s="72" t="str">
        <f t="shared" si="2"/>
        <v/>
      </c>
      <c r="S13" s="73" t="str">
        <f t="shared" si="3"/>
        <v/>
      </c>
      <c r="T13" s="73" t="str">
        <f t="shared" si="4"/>
        <v/>
      </c>
      <c r="U13" s="73" t="str">
        <f t="shared" si="5"/>
        <v/>
      </c>
      <c r="V13" s="73" t="str">
        <f t="shared" si="6"/>
        <v/>
      </c>
      <c r="W13" s="73" t="str">
        <f t="shared" si="7"/>
        <v/>
      </c>
      <c r="X13" s="73" t="str">
        <f t="shared" si="11"/>
        <v/>
      </c>
      <c r="Y13" s="73" t="str">
        <f t="shared" ref="Y13:Y35" si="13">IF(OR(DBCS($B13)="：",$B13="",DBCS($D13)="：",$D13=""),"",MAX(MIN($D13,$AH$3)-MAX($B13,$AG$3),0))</f>
        <v/>
      </c>
      <c r="Z13" s="88" t="e">
        <f t="shared" si="12"/>
        <v>#NUM!</v>
      </c>
      <c r="AA13" s="42" t="str">
        <f t="shared" ref="AA13:AA33" si="14">IF(OR(DBCS($B13)="：",$B13="",DBCS($D13)="：",$D13=""),"",MAX(MIN($D13,TIME(23,59,59))-MAX($B13,$AH$1),0))</f>
        <v/>
      </c>
      <c r="AB13" s="43"/>
      <c r="AF13" s="145" t="str">
        <f>初期条件設定表!U7</f>
        <v>要件定義</v>
      </c>
      <c r="AG13" s="176">
        <f>初期条件設定表!V7</f>
        <v>0</v>
      </c>
    </row>
    <row r="14" spans="1:43" ht="46.15" customHeight="1">
      <c r="A14" s="88" t="e">
        <f t="shared" si="8"/>
        <v>#NUM!</v>
      </c>
      <c r="B14" s="101" t="s">
        <v>30</v>
      </c>
      <c r="C14" s="89" t="s">
        <v>3</v>
      </c>
      <c r="D14" s="104" t="s">
        <v>30</v>
      </c>
      <c r="E14" s="90" t="str">
        <f t="shared" ref="E14:E35" si="15">IFERROR(HOUR(R14),"")</f>
        <v/>
      </c>
      <c r="F14" s="91" t="s">
        <v>28</v>
      </c>
      <c r="G14" s="92" t="str">
        <f t="shared" ref="G14:G35" si="16">IFERROR(MINUTE(R14),"")</f>
        <v/>
      </c>
      <c r="H14" s="146" t="s">
        <v>29</v>
      </c>
      <c r="I14" s="148" t="str">
        <f t="shared" si="9"/>
        <v/>
      </c>
      <c r="J14" s="151"/>
      <c r="K14" s="93" t="str">
        <f t="shared" si="10"/>
        <v/>
      </c>
      <c r="L14" s="169" t="s">
        <v>0</v>
      </c>
      <c r="M14" s="172"/>
      <c r="N14" s="173"/>
      <c r="O14" s="371"/>
      <c r="P14" s="71" t="str">
        <f t="shared" si="0"/>
        <v/>
      </c>
      <c r="Q14" s="71" t="str">
        <f t="shared" si="1"/>
        <v/>
      </c>
      <c r="R14" s="72" t="str">
        <f t="shared" si="2"/>
        <v/>
      </c>
      <c r="S14" s="73" t="str">
        <f t="shared" si="3"/>
        <v/>
      </c>
      <c r="T14" s="73" t="str">
        <f t="shared" si="4"/>
        <v/>
      </c>
      <c r="U14" s="73" t="str">
        <f t="shared" si="5"/>
        <v/>
      </c>
      <c r="V14" s="73" t="str">
        <f t="shared" si="6"/>
        <v/>
      </c>
      <c r="W14" s="73" t="str">
        <f t="shared" si="7"/>
        <v/>
      </c>
      <c r="X14" s="73" t="str">
        <f t="shared" si="11"/>
        <v/>
      </c>
      <c r="Y14" s="73" t="str">
        <f t="shared" si="13"/>
        <v/>
      </c>
      <c r="Z14" s="88" t="e">
        <f t="shared" si="12"/>
        <v>#NUM!</v>
      </c>
      <c r="AA14" s="42" t="str">
        <f t="shared" si="14"/>
        <v/>
      </c>
      <c r="AB14" s="43"/>
      <c r="AF14" s="145" t="str">
        <f>初期条件設定表!U8</f>
        <v>システム要件定義</v>
      </c>
      <c r="AG14" s="176">
        <f>初期条件設定表!V8</f>
        <v>0</v>
      </c>
    </row>
    <row r="15" spans="1:43" ht="46.15" customHeight="1">
      <c r="A15" s="88" t="e">
        <f t="shared" si="8"/>
        <v>#NUM!</v>
      </c>
      <c r="B15" s="101" t="s">
        <v>30</v>
      </c>
      <c r="C15" s="89" t="s">
        <v>3</v>
      </c>
      <c r="D15" s="104" t="s">
        <v>30</v>
      </c>
      <c r="E15" s="90" t="str">
        <f t="shared" si="15"/>
        <v/>
      </c>
      <c r="F15" s="91" t="s">
        <v>28</v>
      </c>
      <c r="G15" s="92" t="str">
        <f t="shared" si="16"/>
        <v/>
      </c>
      <c r="H15" s="146" t="s">
        <v>29</v>
      </c>
      <c r="I15" s="148" t="str">
        <f t="shared" si="9"/>
        <v/>
      </c>
      <c r="J15" s="151"/>
      <c r="K15" s="93" t="str">
        <f t="shared" si="10"/>
        <v/>
      </c>
      <c r="L15" s="169" t="s">
        <v>0</v>
      </c>
      <c r="M15" s="172"/>
      <c r="N15" s="173"/>
      <c r="O15" s="371"/>
      <c r="P15" s="71" t="str">
        <f t="shared" si="0"/>
        <v/>
      </c>
      <c r="Q15" s="71" t="str">
        <f t="shared" si="1"/>
        <v/>
      </c>
      <c r="R15" s="72" t="str">
        <f t="shared" si="2"/>
        <v/>
      </c>
      <c r="S15" s="73" t="str">
        <f t="shared" si="3"/>
        <v/>
      </c>
      <c r="T15" s="73" t="str">
        <f t="shared" si="4"/>
        <v/>
      </c>
      <c r="U15" s="73" t="str">
        <f t="shared" si="5"/>
        <v/>
      </c>
      <c r="V15" s="73" t="str">
        <f t="shared" si="6"/>
        <v/>
      </c>
      <c r="W15" s="73" t="str">
        <f t="shared" si="7"/>
        <v/>
      </c>
      <c r="X15" s="73" t="str">
        <f t="shared" si="11"/>
        <v/>
      </c>
      <c r="Y15" s="73" t="str">
        <f t="shared" si="13"/>
        <v/>
      </c>
      <c r="Z15" s="88" t="e">
        <f t="shared" si="12"/>
        <v>#NUM!</v>
      </c>
      <c r="AA15" s="42" t="str">
        <f t="shared" si="14"/>
        <v/>
      </c>
      <c r="AB15" s="43"/>
      <c r="AF15" s="145" t="str">
        <f>初期条件設定表!U9</f>
        <v>システム方式設計</v>
      </c>
      <c r="AG15" s="176">
        <f>初期条件設定表!V9</f>
        <v>0</v>
      </c>
    </row>
    <row r="16" spans="1:43" ht="46.15" customHeight="1">
      <c r="A16" s="88" t="e">
        <f t="shared" si="8"/>
        <v>#NUM!</v>
      </c>
      <c r="B16" s="101" t="s">
        <v>30</v>
      </c>
      <c r="C16" s="89" t="s">
        <v>3</v>
      </c>
      <c r="D16" s="104" t="s">
        <v>30</v>
      </c>
      <c r="E16" s="90" t="str">
        <f t="shared" si="15"/>
        <v/>
      </c>
      <c r="F16" s="91" t="s">
        <v>28</v>
      </c>
      <c r="G16" s="92" t="str">
        <f t="shared" si="16"/>
        <v/>
      </c>
      <c r="H16" s="146" t="s">
        <v>29</v>
      </c>
      <c r="I16" s="148" t="str">
        <f t="shared" si="9"/>
        <v/>
      </c>
      <c r="J16" s="151"/>
      <c r="K16" s="93" t="str">
        <f t="shared" si="10"/>
        <v/>
      </c>
      <c r="L16" s="169" t="s">
        <v>0</v>
      </c>
      <c r="M16" s="172"/>
      <c r="N16" s="173"/>
      <c r="O16" s="371"/>
      <c r="P16" s="71" t="str">
        <f t="shared" si="0"/>
        <v/>
      </c>
      <c r="Q16" s="71" t="str">
        <f t="shared" si="1"/>
        <v/>
      </c>
      <c r="R16" s="72" t="str">
        <f t="shared" si="2"/>
        <v/>
      </c>
      <c r="S16" s="73" t="str">
        <f t="shared" si="3"/>
        <v/>
      </c>
      <c r="T16" s="73" t="str">
        <f t="shared" si="4"/>
        <v/>
      </c>
      <c r="U16" s="73" t="str">
        <f t="shared" si="5"/>
        <v/>
      </c>
      <c r="V16" s="73" t="str">
        <f t="shared" si="6"/>
        <v/>
      </c>
      <c r="W16" s="73" t="str">
        <f t="shared" si="7"/>
        <v/>
      </c>
      <c r="X16" s="73" t="str">
        <f t="shared" si="11"/>
        <v/>
      </c>
      <c r="Y16" s="73" t="str">
        <f t="shared" si="13"/>
        <v/>
      </c>
      <c r="Z16" s="88" t="e">
        <f t="shared" si="12"/>
        <v>#NUM!</v>
      </c>
      <c r="AA16" s="42" t="str">
        <f t="shared" si="14"/>
        <v/>
      </c>
      <c r="AB16" s="43"/>
      <c r="AF16" s="145" t="str">
        <f>初期条件設定表!U10</f>
        <v>ソフトウエア設計</v>
      </c>
      <c r="AG16" s="176">
        <f>初期条件設定表!V10</f>
        <v>0</v>
      </c>
    </row>
    <row r="17" spans="1:33" ht="46.15" customHeight="1">
      <c r="A17" s="88" t="e">
        <f t="shared" si="8"/>
        <v>#NUM!</v>
      </c>
      <c r="B17" s="101" t="s">
        <v>30</v>
      </c>
      <c r="C17" s="89" t="s">
        <v>3</v>
      </c>
      <c r="D17" s="104" t="s">
        <v>30</v>
      </c>
      <c r="E17" s="90" t="str">
        <f t="shared" si="15"/>
        <v/>
      </c>
      <c r="F17" s="91" t="s">
        <v>28</v>
      </c>
      <c r="G17" s="92" t="str">
        <f t="shared" si="16"/>
        <v/>
      </c>
      <c r="H17" s="146" t="s">
        <v>29</v>
      </c>
      <c r="I17" s="148" t="str">
        <f t="shared" si="9"/>
        <v/>
      </c>
      <c r="J17" s="151"/>
      <c r="K17" s="93" t="str">
        <f t="shared" si="10"/>
        <v/>
      </c>
      <c r="L17" s="169" t="s">
        <v>0</v>
      </c>
      <c r="M17" s="172"/>
      <c r="N17" s="173"/>
      <c r="O17" s="371"/>
      <c r="P17" s="71" t="str">
        <f t="shared" si="0"/>
        <v/>
      </c>
      <c r="Q17" s="71" t="str">
        <f t="shared" si="1"/>
        <v/>
      </c>
      <c r="R17" s="72" t="str">
        <f t="shared" si="2"/>
        <v/>
      </c>
      <c r="S17" s="73" t="str">
        <f t="shared" si="3"/>
        <v/>
      </c>
      <c r="T17" s="73" t="str">
        <f t="shared" si="4"/>
        <v/>
      </c>
      <c r="U17" s="73" t="str">
        <f t="shared" si="5"/>
        <v/>
      </c>
      <c r="V17" s="73" t="str">
        <f t="shared" si="6"/>
        <v/>
      </c>
      <c r="W17" s="73" t="str">
        <f t="shared" si="7"/>
        <v/>
      </c>
      <c r="X17" s="73" t="str">
        <f t="shared" si="11"/>
        <v/>
      </c>
      <c r="Y17" s="73" t="str">
        <f t="shared" si="13"/>
        <v/>
      </c>
      <c r="Z17" s="88" t="e">
        <f t="shared" si="12"/>
        <v>#NUM!</v>
      </c>
      <c r="AA17" s="42" t="str">
        <f t="shared" si="14"/>
        <v/>
      </c>
      <c r="AB17" s="43"/>
      <c r="AF17" s="145" t="str">
        <f>初期条件設定表!U11</f>
        <v>プログラミング</v>
      </c>
      <c r="AG17" s="176">
        <f>初期条件設定表!V11</f>
        <v>0</v>
      </c>
    </row>
    <row r="18" spans="1:33" ht="46.15" customHeight="1">
      <c r="A18" s="88" t="e">
        <f t="shared" si="8"/>
        <v>#NUM!</v>
      </c>
      <c r="B18" s="101" t="s">
        <v>30</v>
      </c>
      <c r="C18" s="89" t="s">
        <v>3</v>
      </c>
      <c r="D18" s="104" t="s">
        <v>30</v>
      </c>
      <c r="E18" s="90" t="str">
        <f t="shared" si="15"/>
        <v/>
      </c>
      <c r="F18" s="91" t="s">
        <v>28</v>
      </c>
      <c r="G18" s="92" t="str">
        <f t="shared" si="16"/>
        <v/>
      </c>
      <c r="H18" s="146" t="s">
        <v>29</v>
      </c>
      <c r="I18" s="148" t="str">
        <f t="shared" si="9"/>
        <v/>
      </c>
      <c r="J18" s="151"/>
      <c r="K18" s="93" t="str">
        <f t="shared" si="10"/>
        <v/>
      </c>
      <c r="L18" s="169" t="s">
        <v>0</v>
      </c>
      <c r="M18" s="172"/>
      <c r="N18" s="173"/>
      <c r="O18" s="371"/>
      <c r="P18" s="71" t="str">
        <f t="shared" si="0"/>
        <v/>
      </c>
      <c r="Q18" s="71" t="str">
        <f t="shared" si="1"/>
        <v/>
      </c>
      <c r="R18" s="72" t="str">
        <f t="shared" si="2"/>
        <v/>
      </c>
      <c r="S18" s="73" t="str">
        <f t="shared" si="3"/>
        <v/>
      </c>
      <c r="T18" s="73" t="str">
        <f t="shared" si="4"/>
        <v/>
      </c>
      <c r="U18" s="73" t="str">
        <f t="shared" si="5"/>
        <v/>
      </c>
      <c r="V18" s="73" t="str">
        <f t="shared" si="6"/>
        <v/>
      </c>
      <c r="W18" s="73" t="str">
        <f t="shared" si="7"/>
        <v/>
      </c>
      <c r="X18" s="73" t="str">
        <f t="shared" si="11"/>
        <v/>
      </c>
      <c r="Y18" s="73" t="str">
        <f t="shared" si="13"/>
        <v/>
      </c>
      <c r="Z18" s="88" t="e">
        <f t="shared" si="12"/>
        <v>#NUM!</v>
      </c>
      <c r="AA18" s="42" t="str">
        <f t="shared" si="14"/>
        <v/>
      </c>
      <c r="AB18" s="43"/>
      <c r="AF18" s="145" t="str">
        <f>初期条件設定表!U12</f>
        <v>ソフトウエアテスト</v>
      </c>
      <c r="AG18" s="176">
        <f>初期条件設定表!V12</f>
        <v>0</v>
      </c>
    </row>
    <row r="19" spans="1:33" ht="46.15" customHeight="1">
      <c r="A19" s="88" t="e">
        <f t="shared" si="8"/>
        <v>#NUM!</v>
      </c>
      <c r="B19" s="101" t="s">
        <v>30</v>
      </c>
      <c r="C19" s="89" t="s">
        <v>3</v>
      </c>
      <c r="D19" s="104" t="s">
        <v>30</v>
      </c>
      <c r="E19" s="90" t="str">
        <f t="shared" si="15"/>
        <v/>
      </c>
      <c r="F19" s="91" t="s">
        <v>28</v>
      </c>
      <c r="G19" s="92" t="str">
        <f t="shared" si="16"/>
        <v/>
      </c>
      <c r="H19" s="146" t="s">
        <v>29</v>
      </c>
      <c r="I19" s="148" t="str">
        <f t="shared" si="9"/>
        <v/>
      </c>
      <c r="J19" s="151"/>
      <c r="K19" s="93" t="str">
        <f t="shared" si="10"/>
        <v/>
      </c>
      <c r="L19" s="169" t="s">
        <v>0</v>
      </c>
      <c r="M19" s="172"/>
      <c r="N19" s="173"/>
      <c r="O19" s="371"/>
      <c r="P19" s="71" t="str">
        <f t="shared" si="0"/>
        <v/>
      </c>
      <c r="Q19" s="71" t="str">
        <f t="shared" si="1"/>
        <v/>
      </c>
      <c r="R19" s="72" t="str">
        <f t="shared" si="2"/>
        <v/>
      </c>
      <c r="S19" s="73" t="str">
        <f t="shared" si="3"/>
        <v/>
      </c>
      <c r="T19" s="73" t="str">
        <f t="shared" si="4"/>
        <v/>
      </c>
      <c r="U19" s="73" t="str">
        <f t="shared" si="5"/>
        <v/>
      </c>
      <c r="V19" s="73" t="str">
        <f t="shared" si="6"/>
        <v/>
      </c>
      <c r="W19" s="73" t="str">
        <f t="shared" si="7"/>
        <v/>
      </c>
      <c r="X19" s="73" t="str">
        <f t="shared" si="11"/>
        <v/>
      </c>
      <c r="Y19" s="73" t="str">
        <f t="shared" si="13"/>
        <v/>
      </c>
      <c r="Z19" s="88" t="e">
        <f t="shared" si="12"/>
        <v>#NUM!</v>
      </c>
      <c r="AA19" s="42" t="str">
        <f t="shared" si="14"/>
        <v/>
      </c>
      <c r="AB19" s="43"/>
      <c r="AF19" s="145" t="str">
        <f>初期条件設定表!U13</f>
        <v>システム結合</v>
      </c>
      <c r="AG19" s="176">
        <f>初期条件設定表!V13</f>
        <v>0</v>
      </c>
    </row>
    <row r="20" spans="1:33" ht="46.15" customHeight="1">
      <c r="A20" s="88" t="e">
        <f t="shared" si="8"/>
        <v>#NUM!</v>
      </c>
      <c r="B20" s="101" t="s">
        <v>30</v>
      </c>
      <c r="C20" s="89" t="s">
        <v>3</v>
      </c>
      <c r="D20" s="104" t="s">
        <v>30</v>
      </c>
      <c r="E20" s="90" t="str">
        <f t="shared" si="15"/>
        <v/>
      </c>
      <c r="F20" s="91" t="s">
        <v>28</v>
      </c>
      <c r="G20" s="92" t="str">
        <f t="shared" si="16"/>
        <v/>
      </c>
      <c r="H20" s="146" t="s">
        <v>29</v>
      </c>
      <c r="I20" s="148" t="str">
        <f t="shared" si="9"/>
        <v/>
      </c>
      <c r="J20" s="151"/>
      <c r="K20" s="93" t="str">
        <f t="shared" si="10"/>
        <v/>
      </c>
      <c r="L20" s="169" t="s">
        <v>0</v>
      </c>
      <c r="M20" s="172"/>
      <c r="N20" s="173"/>
      <c r="O20" s="371"/>
      <c r="P20" s="71" t="str">
        <f t="shared" si="0"/>
        <v/>
      </c>
      <c r="Q20" s="71" t="str">
        <f t="shared" si="1"/>
        <v/>
      </c>
      <c r="R20" s="72" t="str">
        <f t="shared" si="2"/>
        <v/>
      </c>
      <c r="S20" s="73" t="str">
        <f t="shared" si="3"/>
        <v/>
      </c>
      <c r="T20" s="73" t="str">
        <f t="shared" si="4"/>
        <v/>
      </c>
      <c r="U20" s="73" t="str">
        <f t="shared" si="5"/>
        <v/>
      </c>
      <c r="V20" s="73" t="str">
        <f t="shared" si="6"/>
        <v/>
      </c>
      <c r="W20" s="73" t="str">
        <f t="shared" si="7"/>
        <v/>
      </c>
      <c r="X20" s="73" t="str">
        <f t="shared" si="11"/>
        <v/>
      </c>
      <c r="Y20" s="73" t="str">
        <f t="shared" si="13"/>
        <v/>
      </c>
      <c r="Z20" s="88" t="e">
        <f t="shared" si="12"/>
        <v>#NUM!</v>
      </c>
      <c r="AA20" s="42" t="str">
        <f t="shared" si="14"/>
        <v/>
      </c>
      <c r="AB20" s="43"/>
      <c r="AF20" s="145" t="str">
        <f>初期条件設定表!U14</f>
        <v>システムテスト</v>
      </c>
      <c r="AG20" s="176">
        <f>初期条件設定表!V14</f>
        <v>0</v>
      </c>
    </row>
    <row r="21" spans="1:33" ht="46.15" customHeight="1">
      <c r="A21" s="88" t="e">
        <f t="shared" si="8"/>
        <v>#NUM!</v>
      </c>
      <c r="B21" s="101" t="s">
        <v>30</v>
      </c>
      <c r="C21" s="89" t="s">
        <v>3</v>
      </c>
      <c r="D21" s="104" t="s">
        <v>30</v>
      </c>
      <c r="E21" s="90" t="str">
        <f t="shared" si="15"/>
        <v/>
      </c>
      <c r="F21" s="91" t="s">
        <v>28</v>
      </c>
      <c r="G21" s="92" t="str">
        <f t="shared" si="16"/>
        <v/>
      </c>
      <c r="H21" s="146" t="s">
        <v>29</v>
      </c>
      <c r="I21" s="148" t="str">
        <f t="shared" si="9"/>
        <v/>
      </c>
      <c r="J21" s="151"/>
      <c r="K21" s="93" t="str">
        <f t="shared" si="10"/>
        <v/>
      </c>
      <c r="L21" s="169" t="s">
        <v>0</v>
      </c>
      <c r="M21" s="172"/>
      <c r="N21" s="173"/>
      <c r="O21" s="371"/>
      <c r="P21" s="71" t="str">
        <f t="shared" si="0"/>
        <v/>
      </c>
      <c r="Q21" s="71" t="str">
        <f t="shared" si="1"/>
        <v/>
      </c>
      <c r="R21" s="72" t="str">
        <f t="shared" si="2"/>
        <v/>
      </c>
      <c r="S21" s="73" t="str">
        <f t="shared" si="3"/>
        <v/>
      </c>
      <c r="T21" s="73" t="str">
        <f t="shared" si="4"/>
        <v/>
      </c>
      <c r="U21" s="73" t="str">
        <f t="shared" si="5"/>
        <v/>
      </c>
      <c r="V21" s="73" t="str">
        <f t="shared" si="6"/>
        <v/>
      </c>
      <c r="W21" s="73" t="str">
        <f t="shared" si="7"/>
        <v/>
      </c>
      <c r="X21" s="73" t="str">
        <f t="shared" si="11"/>
        <v/>
      </c>
      <c r="Y21" s="73" t="str">
        <f t="shared" si="13"/>
        <v/>
      </c>
      <c r="Z21" s="88" t="e">
        <f t="shared" si="12"/>
        <v>#NUM!</v>
      </c>
      <c r="AA21" s="42" t="str">
        <f t="shared" si="14"/>
        <v/>
      </c>
      <c r="AB21" s="43"/>
      <c r="AF21" s="145" t="str">
        <f>初期条件設定表!U15</f>
        <v>運用テスト</v>
      </c>
      <c r="AG21" s="176">
        <f>初期条件設定表!V15</f>
        <v>0</v>
      </c>
    </row>
    <row r="22" spans="1:33" ht="46.15" customHeight="1">
      <c r="A22" s="88" t="e">
        <f t="shared" si="8"/>
        <v>#NUM!</v>
      </c>
      <c r="B22" s="101" t="s">
        <v>30</v>
      </c>
      <c r="C22" s="89" t="s">
        <v>3</v>
      </c>
      <c r="D22" s="104" t="s">
        <v>30</v>
      </c>
      <c r="E22" s="90" t="str">
        <f t="shared" si="15"/>
        <v/>
      </c>
      <c r="F22" s="91" t="s">
        <v>28</v>
      </c>
      <c r="G22" s="92" t="str">
        <f t="shared" si="16"/>
        <v/>
      </c>
      <c r="H22" s="146" t="s">
        <v>29</v>
      </c>
      <c r="I22" s="148" t="str">
        <f t="shared" si="9"/>
        <v/>
      </c>
      <c r="J22" s="151"/>
      <c r="K22" s="93" t="str">
        <f t="shared" si="10"/>
        <v/>
      </c>
      <c r="L22" s="169" t="s">
        <v>0</v>
      </c>
      <c r="M22" s="172"/>
      <c r="N22" s="173"/>
      <c r="O22" s="371"/>
      <c r="P22" s="71" t="str">
        <f t="shared" si="0"/>
        <v/>
      </c>
      <c r="Q22" s="71" t="str">
        <f t="shared" si="1"/>
        <v/>
      </c>
      <c r="R22" s="72" t="str">
        <f t="shared" si="2"/>
        <v/>
      </c>
      <c r="S22" s="73" t="str">
        <f t="shared" si="3"/>
        <v/>
      </c>
      <c r="T22" s="73" t="str">
        <f t="shared" si="4"/>
        <v/>
      </c>
      <c r="U22" s="73" t="str">
        <f t="shared" si="5"/>
        <v/>
      </c>
      <c r="V22" s="73" t="str">
        <f t="shared" si="6"/>
        <v/>
      </c>
      <c r="W22" s="73" t="str">
        <f t="shared" si="7"/>
        <v/>
      </c>
      <c r="X22" s="73" t="str">
        <f t="shared" si="11"/>
        <v/>
      </c>
      <c r="Y22" s="73" t="str">
        <f t="shared" si="13"/>
        <v/>
      </c>
      <c r="Z22" s="88" t="e">
        <f t="shared" si="12"/>
        <v>#NUM!</v>
      </c>
      <c r="AA22" s="42" t="str">
        <f t="shared" si="14"/>
        <v/>
      </c>
      <c r="AB22" s="43"/>
      <c r="AF22" s="145" t="str">
        <f>初期条件設定表!U16</f>
        <v xml:space="preserve"> </v>
      </c>
      <c r="AG22" s="176">
        <f>初期条件設定表!V16</f>
        <v>0</v>
      </c>
    </row>
    <row r="23" spans="1:33" ht="46.15" customHeight="1">
      <c r="A23" s="88" t="e">
        <f t="shared" si="8"/>
        <v>#NUM!</v>
      </c>
      <c r="B23" s="101" t="s">
        <v>30</v>
      </c>
      <c r="C23" s="89" t="s">
        <v>3</v>
      </c>
      <c r="D23" s="104" t="s">
        <v>30</v>
      </c>
      <c r="E23" s="90" t="str">
        <f t="shared" si="15"/>
        <v/>
      </c>
      <c r="F23" s="91" t="s">
        <v>28</v>
      </c>
      <c r="G23" s="92" t="str">
        <f t="shared" si="16"/>
        <v/>
      </c>
      <c r="H23" s="146" t="s">
        <v>29</v>
      </c>
      <c r="I23" s="148" t="str">
        <f t="shared" si="9"/>
        <v/>
      </c>
      <c r="J23" s="151"/>
      <c r="K23" s="93" t="str">
        <f t="shared" si="10"/>
        <v/>
      </c>
      <c r="L23" s="169" t="s">
        <v>0</v>
      </c>
      <c r="M23" s="172"/>
      <c r="N23" s="173"/>
      <c r="O23" s="371"/>
      <c r="P23" s="71" t="str">
        <f t="shared" si="0"/>
        <v/>
      </c>
      <c r="Q23" s="71" t="str">
        <f t="shared" si="1"/>
        <v/>
      </c>
      <c r="R23" s="72" t="str">
        <f t="shared" si="2"/>
        <v/>
      </c>
      <c r="S23" s="73" t="str">
        <f t="shared" si="3"/>
        <v/>
      </c>
      <c r="T23" s="73" t="str">
        <f t="shared" si="4"/>
        <v/>
      </c>
      <c r="U23" s="73" t="str">
        <f t="shared" si="5"/>
        <v/>
      </c>
      <c r="V23" s="73" t="str">
        <f t="shared" si="6"/>
        <v/>
      </c>
      <c r="W23" s="73" t="str">
        <f t="shared" si="7"/>
        <v/>
      </c>
      <c r="X23" s="73" t="str">
        <f t="shared" si="11"/>
        <v/>
      </c>
      <c r="Y23" s="73" t="str">
        <f t="shared" si="13"/>
        <v/>
      </c>
      <c r="Z23" s="88" t="e">
        <f t="shared" si="12"/>
        <v>#NUM!</v>
      </c>
      <c r="AA23" s="42" t="str">
        <f t="shared" si="14"/>
        <v/>
      </c>
      <c r="AB23" s="43"/>
      <c r="AF23" s="145" t="str">
        <f>初期条件設定表!U17</f>
        <v xml:space="preserve"> </v>
      </c>
      <c r="AG23" s="176">
        <f>初期条件設定表!V17</f>
        <v>0</v>
      </c>
    </row>
    <row r="24" spans="1:33" ht="46.15" customHeight="1">
      <c r="A24" s="88" t="e">
        <f t="shared" si="8"/>
        <v>#NUM!</v>
      </c>
      <c r="B24" s="101" t="s">
        <v>30</v>
      </c>
      <c r="C24" s="89" t="s">
        <v>3</v>
      </c>
      <c r="D24" s="104" t="s">
        <v>30</v>
      </c>
      <c r="E24" s="90" t="str">
        <f t="shared" si="15"/>
        <v/>
      </c>
      <c r="F24" s="91" t="s">
        <v>28</v>
      </c>
      <c r="G24" s="92" t="str">
        <f t="shared" si="16"/>
        <v/>
      </c>
      <c r="H24" s="146" t="s">
        <v>29</v>
      </c>
      <c r="I24" s="148" t="str">
        <f t="shared" si="9"/>
        <v/>
      </c>
      <c r="J24" s="151"/>
      <c r="K24" s="93" t="str">
        <f t="shared" si="10"/>
        <v/>
      </c>
      <c r="L24" s="169" t="s">
        <v>0</v>
      </c>
      <c r="M24" s="172"/>
      <c r="N24" s="173"/>
      <c r="O24" s="371"/>
      <c r="P24" s="71" t="str">
        <f t="shared" si="0"/>
        <v/>
      </c>
      <c r="Q24" s="71" t="str">
        <f t="shared" si="1"/>
        <v/>
      </c>
      <c r="R24" s="72" t="str">
        <f t="shared" si="2"/>
        <v/>
      </c>
      <c r="S24" s="73" t="str">
        <f t="shared" si="3"/>
        <v/>
      </c>
      <c r="T24" s="73" t="str">
        <f t="shared" si="4"/>
        <v/>
      </c>
      <c r="U24" s="73" t="str">
        <f t="shared" si="5"/>
        <v/>
      </c>
      <c r="V24" s="73" t="str">
        <f t="shared" si="6"/>
        <v/>
      </c>
      <c r="W24" s="73" t="str">
        <f t="shared" si="7"/>
        <v/>
      </c>
      <c r="X24" s="73" t="str">
        <f t="shared" si="11"/>
        <v/>
      </c>
      <c r="Y24" s="73" t="str">
        <f t="shared" si="13"/>
        <v/>
      </c>
      <c r="Z24" s="88" t="e">
        <f t="shared" si="12"/>
        <v>#NUM!</v>
      </c>
      <c r="AA24" s="42" t="str">
        <f t="shared" si="14"/>
        <v/>
      </c>
      <c r="AB24" s="43"/>
      <c r="AF24" s="145" t="str">
        <f>初期条件設定表!U18</f>
        <v xml:space="preserve"> </v>
      </c>
      <c r="AG24" s="176">
        <f>初期条件設定表!V18</f>
        <v>0</v>
      </c>
    </row>
    <row r="25" spans="1:33" ht="46.15" customHeight="1">
      <c r="A25" s="88" t="e">
        <f t="shared" si="8"/>
        <v>#NUM!</v>
      </c>
      <c r="B25" s="101" t="s">
        <v>30</v>
      </c>
      <c r="C25" s="89" t="s">
        <v>3</v>
      </c>
      <c r="D25" s="104" t="s">
        <v>30</v>
      </c>
      <c r="E25" s="90" t="str">
        <f t="shared" si="15"/>
        <v/>
      </c>
      <c r="F25" s="91" t="s">
        <v>28</v>
      </c>
      <c r="G25" s="92" t="str">
        <f t="shared" si="16"/>
        <v/>
      </c>
      <c r="H25" s="146" t="s">
        <v>29</v>
      </c>
      <c r="I25" s="148" t="str">
        <f t="shared" si="9"/>
        <v/>
      </c>
      <c r="J25" s="151"/>
      <c r="K25" s="93" t="str">
        <f t="shared" si="10"/>
        <v/>
      </c>
      <c r="L25" s="169" t="s">
        <v>0</v>
      </c>
      <c r="M25" s="172"/>
      <c r="N25" s="173"/>
      <c r="O25" s="371"/>
      <c r="P25" s="71" t="str">
        <f t="shared" si="0"/>
        <v/>
      </c>
      <c r="Q25" s="71" t="str">
        <f t="shared" si="1"/>
        <v/>
      </c>
      <c r="R25" s="72" t="str">
        <f t="shared" si="2"/>
        <v/>
      </c>
      <c r="S25" s="73" t="str">
        <f t="shared" si="3"/>
        <v/>
      </c>
      <c r="T25" s="73" t="str">
        <f t="shared" si="4"/>
        <v/>
      </c>
      <c r="U25" s="73" t="str">
        <f t="shared" si="5"/>
        <v/>
      </c>
      <c r="V25" s="73" t="str">
        <f t="shared" si="6"/>
        <v/>
      </c>
      <c r="W25" s="73" t="str">
        <f t="shared" si="7"/>
        <v/>
      </c>
      <c r="X25" s="73" t="str">
        <f t="shared" si="11"/>
        <v/>
      </c>
      <c r="Y25" s="73" t="str">
        <f t="shared" si="13"/>
        <v/>
      </c>
      <c r="Z25" s="88" t="e">
        <f t="shared" si="12"/>
        <v>#NUM!</v>
      </c>
      <c r="AA25" s="42" t="str">
        <f t="shared" si="14"/>
        <v/>
      </c>
      <c r="AB25" s="43"/>
      <c r="AF25" s="145" t="str">
        <f>初期条件設定表!U19</f>
        <v xml:space="preserve"> </v>
      </c>
      <c r="AG25" s="176">
        <f>初期条件設定表!V19</f>
        <v>0</v>
      </c>
    </row>
    <row r="26" spans="1:33" ht="46.15" customHeight="1">
      <c r="A26" s="88" t="e">
        <f t="shared" si="8"/>
        <v>#NUM!</v>
      </c>
      <c r="B26" s="101" t="s">
        <v>30</v>
      </c>
      <c r="C26" s="89" t="s">
        <v>3</v>
      </c>
      <c r="D26" s="104" t="s">
        <v>30</v>
      </c>
      <c r="E26" s="90" t="str">
        <f t="shared" si="15"/>
        <v/>
      </c>
      <c r="F26" s="91" t="s">
        <v>28</v>
      </c>
      <c r="G26" s="92" t="str">
        <f t="shared" si="16"/>
        <v/>
      </c>
      <c r="H26" s="146" t="s">
        <v>29</v>
      </c>
      <c r="I26" s="148" t="str">
        <f t="shared" si="9"/>
        <v/>
      </c>
      <c r="J26" s="151"/>
      <c r="K26" s="93" t="str">
        <f t="shared" si="10"/>
        <v/>
      </c>
      <c r="L26" s="169" t="s">
        <v>0</v>
      </c>
      <c r="M26" s="172"/>
      <c r="N26" s="173"/>
      <c r="O26" s="371"/>
      <c r="P26" s="71" t="str">
        <f t="shared" si="0"/>
        <v/>
      </c>
      <c r="Q26" s="71" t="str">
        <f t="shared" si="1"/>
        <v/>
      </c>
      <c r="R26" s="72" t="str">
        <f t="shared" si="2"/>
        <v/>
      </c>
      <c r="S26" s="73" t="str">
        <f t="shared" si="3"/>
        <v/>
      </c>
      <c r="T26" s="73" t="str">
        <f t="shared" si="4"/>
        <v/>
      </c>
      <c r="U26" s="73" t="str">
        <f t="shared" si="5"/>
        <v/>
      </c>
      <c r="V26" s="73" t="str">
        <f t="shared" si="6"/>
        <v/>
      </c>
      <c r="W26" s="73" t="str">
        <f t="shared" si="7"/>
        <v/>
      </c>
      <c r="X26" s="73" t="str">
        <f t="shared" si="11"/>
        <v/>
      </c>
      <c r="Y26" s="73" t="str">
        <f t="shared" si="13"/>
        <v/>
      </c>
      <c r="Z26" s="88" t="e">
        <f t="shared" si="12"/>
        <v>#NUM!</v>
      </c>
      <c r="AA26" s="42" t="str">
        <f t="shared" si="14"/>
        <v/>
      </c>
      <c r="AB26" s="43"/>
      <c r="AF26" s="145" t="str">
        <f>初期条件設定表!U20</f>
        <v xml:space="preserve"> </v>
      </c>
      <c r="AG26" s="176">
        <f>初期条件設定表!V20</f>
        <v>0</v>
      </c>
    </row>
    <row r="27" spans="1:33" ht="46.15" customHeight="1">
      <c r="A27" s="88" t="e">
        <f t="shared" si="8"/>
        <v>#NUM!</v>
      </c>
      <c r="B27" s="101" t="s">
        <v>30</v>
      </c>
      <c r="C27" s="89" t="s">
        <v>3</v>
      </c>
      <c r="D27" s="104" t="s">
        <v>30</v>
      </c>
      <c r="E27" s="90" t="str">
        <f t="shared" si="15"/>
        <v/>
      </c>
      <c r="F27" s="91" t="s">
        <v>28</v>
      </c>
      <c r="G27" s="92" t="str">
        <f t="shared" si="16"/>
        <v/>
      </c>
      <c r="H27" s="146" t="s">
        <v>29</v>
      </c>
      <c r="I27" s="148" t="str">
        <f t="shared" si="9"/>
        <v/>
      </c>
      <c r="J27" s="151"/>
      <c r="K27" s="93" t="str">
        <f t="shared" si="10"/>
        <v/>
      </c>
      <c r="L27" s="169" t="s">
        <v>0</v>
      </c>
      <c r="M27" s="172"/>
      <c r="N27" s="173"/>
      <c r="O27" s="371"/>
      <c r="P27" s="71" t="str">
        <f t="shared" si="0"/>
        <v/>
      </c>
      <c r="Q27" s="71" t="str">
        <f t="shared" si="1"/>
        <v/>
      </c>
      <c r="R27" s="72" t="str">
        <f t="shared" si="2"/>
        <v/>
      </c>
      <c r="S27" s="73" t="str">
        <f t="shared" si="3"/>
        <v/>
      </c>
      <c r="T27" s="73" t="str">
        <f t="shared" si="4"/>
        <v/>
      </c>
      <c r="U27" s="73" t="str">
        <f t="shared" si="5"/>
        <v/>
      </c>
      <c r="V27" s="73" t="str">
        <f t="shared" si="6"/>
        <v/>
      </c>
      <c r="W27" s="73" t="str">
        <f t="shared" si="7"/>
        <v/>
      </c>
      <c r="X27" s="73" t="str">
        <f t="shared" si="11"/>
        <v/>
      </c>
      <c r="Y27" s="73" t="str">
        <f t="shared" si="13"/>
        <v/>
      </c>
      <c r="Z27" s="88" t="e">
        <f t="shared" si="12"/>
        <v>#NUM!</v>
      </c>
      <c r="AA27" s="42" t="str">
        <f t="shared" si="14"/>
        <v/>
      </c>
      <c r="AB27" s="43"/>
      <c r="AF27" s="145" t="str">
        <f>初期条件設定表!U21</f>
        <v xml:space="preserve"> </v>
      </c>
      <c r="AG27" s="176">
        <f>初期条件設定表!V21</f>
        <v>0</v>
      </c>
    </row>
    <row r="28" spans="1:33" ht="46.15" customHeight="1">
      <c r="A28" s="88" t="e">
        <f t="shared" si="8"/>
        <v>#NUM!</v>
      </c>
      <c r="B28" s="101" t="s">
        <v>30</v>
      </c>
      <c r="C28" s="89" t="s">
        <v>3</v>
      </c>
      <c r="D28" s="104" t="s">
        <v>30</v>
      </c>
      <c r="E28" s="90" t="str">
        <f t="shared" si="15"/>
        <v/>
      </c>
      <c r="F28" s="91" t="s">
        <v>28</v>
      </c>
      <c r="G28" s="92" t="str">
        <f t="shared" si="16"/>
        <v/>
      </c>
      <c r="H28" s="146" t="s">
        <v>29</v>
      </c>
      <c r="I28" s="148" t="str">
        <f t="shared" si="9"/>
        <v/>
      </c>
      <c r="J28" s="151"/>
      <c r="K28" s="93" t="str">
        <f t="shared" si="10"/>
        <v/>
      </c>
      <c r="L28" s="169" t="s">
        <v>0</v>
      </c>
      <c r="M28" s="172"/>
      <c r="N28" s="173"/>
      <c r="O28" s="371"/>
      <c r="P28" s="71" t="str">
        <f t="shared" si="0"/>
        <v/>
      </c>
      <c r="Q28" s="71" t="str">
        <f t="shared" si="1"/>
        <v/>
      </c>
      <c r="R28" s="72" t="str">
        <f t="shared" si="2"/>
        <v/>
      </c>
      <c r="S28" s="73" t="str">
        <f t="shared" si="3"/>
        <v/>
      </c>
      <c r="T28" s="73" t="str">
        <f t="shared" si="4"/>
        <v/>
      </c>
      <c r="U28" s="73" t="str">
        <f t="shared" si="5"/>
        <v/>
      </c>
      <c r="V28" s="73" t="str">
        <f t="shared" si="6"/>
        <v/>
      </c>
      <c r="W28" s="73" t="str">
        <f t="shared" si="7"/>
        <v/>
      </c>
      <c r="X28" s="73" t="str">
        <f t="shared" si="11"/>
        <v/>
      </c>
      <c r="Y28" s="73" t="str">
        <f t="shared" si="13"/>
        <v/>
      </c>
      <c r="Z28" s="88" t="e">
        <f t="shared" si="12"/>
        <v>#NUM!</v>
      </c>
      <c r="AA28" s="42" t="str">
        <f t="shared" si="14"/>
        <v/>
      </c>
      <c r="AB28" s="43"/>
      <c r="AF28" s="145" t="str">
        <f>初期条件設定表!U22</f>
        <v xml:space="preserve"> </v>
      </c>
      <c r="AG28" s="176">
        <f>初期条件設定表!V22</f>
        <v>0</v>
      </c>
    </row>
    <row r="29" spans="1:33" ht="46.15" customHeight="1">
      <c r="A29" s="88" t="e">
        <f t="shared" si="8"/>
        <v>#NUM!</v>
      </c>
      <c r="B29" s="101" t="s">
        <v>30</v>
      </c>
      <c r="C29" s="89" t="s">
        <v>3</v>
      </c>
      <c r="D29" s="104" t="s">
        <v>30</v>
      </c>
      <c r="E29" s="90" t="str">
        <f t="shared" si="15"/>
        <v/>
      </c>
      <c r="F29" s="91" t="s">
        <v>28</v>
      </c>
      <c r="G29" s="92" t="str">
        <f t="shared" si="16"/>
        <v/>
      </c>
      <c r="H29" s="146" t="s">
        <v>29</v>
      </c>
      <c r="I29" s="148" t="str">
        <f t="shared" si="9"/>
        <v/>
      </c>
      <c r="J29" s="151"/>
      <c r="K29" s="93" t="str">
        <f t="shared" si="10"/>
        <v/>
      </c>
      <c r="L29" s="169" t="s">
        <v>0</v>
      </c>
      <c r="M29" s="172"/>
      <c r="N29" s="173"/>
      <c r="O29" s="371"/>
      <c r="P29" s="71" t="str">
        <f t="shared" si="0"/>
        <v/>
      </c>
      <c r="Q29" s="71" t="str">
        <f t="shared" si="1"/>
        <v/>
      </c>
      <c r="R29" s="72" t="str">
        <f t="shared" si="2"/>
        <v/>
      </c>
      <c r="S29" s="73" t="str">
        <f t="shared" si="3"/>
        <v/>
      </c>
      <c r="T29" s="73" t="str">
        <f t="shared" si="4"/>
        <v/>
      </c>
      <c r="U29" s="73" t="str">
        <f t="shared" si="5"/>
        <v/>
      </c>
      <c r="V29" s="73" t="str">
        <f t="shared" si="6"/>
        <v/>
      </c>
      <c r="W29" s="73" t="str">
        <f t="shared" si="7"/>
        <v/>
      </c>
      <c r="X29" s="73" t="str">
        <f t="shared" si="11"/>
        <v/>
      </c>
      <c r="Y29" s="73" t="str">
        <f t="shared" si="13"/>
        <v/>
      </c>
      <c r="Z29" s="88" t="e">
        <f t="shared" si="12"/>
        <v>#NUM!</v>
      </c>
      <c r="AA29" s="42" t="str">
        <f t="shared" si="14"/>
        <v/>
      </c>
      <c r="AB29" s="43"/>
      <c r="AF29" s="145" t="str">
        <f>初期条件設定表!U23</f>
        <v xml:space="preserve"> </v>
      </c>
      <c r="AG29" s="176">
        <f>初期条件設定表!V23</f>
        <v>0</v>
      </c>
    </row>
    <row r="30" spans="1:33" ht="46.15" customHeight="1">
      <c r="A30" s="88" t="e">
        <f t="shared" si="8"/>
        <v>#NUM!</v>
      </c>
      <c r="B30" s="101" t="s">
        <v>30</v>
      </c>
      <c r="C30" s="89" t="s">
        <v>3</v>
      </c>
      <c r="D30" s="104" t="s">
        <v>30</v>
      </c>
      <c r="E30" s="90" t="str">
        <f t="shared" si="15"/>
        <v/>
      </c>
      <c r="F30" s="91" t="s">
        <v>28</v>
      </c>
      <c r="G30" s="92" t="str">
        <f t="shared" si="16"/>
        <v/>
      </c>
      <c r="H30" s="146" t="s">
        <v>29</v>
      </c>
      <c r="I30" s="148" t="str">
        <f t="shared" si="9"/>
        <v/>
      </c>
      <c r="J30" s="151"/>
      <c r="K30" s="93" t="str">
        <f t="shared" si="10"/>
        <v/>
      </c>
      <c r="L30" s="169" t="s">
        <v>0</v>
      </c>
      <c r="M30" s="172"/>
      <c r="N30" s="173"/>
      <c r="O30" s="371"/>
      <c r="P30" s="71" t="str">
        <f t="shared" si="0"/>
        <v/>
      </c>
      <c r="Q30" s="71" t="str">
        <f t="shared" si="1"/>
        <v/>
      </c>
      <c r="R30" s="72" t="str">
        <f t="shared" si="2"/>
        <v/>
      </c>
      <c r="S30" s="73" t="str">
        <f t="shared" si="3"/>
        <v/>
      </c>
      <c r="T30" s="73" t="str">
        <f t="shared" si="4"/>
        <v/>
      </c>
      <c r="U30" s="73" t="str">
        <f t="shared" si="5"/>
        <v/>
      </c>
      <c r="V30" s="73" t="str">
        <f t="shared" si="6"/>
        <v/>
      </c>
      <c r="W30" s="73" t="str">
        <f t="shared" si="7"/>
        <v/>
      </c>
      <c r="X30" s="73" t="str">
        <f t="shared" si="11"/>
        <v/>
      </c>
      <c r="Y30" s="73" t="str">
        <f t="shared" si="13"/>
        <v/>
      </c>
      <c r="Z30" s="88" t="e">
        <f t="shared" si="12"/>
        <v>#NUM!</v>
      </c>
      <c r="AA30" s="42" t="str">
        <f t="shared" si="14"/>
        <v/>
      </c>
      <c r="AB30" s="43"/>
      <c r="AF30" s="145" t="str">
        <f>初期条件設定表!U24</f>
        <v xml:space="preserve"> </v>
      </c>
      <c r="AG30" s="176">
        <f>初期条件設定表!V24</f>
        <v>0</v>
      </c>
    </row>
    <row r="31" spans="1:33" ht="46.15" customHeight="1">
      <c r="A31" s="88" t="e">
        <f t="shared" si="8"/>
        <v>#NUM!</v>
      </c>
      <c r="B31" s="102" t="s">
        <v>30</v>
      </c>
      <c r="C31" s="94" t="s">
        <v>3</v>
      </c>
      <c r="D31" s="105" t="s">
        <v>30</v>
      </c>
      <c r="E31" s="90" t="str">
        <f t="shared" si="15"/>
        <v/>
      </c>
      <c r="F31" s="91" t="s">
        <v>28</v>
      </c>
      <c r="G31" s="92" t="str">
        <f t="shared" si="16"/>
        <v/>
      </c>
      <c r="H31" s="146" t="s">
        <v>29</v>
      </c>
      <c r="I31" s="148" t="str">
        <f t="shared" si="9"/>
        <v/>
      </c>
      <c r="J31" s="151"/>
      <c r="K31" s="93" t="str">
        <f t="shared" si="10"/>
        <v/>
      </c>
      <c r="L31" s="169" t="s">
        <v>0</v>
      </c>
      <c r="M31" s="172"/>
      <c r="N31" s="173"/>
      <c r="O31" s="371"/>
      <c r="P31" s="71" t="str">
        <f t="shared" si="0"/>
        <v/>
      </c>
      <c r="Q31" s="71" t="str">
        <f t="shared" si="1"/>
        <v/>
      </c>
      <c r="R31" s="72" t="str">
        <f t="shared" si="2"/>
        <v/>
      </c>
      <c r="S31" s="73" t="str">
        <f t="shared" si="3"/>
        <v/>
      </c>
      <c r="T31" s="73" t="str">
        <f t="shared" si="4"/>
        <v/>
      </c>
      <c r="U31" s="73" t="str">
        <f t="shared" si="5"/>
        <v/>
      </c>
      <c r="V31" s="73" t="str">
        <f t="shared" si="6"/>
        <v/>
      </c>
      <c r="W31" s="73" t="str">
        <f t="shared" si="7"/>
        <v/>
      </c>
      <c r="X31" s="73" t="str">
        <f t="shared" si="11"/>
        <v/>
      </c>
      <c r="Y31" s="73" t="str">
        <f t="shared" si="13"/>
        <v/>
      </c>
      <c r="Z31" s="88" t="e">
        <f t="shared" si="12"/>
        <v>#NUM!</v>
      </c>
      <c r="AA31" s="42" t="str">
        <f t="shared" si="14"/>
        <v/>
      </c>
      <c r="AB31" s="43"/>
      <c r="AF31" s="145" t="str">
        <f>初期条件設定表!U25</f>
        <v xml:space="preserve"> </v>
      </c>
      <c r="AG31" s="176">
        <f>初期条件設定表!V25</f>
        <v>0</v>
      </c>
    </row>
    <row r="32" spans="1:33" ht="46.15" customHeight="1" thickBot="1">
      <c r="A32" s="88" t="e">
        <f t="shared" si="8"/>
        <v>#NUM!</v>
      </c>
      <c r="B32" s="101" t="s">
        <v>30</v>
      </c>
      <c r="C32" s="89" t="s">
        <v>3</v>
      </c>
      <c r="D32" s="104" t="s">
        <v>30</v>
      </c>
      <c r="E32" s="90" t="str">
        <f t="shared" si="15"/>
        <v/>
      </c>
      <c r="F32" s="91" t="s">
        <v>28</v>
      </c>
      <c r="G32" s="92" t="str">
        <f t="shared" si="16"/>
        <v/>
      </c>
      <c r="H32" s="146" t="s">
        <v>29</v>
      </c>
      <c r="I32" s="148" t="str">
        <f t="shared" si="9"/>
        <v/>
      </c>
      <c r="J32" s="151"/>
      <c r="K32" s="93" t="str">
        <f t="shared" si="10"/>
        <v/>
      </c>
      <c r="L32" s="169" t="s">
        <v>0</v>
      </c>
      <c r="M32" s="177"/>
      <c r="N32" s="178"/>
      <c r="O32" s="371"/>
      <c r="P32" s="71" t="str">
        <f t="shared" si="0"/>
        <v/>
      </c>
      <c r="Q32" s="71" t="str">
        <f t="shared" si="1"/>
        <v/>
      </c>
      <c r="R32" s="72" t="str">
        <f t="shared" si="2"/>
        <v/>
      </c>
      <c r="S32" s="73" t="str">
        <f t="shared" si="3"/>
        <v/>
      </c>
      <c r="T32" s="73" t="str">
        <f t="shared" si="4"/>
        <v/>
      </c>
      <c r="U32" s="73" t="str">
        <f t="shared" si="5"/>
        <v/>
      </c>
      <c r="V32" s="73" t="str">
        <f t="shared" si="6"/>
        <v/>
      </c>
      <c r="W32" s="73" t="str">
        <f t="shared" si="7"/>
        <v/>
      </c>
      <c r="X32" s="73" t="str">
        <f t="shared" si="11"/>
        <v/>
      </c>
      <c r="Y32" s="73" t="str">
        <f t="shared" si="13"/>
        <v/>
      </c>
      <c r="Z32" s="88" t="e">
        <f t="shared" si="12"/>
        <v>#NUM!</v>
      </c>
      <c r="AA32" s="42" t="str">
        <f t="shared" si="14"/>
        <v/>
      </c>
      <c r="AB32" s="43"/>
      <c r="AF32" s="145" t="str">
        <f>初期条件設定表!U26</f>
        <v xml:space="preserve"> </v>
      </c>
      <c r="AG32" s="176" t="str">
        <f>初期条件設定表!V26</f>
        <v xml:space="preserve"> </v>
      </c>
    </row>
    <row r="33" spans="1:28" ht="46.15" hidden="1" customHeight="1">
      <c r="A33" s="88" t="e">
        <f t="shared" si="8"/>
        <v>#NUM!</v>
      </c>
      <c r="B33" s="101" t="s">
        <v>30</v>
      </c>
      <c r="C33" s="89" t="s">
        <v>3</v>
      </c>
      <c r="D33" s="104" t="s">
        <v>30</v>
      </c>
      <c r="E33" s="90" t="str">
        <f t="shared" si="15"/>
        <v/>
      </c>
      <c r="F33" s="91" t="s">
        <v>28</v>
      </c>
      <c r="G33" s="92" t="str">
        <f t="shared" si="16"/>
        <v/>
      </c>
      <c r="H33" s="146" t="s">
        <v>29</v>
      </c>
      <c r="I33" s="148" t="str">
        <f t="shared" si="9"/>
        <v/>
      </c>
      <c r="J33" s="151"/>
      <c r="K33" s="93" t="str">
        <f t="shared" si="10"/>
        <v/>
      </c>
      <c r="L33" s="83" t="s">
        <v>0</v>
      </c>
      <c r="M33" s="179"/>
      <c r="N33" s="180"/>
      <c r="O33" s="107"/>
      <c r="P33" s="71" t="str">
        <f t="shared" si="0"/>
        <v/>
      </c>
      <c r="Q33" s="71" t="str">
        <f t="shared" si="1"/>
        <v/>
      </c>
      <c r="R33" s="72" t="str">
        <f t="shared" si="2"/>
        <v/>
      </c>
      <c r="S33" s="73" t="str">
        <f t="shared" si="3"/>
        <v/>
      </c>
      <c r="T33" s="73" t="str">
        <f t="shared" si="4"/>
        <v/>
      </c>
      <c r="U33" s="73" t="str">
        <f t="shared" si="5"/>
        <v/>
      </c>
      <c r="V33" s="73" t="str">
        <f t="shared" si="6"/>
        <v/>
      </c>
      <c r="W33" s="73" t="str">
        <f t="shared" si="7"/>
        <v/>
      </c>
      <c r="X33" s="73" t="str">
        <f t="shared" si="11"/>
        <v/>
      </c>
      <c r="Y33" s="73" t="str">
        <f t="shared" si="13"/>
        <v/>
      </c>
      <c r="Z33" s="88" t="e">
        <f t="shared" si="12"/>
        <v>#NUM!</v>
      </c>
      <c r="AA33" s="42" t="str">
        <f t="shared" si="14"/>
        <v/>
      </c>
      <c r="AB33" s="43"/>
    </row>
    <row r="34" spans="1:28" ht="46.15" hidden="1" customHeight="1">
      <c r="A34" s="88" t="e">
        <f t="shared" si="8"/>
        <v>#NUM!</v>
      </c>
      <c r="B34" s="101" t="s">
        <v>30</v>
      </c>
      <c r="C34" s="89" t="s">
        <v>3</v>
      </c>
      <c r="D34" s="104" t="s">
        <v>30</v>
      </c>
      <c r="E34" s="90" t="str">
        <f t="shared" si="15"/>
        <v/>
      </c>
      <c r="F34" s="91" t="s">
        <v>28</v>
      </c>
      <c r="G34" s="92" t="str">
        <f t="shared" si="16"/>
        <v/>
      </c>
      <c r="H34" s="146" t="s">
        <v>29</v>
      </c>
      <c r="I34" s="148" t="str">
        <f t="shared" si="9"/>
        <v/>
      </c>
      <c r="J34" s="151"/>
      <c r="K34" s="93" t="str">
        <f t="shared" si="10"/>
        <v/>
      </c>
      <c r="L34" s="83" t="s">
        <v>0</v>
      </c>
      <c r="M34" s="181"/>
      <c r="N34" s="182"/>
      <c r="O34" s="107"/>
      <c r="P34" s="71" t="str">
        <f t="shared" si="0"/>
        <v/>
      </c>
      <c r="Q34" s="71" t="str">
        <f t="shared" si="1"/>
        <v/>
      </c>
      <c r="R34" s="72" t="str">
        <f t="shared" si="2"/>
        <v/>
      </c>
      <c r="S34" s="73" t="str">
        <f t="shared" si="3"/>
        <v/>
      </c>
      <c r="T34" s="73" t="str">
        <f t="shared" si="4"/>
        <v/>
      </c>
      <c r="U34" s="73" t="str">
        <f t="shared" si="5"/>
        <v/>
      </c>
      <c r="V34" s="73" t="str">
        <f t="shared" si="6"/>
        <v/>
      </c>
      <c r="W34" s="73" t="str">
        <f t="shared" si="7"/>
        <v/>
      </c>
      <c r="X34" s="73" t="str">
        <f t="shared" ref="X34:X35" si="17">IF(OR(DBCS($B34)="：",$B34="",DBCS($D34)="：",$D34=""),"",SUM(S34:W34))</f>
        <v/>
      </c>
      <c r="Y34" s="73" t="str">
        <f t="shared" si="13"/>
        <v/>
      </c>
      <c r="Z34" s="88" t="e">
        <f t="shared" si="12"/>
        <v>#NUM!</v>
      </c>
      <c r="AA34" s="42"/>
      <c r="AB34" s="43"/>
    </row>
    <row r="35" spans="1:28" ht="46.15" hidden="1" customHeight="1" thickBot="1">
      <c r="A35" s="95" t="e">
        <f t="shared" si="8"/>
        <v>#NUM!</v>
      </c>
      <c r="B35" s="103" t="s">
        <v>60</v>
      </c>
      <c r="C35" s="96" t="s">
        <v>24</v>
      </c>
      <c r="D35" s="106" t="s">
        <v>60</v>
      </c>
      <c r="E35" s="97" t="str">
        <f t="shared" si="15"/>
        <v/>
      </c>
      <c r="F35" s="98" t="s">
        <v>65</v>
      </c>
      <c r="G35" s="99" t="str">
        <f t="shared" si="16"/>
        <v/>
      </c>
      <c r="H35" s="147" t="s">
        <v>84</v>
      </c>
      <c r="I35" s="149" t="str">
        <f t="shared" si="9"/>
        <v/>
      </c>
      <c r="J35" s="152"/>
      <c r="K35" s="100" t="str">
        <f t="shared" si="10"/>
        <v/>
      </c>
      <c r="L35" s="84" t="s">
        <v>85</v>
      </c>
      <c r="M35" s="181"/>
      <c r="N35" s="182"/>
      <c r="O35" s="108"/>
      <c r="P35" s="71" t="str">
        <f t="shared" si="0"/>
        <v/>
      </c>
      <c r="Q35" s="71" t="str">
        <f t="shared" si="1"/>
        <v/>
      </c>
      <c r="R35" s="72" t="str">
        <f t="shared" si="2"/>
        <v/>
      </c>
      <c r="S35" s="73" t="str">
        <f t="shared" si="3"/>
        <v/>
      </c>
      <c r="T35" s="73" t="str">
        <f t="shared" si="4"/>
        <v/>
      </c>
      <c r="U35" s="73" t="str">
        <f t="shared" si="5"/>
        <v/>
      </c>
      <c r="V35" s="73" t="str">
        <f t="shared" si="6"/>
        <v/>
      </c>
      <c r="W35" s="73" t="str">
        <f t="shared" si="7"/>
        <v/>
      </c>
      <c r="X35" s="73" t="str">
        <f t="shared" si="17"/>
        <v/>
      </c>
      <c r="Y35" s="73" t="str">
        <f t="shared" si="13"/>
        <v/>
      </c>
      <c r="Z35" s="95" t="e">
        <f t="shared" si="12"/>
        <v>#NUM!</v>
      </c>
      <c r="AA35" s="42" t="str">
        <f>IF(OR(DBCS($B35)="：",$B35="",DBCS($D35)="：",$D35=""),"",MAX(MIN($D35,TIME(23,59,59))-MAX($B35,$AH$1),0))</f>
        <v/>
      </c>
      <c r="AB35" s="43"/>
    </row>
    <row r="36" spans="1:28" ht="41.25" customHeight="1" thickBot="1">
      <c r="A36" s="44" t="s">
        <v>31</v>
      </c>
      <c r="B36" s="323"/>
      <c r="C36" s="324"/>
      <c r="D36" s="325"/>
      <c r="E36" s="326">
        <f>SUM(E9:E35)+SUM(G9:G35)/60</f>
        <v>0</v>
      </c>
      <c r="F36" s="327"/>
      <c r="G36" s="328" t="s">
        <v>1</v>
      </c>
      <c r="H36" s="329"/>
      <c r="I36" s="153"/>
      <c r="J36" s="154"/>
      <c r="K36" s="85">
        <f>SUM(K9:K35)</f>
        <v>0</v>
      </c>
      <c r="L36" s="190" t="s">
        <v>0</v>
      </c>
      <c r="M36" s="191"/>
      <c r="N36" s="341"/>
      <c r="O36" s="343"/>
      <c r="P36" s="58"/>
      <c r="Q36" s="58"/>
      <c r="R36" s="58"/>
      <c r="S36" s="58"/>
      <c r="T36" s="58"/>
      <c r="U36" s="58"/>
      <c r="V36" s="58"/>
      <c r="W36" s="74"/>
      <c r="X36" s="74"/>
      <c r="Y36" s="74"/>
      <c r="Z36" s="74"/>
      <c r="AA36" s="43"/>
      <c r="AB36" s="43"/>
    </row>
    <row r="37" spans="1:28" ht="19.5" customHeight="1">
      <c r="A37" s="9"/>
      <c r="B37" s="10"/>
      <c r="C37" s="10"/>
      <c r="D37" s="10"/>
      <c r="E37" s="2"/>
      <c r="F37" s="2"/>
      <c r="G37" s="10"/>
      <c r="H37" s="10"/>
      <c r="I37" s="10"/>
      <c r="J37" s="10"/>
      <c r="K37" s="1"/>
      <c r="L37" s="162"/>
      <c r="M37" s="11"/>
      <c r="N37" s="11"/>
      <c r="P37" s="58"/>
      <c r="Q37" s="58"/>
      <c r="R37" s="58"/>
      <c r="S37" s="58"/>
      <c r="T37" s="58"/>
      <c r="U37" s="58"/>
      <c r="V37" s="58"/>
      <c r="W37" s="58"/>
      <c r="X37" s="58"/>
      <c r="Y37" s="58"/>
      <c r="Z37" s="58"/>
    </row>
    <row r="38" spans="1:28">
      <c r="P38" s="58"/>
      <c r="Q38" s="58"/>
      <c r="R38" s="58"/>
      <c r="S38" s="58"/>
      <c r="T38" s="58"/>
      <c r="U38" s="58"/>
      <c r="V38" s="58"/>
      <c r="W38" s="58"/>
      <c r="X38" s="58"/>
      <c r="Y38" s="58"/>
      <c r="Z38" s="58"/>
    </row>
    <row r="39" spans="1:28">
      <c r="P39" s="58"/>
      <c r="Q39" s="58"/>
      <c r="R39" s="58"/>
      <c r="S39" s="58"/>
      <c r="T39" s="58"/>
      <c r="U39" s="58"/>
      <c r="V39" s="58"/>
      <c r="W39" s="58"/>
      <c r="X39" s="58"/>
      <c r="Y39" s="58"/>
      <c r="Z39" s="58"/>
    </row>
    <row r="40" spans="1:28">
      <c r="P40" s="58"/>
      <c r="Q40" s="58"/>
      <c r="R40" s="58"/>
      <c r="S40" s="58"/>
      <c r="T40" s="58"/>
      <c r="U40" s="58"/>
      <c r="V40" s="58"/>
      <c r="W40" s="58"/>
      <c r="X40" s="58"/>
      <c r="Y40" s="58"/>
      <c r="Z40" s="58"/>
    </row>
    <row r="41" spans="1:28">
      <c r="P41" s="58"/>
      <c r="Q41" s="58"/>
      <c r="R41" s="58"/>
      <c r="S41" s="58"/>
      <c r="T41" s="58"/>
      <c r="U41" s="58"/>
      <c r="V41" s="58"/>
      <c r="W41" s="58"/>
      <c r="X41" s="58"/>
      <c r="Y41" s="58"/>
      <c r="Z41" s="58"/>
    </row>
    <row r="42" spans="1:28">
      <c r="P42" s="58"/>
      <c r="Q42" s="58"/>
      <c r="R42" s="58"/>
      <c r="S42" s="58"/>
      <c r="T42" s="58"/>
      <c r="U42" s="58"/>
      <c r="V42" s="58"/>
      <c r="W42" s="58"/>
      <c r="X42" s="58"/>
      <c r="Y42" s="58"/>
      <c r="Z42" s="58"/>
    </row>
    <row r="43" spans="1:28">
      <c r="P43" s="58"/>
      <c r="Q43" s="58"/>
      <c r="R43" s="58"/>
      <c r="S43" s="58"/>
      <c r="T43" s="58"/>
      <c r="U43" s="58"/>
      <c r="V43" s="58"/>
      <c r="W43" s="58"/>
      <c r="X43" s="58"/>
      <c r="Y43" s="58"/>
      <c r="Z43" s="58"/>
    </row>
    <row r="44" spans="1:28">
      <c r="P44" s="58"/>
      <c r="Q44" s="58"/>
      <c r="R44" s="58"/>
      <c r="S44" s="58"/>
      <c r="T44" s="58"/>
      <c r="U44" s="58"/>
      <c r="V44" s="58"/>
      <c r="W44" s="58"/>
      <c r="X44" s="58"/>
      <c r="Y44" s="58"/>
      <c r="Z44" s="58"/>
    </row>
    <row r="45" spans="1:28">
      <c r="P45" s="58"/>
      <c r="Q45" s="58"/>
      <c r="R45" s="58"/>
      <c r="S45" s="58"/>
      <c r="T45" s="58"/>
      <c r="U45" s="58"/>
      <c r="V45" s="58"/>
      <c r="W45" s="58"/>
      <c r="X45" s="58"/>
      <c r="Y45" s="58"/>
      <c r="Z45" s="58"/>
    </row>
    <row r="46" spans="1:28">
      <c r="P46" s="58"/>
      <c r="Q46" s="58"/>
      <c r="R46" s="58"/>
      <c r="S46" s="58"/>
      <c r="T46" s="58"/>
      <c r="U46" s="58"/>
      <c r="V46" s="58"/>
      <c r="W46" s="58"/>
      <c r="X46" s="58"/>
      <c r="Y46" s="58"/>
      <c r="Z46" s="58"/>
    </row>
    <row r="47" spans="1:28">
      <c r="P47" s="58"/>
      <c r="Q47" s="58"/>
      <c r="R47" s="58"/>
      <c r="S47" s="58"/>
      <c r="T47" s="58"/>
      <c r="U47" s="58"/>
      <c r="V47" s="58"/>
      <c r="W47" s="58"/>
      <c r="X47" s="58"/>
      <c r="Y47" s="58"/>
      <c r="Z47" s="58"/>
    </row>
    <row r="48" spans="1:28">
      <c r="P48" s="58"/>
      <c r="Q48" s="58"/>
      <c r="R48" s="58"/>
      <c r="S48" s="58"/>
      <c r="T48" s="58"/>
      <c r="U48" s="58"/>
      <c r="V48" s="58"/>
      <c r="W48" s="58"/>
      <c r="X48" s="58"/>
      <c r="Y48" s="58"/>
      <c r="Z48" s="58"/>
    </row>
    <row r="49" spans="16:26">
      <c r="P49" s="58"/>
      <c r="Q49" s="58"/>
      <c r="R49" s="58"/>
      <c r="S49" s="58"/>
      <c r="T49" s="58"/>
      <c r="U49" s="58"/>
      <c r="V49" s="58"/>
      <c r="W49" s="58"/>
      <c r="X49" s="58"/>
      <c r="Y49" s="58"/>
      <c r="Z49" s="58"/>
    </row>
    <row r="50" spans="16:26">
      <c r="P50" s="58"/>
      <c r="Q50" s="58"/>
      <c r="R50" s="58"/>
      <c r="S50" s="58"/>
      <c r="T50" s="58"/>
      <c r="U50" s="58"/>
      <c r="V50" s="58"/>
      <c r="W50" s="58"/>
      <c r="X50" s="58"/>
      <c r="Y50" s="58"/>
      <c r="Z50" s="58"/>
    </row>
    <row r="51" spans="16:26">
      <c r="P51" s="58"/>
      <c r="Q51" s="58"/>
      <c r="R51" s="58"/>
      <c r="S51" s="58"/>
      <c r="T51" s="58"/>
      <c r="U51" s="58"/>
      <c r="V51" s="58"/>
      <c r="W51" s="58"/>
      <c r="X51" s="58"/>
      <c r="Y51" s="58"/>
      <c r="Z51" s="58"/>
    </row>
  </sheetData>
  <sheetProtection sheet="1" objects="1" scenarios="1"/>
  <mergeCells count="29">
    <mergeCell ref="AE1:AE5"/>
    <mergeCell ref="AI6:AJ6"/>
    <mergeCell ref="M7:N7"/>
    <mergeCell ref="X7:X8"/>
    <mergeCell ref="N36:O36"/>
    <mergeCell ref="P7:P8"/>
    <mergeCell ref="T7:T8"/>
    <mergeCell ref="U7:U8"/>
    <mergeCell ref="V7:V8"/>
    <mergeCell ref="W7:W8"/>
    <mergeCell ref="Q7:Q8"/>
    <mergeCell ref="R7:R8"/>
    <mergeCell ref="S7:S8"/>
    <mergeCell ref="N5:O5"/>
    <mergeCell ref="N6:O6"/>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33:M35">
      <formula1>$AF$11:$AF$20</formula1>
    </dataValidation>
    <dataValidation type="list" allowBlank="1" showInputMessage="1" showErrorMessage="1" sqref="M9:M32">
      <formula1>$AF$11:$AF$21</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本様式使用方法</vt:lpstr>
      <vt:lpstr>体系図</vt:lpstr>
      <vt:lpstr>初期条件設定表</vt:lpstr>
      <vt:lpstr>入力用 従事者別直接人件費集計表（前期）</vt:lpstr>
      <vt:lpstr>提出用 従事者別直接人件費集計表（前期）</vt:lpstr>
      <vt:lpstr>2024年2月作業分</vt:lpstr>
      <vt:lpstr>2024年3月作業分</vt:lpstr>
      <vt:lpstr>2024年4月作業分</vt:lpstr>
      <vt:lpstr>2024年5月作業分</vt:lpstr>
      <vt:lpstr>2024年6月作業分</vt:lpstr>
      <vt:lpstr>2024年7月作業分</vt:lpstr>
      <vt:lpstr>2024年8月作業分</vt:lpstr>
      <vt:lpstr>2024年9月作業分</vt:lpstr>
      <vt:lpstr>2024年10月作業分</vt:lpstr>
      <vt:lpstr>'2024年10月作業分'!Print_Area</vt:lpstr>
      <vt:lpstr>'2024年2月作業分'!Print_Area</vt:lpstr>
      <vt:lpstr>'2024年3月作業分'!Print_Area</vt:lpstr>
      <vt:lpstr>'2024年4月作業分'!Print_Area</vt:lpstr>
      <vt:lpstr>'2024年5月作業分'!Print_Area</vt:lpstr>
      <vt:lpstr>'2024年6月作業分'!Print_Area</vt:lpstr>
      <vt:lpstr>'2024年7月作業分'!Print_Area</vt:lpstr>
      <vt:lpstr>'2024年8月作業分'!Print_Area</vt:lpstr>
      <vt:lpstr>'2024年9月作業分'!Print_Area</vt:lpstr>
      <vt:lpstr>体系図!Print_Area</vt:lpstr>
      <vt:lpstr>'提出用 従事者別直接人件費集計表（前期）'!Print_Area</vt:lpstr>
      <vt:lpstr>'入力用 従事者別直接人件費集計表（前期）'!Print_Area</vt:lpstr>
      <vt:lpstr>'提出用 従事者別直接人件費集計表（前期）'!Print_Titles</vt:lpstr>
      <vt:lpstr>'入力用 従事者別直接人件費集計表（前期）'!Print_Titles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2024-05-07T02:17:48Z</dcterms:modified>
</cp:coreProperties>
</file>