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0" tabRatio="938"/>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5年2月作業分" sheetId="68" r:id="rId6"/>
    <sheet name="2025年3月作業分" sheetId="78" r:id="rId7"/>
    <sheet name="2025年4月作業分" sheetId="79" r:id="rId8"/>
    <sheet name="2025年5月作業分" sheetId="80" r:id="rId9"/>
    <sheet name="2025年6月作業分" sheetId="81" r:id="rId10"/>
    <sheet name="2025年7月作業分" sheetId="82" r:id="rId11"/>
    <sheet name="2025年8月作業分" sheetId="83" r:id="rId12"/>
    <sheet name="2025年9月作業分" sheetId="84" r:id="rId13"/>
    <sheet name="2025年10月作業分" sheetId="85" r:id="rId14"/>
  </sheets>
  <definedNames>
    <definedName name="_xlnm.Print_Area" localSheetId="13">'2025年10月作業分'!$A$1:$O$40</definedName>
    <definedName name="_xlnm.Print_Area" localSheetId="5">'2025年2月作業分'!$A$1:$O$40</definedName>
    <definedName name="_xlnm.Print_Area" localSheetId="6">'2025年3月作業分'!$A$1:$O$40</definedName>
    <definedName name="_xlnm.Print_Area" localSheetId="7">'2025年4月作業分'!$A$1:$O$40</definedName>
    <definedName name="_xlnm.Print_Area" localSheetId="8">'2025年5月作業分'!$A$1:$O$40</definedName>
    <definedName name="_xlnm.Print_Area" localSheetId="9">'2025年6月作業分'!$A$1:$O$40</definedName>
    <definedName name="_xlnm.Print_Area" localSheetId="10">'2025年7月作業分'!$A$1:$O$40</definedName>
    <definedName name="_xlnm.Print_Area" localSheetId="11">'2025年8月作業分'!$A$1:$O$40</definedName>
    <definedName name="_xlnm.Print_Area" localSheetId="12">'2025年9月作業分'!$A$1:$O$40</definedName>
    <definedName name="_xlnm.Print_Area" localSheetId="1">体系図!$A$1:$D$43</definedName>
    <definedName name="_xlnm.Print_Area" localSheetId="4">'提出用 従事者別直接人件費集計表（前期）'!$A$1:$L$30</definedName>
    <definedName name="_xlnm.Print_Area" localSheetId="3">'入力用 従事者別直接人件費集計表（前期）'!$A$1:$L$30</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A38" i="84" l="1"/>
  <c r="Y38" i="84"/>
  <c r="X38" i="84"/>
  <c r="W38" i="84"/>
  <c r="V38" i="84"/>
  <c r="U38" i="84"/>
  <c r="I38" i="84" s="1"/>
  <c r="T38" i="84"/>
  <c r="S38" i="84"/>
  <c r="Q38" i="84"/>
  <c r="R38" i="84" s="1"/>
  <c r="P38" i="84"/>
  <c r="AA38" i="81"/>
  <c r="Y38" i="81"/>
  <c r="X38" i="81"/>
  <c r="W38" i="81"/>
  <c r="V38" i="81"/>
  <c r="U38" i="81"/>
  <c r="I38" i="81" s="1"/>
  <c r="T38" i="81"/>
  <c r="S38" i="81"/>
  <c r="Q38" i="81"/>
  <c r="R38" i="81" s="1"/>
  <c r="P38" i="81"/>
  <c r="AA38" i="79"/>
  <c r="Y38" i="79"/>
  <c r="X38" i="79"/>
  <c r="W38" i="79"/>
  <c r="V38" i="79"/>
  <c r="U38" i="79"/>
  <c r="I38" i="79" s="1"/>
  <c r="T38" i="79"/>
  <c r="S38" i="79"/>
  <c r="Q38" i="79"/>
  <c r="R38" i="79" s="1"/>
  <c r="P38" i="79"/>
  <c r="AA36" i="68"/>
  <c r="Y36" i="68"/>
  <c r="X36" i="68"/>
  <c r="Q36" i="68" s="1"/>
  <c r="R36" i="68" s="1"/>
  <c r="W36" i="68"/>
  <c r="V36" i="68"/>
  <c r="U36" i="68"/>
  <c r="I36" i="68" s="1"/>
  <c r="T36" i="68"/>
  <c r="S36" i="68"/>
  <c r="P36" i="68"/>
  <c r="Y35" i="68"/>
  <c r="X35" i="68"/>
  <c r="Q35" i="68" s="1"/>
  <c r="R35" i="68" s="1"/>
  <c r="W35" i="68"/>
  <c r="V35" i="68"/>
  <c r="U35" i="68"/>
  <c r="I35" i="68" s="1"/>
  <c r="T35" i="68"/>
  <c r="S35" i="68"/>
  <c r="P35" i="68"/>
  <c r="Y34" i="68"/>
  <c r="X34" i="68"/>
  <c r="Q34" i="68" s="1"/>
  <c r="R34" i="68" s="1"/>
  <c r="W34" i="68"/>
  <c r="V34" i="68"/>
  <c r="U34" i="68"/>
  <c r="I34" i="68" s="1"/>
  <c r="T34" i="68"/>
  <c r="S34" i="68"/>
  <c r="P34" i="68"/>
  <c r="G38" i="84" l="1"/>
  <c r="E38" i="84"/>
  <c r="G38" i="81"/>
  <c r="E38" i="81"/>
  <c r="E38" i="79"/>
  <c r="G38" i="79"/>
  <c r="G36" i="68"/>
  <c r="E36" i="68"/>
  <c r="G34" i="68"/>
  <c r="E34" i="68"/>
  <c r="G35" i="68"/>
  <c r="E35" i="68"/>
  <c r="V6" i="77"/>
  <c r="V7" i="77"/>
  <c r="V8" i="77"/>
  <c r="V9" i="77"/>
  <c r="V10" i="77"/>
  <c r="V11" i="77"/>
  <c r="V12" i="77"/>
  <c r="V13" i="77"/>
  <c r="V14" i="77"/>
  <c r="V15" i="77"/>
  <c r="V16" i="77"/>
  <c r="V17" i="77"/>
  <c r="V18" i="77"/>
  <c r="V19" i="77"/>
  <c r="V20" i="77"/>
  <c r="V21" i="77"/>
  <c r="V22" i="77"/>
  <c r="V23" i="77"/>
  <c r="V24" i="77"/>
  <c r="V25" i="77"/>
  <c r="Y38" i="85" l="1"/>
  <c r="X38" i="85"/>
  <c r="Q38" i="85" s="1"/>
  <c r="R38" i="85" s="1"/>
  <c r="W38" i="85"/>
  <c r="V38" i="85"/>
  <c r="U38" i="85"/>
  <c r="I38" i="85" s="1"/>
  <c r="T38" i="85"/>
  <c r="S38" i="85"/>
  <c r="P38" i="85"/>
  <c r="AA37" i="85"/>
  <c r="Y37" i="85"/>
  <c r="X37" i="85"/>
  <c r="W37" i="85"/>
  <c r="V37" i="85"/>
  <c r="U37" i="85"/>
  <c r="I37" i="85" s="1"/>
  <c r="T37" i="85"/>
  <c r="S37" i="85"/>
  <c r="Q37" i="85"/>
  <c r="R37" i="85" s="1"/>
  <c r="P37" i="85"/>
  <c r="AG36" i="85"/>
  <c r="AF36" i="85"/>
  <c r="AA36" i="85"/>
  <c r="Y36" i="85"/>
  <c r="X36" i="85"/>
  <c r="Q36" i="85" s="1"/>
  <c r="R36" i="85" s="1"/>
  <c r="W36" i="85"/>
  <c r="V36" i="85"/>
  <c r="U36" i="85"/>
  <c r="I36" i="85" s="1"/>
  <c r="T36" i="85"/>
  <c r="S36" i="85"/>
  <c r="P36" i="85"/>
  <c r="AG35" i="85"/>
  <c r="AF35" i="85"/>
  <c r="AA35" i="85"/>
  <c r="Y35" i="85"/>
  <c r="X35" i="85"/>
  <c r="Q35" i="85" s="1"/>
  <c r="R35" i="85" s="1"/>
  <c r="W35" i="85"/>
  <c r="V35" i="85"/>
  <c r="U35" i="85"/>
  <c r="T35" i="85"/>
  <c r="S35" i="85"/>
  <c r="P35" i="85"/>
  <c r="I35" i="85"/>
  <c r="Y37" i="84"/>
  <c r="X37" i="84"/>
  <c r="Q37" i="84" s="1"/>
  <c r="R37" i="84" s="1"/>
  <c r="W37" i="84"/>
  <c r="V37" i="84"/>
  <c r="U37" i="84"/>
  <c r="I37" i="84" s="1"/>
  <c r="T37" i="84"/>
  <c r="S37" i="84"/>
  <c r="P37" i="84"/>
  <c r="AA36" i="84"/>
  <c r="Y36" i="84"/>
  <c r="X36" i="84"/>
  <c r="Q36" i="84" s="1"/>
  <c r="R36" i="84" s="1"/>
  <c r="W36" i="84"/>
  <c r="V36" i="84"/>
  <c r="U36" i="84"/>
  <c r="I36" i="84" s="1"/>
  <c r="T36" i="84"/>
  <c r="S36" i="84"/>
  <c r="P36" i="84"/>
  <c r="AG35" i="84"/>
  <c r="AF35" i="84"/>
  <c r="AA35" i="84"/>
  <c r="Y35" i="84"/>
  <c r="X35" i="84"/>
  <c r="Q35" i="84" s="1"/>
  <c r="R35" i="84" s="1"/>
  <c r="W35" i="84"/>
  <c r="V35" i="84"/>
  <c r="U35" i="84"/>
  <c r="I35" i="84" s="1"/>
  <c r="T35" i="84"/>
  <c r="S35" i="84"/>
  <c r="P35" i="84"/>
  <c r="Y38" i="83"/>
  <c r="X38" i="83"/>
  <c r="Q38" i="83" s="1"/>
  <c r="R38" i="83" s="1"/>
  <c r="W38" i="83"/>
  <c r="V38" i="83"/>
  <c r="U38" i="83"/>
  <c r="I38" i="83" s="1"/>
  <c r="T38" i="83"/>
  <c r="S38" i="83"/>
  <c r="P38" i="83"/>
  <c r="AA37" i="83"/>
  <c r="Y37" i="83"/>
  <c r="X37" i="83"/>
  <c r="Q37" i="83" s="1"/>
  <c r="R37" i="83" s="1"/>
  <c r="G37" i="83" s="1"/>
  <c r="W37" i="83"/>
  <c r="V37" i="83"/>
  <c r="U37" i="83"/>
  <c r="I37" i="83" s="1"/>
  <c r="T37" i="83"/>
  <c r="S37" i="83"/>
  <c r="P37" i="83"/>
  <c r="AG36" i="83"/>
  <c r="AF36" i="83"/>
  <c r="AA36" i="83"/>
  <c r="Y36" i="83"/>
  <c r="X36" i="83"/>
  <c r="Q36" i="83" s="1"/>
  <c r="R36" i="83" s="1"/>
  <c r="W36" i="83"/>
  <c r="V36" i="83"/>
  <c r="U36" i="83"/>
  <c r="I36" i="83" s="1"/>
  <c r="T36" i="83"/>
  <c r="S36" i="83"/>
  <c r="P36" i="83"/>
  <c r="AG35" i="83"/>
  <c r="AF35" i="83"/>
  <c r="AA35" i="83"/>
  <c r="Y35" i="83"/>
  <c r="X35" i="83"/>
  <c r="Q35" i="83" s="1"/>
  <c r="R35" i="83" s="1"/>
  <c r="W35" i="83"/>
  <c r="V35" i="83"/>
  <c r="U35" i="83"/>
  <c r="I35" i="83" s="1"/>
  <c r="T35" i="83"/>
  <c r="S35" i="83"/>
  <c r="P35" i="83"/>
  <c r="Y38" i="82"/>
  <c r="X38" i="82"/>
  <c r="Q38" i="82" s="1"/>
  <c r="R38" i="82" s="1"/>
  <c r="W38" i="82"/>
  <c r="V38" i="82"/>
  <c r="U38" i="82"/>
  <c r="I38" i="82" s="1"/>
  <c r="T38" i="82"/>
  <c r="S38" i="82"/>
  <c r="P38" i="82"/>
  <c r="AA37" i="82"/>
  <c r="Y37" i="82"/>
  <c r="X37" i="82"/>
  <c r="Q37" i="82" s="1"/>
  <c r="R37" i="82" s="1"/>
  <c r="W37" i="82"/>
  <c r="V37" i="82"/>
  <c r="U37" i="82"/>
  <c r="I37" i="82" s="1"/>
  <c r="T37" i="82"/>
  <c r="S37" i="82"/>
  <c r="P37" i="82"/>
  <c r="AG36" i="82"/>
  <c r="AF36" i="82"/>
  <c r="AA36" i="82"/>
  <c r="Y36" i="82"/>
  <c r="X36" i="82"/>
  <c r="Q36" i="82" s="1"/>
  <c r="R36" i="82" s="1"/>
  <c r="W36" i="82"/>
  <c r="V36" i="82"/>
  <c r="U36" i="82"/>
  <c r="I36" i="82" s="1"/>
  <c r="T36" i="82"/>
  <c r="S36" i="82"/>
  <c r="P36" i="82"/>
  <c r="AG35" i="82"/>
  <c r="AF35" i="82"/>
  <c r="AA35" i="82"/>
  <c r="Y35" i="82"/>
  <c r="X35" i="82"/>
  <c r="Q35" i="82" s="1"/>
  <c r="R35" i="82" s="1"/>
  <c r="W35" i="82"/>
  <c r="V35" i="82"/>
  <c r="U35" i="82"/>
  <c r="I35" i="82" s="1"/>
  <c r="T35" i="82"/>
  <c r="S35" i="82"/>
  <c r="P35" i="82"/>
  <c r="AA37" i="81"/>
  <c r="Y37" i="81"/>
  <c r="X37" i="81"/>
  <c r="Q37" i="81" s="1"/>
  <c r="R37" i="81" s="1"/>
  <c r="W37" i="81"/>
  <c r="V37" i="81"/>
  <c r="U37" i="81"/>
  <c r="I37" i="81" s="1"/>
  <c r="T37" i="81"/>
  <c r="S37" i="81"/>
  <c r="P37" i="81"/>
  <c r="AG36" i="81"/>
  <c r="AF36" i="81"/>
  <c r="AA36" i="81"/>
  <c r="Y36" i="81"/>
  <c r="X36" i="81"/>
  <c r="Q36" i="81" s="1"/>
  <c r="R36" i="81" s="1"/>
  <c r="W36" i="81"/>
  <c r="V36" i="81"/>
  <c r="U36" i="81"/>
  <c r="I36" i="81" s="1"/>
  <c r="T36" i="81"/>
  <c r="S36" i="81"/>
  <c r="P36" i="81"/>
  <c r="AG35" i="81"/>
  <c r="AF35" i="81"/>
  <c r="AA35" i="81"/>
  <c r="Y35" i="81"/>
  <c r="X35" i="81"/>
  <c r="Q35" i="81" s="1"/>
  <c r="R35" i="81" s="1"/>
  <c r="W35" i="81"/>
  <c r="V35" i="81"/>
  <c r="U35" i="81"/>
  <c r="I35" i="81" s="1"/>
  <c r="T35" i="81"/>
  <c r="S35" i="81"/>
  <c r="P35" i="81"/>
  <c r="Y38" i="80"/>
  <c r="X38" i="80"/>
  <c r="W38" i="80"/>
  <c r="V38" i="80"/>
  <c r="U38" i="80"/>
  <c r="I38" i="80" s="1"/>
  <c r="T38" i="80"/>
  <c r="S38" i="80"/>
  <c r="Q38" i="80"/>
  <c r="R38" i="80" s="1"/>
  <c r="P38" i="80"/>
  <c r="AA37" i="80"/>
  <c r="Y37" i="80"/>
  <c r="X37" i="80"/>
  <c r="Q37" i="80" s="1"/>
  <c r="R37" i="80" s="1"/>
  <c r="W37" i="80"/>
  <c r="V37" i="80"/>
  <c r="U37" i="80"/>
  <c r="I37" i="80" s="1"/>
  <c r="T37" i="80"/>
  <c r="S37" i="80"/>
  <c r="P37" i="80"/>
  <c r="AG36" i="80"/>
  <c r="AF36" i="80"/>
  <c r="AA36" i="80"/>
  <c r="Y36" i="80"/>
  <c r="X36" i="80"/>
  <c r="Q36" i="80" s="1"/>
  <c r="R36" i="80" s="1"/>
  <c r="W36" i="80"/>
  <c r="V36" i="80"/>
  <c r="U36" i="80"/>
  <c r="I36" i="80" s="1"/>
  <c r="T36" i="80"/>
  <c r="S36" i="80"/>
  <c r="P36" i="80"/>
  <c r="AG35" i="80"/>
  <c r="AF35" i="80"/>
  <c r="AA35" i="80"/>
  <c r="Y35" i="80"/>
  <c r="X35" i="80"/>
  <c r="Q35" i="80" s="1"/>
  <c r="R35" i="80" s="1"/>
  <c r="W35" i="80"/>
  <c r="V35" i="80"/>
  <c r="U35" i="80"/>
  <c r="I35" i="80" s="1"/>
  <c r="T35" i="80"/>
  <c r="S35" i="80"/>
  <c r="P35" i="80"/>
  <c r="AA37" i="79"/>
  <c r="Y37" i="79"/>
  <c r="X37" i="79"/>
  <c r="Q37" i="79" s="1"/>
  <c r="R37" i="79" s="1"/>
  <c r="W37" i="79"/>
  <c r="V37" i="79"/>
  <c r="U37" i="79"/>
  <c r="I37" i="79" s="1"/>
  <c r="T37" i="79"/>
  <c r="S37" i="79"/>
  <c r="P37" i="79"/>
  <c r="AG36" i="79"/>
  <c r="AF36" i="79"/>
  <c r="AA36" i="79"/>
  <c r="Y36" i="79"/>
  <c r="X36" i="79"/>
  <c r="Q36" i="79" s="1"/>
  <c r="R36" i="79" s="1"/>
  <c r="W36" i="79"/>
  <c r="V36" i="79"/>
  <c r="U36" i="79"/>
  <c r="I36" i="79" s="1"/>
  <c r="T36" i="79"/>
  <c r="S36" i="79"/>
  <c r="P36" i="79"/>
  <c r="AG35" i="79"/>
  <c r="AF35" i="79"/>
  <c r="AA35" i="79"/>
  <c r="Y35" i="79"/>
  <c r="X35" i="79"/>
  <c r="Q35" i="79" s="1"/>
  <c r="R35" i="79" s="1"/>
  <c r="W35" i="79"/>
  <c r="V35" i="79"/>
  <c r="U35" i="79"/>
  <c r="I35" i="79" s="1"/>
  <c r="T35" i="79"/>
  <c r="S35" i="79"/>
  <c r="P35" i="79"/>
  <c r="Y38" i="78"/>
  <c r="X38" i="78"/>
  <c r="Q38" i="78" s="1"/>
  <c r="R38" i="78" s="1"/>
  <c r="W38" i="78"/>
  <c r="V38" i="78"/>
  <c r="U38" i="78"/>
  <c r="I38" i="78" s="1"/>
  <c r="T38" i="78"/>
  <c r="S38" i="78"/>
  <c r="P38" i="78"/>
  <c r="AA37" i="78"/>
  <c r="Y37" i="78"/>
  <c r="X37" i="78"/>
  <c r="Q37" i="78" s="1"/>
  <c r="R37" i="78" s="1"/>
  <c r="W37" i="78"/>
  <c r="V37" i="78"/>
  <c r="U37" i="78"/>
  <c r="I37" i="78" s="1"/>
  <c r="T37" i="78"/>
  <c r="S37" i="78"/>
  <c r="P37" i="78"/>
  <c r="AG36" i="78"/>
  <c r="AF36" i="78"/>
  <c r="AA36" i="78"/>
  <c r="Y36" i="78"/>
  <c r="X36" i="78"/>
  <c r="Q36" i="78" s="1"/>
  <c r="R36" i="78" s="1"/>
  <c r="W36" i="78"/>
  <c r="V36" i="78"/>
  <c r="U36" i="78"/>
  <c r="I36" i="78" s="1"/>
  <c r="T36" i="78"/>
  <c r="S36" i="78"/>
  <c r="P36" i="78"/>
  <c r="AG35" i="78"/>
  <c r="AF35" i="78"/>
  <c r="AA35" i="78"/>
  <c r="Y35" i="78"/>
  <c r="X35" i="78"/>
  <c r="Q35" i="78" s="1"/>
  <c r="R35" i="78" s="1"/>
  <c r="W35" i="78"/>
  <c r="V35" i="78"/>
  <c r="U35" i="78"/>
  <c r="I35" i="78" s="1"/>
  <c r="T35" i="78"/>
  <c r="S35" i="78"/>
  <c r="P35" i="78"/>
  <c r="G37" i="85" l="1"/>
  <c r="E37" i="85"/>
  <c r="G35" i="85"/>
  <c r="E35" i="85"/>
  <c r="G36" i="85"/>
  <c r="E36" i="85"/>
  <c r="E38" i="85"/>
  <c r="G38" i="85"/>
  <c r="G35" i="84"/>
  <c r="E35" i="84"/>
  <c r="G37" i="84"/>
  <c r="E37" i="84"/>
  <c r="G36" i="84"/>
  <c r="E36" i="84"/>
  <c r="G35" i="83"/>
  <c r="E35" i="83"/>
  <c r="E36" i="83"/>
  <c r="G36" i="83"/>
  <c r="E38" i="83"/>
  <c r="G38" i="83"/>
  <c r="E37" i="83"/>
  <c r="E36" i="82"/>
  <c r="G36" i="82"/>
  <c r="G37" i="82"/>
  <c r="E37" i="82"/>
  <c r="G35" i="82"/>
  <c r="E35" i="82"/>
  <c r="E38" i="82"/>
  <c r="G38" i="82"/>
  <c r="E37" i="81"/>
  <c r="G37" i="81"/>
  <c r="G36" i="81"/>
  <c r="E36" i="81"/>
  <c r="G35" i="81"/>
  <c r="E35" i="81"/>
  <c r="G38" i="80"/>
  <c r="E38" i="80"/>
  <c r="E37" i="80"/>
  <c r="G37" i="80"/>
  <c r="G35" i="80"/>
  <c r="E35" i="80"/>
  <c r="E36" i="80"/>
  <c r="G36" i="80"/>
  <c r="G36" i="79"/>
  <c r="E36" i="79"/>
  <c r="G35" i="79"/>
  <c r="E35" i="79"/>
  <c r="E37" i="79"/>
  <c r="G37" i="79"/>
  <c r="G36" i="78"/>
  <c r="E36" i="78"/>
  <c r="G38" i="78"/>
  <c r="E38" i="78"/>
  <c r="G37" i="78"/>
  <c r="E37" i="78"/>
  <c r="G35" i="78"/>
  <c r="E35" i="78"/>
  <c r="Y38" i="68"/>
  <c r="X38" i="68"/>
  <c r="Q38" i="68" s="1"/>
  <c r="R38" i="68" s="1"/>
  <c r="W38" i="68"/>
  <c r="V38" i="68"/>
  <c r="U38" i="68"/>
  <c r="I38" i="68" s="1"/>
  <c r="T38" i="68"/>
  <c r="S38" i="68"/>
  <c r="P38" i="68"/>
  <c r="E38" i="68" l="1"/>
  <c r="G38" i="68"/>
  <c r="W11" i="12"/>
  <c r="P43" i="77" l="1"/>
  <c r="N40" i="77"/>
  <c r="G8" i="127" l="1"/>
  <c r="W8" i="12" l="1"/>
  <c r="W28" i="12"/>
  <c r="W27" i="12"/>
  <c r="W26" i="12"/>
  <c r="W25" i="12"/>
  <c r="W24" i="12"/>
  <c r="W23" i="12"/>
  <c r="W22" i="12"/>
  <c r="W21" i="12"/>
  <c r="W20" i="12"/>
  <c r="W19" i="12"/>
  <c r="W18" i="12"/>
  <c r="W17" i="12"/>
  <c r="W16" i="12"/>
  <c r="W15" i="12"/>
  <c r="W14" i="12"/>
  <c r="W13" i="12"/>
  <c r="W12" i="12"/>
  <c r="W10" i="12"/>
  <c r="W9" i="12"/>
  <c r="G16" i="127"/>
  <c r="G15" i="127"/>
  <c r="G14" i="127"/>
  <c r="G13" i="127"/>
  <c r="G12" i="127"/>
  <c r="G11" i="127"/>
  <c r="G10" i="127"/>
  <c r="G9" i="127"/>
  <c r="F10" i="127"/>
  <c r="F11" i="127" s="1"/>
  <c r="F12" i="127" s="1"/>
  <c r="F13" i="127" s="1"/>
  <c r="F14" i="127" s="1"/>
  <c r="F15" i="127" s="1"/>
  <c r="F16" i="127" s="1"/>
  <c r="F17" i="127" s="1"/>
  <c r="F18" i="127" s="1"/>
  <c r="F19" i="127" s="1"/>
  <c r="F20" i="127" s="1"/>
  <c r="F21" i="127" s="1"/>
  <c r="F22" i="127" s="1"/>
  <c r="F23" i="127" s="1"/>
  <c r="F24" i="127" s="1"/>
  <c r="F28" i="127" s="1"/>
  <c r="AG32" i="85"/>
  <c r="AG11" i="85"/>
  <c r="AG32" i="84"/>
  <c r="AG11" i="84"/>
  <c r="AG32" i="83"/>
  <c r="AG11" i="83"/>
  <c r="AG32" i="82"/>
  <c r="AG11" i="82"/>
  <c r="AG32" i="81"/>
  <c r="AG11" i="81"/>
  <c r="AG32" i="80"/>
  <c r="AG11" i="80"/>
  <c r="AG32" i="79"/>
  <c r="AG11" i="79"/>
  <c r="AG32" i="78"/>
  <c r="AG11" i="78"/>
  <c r="AG32" i="68"/>
  <c r="AG11" i="68"/>
  <c r="H9" i="12" l="1"/>
  <c r="Y9" i="12" s="1"/>
  <c r="H26" i="12"/>
  <c r="H8" i="12"/>
  <c r="Y8" i="12" s="1"/>
  <c r="H10" i="12"/>
  <c r="Y10" i="12" s="1"/>
  <c r="H13" i="12"/>
  <c r="Y13" i="12" s="1"/>
  <c r="H15" i="12"/>
  <c r="Y15" i="12" s="1"/>
  <c r="H16" i="12"/>
  <c r="Y16" i="12" s="1"/>
  <c r="H25" i="12"/>
  <c r="H17" i="12"/>
  <c r="H18" i="12"/>
  <c r="H20" i="12"/>
  <c r="H22" i="12"/>
  <c r="H27" i="12"/>
  <c r="H28" i="12"/>
  <c r="H19" i="12"/>
  <c r="H21" i="12"/>
  <c r="H11" i="12"/>
  <c r="Y11" i="12" s="1"/>
  <c r="H23" i="12"/>
  <c r="H12" i="12"/>
  <c r="Y12" i="12" s="1"/>
  <c r="H24" i="12"/>
  <c r="H14" i="12"/>
  <c r="Y14" i="12" s="1"/>
  <c r="R40" i="77"/>
  <c r="P40" i="77"/>
  <c r="P42" i="77" s="1"/>
  <c r="U31" i="77"/>
  <c r="B5" i="85" l="1"/>
  <c r="B5" i="68"/>
  <c r="B5" i="84"/>
  <c r="K38" i="84" s="1"/>
  <c r="B5" i="83"/>
  <c r="B5" i="82"/>
  <c r="B5" i="81"/>
  <c r="K38" i="81" s="1"/>
  <c r="B5" i="78"/>
  <c r="B5" i="80"/>
  <c r="B5" i="79"/>
  <c r="K38" i="79" s="1"/>
  <c r="AG29" i="84"/>
  <c r="AG29" i="85"/>
  <c r="AG29" i="79"/>
  <c r="AG29" i="80"/>
  <c r="AG29" i="81"/>
  <c r="AG29" i="82"/>
  <c r="AG29" i="78"/>
  <c r="AG29" i="83"/>
  <c r="AG29" i="68"/>
  <c r="AG31" i="80"/>
  <c r="AG31" i="81"/>
  <c r="AG31" i="82"/>
  <c r="AG31" i="79"/>
  <c r="AG31" i="83"/>
  <c r="AG31" i="68"/>
  <c r="AG31" i="85"/>
  <c r="AG31" i="84"/>
  <c r="AG31" i="78"/>
  <c r="AG20" i="80"/>
  <c r="AG20" i="85"/>
  <c r="AG20" i="81"/>
  <c r="AG20" i="79"/>
  <c r="AG20" i="82"/>
  <c r="AG20" i="83"/>
  <c r="AG20" i="68"/>
  <c r="AG20" i="84"/>
  <c r="AG20" i="78"/>
  <c r="AG17" i="85"/>
  <c r="AG17" i="79"/>
  <c r="AG17" i="80"/>
  <c r="AG17" i="81"/>
  <c r="AG17" i="84"/>
  <c r="AG17" i="82"/>
  <c r="AG17" i="83"/>
  <c r="AG17" i="68"/>
  <c r="AG17" i="78"/>
  <c r="AG19" i="79"/>
  <c r="AG19" i="80"/>
  <c r="AG19" i="81"/>
  <c r="AG19" i="82"/>
  <c r="AG19" i="85"/>
  <c r="AG19" i="83"/>
  <c r="AG19" i="68"/>
  <c r="AG19" i="84"/>
  <c r="AG19" i="78"/>
  <c r="AG21" i="81"/>
  <c r="AG21" i="82"/>
  <c r="AG21" i="83"/>
  <c r="AG21" i="68"/>
  <c r="AG21" i="80"/>
  <c r="AG21" i="84"/>
  <c r="AG21" i="78"/>
  <c r="AG21" i="85"/>
  <c r="AG21" i="79"/>
  <c r="AG22" i="81"/>
  <c r="AG22" i="82"/>
  <c r="AG22" i="83"/>
  <c r="AG22" i="68"/>
  <c r="AG22" i="80"/>
  <c r="AG22" i="84"/>
  <c r="AG22" i="78"/>
  <c r="AG22" i="85"/>
  <c r="AG22" i="79"/>
  <c r="AG30" i="85"/>
  <c r="AG30" i="79"/>
  <c r="AG30" i="80"/>
  <c r="AG30" i="78"/>
  <c r="AG30" i="81"/>
  <c r="AG30" i="84"/>
  <c r="AG30" i="82"/>
  <c r="AG30" i="83"/>
  <c r="AG30" i="68"/>
  <c r="AG23" i="82"/>
  <c r="AG23" i="83"/>
  <c r="AG23" i="68"/>
  <c r="AG23" i="81"/>
  <c r="AG23" i="84"/>
  <c r="AG23" i="78"/>
  <c r="AG23" i="85"/>
  <c r="AG23" i="79"/>
  <c r="AG23" i="80"/>
  <c r="AG12" i="82"/>
  <c r="AG12" i="81"/>
  <c r="AG12" i="83"/>
  <c r="AG12" i="68"/>
  <c r="AG12" i="84"/>
  <c r="AG12" i="78"/>
  <c r="AG12" i="85"/>
  <c r="AG12" i="79"/>
  <c r="AG12" i="80"/>
  <c r="AG24" i="82"/>
  <c r="AG24" i="83"/>
  <c r="AG24" i="68"/>
  <c r="AG24" i="84"/>
  <c r="AG24" i="78"/>
  <c r="AG24" i="85"/>
  <c r="AG24" i="79"/>
  <c r="AG24" i="80"/>
  <c r="AG24" i="81"/>
  <c r="AG25" i="83"/>
  <c r="AG25" i="68"/>
  <c r="AG25" i="84"/>
  <c r="AG25" i="78"/>
  <c r="AG25" i="82"/>
  <c r="AG25" i="85"/>
  <c r="AG25" i="79"/>
  <c r="AG25" i="80"/>
  <c r="AG25" i="81"/>
  <c r="AG18" i="85"/>
  <c r="AG18" i="79"/>
  <c r="AG18" i="80"/>
  <c r="AG18" i="84"/>
  <c r="AG18" i="81"/>
  <c r="AG18" i="82"/>
  <c r="AG18" i="78"/>
  <c r="AG18" i="83"/>
  <c r="AG18" i="68"/>
  <c r="AG14" i="83"/>
  <c r="AG14" i="68"/>
  <c r="AG14" i="84"/>
  <c r="AG14" i="78"/>
  <c r="AG14" i="82"/>
  <c r="AG14" i="85"/>
  <c r="AG14" i="79"/>
  <c r="AG14" i="80"/>
  <c r="AG14" i="81"/>
  <c r="AG26" i="83"/>
  <c r="AG26" i="68"/>
  <c r="AG26" i="82"/>
  <c r="AG26" i="84"/>
  <c r="AG26" i="78"/>
  <c r="AG26" i="85"/>
  <c r="AG26" i="79"/>
  <c r="AG26" i="80"/>
  <c r="AG26" i="81"/>
  <c r="AG27" i="84"/>
  <c r="AG27" i="78"/>
  <c r="AG27" i="85"/>
  <c r="AG27" i="79"/>
  <c r="AG27" i="68"/>
  <c r="AG27" i="80"/>
  <c r="AG27" i="81"/>
  <c r="AG27" i="82"/>
  <c r="AG27" i="83"/>
  <c r="AG13" i="83"/>
  <c r="AG13" i="68"/>
  <c r="AG13" i="82"/>
  <c r="AG13" i="84"/>
  <c r="AG13" i="78"/>
  <c r="AG13" i="85"/>
  <c r="AG13" i="79"/>
  <c r="AG13" i="80"/>
  <c r="AG13" i="81"/>
  <c r="AG15" i="84"/>
  <c r="AG15" i="78"/>
  <c r="AG15" i="85"/>
  <c r="AG15" i="79"/>
  <c r="AG15" i="80"/>
  <c r="AG15" i="81"/>
  <c r="AG15" i="83"/>
  <c r="AG15" i="68"/>
  <c r="AG15" i="82"/>
  <c r="AG16" i="84"/>
  <c r="AG16" i="78"/>
  <c r="AG16" i="85"/>
  <c r="AG16" i="79"/>
  <c r="AG16" i="80"/>
  <c r="AG16" i="81"/>
  <c r="AG16" i="83"/>
  <c r="AG16" i="68"/>
  <c r="AG16" i="82"/>
  <c r="AG28" i="84"/>
  <c r="AG28" i="78"/>
  <c r="AG28" i="85"/>
  <c r="AG28" i="79"/>
  <c r="AG28" i="80"/>
  <c r="AG28" i="83"/>
  <c r="AG28" i="68"/>
  <c r="AG28" i="81"/>
  <c r="AG28" i="82"/>
  <c r="U32" i="77"/>
  <c r="V32" i="77" s="1"/>
  <c r="A1" i="110"/>
  <c r="AF32" i="85"/>
  <c r="AF31" i="85"/>
  <c r="AF30" i="85"/>
  <c r="AF29" i="85"/>
  <c r="AF28" i="85"/>
  <c r="AF27" i="85"/>
  <c r="AF26" i="85"/>
  <c r="AF25" i="85"/>
  <c r="AF24" i="85"/>
  <c r="AF23" i="85"/>
  <c r="AF22" i="85"/>
  <c r="AF21" i="85"/>
  <c r="AF20" i="85"/>
  <c r="AF19" i="85"/>
  <c r="AF18" i="85"/>
  <c r="AF17" i="85"/>
  <c r="AF16" i="85"/>
  <c r="AF15" i="85"/>
  <c r="AF14" i="85"/>
  <c r="AF13" i="85"/>
  <c r="AF12" i="85"/>
  <c r="AF11" i="85"/>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K38" i="68" l="1"/>
  <c r="K36" i="68"/>
  <c r="K35" i="68"/>
  <c r="K34" i="68"/>
  <c r="K37" i="85"/>
  <c r="K36" i="85"/>
  <c r="K35" i="85"/>
  <c r="K38" i="85"/>
  <c r="K36" i="84"/>
  <c r="K37" i="84"/>
  <c r="K35" i="84"/>
  <c r="K38" i="83"/>
  <c r="K36" i="83"/>
  <c r="K37" i="83"/>
  <c r="K35" i="83"/>
  <c r="K35" i="82"/>
  <c r="K38" i="82"/>
  <c r="K37" i="82"/>
  <c r="K36" i="82"/>
  <c r="K36" i="81"/>
  <c r="K35" i="81"/>
  <c r="K37" i="81"/>
  <c r="K35" i="80"/>
  <c r="K37" i="80"/>
  <c r="K38" i="80"/>
  <c r="K36" i="80"/>
  <c r="K37" i="79"/>
  <c r="K36" i="79"/>
  <c r="K35" i="79"/>
  <c r="K37" i="78"/>
  <c r="K38" i="78"/>
  <c r="K36" i="78"/>
  <c r="K35" i="78"/>
  <c r="A4" i="127"/>
  <c r="A4" i="12"/>
  <c r="J24" i="12" l="1"/>
  <c r="J26" i="12"/>
  <c r="J19" i="12"/>
  <c r="J20" i="12"/>
  <c r="J25" i="12" l="1"/>
  <c r="J23" i="12"/>
  <c r="J27" i="12"/>
  <c r="J22" i="12"/>
  <c r="J28" i="12"/>
  <c r="J18" i="12"/>
  <c r="AF32" i="68"/>
  <c r="AF31" i="68"/>
  <c r="AF30" i="68"/>
  <c r="AF29" i="68"/>
  <c r="AF28" i="68"/>
  <c r="AF27" i="68"/>
  <c r="AF26" i="68"/>
  <c r="AF25" i="68"/>
  <c r="AF24" i="68"/>
  <c r="AF23" i="68"/>
  <c r="AF22" i="68"/>
  <c r="AF21" i="68"/>
  <c r="AF20" i="68"/>
  <c r="AF19" i="68"/>
  <c r="AF18" i="68"/>
  <c r="AF17" i="68"/>
  <c r="AF16" i="68"/>
  <c r="AF15" i="68"/>
  <c r="AF14" i="68"/>
  <c r="AF13" i="68"/>
  <c r="AF12" i="68"/>
  <c r="AF11" i="68"/>
  <c r="J21" i="12" l="1"/>
  <c r="I25" i="12"/>
  <c r="I26" i="12"/>
  <c r="I27" i="12"/>
  <c r="AK6" i="85" l="1"/>
  <c r="AH4" i="85"/>
  <c r="AG4" i="85"/>
  <c r="AH3" i="85"/>
  <c r="AG3" i="85"/>
  <c r="AH2" i="85"/>
  <c r="AG2" i="85"/>
  <c r="AH1" i="85"/>
  <c r="AG1" i="85"/>
  <c r="AK6" i="84"/>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9" i="85"/>
  <c r="Y39" i="85"/>
  <c r="X39" i="85"/>
  <c r="Q39" i="85" s="1"/>
  <c r="R39" i="85" s="1"/>
  <c r="W39" i="85"/>
  <c r="V39" i="85"/>
  <c r="U39" i="85"/>
  <c r="I39" i="85" s="1"/>
  <c r="T39" i="85"/>
  <c r="S39" i="85"/>
  <c r="P39" i="85"/>
  <c r="Y34" i="85"/>
  <c r="X34" i="85"/>
  <c r="Q34" i="85" s="1"/>
  <c r="R34" i="85" s="1"/>
  <c r="W34" i="85"/>
  <c r="V34" i="85"/>
  <c r="U34" i="85"/>
  <c r="I34" i="85" s="1"/>
  <c r="T34" i="85"/>
  <c r="S34" i="85"/>
  <c r="P34" i="85"/>
  <c r="AA33" i="85"/>
  <c r="Y33" i="85"/>
  <c r="X33" i="85"/>
  <c r="Q33" i="85" s="1"/>
  <c r="R33" i="85" s="1"/>
  <c r="W33" i="85"/>
  <c r="V33" i="85"/>
  <c r="U33" i="85"/>
  <c r="I33" i="85" s="1"/>
  <c r="T33" i="85"/>
  <c r="S33" i="85"/>
  <c r="P33" i="85"/>
  <c r="AA32" i="85"/>
  <c r="Y32" i="85"/>
  <c r="X32" i="85"/>
  <c r="Q32" i="85" s="1"/>
  <c r="R32" i="85" s="1"/>
  <c r="W32" i="85"/>
  <c r="V32" i="85"/>
  <c r="U32" i="85"/>
  <c r="I32" i="85" s="1"/>
  <c r="T32" i="85"/>
  <c r="S32" i="85"/>
  <c r="P32" i="85"/>
  <c r="AA31" i="85"/>
  <c r="Y31" i="85"/>
  <c r="X31" i="85"/>
  <c r="Q31" i="85" s="1"/>
  <c r="R31" i="85" s="1"/>
  <c r="W31" i="85"/>
  <c r="V31" i="85"/>
  <c r="U31" i="85"/>
  <c r="I31" i="85" s="1"/>
  <c r="T31" i="85"/>
  <c r="S31" i="85"/>
  <c r="P31" i="85"/>
  <c r="AA30" i="85"/>
  <c r="Y30" i="85"/>
  <c r="X30" i="85"/>
  <c r="Q30" i="85" s="1"/>
  <c r="R30" i="85" s="1"/>
  <c r="G30" i="85" s="1"/>
  <c r="W30" i="85"/>
  <c r="V30" i="85"/>
  <c r="U30" i="85"/>
  <c r="I30" i="85" s="1"/>
  <c r="T30" i="85"/>
  <c r="S30" i="85"/>
  <c r="P30" i="85"/>
  <c r="AA29" i="85"/>
  <c r="Y29" i="85"/>
  <c r="X29" i="85"/>
  <c r="Q29" i="85" s="1"/>
  <c r="R29" i="85" s="1"/>
  <c r="W29" i="85"/>
  <c r="V29" i="85"/>
  <c r="U29" i="85"/>
  <c r="I29" i="85" s="1"/>
  <c r="T29" i="85"/>
  <c r="S29" i="85"/>
  <c r="P29" i="85"/>
  <c r="AA28" i="85"/>
  <c r="Y28" i="85"/>
  <c r="X28" i="85"/>
  <c r="Q28" i="85" s="1"/>
  <c r="R28" i="85" s="1"/>
  <c r="W28" i="85"/>
  <c r="V28" i="85"/>
  <c r="U28" i="85"/>
  <c r="I28" i="85" s="1"/>
  <c r="T28" i="85"/>
  <c r="S28" i="85"/>
  <c r="P28" i="85"/>
  <c r="AA27" i="85"/>
  <c r="Y27" i="85"/>
  <c r="X27" i="85"/>
  <c r="Q27" i="85" s="1"/>
  <c r="R27" i="85" s="1"/>
  <c r="W27" i="85"/>
  <c r="V27" i="85"/>
  <c r="U27" i="85"/>
  <c r="I27" i="85" s="1"/>
  <c r="T27" i="85"/>
  <c r="S27" i="85"/>
  <c r="P27" i="85"/>
  <c r="AA26" i="85"/>
  <c r="Y26" i="85"/>
  <c r="X26" i="85"/>
  <c r="Q26" i="85" s="1"/>
  <c r="R26" i="85" s="1"/>
  <c r="W26" i="85"/>
  <c r="V26" i="85"/>
  <c r="U26" i="85"/>
  <c r="I26" i="85" s="1"/>
  <c r="T26" i="85"/>
  <c r="S26" i="85"/>
  <c r="P26" i="85"/>
  <c r="AA25" i="85"/>
  <c r="Y25" i="85"/>
  <c r="X25" i="85"/>
  <c r="Q25" i="85" s="1"/>
  <c r="R25" i="85" s="1"/>
  <c r="W25" i="85"/>
  <c r="V25" i="85"/>
  <c r="U25" i="85"/>
  <c r="I25" i="85" s="1"/>
  <c r="T25" i="85"/>
  <c r="S25" i="85"/>
  <c r="P25" i="85"/>
  <c r="AA24" i="85"/>
  <c r="Y24" i="85"/>
  <c r="W24" i="85"/>
  <c r="V24" i="85"/>
  <c r="U24" i="85"/>
  <c r="I24" i="85" s="1"/>
  <c r="T24" i="85"/>
  <c r="S24" i="85"/>
  <c r="P24" i="85"/>
  <c r="AA23" i="85"/>
  <c r="Y23" i="85"/>
  <c r="X23" i="85"/>
  <c r="Q23" i="85" s="1"/>
  <c r="R23" i="85" s="1"/>
  <c r="W23" i="85"/>
  <c r="V23" i="85"/>
  <c r="U23" i="85"/>
  <c r="I23" i="85" s="1"/>
  <c r="T23" i="85"/>
  <c r="S23" i="85"/>
  <c r="P23" i="85"/>
  <c r="AA22" i="85"/>
  <c r="Y22" i="85"/>
  <c r="X22" i="85"/>
  <c r="Q22" i="85" s="1"/>
  <c r="R22" i="85" s="1"/>
  <c r="G22" i="85" s="1"/>
  <c r="W22" i="85"/>
  <c r="V22" i="85"/>
  <c r="U22" i="85"/>
  <c r="I22" i="85" s="1"/>
  <c r="T22" i="85"/>
  <c r="S22" i="85"/>
  <c r="P22" i="85"/>
  <c r="AA21" i="85"/>
  <c r="Y21" i="85"/>
  <c r="X21" i="85"/>
  <c r="Q21" i="85" s="1"/>
  <c r="R21" i="85" s="1"/>
  <c r="W21" i="85"/>
  <c r="V21" i="85"/>
  <c r="U21" i="85"/>
  <c r="I21" i="85" s="1"/>
  <c r="T21" i="85"/>
  <c r="S21" i="85"/>
  <c r="P21" i="85"/>
  <c r="AA20" i="85"/>
  <c r="Y20" i="85"/>
  <c r="X20" i="85"/>
  <c r="Q20" i="85" s="1"/>
  <c r="R20" i="85" s="1"/>
  <c r="W20" i="85"/>
  <c r="V20" i="85"/>
  <c r="U20" i="85"/>
  <c r="I20" i="85" s="1"/>
  <c r="T20" i="85"/>
  <c r="S20" i="85"/>
  <c r="P20" i="85"/>
  <c r="AA19" i="85"/>
  <c r="Y19" i="85"/>
  <c r="X19" i="85"/>
  <c r="Q19" i="85" s="1"/>
  <c r="R19" i="85" s="1"/>
  <c r="W19" i="85"/>
  <c r="V19" i="85"/>
  <c r="U19" i="85"/>
  <c r="I19" i="85" s="1"/>
  <c r="T19" i="85"/>
  <c r="S19" i="85"/>
  <c r="P19" i="85"/>
  <c r="AA18" i="85"/>
  <c r="Y18" i="85"/>
  <c r="X18" i="85"/>
  <c r="Q18" i="85" s="1"/>
  <c r="R18" i="85" s="1"/>
  <c r="W18" i="85"/>
  <c r="V18" i="85"/>
  <c r="U18" i="85"/>
  <c r="I18" i="85" s="1"/>
  <c r="T18" i="85"/>
  <c r="S18" i="85"/>
  <c r="P18" i="85"/>
  <c r="AA17" i="85"/>
  <c r="Y17" i="85"/>
  <c r="X17" i="85"/>
  <c r="Q17" i="85" s="1"/>
  <c r="R17" i="85" s="1"/>
  <c r="W17" i="85"/>
  <c r="V17" i="85"/>
  <c r="U17" i="85"/>
  <c r="I17" i="85" s="1"/>
  <c r="T17" i="85"/>
  <c r="S17" i="85"/>
  <c r="P17" i="85"/>
  <c r="AA16" i="85"/>
  <c r="Y16" i="85"/>
  <c r="X16" i="85"/>
  <c r="Q16" i="85" s="1"/>
  <c r="R16" i="85" s="1"/>
  <c r="W16" i="85"/>
  <c r="V16" i="85"/>
  <c r="U16" i="85"/>
  <c r="I16" i="85" s="1"/>
  <c r="T16" i="85"/>
  <c r="S16" i="85"/>
  <c r="P16" i="85"/>
  <c r="AA15" i="85"/>
  <c r="Y15" i="85"/>
  <c r="X15" i="85"/>
  <c r="Q15" i="85" s="1"/>
  <c r="R15" i="85" s="1"/>
  <c r="W15" i="85"/>
  <c r="V15" i="85"/>
  <c r="U15" i="85"/>
  <c r="I15" i="85" s="1"/>
  <c r="T15" i="85"/>
  <c r="S15" i="85"/>
  <c r="P15" i="85"/>
  <c r="AA14" i="85"/>
  <c r="Y14" i="85"/>
  <c r="X14" i="85"/>
  <c r="Q14" i="85" s="1"/>
  <c r="R14" i="85" s="1"/>
  <c r="W14" i="85"/>
  <c r="V14" i="85"/>
  <c r="U14" i="85"/>
  <c r="I14" i="85" s="1"/>
  <c r="T14" i="85"/>
  <c r="S14" i="85"/>
  <c r="P14" i="85"/>
  <c r="AA13" i="85"/>
  <c r="Y13" i="85"/>
  <c r="X13" i="85"/>
  <c r="Q13" i="85" s="1"/>
  <c r="R13" i="85" s="1"/>
  <c r="W13" i="85"/>
  <c r="V13" i="85"/>
  <c r="U13" i="85"/>
  <c r="I13" i="85" s="1"/>
  <c r="T13" i="85"/>
  <c r="S13" i="85"/>
  <c r="P13" i="85"/>
  <c r="W12" i="85"/>
  <c r="V12" i="85"/>
  <c r="U12" i="85"/>
  <c r="I12" i="85" s="1"/>
  <c r="T12" i="85"/>
  <c r="S12" i="85"/>
  <c r="X12" i="85" s="1"/>
  <c r="Q12" i="85" s="1"/>
  <c r="R12" i="85" s="1"/>
  <c r="P12" i="85"/>
  <c r="X11" i="85"/>
  <c r="Q11" i="85" s="1"/>
  <c r="R11" i="85" s="1"/>
  <c r="W11" i="85"/>
  <c r="V11" i="85"/>
  <c r="U11" i="85"/>
  <c r="I11" i="85" s="1"/>
  <c r="T11" i="85"/>
  <c r="S11" i="85"/>
  <c r="P11" i="85"/>
  <c r="X10" i="85"/>
  <c r="Q10" i="85" s="1"/>
  <c r="R10" i="85" s="1"/>
  <c r="W10" i="85"/>
  <c r="V10" i="85"/>
  <c r="U10" i="85"/>
  <c r="I10" i="85" s="1"/>
  <c r="T10" i="85"/>
  <c r="S10" i="85"/>
  <c r="P10" i="85"/>
  <c r="W9" i="85"/>
  <c r="V9" i="85"/>
  <c r="U9" i="85"/>
  <c r="I9" i="85" s="1"/>
  <c r="T9" i="85"/>
  <c r="S9" i="85"/>
  <c r="P9" i="85"/>
  <c r="AO1" i="85"/>
  <c r="AA39" i="84"/>
  <c r="Y39" i="84"/>
  <c r="X39" i="84"/>
  <c r="Q39" i="84" s="1"/>
  <c r="R39" i="84" s="1"/>
  <c r="W39" i="84"/>
  <c r="V39" i="84"/>
  <c r="U39" i="84"/>
  <c r="I39" i="84" s="1"/>
  <c r="T39" i="84"/>
  <c r="S39" i="84"/>
  <c r="P39"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W10" i="84"/>
  <c r="X10" i="84" s="1"/>
  <c r="Q10" i="84" s="1"/>
  <c r="R10" i="84" s="1"/>
  <c r="V10" i="84"/>
  <c r="U10" i="84"/>
  <c r="I10" i="84" s="1"/>
  <c r="T10" i="84"/>
  <c r="S10" i="84"/>
  <c r="P10" i="84"/>
  <c r="W9" i="84"/>
  <c r="V9" i="84"/>
  <c r="U9" i="84"/>
  <c r="I9" i="84" s="1"/>
  <c r="T9" i="84"/>
  <c r="S9" i="84"/>
  <c r="P9" i="84"/>
  <c r="AO1" i="84"/>
  <c r="AA39" i="83"/>
  <c r="Y39" i="83"/>
  <c r="X39" i="83"/>
  <c r="Q39" i="83" s="1"/>
  <c r="R39" i="83" s="1"/>
  <c r="W39" i="83"/>
  <c r="V39" i="83"/>
  <c r="U39" i="83"/>
  <c r="I39" i="83" s="1"/>
  <c r="T39" i="83"/>
  <c r="S39" i="83"/>
  <c r="P39"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9" i="82"/>
  <c r="Y39" i="82"/>
  <c r="X39" i="82"/>
  <c r="Q39" i="82" s="1"/>
  <c r="R39" i="82" s="1"/>
  <c r="W39" i="82"/>
  <c r="V39" i="82"/>
  <c r="U39" i="82"/>
  <c r="I39" i="82" s="1"/>
  <c r="T39" i="82"/>
  <c r="S39" i="82"/>
  <c r="P39"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9" i="81"/>
  <c r="Y39" i="81"/>
  <c r="X39" i="81"/>
  <c r="Q39" i="81" s="1"/>
  <c r="R39" i="81" s="1"/>
  <c r="W39" i="81"/>
  <c r="V39" i="81"/>
  <c r="U39" i="81"/>
  <c r="I39" i="81" s="1"/>
  <c r="T39" i="81"/>
  <c r="S39" i="81"/>
  <c r="P39"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9" i="80"/>
  <c r="Y39" i="80"/>
  <c r="X39" i="80"/>
  <c r="Q39" i="80" s="1"/>
  <c r="R39" i="80" s="1"/>
  <c r="W39" i="80"/>
  <c r="V39" i="80"/>
  <c r="U39" i="80"/>
  <c r="I39" i="80" s="1"/>
  <c r="T39" i="80"/>
  <c r="S39" i="80"/>
  <c r="P39"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9" i="84" l="1"/>
  <c r="Q9" i="84" s="1"/>
  <c r="R9" i="84" s="1"/>
  <c r="G9" i="84" s="1"/>
  <c r="X9" i="85"/>
  <c r="Q9" i="85" s="1"/>
  <c r="R9" i="85" s="1"/>
  <c r="G9" i="85" s="1"/>
  <c r="X11" i="80"/>
  <c r="Q11" i="80" s="1"/>
  <c r="R11" i="80" s="1"/>
  <c r="E11" i="80" s="1"/>
  <c r="X24" i="85"/>
  <c r="Q24" i="85" s="1"/>
  <c r="R24" i="85" s="1"/>
  <c r="G24" i="85" s="1"/>
  <c r="K27" i="12"/>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9" i="85"/>
  <c r="E39"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15" i="84"/>
  <c r="E15" i="84"/>
  <c r="E16" i="84"/>
  <c r="G16" i="84"/>
  <c r="G18" i="84"/>
  <c r="E18" i="84"/>
  <c r="G34" i="84"/>
  <c r="E34" i="84"/>
  <c r="G12" i="84"/>
  <c r="E12" i="84"/>
  <c r="G10" i="84"/>
  <c r="E10" i="84"/>
  <c r="G13" i="84"/>
  <c r="E13" i="84"/>
  <c r="G39" i="84"/>
  <c r="E39"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9" i="83"/>
  <c r="E39"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9" i="82"/>
  <c r="E39"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9" i="81"/>
  <c r="E39"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9" i="80"/>
  <c r="E39" i="80"/>
  <c r="E10" i="80"/>
  <c r="E14" i="80"/>
  <c r="E18" i="80"/>
  <c r="E22" i="80"/>
  <c r="E30" i="80"/>
  <c r="E9" i="84" l="1"/>
  <c r="E40" i="84" s="1"/>
  <c r="G11" i="80"/>
  <c r="E40" i="80" s="1"/>
  <c r="E9" i="85"/>
  <c r="L27" i="12"/>
  <c r="E24" i="85"/>
  <c r="E40" i="83"/>
  <c r="E40" i="82"/>
  <c r="E40" i="81"/>
  <c r="E40" i="85" l="1"/>
  <c r="J17" i="12" s="1"/>
  <c r="AA39" i="79"/>
  <c r="Y39" i="79"/>
  <c r="X39" i="79"/>
  <c r="Q39" i="79" s="1"/>
  <c r="R39" i="79" s="1"/>
  <c r="W39" i="79"/>
  <c r="V39" i="79"/>
  <c r="U39" i="79"/>
  <c r="I39" i="79" s="1"/>
  <c r="T39" i="79"/>
  <c r="S39" i="79"/>
  <c r="P39"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9" i="78"/>
  <c r="Y39" i="78"/>
  <c r="X39" i="78"/>
  <c r="Q39" i="78" s="1"/>
  <c r="R39" i="78" s="1"/>
  <c r="W39" i="78"/>
  <c r="V39" i="78"/>
  <c r="U39" i="78"/>
  <c r="I39" i="78" s="1"/>
  <c r="T39" i="78"/>
  <c r="S39" i="78"/>
  <c r="P39"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9" i="68"/>
  <c r="Y39" i="68"/>
  <c r="X39" i="68"/>
  <c r="Q39" i="68" s="1"/>
  <c r="R39" i="68" s="1"/>
  <c r="W39" i="68"/>
  <c r="V39" i="68"/>
  <c r="U39" i="68"/>
  <c r="I39" i="68" s="1"/>
  <c r="T39" i="68"/>
  <c r="S39" i="68"/>
  <c r="P39" i="68"/>
  <c r="Y37" i="68"/>
  <c r="X37" i="68"/>
  <c r="Q37" i="68" s="1"/>
  <c r="R37" i="68" s="1"/>
  <c r="W37" i="68"/>
  <c r="V37" i="68"/>
  <c r="U37" i="68"/>
  <c r="I37" i="68" s="1"/>
  <c r="T37" i="68"/>
  <c r="S37" i="68"/>
  <c r="P37"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W19" i="68"/>
  <c r="X19" i="68" s="1"/>
  <c r="Q19" i="68" s="1"/>
  <c r="R19" i="68" s="1"/>
  <c r="V19" i="68"/>
  <c r="U19" i="68"/>
  <c r="I19" i="68" s="1"/>
  <c r="T19" i="68"/>
  <c r="S19" i="68"/>
  <c r="P19" i="68"/>
  <c r="AA18" i="68"/>
  <c r="Y18" i="68"/>
  <c r="W18" i="68"/>
  <c r="V18" i="68"/>
  <c r="U18" i="68"/>
  <c r="I18" i="68" s="1"/>
  <c r="T18" i="68"/>
  <c r="S18" i="68"/>
  <c r="X18" i="68" s="1"/>
  <c r="Q18" i="68" s="1"/>
  <c r="R18" i="68" s="1"/>
  <c r="P18" i="68"/>
  <c r="AA17" i="68"/>
  <c r="Y17" i="68"/>
  <c r="W17" i="68"/>
  <c r="V17" i="68"/>
  <c r="U17" i="68"/>
  <c r="I17" i="68" s="1"/>
  <c r="T17" i="68"/>
  <c r="S17" i="68"/>
  <c r="X17" i="68" s="1"/>
  <c r="Q17" i="68" s="1"/>
  <c r="R17" i="68" s="1"/>
  <c r="E17" i="68" s="1"/>
  <c r="P17" i="68"/>
  <c r="AA16" i="68"/>
  <c r="Y16" i="68"/>
  <c r="W16" i="68"/>
  <c r="V16" i="68"/>
  <c r="U16" i="68"/>
  <c r="I16" i="68" s="1"/>
  <c r="T16" i="68"/>
  <c r="S16" i="68"/>
  <c r="X16" i="68" s="1"/>
  <c r="Q16" i="68" s="1"/>
  <c r="R16" i="68" s="1"/>
  <c r="P16" i="68"/>
  <c r="AA15" i="68"/>
  <c r="Y15" i="68"/>
  <c r="W15" i="68"/>
  <c r="V15" i="68"/>
  <c r="U15" i="68"/>
  <c r="I15" i="68" s="1"/>
  <c r="T15" i="68"/>
  <c r="S15" i="68"/>
  <c r="X15" i="68" s="1"/>
  <c r="Q15" i="68" s="1"/>
  <c r="R15" i="68" s="1"/>
  <c r="P15" i="68"/>
  <c r="AA14" i="68"/>
  <c r="Y14" i="68"/>
  <c r="W14" i="68"/>
  <c r="V14" i="68"/>
  <c r="U14" i="68"/>
  <c r="I14" i="68" s="1"/>
  <c r="T14" i="68"/>
  <c r="S14" i="68"/>
  <c r="P14" i="68"/>
  <c r="AA13" i="68"/>
  <c r="Y13" i="68"/>
  <c r="W13" i="68"/>
  <c r="V13" i="68"/>
  <c r="U13" i="68"/>
  <c r="I13" i="68" s="1"/>
  <c r="T13" i="68"/>
  <c r="S13" i="68"/>
  <c r="X13" i="68" s="1"/>
  <c r="Q13" i="68" s="1"/>
  <c r="R13" i="68" s="1"/>
  <c r="E13" i="68" s="1"/>
  <c r="P13" i="68"/>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4" i="68" l="1"/>
  <c r="Q14" i="68" s="1"/>
  <c r="R14" i="68" s="1"/>
  <c r="G14" i="68" s="1"/>
  <c r="X12" i="68"/>
  <c r="Q12" i="68" s="1"/>
  <c r="R12" i="68" s="1"/>
  <c r="E12" i="68" s="1"/>
  <c r="X10" i="79"/>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9" i="79"/>
  <c r="E39"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9" i="78"/>
  <c r="E39"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7" i="68"/>
  <c r="E37" i="68"/>
  <c r="G16" i="68"/>
  <c r="E16" i="68"/>
  <c r="G31" i="68"/>
  <c r="E31" i="68"/>
  <c r="G22" i="68"/>
  <c r="E22" i="68"/>
  <c r="G39" i="68"/>
  <c r="E39" i="68"/>
  <c r="E28" i="68"/>
  <c r="G17" i="68"/>
  <c r="G13" i="68"/>
  <c r="E30" i="68"/>
  <c r="E33" i="68"/>
  <c r="D8" i="12"/>
  <c r="A8" i="12"/>
  <c r="A8" i="127" s="1"/>
  <c r="E14" i="68" l="1"/>
  <c r="G12" i="68"/>
  <c r="D8" i="127"/>
  <c r="G10" i="79"/>
  <c r="E40" i="79" s="1"/>
  <c r="E10" i="78"/>
  <c r="E40" i="78" s="1"/>
  <c r="E9" i="68"/>
  <c r="G21" i="68"/>
  <c r="AK2" i="68"/>
  <c r="AK1" i="68"/>
  <c r="AG5" i="68" s="1"/>
  <c r="E40" i="68" l="1"/>
  <c r="AK3" i="68"/>
  <c r="AL1" i="68"/>
  <c r="AK4" i="68"/>
  <c r="AL2" i="68"/>
  <c r="J8" i="12" l="1"/>
  <c r="J8" i="127" l="1"/>
  <c r="K26" i="12"/>
  <c r="I14" i="12"/>
  <c r="I14" i="127" s="1"/>
  <c r="I15" i="12"/>
  <c r="I15" i="127" s="1"/>
  <c r="I16" i="12"/>
  <c r="I16" i="127" s="1"/>
  <c r="I17" i="12"/>
  <c r="I18" i="12"/>
  <c r="I19" i="12"/>
  <c r="L26" i="12" l="1"/>
  <c r="K25" i="12"/>
  <c r="L25" i="12" l="1"/>
  <c r="F10" i="12" l="1"/>
  <c r="F11" i="12" s="1"/>
  <c r="F12" i="12" s="1"/>
  <c r="F13" i="12" s="1"/>
  <c r="F14" i="12" s="1"/>
  <c r="F15" i="12" s="1"/>
  <c r="F16" i="12" s="1"/>
  <c r="F17" i="12" s="1"/>
  <c r="F18" i="12" s="1"/>
  <c r="F19" i="12" s="1"/>
  <c r="F20" i="12" s="1"/>
  <c r="F21" i="12" s="1"/>
  <c r="F22" i="12" s="1"/>
  <c r="F23" i="12" s="1"/>
  <c r="F24" i="12" s="1"/>
  <c r="F28" i="12" s="1"/>
  <c r="J11" i="12" l="1"/>
  <c r="J11" i="127" s="1"/>
  <c r="U9" i="12" l="1"/>
  <c r="D9" i="12"/>
  <c r="D6" i="12"/>
  <c r="D5" i="12"/>
  <c r="D6" i="127" l="1"/>
  <c r="D5" i="127"/>
  <c r="AK8" i="68"/>
  <c r="D9" i="127"/>
  <c r="U10" i="12"/>
  <c r="B3" i="68"/>
  <c r="B3" i="85"/>
  <c r="B3" i="84"/>
  <c r="B3" i="83"/>
  <c r="B3" i="81"/>
  <c r="B3" i="80"/>
  <c r="B3" i="79"/>
  <c r="B3" i="82"/>
  <c r="B3" i="78"/>
  <c r="B4" i="68"/>
  <c r="B4" i="85"/>
  <c r="B4" i="84"/>
  <c r="B4" i="83"/>
  <c r="B4" i="82"/>
  <c r="B4" i="81"/>
  <c r="B4" i="80"/>
  <c r="B4" i="79"/>
  <c r="B4" i="78"/>
  <c r="AK2" i="78"/>
  <c r="A9" i="12"/>
  <c r="D10" i="12"/>
  <c r="AK8" i="78" l="1"/>
  <c r="D10" i="127"/>
  <c r="U11" i="12"/>
  <c r="A9" i="127"/>
  <c r="AK7" i="68"/>
  <c r="AK2" i="79"/>
  <c r="AK1" i="78"/>
  <c r="A10" i="12"/>
  <c r="A10" i="127" s="1"/>
  <c r="D11" i="12"/>
  <c r="AK8" i="79" l="1"/>
  <c r="D11" i="127"/>
  <c r="AG6" i="78"/>
  <c r="AK3" i="78" s="1"/>
  <c r="AG5" i="78"/>
  <c r="AK4" i="78" s="1"/>
  <c r="AK7" i="78"/>
  <c r="U12" i="12"/>
  <c r="D1" i="68"/>
  <c r="AK2" i="80"/>
  <c r="AK1" i="79"/>
  <c r="A11" i="12"/>
  <c r="D12" i="12"/>
  <c r="AK8" i="80" l="1"/>
  <c r="D12" i="127"/>
  <c r="U13" i="12"/>
  <c r="A11" i="127"/>
  <c r="AG6" i="79"/>
  <c r="AK3" i="79" s="1"/>
  <c r="AG5" i="79"/>
  <c r="AK4" i="79" s="1"/>
  <c r="D1" i="78"/>
  <c r="AK7" i="79"/>
  <c r="AK2" i="81"/>
  <c r="AK1" i="80"/>
  <c r="D13" i="12"/>
  <c r="AK8" i="81" l="1"/>
  <c r="D13" i="127"/>
  <c r="AG5" i="80"/>
  <c r="AK4" i="80" s="1"/>
  <c r="AG6" i="80"/>
  <c r="AK3" i="80" s="1"/>
  <c r="D1" i="79"/>
  <c r="AK2" i="82"/>
  <c r="D14" i="12"/>
  <c r="AK8" i="82" l="1"/>
  <c r="D14" i="127"/>
  <c r="AK2" i="83"/>
  <c r="D15" i="12"/>
  <c r="D15" i="127" s="1"/>
  <c r="I24" i="12"/>
  <c r="I23" i="12"/>
  <c r="I22" i="12"/>
  <c r="AK8" i="83" l="1"/>
  <c r="AK2" i="84"/>
  <c r="D16" i="12"/>
  <c r="AK8" i="84" l="1"/>
  <c r="D16" i="127"/>
  <c r="AK2" i="85"/>
  <c r="D17" i="12"/>
  <c r="AK8" i="85" l="1"/>
  <c r="D18" i="12"/>
  <c r="D19" i="12" l="1"/>
  <c r="K19" i="12" l="1"/>
  <c r="K18" i="12"/>
  <c r="D20" i="12"/>
  <c r="L19" i="12" l="1"/>
  <c r="L18" i="12"/>
  <c r="D21" i="12"/>
  <c r="D22" i="12" l="1"/>
  <c r="D23" i="12" l="1"/>
  <c r="D24" i="12" l="1"/>
  <c r="D25" i="12" l="1"/>
  <c r="D26" i="12" l="1"/>
  <c r="Q5" i="77"/>
  <c r="AK5" i="85" l="1"/>
  <c r="AK5" i="83"/>
  <c r="AK5" i="81"/>
  <c r="AK5" i="84"/>
  <c r="AK5" i="82"/>
  <c r="AK5" i="78"/>
  <c r="AK5" i="80"/>
  <c r="AK5" i="79"/>
  <c r="AK5" i="68"/>
  <c r="D27" i="12"/>
  <c r="K17" i="12"/>
  <c r="J14" i="12"/>
  <c r="J15" i="12"/>
  <c r="J12" i="12"/>
  <c r="J12" i="127" s="1"/>
  <c r="J13" i="12"/>
  <c r="J13" i="127" s="1"/>
  <c r="J16" i="12"/>
  <c r="J10" i="12"/>
  <c r="J10" i="127" s="1"/>
  <c r="K24" i="12"/>
  <c r="K23" i="12"/>
  <c r="K22" i="12"/>
  <c r="L24" i="12" l="1"/>
  <c r="L22" i="12"/>
  <c r="L23" i="12"/>
  <c r="L17" i="12"/>
  <c r="K14" i="12"/>
  <c r="J14" i="127"/>
  <c r="K16" i="12"/>
  <c r="J16" i="127"/>
  <c r="K15" i="12"/>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O4" i="80"/>
  <c r="AO4" i="85"/>
  <c r="AO5" i="85"/>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AO4" i="68"/>
  <c r="D28" i="12"/>
  <c r="Z31" i="68" l="1"/>
  <c r="A31" i="68" s="1"/>
  <c r="Z32" i="68" s="1"/>
  <c r="A32" i="68" s="1"/>
  <c r="Z33" i="68" s="1"/>
  <c r="A33" i="68" s="1"/>
  <c r="Z34" i="68" s="1"/>
  <c r="A34" i="68" s="1"/>
  <c r="A17" i="80"/>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Z36" i="80" s="1"/>
  <c r="A36" i="80" s="1"/>
  <c r="Z37" i="80" s="1"/>
  <c r="A37" i="80" s="1"/>
  <c r="Z38" i="80" s="1"/>
  <c r="A38" i="80" s="1"/>
  <c r="Z39" i="80" s="1"/>
  <c r="A39" i="80" s="1"/>
  <c r="Z35" i="79"/>
  <c r="A35" i="79" s="1"/>
  <c r="Z36" i="79" s="1"/>
  <c r="A36" i="79" s="1"/>
  <c r="Z37" i="79" s="1"/>
  <c r="Z35" i="78"/>
  <c r="A35" i="78" s="1"/>
  <c r="Z36" i="78" s="1"/>
  <c r="A36" i="78" s="1"/>
  <c r="Z37" i="78" s="1"/>
  <c r="A37" i="78" s="1"/>
  <c r="Z38" i="78" s="1"/>
  <c r="A38" i="78" s="1"/>
  <c r="Z39" i="78" s="1"/>
  <c r="A39" i="78" s="1"/>
  <c r="L14" i="12"/>
  <c r="L14" i="127" s="1"/>
  <c r="K14" i="127"/>
  <c r="L15" i="12"/>
  <c r="L15" i="127" s="1"/>
  <c r="K15" i="127"/>
  <c r="L16" i="12"/>
  <c r="L16" i="127" s="1"/>
  <c r="K16" i="127"/>
  <c r="J9" i="12"/>
  <c r="J29" i="12" s="1"/>
  <c r="A37" i="79" l="1"/>
  <c r="Z35" i="68"/>
  <c r="A35" i="68" s="1"/>
  <c r="J9" i="127"/>
  <c r="J29" i="127" s="1"/>
  <c r="I11" i="12"/>
  <c r="I11" i="127" s="1"/>
  <c r="I9" i="12"/>
  <c r="I9" i="127" s="1"/>
  <c r="I8" i="12"/>
  <c r="Z38" i="79" l="1"/>
  <c r="A38" i="79" s="1"/>
  <c r="Z39" i="79" s="1"/>
  <c r="A39" i="79" s="1"/>
  <c r="Z36" i="68"/>
  <c r="A36" i="68" s="1"/>
  <c r="Z37" i="68" s="1"/>
  <c r="A37" i="68" s="1"/>
  <c r="I8" i="127"/>
  <c r="K14" i="68"/>
  <c r="I28" i="12"/>
  <c r="I21" i="12"/>
  <c r="I20" i="12"/>
  <c r="I13" i="12"/>
  <c r="I12" i="12"/>
  <c r="K11" i="12"/>
  <c r="I10" i="12"/>
  <c r="K9" i="12"/>
  <c r="Z38" i="68" l="1"/>
  <c r="A38" i="68" s="1"/>
  <c r="K21" i="12"/>
  <c r="K10" i="12"/>
  <c r="L10" i="12" s="1"/>
  <c r="L10" i="127" s="1"/>
  <c r="I10" i="127"/>
  <c r="K20" i="12"/>
  <c r="L20" i="12" s="1"/>
  <c r="K28" i="12"/>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9" i="78"/>
  <c r="K9" i="78"/>
  <c r="K20" i="78"/>
  <c r="K25" i="78"/>
  <c r="K12" i="78"/>
  <c r="K16" i="78"/>
  <c r="K21" i="78"/>
  <c r="K33" i="78"/>
  <c r="K10" i="78"/>
  <c r="K24" i="78"/>
  <c r="K23" i="78"/>
  <c r="K30" i="78"/>
  <c r="K19" i="78"/>
  <c r="K13" i="85"/>
  <c r="K12" i="85"/>
  <c r="K17" i="85"/>
  <c r="K27" i="85"/>
  <c r="K19" i="85"/>
  <c r="K15" i="85"/>
  <c r="K24" i="85"/>
  <c r="K14" i="85"/>
  <c r="K28" i="85"/>
  <c r="K31" i="85"/>
  <c r="K39"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9" i="82"/>
  <c r="K13" i="82"/>
  <c r="K31" i="82"/>
  <c r="K17" i="82"/>
  <c r="K16" i="82"/>
  <c r="K12" i="82"/>
  <c r="K26" i="82"/>
  <c r="K11" i="82"/>
  <c r="K24" i="82"/>
  <c r="K26" i="84"/>
  <c r="K23" i="84"/>
  <c r="K29" i="84"/>
  <c r="K34" i="84"/>
  <c r="K19" i="84"/>
  <c r="K14" i="84"/>
  <c r="K28" i="84"/>
  <c r="K24" i="84"/>
  <c r="K15" i="84"/>
  <c r="K21" i="84"/>
  <c r="K11" i="84"/>
  <c r="K12" i="84"/>
  <c r="K31" i="84"/>
  <c r="K39"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9" i="81"/>
  <c r="K23" i="81"/>
  <c r="K32" i="81"/>
  <c r="K34" i="81"/>
  <c r="K13" i="81"/>
  <c r="K30" i="81"/>
  <c r="K14" i="81"/>
  <c r="K25" i="83"/>
  <c r="K22" i="83"/>
  <c r="K13" i="83"/>
  <c r="K23" i="83"/>
  <c r="K11" i="83"/>
  <c r="K28" i="83"/>
  <c r="K10" i="83"/>
  <c r="K16" i="83"/>
  <c r="K26" i="83"/>
  <c r="K9" i="83"/>
  <c r="K39"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9" i="80"/>
  <c r="K29" i="80"/>
  <c r="K15" i="80"/>
  <c r="K33" i="80"/>
  <c r="K23" i="80"/>
  <c r="K13" i="80"/>
  <c r="K11" i="80"/>
  <c r="K32" i="80"/>
  <c r="K10" i="79"/>
  <c r="K27" i="79"/>
  <c r="K31" i="79"/>
  <c r="K17" i="79"/>
  <c r="K28" i="79"/>
  <c r="K24" i="79"/>
  <c r="K32" i="79"/>
  <c r="K20" i="79"/>
  <c r="K23" i="79"/>
  <c r="K16" i="79"/>
  <c r="K11" i="79"/>
  <c r="K22" i="79"/>
  <c r="K39"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9" i="68"/>
  <c r="K27" i="68"/>
  <c r="K13" i="68"/>
  <c r="K25" i="68"/>
  <c r="K15" i="68"/>
  <c r="K37" i="68"/>
  <c r="K9" i="68"/>
  <c r="K17" i="68"/>
  <c r="K24" i="68"/>
  <c r="K8" i="12"/>
  <c r="Z39" i="68" l="1"/>
  <c r="A39" i="68" s="1"/>
  <c r="K40" i="78"/>
  <c r="K29" i="12"/>
  <c r="L21" i="12"/>
  <c r="L28" i="12"/>
  <c r="K10" i="127"/>
  <c r="K13" i="127"/>
  <c r="K12" i="127"/>
  <c r="K8" i="127"/>
  <c r="K40" i="83"/>
  <c r="K40" i="85"/>
  <c r="K40" i="68"/>
  <c r="K40" i="79"/>
  <c r="K40" i="82"/>
  <c r="K40" i="80"/>
  <c r="K40" i="84"/>
  <c r="K40" i="81"/>
  <c r="L8" i="12"/>
  <c r="L29" i="12" s="1"/>
  <c r="K29" i="127" l="1"/>
  <c r="L8" i="127"/>
  <c r="L29" i="127" s="1"/>
  <c r="A12" i="12"/>
  <c r="A12" i="127" s="1"/>
  <c r="AK7" i="80" l="1"/>
  <c r="U14" i="12"/>
  <c r="AK1" i="81"/>
  <c r="A13" i="12"/>
  <c r="A13" i="127" s="1"/>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D1" i="80"/>
  <c r="AK7" i="81"/>
  <c r="U15" i="12"/>
  <c r="AK1" i="82"/>
  <c r="A14" i="12"/>
  <c r="A14" i="127" s="1"/>
  <c r="Z35" i="81" l="1"/>
  <c r="A35" i="81" s="1"/>
  <c r="Z36" i="81" s="1"/>
  <c r="A36" i="81" s="1"/>
  <c r="Z37" i="81" s="1"/>
  <c r="AG6" i="82"/>
  <c r="AK3" i="82" s="1"/>
  <c r="Z9" i="82" s="1"/>
  <c r="A9" i="82" s="1"/>
  <c r="AG5" i="82"/>
  <c r="AK4" i="82" s="1"/>
  <c r="D1" i="81"/>
  <c r="AK7" i="82"/>
  <c r="U16" i="12"/>
  <c r="AK1" i="83"/>
  <c r="A15" i="12"/>
  <c r="A37" i="81" l="1"/>
  <c r="Z10" i="82"/>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U17" i="12"/>
  <c r="A15" i="127"/>
  <c r="AG5" i="83"/>
  <c r="AK4" i="83" s="1"/>
  <c r="AG6" i="83"/>
  <c r="AK3" i="83" s="1"/>
  <c r="Z9" i="83" s="1"/>
  <c r="A9" i="83" s="1"/>
  <c r="D1" i="82"/>
  <c r="AK7" i="83"/>
  <c r="AK1" i="84"/>
  <c r="A16" i="12"/>
  <c r="Z38" i="81" l="1"/>
  <c r="A38" i="81" s="1"/>
  <c r="Z39" i="81" s="1"/>
  <c r="A39" i="81" s="1"/>
  <c r="Z35" i="82"/>
  <c r="A35" i="82" s="1"/>
  <c r="Z36" i="82" s="1"/>
  <c r="A36" i="82" s="1"/>
  <c r="Z37" i="82" s="1"/>
  <c r="A37" i="82" s="1"/>
  <c r="Z38" i="82" s="1"/>
  <c r="A38" i="82" s="1"/>
  <c r="Z39" i="82" s="1"/>
  <c r="A39" i="82" s="1"/>
  <c r="Z10" i="83"/>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U18" i="12"/>
  <c r="A16" i="127"/>
  <c r="AG5" i="84"/>
  <c r="AK4" i="84" s="1"/>
  <c r="AG6" i="84"/>
  <c r="AK3" i="84" s="1"/>
  <c r="Z9" i="84" s="1"/>
  <c r="A9" i="84" s="1"/>
  <c r="D1" i="83"/>
  <c r="AK7" i="84"/>
  <c r="AK1" i="85"/>
  <c r="A17" i="12"/>
  <c r="Z35" i="83" l="1"/>
  <c r="A35" i="83" s="1"/>
  <c r="Z36" i="83" s="1"/>
  <c r="A36" i="83" s="1"/>
  <c r="Z37" i="83" s="1"/>
  <c r="A37" i="83" s="1"/>
  <c r="Z38" i="83" s="1"/>
  <c r="A38" i="83" s="1"/>
  <c r="Z39" i="83" s="1"/>
  <c r="A39" i="83" s="1"/>
  <c r="Z10" i="84"/>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U19" i="12"/>
  <c r="AG6" i="85"/>
  <c r="AK3" i="85" s="1"/>
  <c r="Z9" i="85" s="1"/>
  <c r="A9" i="85" s="1"/>
  <c r="AG5" i="85"/>
  <c r="AK4" i="85" s="1"/>
  <c r="D1" i="84"/>
  <c r="AK7" i="85"/>
  <c r="A18" i="12"/>
  <c r="Z35" i="84" l="1"/>
  <c r="A35" i="84" s="1"/>
  <c r="Z36" i="84" s="1"/>
  <c r="A36" i="84" s="1"/>
  <c r="Z37" i="84" s="1"/>
  <c r="Z10" i="85"/>
  <c r="A10" i="85" s="1"/>
  <c r="Z11" i="85" s="1"/>
  <c r="A11" i="85" s="1"/>
  <c r="Z12" i="85" s="1"/>
  <c r="A12" i="85" s="1"/>
  <c r="Z13" i="85" s="1"/>
  <c r="A13" i="85" s="1"/>
  <c r="Z14" i="85" s="1"/>
  <c r="A14" i="85" s="1"/>
  <c r="Z15" i="85" s="1"/>
  <c r="A15" i="85" s="1"/>
  <c r="Z16" i="85" s="1"/>
  <c r="A16" i="85" s="1"/>
  <c r="Z17" i="85" s="1"/>
  <c r="A17" i="85" s="1"/>
  <c r="Z18" i="85" s="1"/>
  <c r="A18" i="85" s="1"/>
  <c r="Z19" i="85" s="1"/>
  <c r="A19" i="85" s="1"/>
  <c r="Z20" i="85" s="1"/>
  <c r="A20" i="85" s="1"/>
  <c r="Z21" i="85" s="1"/>
  <c r="A21" i="85" s="1"/>
  <c r="Z22" i="85" s="1"/>
  <c r="A22" i="85" s="1"/>
  <c r="Z23" i="85" s="1"/>
  <c r="A23" i="85" s="1"/>
  <c r="Z24" i="85" s="1"/>
  <c r="A24" i="85" s="1"/>
  <c r="Z25" i="85" s="1"/>
  <c r="A25" i="85" s="1"/>
  <c r="Z26" i="85" s="1"/>
  <c r="A26" i="85" s="1"/>
  <c r="Z27" i="85" s="1"/>
  <c r="A27" i="85" s="1"/>
  <c r="Z28" i="85" s="1"/>
  <c r="A28" i="85" s="1"/>
  <c r="Z29" i="85" s="1"/>
  <c r="A29" i="85" s="1"/>
  <c r="Z30" i="85" s="1"/>
  <c r="A30" i="85" s="1"/>
  <c r="Z31" i="85" s="1"/>
  <c r="A31" i="85" s="1"/>
  <c r="Z32" i="85" s="1"/>
  <c r="A32" i="85" s="1"/>
  <c r="Z33" i="85" s="1"/>
  <c r="A33" i="85" s="1"/>
  <c r="Z34" i="85" s="1"/>
  <c r="A34" i="85" s="1"/>
  <c r="U20" i="12"/>
  <c r="D1" i="85"/>
  <c r="A19" i="12"/>
  <c r="A37" i="84" l="1"/>
  <c r="Z35" i="85"/>
  <c r="A35" i="85" s="1"/>
  <c r="Z36" i="85" s="1"/>
  <c r="A36" i="85" s="1"/>
  <c r="Z37" i="85" s="1"/>
  <c r="A37" i="85" s="1"/>
  <c r="Z38" i="85" s="1"/>
  <c r="A38" i="85" s="1"/>
  <c r="Z39" i="85" s="1"/>
  <c r="A39" i="85" s="1"/>
  <c r="U21" i="12"/>
  <c r="A20" i="12"/>
  <c r="Z38" i="84" l="1"/>
  <c r="A38" i="84" s="1"/>
  <c r="Z39" i="84" s="1"/>
  <c r="A39" i="84" s="1"/>
  <c r="U22" i="12"/>
  <c r="A21" i="12"/>
  <c r="U23" i="12" l="1"/>
  <c r="A22" i="12"/>
  <c r="U24" i="12" l="1"/>
  <c r="A23" i="12"/>
  <c r="U25" i="12" l="1"/>
  <c r="A24" i="12"/>
  <c r="U26" i="12" l="1"/>
  <c r="A25" i="12"/>
  <c r="U27" i="12" l="1"/>
  <c r="A26" i="12"/>
  <c r="U28" i="12" l="1"/>
  <c r="A27" i="12"/>
  <c r="A28" i="12" l="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8" authorId="0" shapeId="0">
      <text>
        <r>
          <rPr>
            <b/>
            <sz val="9"/>
            <color indexed="81"/>
            <rFont val="MS P ゴシック"/>
            <family val="3"/>
            <charset val="128"/>
          </rPr>
          <t>黄色のセルは総支給額を直接入力して下さい</t>
        </r>
      </text>
    </comment>
    <comment ref="J8" authorId="0" shapeId="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<sst xmlns="http://schemas.openxmlformats.org/spreadsheetml/2006/main" count="2461" uniqueCount="180">
  <si>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</si>
  <si>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</si>
  <si>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</si>
  <si>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</si>
  <si>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</si>
  <si>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</si>
  <si>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</si>
  <si>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</si>
  <si>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</si>
  <si>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</si>
  <si>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</si>
  <si>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</si>
  <si>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</si>
  <si>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</si>
  <si>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</si>
  <si>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</si>
  <si>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</si>
  <si>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</si>
  <si>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</si>
  <si>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</si>
  <si>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</si>
  <si>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</si>
  <si>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</si>
  <si>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</si>
  <si>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</si>
  <si>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</si>
  <si>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</si>
  <si>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</si>
  <si>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</si>
  <si>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</si>
  <si>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</si>
  <si>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</si>
  <si>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</si>
  <si>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</si>
  <si>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</si>
  <si>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</si>
  <si>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</si>
  <si>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</si>
  <si>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</si>
  <si>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</si>
  <si>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</si>
  <si>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</si>
  <si>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</si>
  <si>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</si>
  <si>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</si>
  <si>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</si>
  <si>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</si>
  <si>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</si>
  <si>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</si>
  <si>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</si>
  <si>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</si>
  <si>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</si>
  <si>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</si>
  <si>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</si>
  <si>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</si>
  <si>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</si>
  <si>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</si>
  <si>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</si>
  <si>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</si>
  <si>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</si>
  <si>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</si>
  <si>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</si>
  <si>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</si>
  <si>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</si>
  <si>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</si>
  <si>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</si>
  <si>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</si>
  <si>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</si>
  <si>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</si>
  <si>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</si>
  <si>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</si>
  <si>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</si>
  <si>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</si>
  <si>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</si>
  <si>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</si>
  <si>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</si>
  <si>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</si>
  <si>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</si>
  <si>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</si>
  <si>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</si>
  <si>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</si>
  <si>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</si>
  <si>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</si>
  <si>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</si>
  <si>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</si>
  <si>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</si>
  <si>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</si>
  <si>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</si>
  <si>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</si>
  <si>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</si>
  <si>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</si>
  <si>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</si>
  <si>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</si>
  <si>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</si>
  <si>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</si>
  <si>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</si>
  <si>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</si>
  <si>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</si>
  <si>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</si>
  <si>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</si>
  <si>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</si>
  <si>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</si>
  <si>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</si>
  <si>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</si>
  <si>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</si>
  <si>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</si>
  <si>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</si>
  <si>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</si>
  <si>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</si>
  <si>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</si>
  <si>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</si>
  <si>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</si>
  <si>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</si>
  <si>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</si>
  <si>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</si>
  <si>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</si>
  <si>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</si>
  <si>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</si>
  <si>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</si>
  <si>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</si>
  <si>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</si>
  <si>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</si>
  <si>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</si>
  <si>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</si>
  <si>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</si>
  <si>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</si>
  <si>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</si>
  <si>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</si>
  <si>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</si>
  <si>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</si>
  <si>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</si>
  <si>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</si>
  <si>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</si>
  <si>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</si>
  <si>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</si>
  <si>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</si>
  <si>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</si>
  <si>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</si>
  <si>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</si>
  <si>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</si>
  <si>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</si>
  <si>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作業日報の</t>
    </r>
    <r>
      <rPr>
        <b/>
        <sz val="10"/>
        <color rgb="FF000000"/>
        <rFont val="Meiryo UI"/>
        <family val="3"/>
        <charset val="128"/>
      </rPr>
      <t>シート名を該当する年月に修正</t>
    </r>
    <r>
      <rPr>
        <sz val="10"/>
        <color rgb="FF000000"/>
        <rFont val="Meiryo UI"/>
        <family val="3"/>
        <charset val="128"/>
      </rPr>
      <t>し、従事者の日々の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（緑色のシート）は自動的に記載されます（遂行状況報告用）。</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6">
      <t>サギョウ</t>
    </rPh>
    <rPh sb="206" eb="208">
      <t>ニッポウ</t>
    </rPh>
    <rPh sb="212" eb="213">
      <t>メイ</t>
    </rPh>
    <rPh sb="214" eb="216">
      <t>ガイトウ</t>
    </rPh>
    <rPh sb="218" eb="220">
      <t>ネンゲツ</t>
    </rPh>
    <rPh sb="221" eb="223">
      <t>シュウセイ</t>
    </rPh>
    <rPh sb="225" eb="228">
      <t>ジュウジシャ</t>
    </rPh>
    <rPh sb="237" eb="239">
      <t>サギョウ</t>
    </rPh>
    <rPh sb="239" eb="241">
      <t>ナイヨウ</t>
    </rPh>
    <rPh sb="242" eb="244">
      <t>カイハツ</t>
    </rPh>
    <rPh sb="244" eb="246">
      <t>コウテイ</t>
    </rPh>
    <rPh sb="247" eb="249">
      <t>ジッシ</t>
    </rPh>
    <rPh sb="249" eb="251">
      <t>ナイヨウ</t>
    </rPh>
    <rPh sb="352" eb="355">
      <t>ジドウテキ</t>
    </rPh>
    <rPh sb="356" eb="358">
      <t>キサイ</t>
    </rPh>
    <rPh sb="363" eb="367">
      <t>スイコウジョウキョウ</t>
    </rPh>
    <rPh sb="367" eb="370">
      <t>ホウコクヨウ</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</si>
  <si>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</si>
  <si>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</si>
  <si>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</si>
  <si>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</si>
  <si>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中間〆日</t>
    <rPh sb="0" eb="2">
      <t>チュウカン</t>
    </rPh>
    <rPh sb="3" eb="4">
      <t>ジツ</t>
    </rPh>
    <phoneticPr fontId="3"/>
  </si>
  <si>
    <t>様式6-3号（別紙3-2）</t>
    <phoneticPr fontId="3"/>
  </si>
  <si>
    <t>従業員名</t>
    <rPh sb="0" eb="2">
      <t>ジュウギョウ</t>
    </rPh>
    <rPh sb="2" eb="3">
      <t>イン</t>
    </rPh>
    <rPh sb="3" eb="4">
      <t>メイ</t>
    </rPh>
    <phoneticPr fontId="3"/>
  </si>
  <si>
    <t>責任者氏名</t>
    <rPh sb="0" eb="3">
      <t>セキニンシャ</t>
    </rPh>
    <rPh sb="3" eb="5">
      <t>シメイ</t>
    </rPh>
    <phoneticPr fontId="3"/>
  </si>
  <si>
    <t>R5年度単価表</t>
    <rPh sb="2" eb="4">
      <t>ネンド</t>
    </rPh>
    <rPh sb="4" eb="6">
      <t>タンカ</t>
    </rPh>
    <rPh sb="6" eb="7">
      <t>ヒョウ</t>
    </rPh>
    <phoneticPr fontId="3"/>
  </si>
  <si>
    <t>※700000とは、超えられない数字として設定しているだけで特に意味は無い。900000でも良い。</t>
    <rPh sb="10" eb="11">
      <t>コ</t>
    </rPh>
    <rPh sb="16" eb="18">
      <t>スウジ</t>
    </rPh>
    <rPh sb="21" eb="23">
      <t>セッテイ</t>
    </rPh>
    <rPh sb="30" eb="31">
      <t>トク</t>
    </rPh>
    <rPh sb="32" eb="34">
      <t>イミ</t>
    </rPh>
    <rPh sb="35" eb="36">
      <t>ナ</t>
    </rPh>
    <rPh sb="46" eb="47">
      <t>ヨ</t>
    </rPh>
    <phoneticPr fontId="3"/>
  </si>
  <si>
    <t>　</t>
  </si>
  <si>
    <t>設計</t>
  </si>
  <si>
    <t>要件定義</t>
  </si>
  <si>
    <t>目標仕様</t>
  </si>
  <si>
    <t>試作</t>
  </si>
  <si>
    <t>単体テスト</t>
  </si>
  <si>
    <t>総合テスト</t>
  </si>
  <si>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</si>
  <si>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</si>
  <si>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</si>
  <si>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</si>
  <si>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</si>
  <si>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</si>
  <si>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</si>
  <si>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</si>
  <si>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</si>
  <si>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</si>
  <si>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</si>
  <si>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</si>
  <si>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</si>
  <si>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</si>
  <si>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</si>
  <si>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</si>
  <si>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</si>
  <si>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</si>
  <si>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</si>
  <si>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</si>
  <si>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翌月払い⇒2025年11月支払分は本様式でなく様式第7-3号【後期】に入力してください。</t>
    <rPh sb="0" eb="2">
      <t>ヨクゲツ</t>
    </rPh>
    <rPh sb="2" eb="3">
      <t>ハラ</t>
    </rPh>
    <rPh sb="9" eb="10">
      <t>ネン</t>
    </rPh>
    <rPh sb="12" eb="13">
      <t>ガツ</t>
    </rPh>
    <rPh sb="13" eb="16">
      <t>シハライブン</t>
    </rPh>
    <rPh sb="17" eb="20">
      <t>ホンヨウシキ</t>
    </rPh>
    <rPh sb="23" eb="25">
      <t>ヨウシキ</t>
    </rPh>
    <rPh sb="25" eb="26">
      <t>ダイ</t>
    </rPh>
    <rPh sb="29" eb="30">
      <t>ゴウ</t>
    </rPh>
    <rPh sb="31" eb="33">
      <t>コウキ</t>
    </rPh>
    <rPh sb="35" eb="37">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</si>
</sst>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 numFmtId="188" formatCode="&quot;¥&quot;#,##0_);[Red]\(&quot;¥&quot;#,##0\)"/>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6"/>
      <color indexed="8"/>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7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top/>
      <bottom style="thick">
        <color auto="1"/>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style="medium">
        <color indexed="64"/>
      </right>
      <top style="medium">
        <color auto="1"/>
      </top>
      <bottom style="thin">
        <color auto="1"/>
      </bottom>
      <diagonal/>
    </border>
    <border>
      <left style="medium">
        <color auto="1"/>
      </left>
      <right/>
      <top style="thin">
        <color auto="1"/>
      </top>
      <bottom style="medium">
        <color indexed="64"/>
      </bottom>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left style="medium">
        <color indexed="64"/>
      </left>
      <right style="thin">
        <color indexed="64"/>
      </right>
      <top style="thin">
        <color indexed="64"/>
      </top>
      <bottom/>
      <diagonal/>
    </border>
    <border>
      <left style="medium">
        <color indexed="64"/>
      </left>
      <right style="medium">
        <color indexed="64"/>
      </right>
      <top/>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84">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0"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1"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11"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0" xfId="2" applyFont="1" applyBorder="1" applyAlignment="1" applyProtection="1">
      <alignment horizontal="center" vertical="center"/>
    </xf>
    <xf numFmtId="0" fontId="11" fillId="0" borderId="10" xfId="2" applyFont="1" applyBorder="1" applyAlignment="1" applyProtection="1">
      <alignment horizontal="left" vertical="center"/>
    </xf>
    <xf numFmtId="178" fontId="1" fillId="0" borderId="0" xfId="2" applyNumberFormat="1" applyFont="1" applyAlignment="1">
      <alignment vertical="center" wrapText="1"/>
    </xf>
    <xf numFmtId="3" fontId="11" fillId="0" borderId="10" xfId="2" applyNumberFormat="1" applyFont="1" applyBorder="1" applyAlignment="1" applyProtection="1">
      <alignment horizontal="center" vertical="center"/>
    </xf>
    <xf numFmtId="180" fontId="11" fillId="0" borderId="10"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0" xfId="2" applyNumberFormat="1" applyFont="1" applyFill="1" applyBorder="1" applyAlignment="1" applyProtection="1">
      <alignment horizontal="center" vertical="center"/>
    </xf>
    <xf numFmtId="180" fontId="11" fillId="0" borderId="10" xfId="2" applyNumberFormat="1" applyFont="1" applyFill="1" applyBorder="1" applyAlignment="1" applyProtection="1">
      <alignment horizontal="center" vertical="center"/>
    </xf>
    <xf numFmtId="0" fontId="1" fillId="0" borderId="10"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2"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6" xfId="0" applyFont="1" applyBorder="1" applyAlignment="1">
      <alignment vertical="center"/>
    </xf>
    <xf numFmtId="0" fontId="4" fillId="0" borderId="0" xfId="0" applyFont="1" applyAlignment="1">
      <alignment horizontal="lef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5"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0" xfId="2" applyNumberFormat="1" applyFont="1" applyBorder="1">
      <alignment vertical="center"/>
    </xf>
    <xf numFmtId="178" fontId="1" fillId="0" borderId="0" xfId="2" applyNumberFormat="1" applyFont="1" applyBorder="1">
      <alignment vertical="center"/>
    </xf>
    <xf numFmtId="178" fontId="1" fillId="0" borderId="18"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17" fillId="0" borderId="0" xfId="0" applyFont="1" applyAlignment="1">
      <alignment horizont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0"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0"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0" xfId="0" applyNumberFormat="1" applyFont="1" applyBorder="1" applyAlignment="1" applyProtection="1">
      <alignment horizontal="center" vertical="center"/>
    </xf>
    <xf numFmtId="0" fontId="12" fillId="0" borderId="12" xfId="0" applyFont="1" applyBorder="1" applyAlignment="1" applyProtection="1">
      <alignment vertical="center"/>
    </xf>
    <xf numFmtId="0" fontId="13" fillId="0" borderId="10" xfId="0" applyFont="1" applyFill="1" applyBorder="1" applyAlignment="1" applyProtection="1">
      <alignment horizontal="center" vertical="center"/>
    </xf>
    <xf numFmtId="0" fontId="16" fillId="0" borderId="10"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9" fillId="0" borderId="0" xfId="2" applyNumberFormat="1" applyFont="1" applyAlignment="1">
      <alignment vertical="center"/>
    </xf>
    <xf numFmtId="0" fontId="18" fillId="0" borderId="0" xfId="0" applyFont="1" applyAlignment="1">
      <alignment vertical="center"/>
    </xf>
    <xf numFmtId="0" fontId="19" fillId="0" borderId="0" xfId="0" applyFont="1" applyAlignment="1">
      <alignment vertical="center"/>
    </xf>
    <xf numFmtId="178" fontId="19" fillId="0" borderId="0" xfId="2" applyNumberFormat="1" applyFont="1">
      <alignment vertical="center"/>
    </xf>
    <xf numFmtId="178" fontId="19" fillId="0" borderId="0" xfId="2" applyNumberFormat="1" applyFont="1" applyAlignment="1"/>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6" xfId="0" applyFont="1" applyBorder="1" applyAlignment="1" applyProtection="1">
      <alignment horizontal="left" vertical="center"/>
    </xf>
    <xf numFmtId="0" fontId="14" fillId="0" borderId="38" xfId="0" applyFont="1" applyBorder="1" applyAlignment="1" applyProtection="1">
      <alignment horizontal="left" vertical="center"/>
    </xf>
    <xf numFmtId="38" fontId="4" fillId="0" borderId="1" xfId="1" applyFont="1" applyBorder="1" applyAlignment="1" applyProtection="1">
      <alignment horizontal="right" vertical="center"/>
    </xf>
    <xf numFmtId="0" fontId="0" fillId="0" borderId="0" xfId="0" applyAlignment="1" applyProtection="1">
      <alignment vertical="center"/>
    </xf>
    <xf numFmtId="184" fontId="15" fillId="0" borderId="14"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7" xfId="0" applyFont="1" applyFill="1" applyBorder="1" applyAlignment="1">
      <alignment horizontal="center" vertical="center"/>
    </xf>
    <xf numFmtId="184" fontId="15" fillId="0" borderId="35" xfId="0" applyNumberFormat="1" applyFont="1" applyFill="1" applyBorder="1" applyAlignment="1" applyProtection="1">
      <alignment horizontal="right" vertical="center"/>
      <protection locked="0"/>
    </xf>
    <xf numFmtId="0" fontId="15" fillId="0" borderId="37" xfId="0" applyFont="1" applyFill="1" applyBorder="1" applyAlignment="1">
      <alignment horizontal="center" vertical="center"/>
    </xf>
    <xf numFmtId="0" fontId="15" fillId="0" borderId="36" xfId="0" applyNumberFormat="1" applyFont="1" applyFill="1" applyBorder="1" applyAlignment="1" applyProtection="1">
      <alignment horizontal="center" vertical="center"/>
    </xf>
    <xf numFmtId="20" fontId="14" fillId="0" borderId="37" xfId="0" applyNumberFormat="1" applyFont="1" applyFill="1" applyBorder="1" applyAlignment="1" applyProtection="1">
      <alignment horizontal="left" vertical="center"/>
    </xf>
    <xf numFmtId="182" fontId="15" fillId="0" borderId="37" xfId="0" applyNumberFormat="1" applyFont="1" applyFill="1" applyBorder="1" applyAlignment="1" applyProtection="1">
      <alignment horizontal="center" vertical="center"/>
    </xf>
    <xf numFmtId="38" fontId="15" fillId="0" borderId="36"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3" xfId="0" applyNumberFormat="1" applyFont="1" applyFill="1" applyBorder="1" applyAlignment="1" applyProtection="1">
      <alignment horizontal="center" vertical="center"/>
      <protection locked="0"/>
    </xf>
    <xf numFmtId="20" fontId="15" fillId="3" borderId="36" xfId="0" applyNumberFormat="1" applyFont="1" applyFill="1" applyBorder="1" applyAlignment="1" applyProtection="1">
      <alignment horizontal="center" vertical="center"/>
      <protection locked="0"/>
    </xf>
    <xf numFmtId="20" fontId="15" fillId="3" borderId="6"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37" xfId="0" applyNumberFormat="1" applyFont="1" applyFill="1" applyBorder="1" applyAlignment="1" applyProtection="1">
      <alignment horizontal="center" vertical="center"/>
      <protection locked="0"/>
    </xf>
    <xf numFmtId="183" fontId="0" fillId="3" borderId="10" xfId="0" applyNumberFormat="1" applyFill="1" applyBorder="1" applyAlignment="1" applyProtection="1">
      <alignment horizontal="center" vertical="center"/>
      <protection locked="0"/>
    </xf>
    <xf numFmtId="178" fontId="1" fillId="3" borderId="10" xfId="2" applyNumberFormat="1" applyFont="1" applyFill="1" applyBorder="1" applyAlignment="1" applyProtection="1">
      <alignment horizontal="center" vertical="center"/>
      <protection locked="0"/>
    </xf>
    <xf numFmtId="183" fontId="0" fillId="4" borderId="4" xfId="0" applyNumberFormat="1" applyFill="1" applyBorder="1" applyAlignment="1" applyProtection="1">
      <alignment horizontal="center" vertical="center"/>
      <protection locked="0"/>
    </xf>
    <xf numFmtId="0" fontId="0" fillId="4" borderId="0" xfId="0" applyFill="1" applyBorder="1" applyAlignment="1">
      <alignment horizontal="center" vertical="center"/>
    </xf>
    <xf numFmtId="183" fontId="0" fillId="4" borderId="3" xfId="0" applyNumberFormat="1" applyFill="1" applyBorder="1" applyAlignment="1" applyProtection="1">
      <alignment horizontal="center" vertical="center"/>
      <protection locked="0"/>
    </xf>
    <xf numFmtId="183" fontId="0" fillId="4" borderId="7" xfId="0" applyNumberFormat="1" applyFill="1" applyBorder="1" applyAlignment="1" applyProtection="1">
      <alignment horizontal="center" vertical="center"/>
      <protection locked="0"/>
    </xf>
    <xf numFmtId="0" fontId="0" fillId="0" borderId="0" xfId="0" applyFont="1" applyAlignment="1">
      <alignment horizontal="center" vertical="center"/>
    </xf>
    <xf numFmtId="0" fontId="0" fillId="0" borderId="10" xfId="0" applyFont="1" applyBorder="1" applyAlignment="1">
      <alignment horizontal="center" vertical="center"/>
    </xf>
    <xf numFmtId="184" fontId="15" fillId="0" borderId="14" xfId="0" applyNumberFormat="1" applyFont="1" applyFill="1" applyBorder="1" applyAlignment="1" applyProtection="1">
      <alignment horizontal="right" vertical="center" shrinkToFit="1"/>
      <protection locked="0"/>
    </xf>
    <xf numFmtId="184" fontId="15" fillId="0" borderId="35"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6" xfId="2" applyNumberFormat="1" applyFont="1" applyBorder="1" applyAlignment="1" applyProtection="1">
      <alignment vertical="center" shrinkToFit="1"/>
    </xf>
    <xf numFmtId="0" fontId="4" fillId="0" borderId="0" xfId="0" applyFont="1" applyAlignment="1" applyProtection="1">
      <alignment vertical="center"/>
    </xf>
    <xf numFmtId="0" fontId="22" fillId="0" borderId="0" xfId="0" applyFont="1" applyAlignment="1" applyProtection="1">
      <alignment vertical="center"/>
    </xf>
    <xf numFmtId="178" fontId="1" fillId="0" borderId="42" xfId="2" applyNumberFormat="1" applyFont="1" applyBorder="1" applyAlignment="1" applyProtection="1">
      <alignment horizontal="right" vertical="center" shrinkToFit="1"/>
    </xf>
    <xf numFmtId="181" fontId="1" fillId="0" borderId="41" xfId="2" applyNumberFormat="1" applyFont="1" applyBorder="1" applyAlignment="1" applyProtection="1">
      <alignment horizontal="right" vertical="center" shrinkToFit="1"/>
    </xf>
    <xf numFmtId="178" fontId="1" fillId="0" borderId="41" xfId="2" applyNumberFormat="1" applyFont="1" applyBorder="1" applyAlignment="1" applyProtection="1">
      <alignment horizontal="right" vertical="center" shrinkToFit="1"/>
    </xf>
    <xf numFmtId="178" fontId="1" fillId="0" borderId="43" xfId="2" applyNumberFormat="1" applyFont="1" applyBorder="1" applyAlignment="1" applyProtection="1">
      <alignment horizontal="right" vertical="center" shrinkToFit="1"/>
    </xf>
    <xf numFmtId="178" fontId="1" fillId="0" borderId="8" xfId="2" applyNumberFormat="1" applyFont="1" applyBorder="1" applyAlignment="1" applyProtection="1">
      <alignment vertical="center" shrinkToFit="1"/>
    </xf>
    <xf numFmtId="178" fontId="9" fillId="5" borderId="10" xfId="2" applyNumberFormat="1" applyFont="1" applyFill="1" applyBorder="1" applyAlignment="1" applyProtection="1">
      <alignment horizontal="center" vertical="center" wrapText="1" shrinkToFit="1"/>
    </xf>
    <xf numFmtId="178" fontId="1" fillId="5" borderId="10"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6" xfId="2" applyNumberFormat="1" applyFont="1" applyFill="1" applyBorder="1" applyAlignment="1" applyProtection="1">
      <alignment horizontal="center" vertical="center" wrapText="1" shrinkToFit="1"/>
    </xf>
    <xf numFmtId="178" fontId="9" fillId="5" borderId="12"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0" xfId="0" applyNumberFormat="1" applyBorder="1"/>
    <xf numFmtId="14" fontId="1" fillId="0" borderId="0" xfId="2" applyNumberFormat="1" applyFont="1" applyAlignment="1" applyProtection="1">
      <alignment vertical="center" wrapText="1"/>
    </xf>
    <xf numFmtId="179" fontId="1" fillId="5" borderId="11" xfId="2" applyNumberFormat="1" applyFont="1" applyFill="1" applyBorder="1" applyAlignment="1" applyProtection="1">
      <alignment horizontal="center" vertical="center" wrapText="1" shrinkToFit="1"/>
    </xf>
    <xf numFmtId="0" fontId="1" fillId="0" borderId="44" xfId="2" applyNumberFormat="1" applyFont="1" applyBorder="1" applyAlignment="1" applyProtection="1">
      <alignment vertical="center" shrinkToFit="1"/>
    </xf>
    <xf numFmtId="0" fontId="1" fillId="0" borderId="45" xfId="2" applyNumberFormat="1" applyFont="1" applyBorder="1" applyAlignment="1" applyProtection="1">
      <alignment vertical="center" shrinkToFit="1"/>
    </xf>
    <xf numFmtId="186" fontId="0" fillId="0" borderId="40" xfId="0" applyNumberFormat="1" applyBorder="1"/>
    <xf numFmtId="0" fontId="24" fillId="0" borderId="0" xfId="0" applyFont="1" applyAlignment="1">
      <alignment vertical="center"/>
    </xf>
    <xf numFmtId="178" fontId="25" fillId="0" borderId="0" xfId="2" applyNumberFormat="1" applyFont="1" applyProtection="1">
      <alignment vertical="center"/>
    </xf>
    <xf numFmtId="178" fontId="25" fillId="0" borderId="0" xfId="2" applyNumberFormat="1" applyFont="1">
      <alignment vertical="center"/>
    </xf>
    <xf numFmtId="0" fontId="0" fillId="0" borderId="10"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37"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7" xfId="0" applyNumberFormat="1" applyFont="1" applyFill="1" applyBorder="1" applyAlignment="1" applyProtection="1">
      <alignment horizontal="center" vertical="center" wrapText="1"/>
    </xf>
    <xf numFmtId="183" fontId="15" fillId="3" borderId="29" xfId="0" applyNumberFormat="1" applyFont="1" applyFill="1" applyBorder="1" applyAlignment="1" applyProtection="1">
      <alignment horizontal="center" vertical="center"/>
      <protection locked="0"/>
    </xf>
    <xf numFmtId="183" fontId="15" fillId="3" borderId="51"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2" xfId="0" applyFont="1" applyBorder="1" applyAlignment="1" applyProtection="1">
      <alignment vertical="center"/>
    </xf>
    <xf numFmtId="20" fontId="12" fillId="0" borderId="10" xfId="0" applyNumberFormat="1" applyFont="1" applyBorder="1" applyAlignment="1">
      <alignment horizontal="center" vertical="center"/>
    </xf>
    <xf numFmtId="178" fontId="27" fillId="0" borderId="0" xfId="2" applyNumberFormat="1" applyFont="1" applyAlignment="1">
      <alignment vertical="top"/>
    </xf>
    <xf numFmtId="178" fontId="28" fillId="0" borderId="0" xfId="2" applyNumberFormat="1" applyFont="1" applyBorder="1">
      <alignment vertical="center"/>
    </xf>
    <xf numFmtId="0" fontId="1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left" vertical="center"/>
    </xf>
    <xf numFmtId="0" fontId="31" fillId="6" borderId="0" xfId="0" applyFont="1" applyFill="1" applyAlignment="1">
      <alignment horizontal="center" vertical="center"/>
    </xf>
    <xf numFmtId="0" fontId="0" fillId="0" borderId="0" xfId="0" applyFont="1" applyBorder="1" applyAlignment="1">
      <alignment horizontal="left" vertical="center"/>
    </xf>
    <xf numFmtId="178" fontId="1" fillId="8" borderId="40" xfId="0" applyNumberFormat="1" applyFont="1" applyFill="1" applyBorder="1" applyAlignment="1" applyProtection="1">
      <alignment vertical="center" shrinkToFit="1"/>
      <protection locked="0"/>
    </xf>
    <xf numFmtId="178" fontId="1" fillId="8" borderId="40" xfId="2" applyNumberForma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57"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0"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0" xfId="0" applyFont="1" applyBorder="1" applyAlignment="1">
      <alignment vertical="center"/>
    </xf>
    <xf numFmtId="0" fontId="0" fillId="0" borderId="10" xfId="0" applyFont="1" applyBorder="1" applyAlignment="1">
      <alignment vertical="center"/>
    </xf>
    <xf numFmtId="0" fontId="15" fillId="0" borderId="10"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2" xfId="0" applyFont="1" applyBorder="1" applyAlignment="1">
      <alignment horizontal="center" vertical="center"/>
    </xf>
    <xf numFmtId="0" fontId="5" fillId="0" borderId="40" xfId="0" applyFont="1" applyBorder="1" applyAlignment="1">
      <alignment horizontal="center" vertical="center"/>
    </xf>
    <xf numFmtId="0" fontId="14" fillId="0" borderId="35"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7" xfId="0" applyFont="1" applyBorder="1" applyAlignment="1" applyProtection="1">
      <alignment horizontal="left" vertical="center"/>
    </xf>
    <xf numFmtId="0" fontId="14" fillId="3" borderId="59" xfId="0" applyNumberFormat="1" applyFont="1" applyFill="1" applyBorder="1" applyAlignment="1" applyProtection="1">
      <alignment horizontal="center" vertical="center" wrapText="1"/>
      <protection locked="0"/>
    </xf>
    <xf numFmtId="0" fontId="1" fillId="0" borderId="55" xfId="2" applyNumberFormat="1" applyFont="1" applyBorder="1" applyAlignment="1" applyProtection="1">
      <alignment vertical="center" shrinkToFit="1"/>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1" xfId="0" applyBorder="1"/>
    <xf numFmtId="0" fontId="0" fillId="0" borderId="31" xfId="0" applyBorder="1" applyAlignment="1">
      <alignment vertical="center"/>
    </xf>
    <xf numFmtId="0" fontId="0" fillId="0" borderId="3" xfId="0" applyBorder="1"/>
    <xf numFmtId="0" fontId="0" fillId="0" borderId="32" xfId="0" applyBorder="1"/>
    <xf numFmtId="14" fontId="1" fillId="0" borderId="12" xfId="2" applyNumberFormat="1" applyFont="1" applyBorder="1" applyAlignment="1" applyProtection="1">
      <alignment vertical="center" wrapText="1"/>
    </xf>
    <xf numFmtId="14" fontId="1" fillId="0" borderId="39" xfId="2" applyNumberFormat="1" applyFont="1" applyBorder="1" applyAlignment="1" applyProtection="1">
      <alignment vertical="center" wrapText="1"/>
    </xf>
    <xf numFmtId="14" fontId="1" fillId="0" borderId="19"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1" xfId="2" applyNumberFormat="1" applyFont="1" applyBorder="1" applyAlignment="1">
      <alignment horizontal="center" vertical="center" wrapText="1"/>
    </xf>
    <xf numFmtId="178" fontId="1" fillId="0" borderId="32" xfId="2" applyNumberFormat="1" applyFont="1" applyBorder="1" applyAlignment="1">
      <alignment horizontal="center" vertical="center" wrapText="1"/>
    </xf>
    <xf numFmtId="178" fontId="1" fillId="0" borderId="10" xfId="2" applyNumberFormat="1" applyFont="1" applyBorder="1" applyAlignment="1" applyProtection="1">
      <alignment vertical="center" wrapText="1"/>
    </xf>
    <xf numFmtId="178" fontId="1" fillId="0" borderId="7" xfId="2" applyNumberFormat="1" applyFont="1" applyBorder="1" applyProtection="1">
      <alignment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7" xfId="2" applyNumberFormat="1" applyFont="1" applyBorder="1" applyAlignment="1" applyProtection="1">
      <alignment vertical="center" shrinkToFit="1"/>
    </xf>
    <xf numFmtId="178" fontId="1" fillId="4" borderId="2" xfId="2" applyNumberFormat="1" applyFont="1" applyFill="1" applyBorder="1" applyAlignment="1" applyProtection="1">
      <alignment vertical="center" wrapText="1"/>
    </xf>
    <xf numFmtId="179" fontId="1" fillId="0" borderId="6"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6" xfId="2" applyNumberFormat="1" applyFont="1" applyBorder="1" applyAlignment="1" applyProtection="1">
      <alignment horizontal="right" vertical="center" shrinkToFit="1"/>
    </xf>
    <xf numFmtId="179" fontId="1" fillId="0" borderId="16" xfId="2" applyNumberFormat="1" applyFont="1" applyBorder="1" applyAlignment="1" applyProtection="1">
      <alignment vertical="center" shrinkToFit="1"/>
    </xf>
    <xf numFmtId="178" fontId="1" fillId="0" borderId="16" xfId="2" applyNumberFormat="1" applyFont="1" applyBorder="1" applyAlignment="1" applyProtection="1">
      <alignment vertical="center" shrinkToFit="1"/>
    </xf>
    <xf numFmtId="0" fontId="0" fillId="0" borderId="60" xfId="0" applyBorder="1" applyAlignment="1">
      <alignment horizontal="right"/>
    </xf>
    <xf numFmtId="178" fontId="1" fillId="0" borderId="16"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0"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7"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9" fillId="0" borderId="0" xfId="2" applyNumberFormat="1" applyFont="1" applyAlignment="1" applyProtection="1">
      <alignment horizontal="center" vertical="center" textRotation="255" wrapText="1"/>
    </xf>
    <xf numFmtId="0" fontId="0" fillId="9" borderId="10" xfId="0" applyFill="1" applyBorder="1" applyProtection="1">
      <protection locked="0"/>
    </xf>
    <xf numFmtId="178" fontId="1" fillId="0" borderId="6"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2" xfId="1" applyNumberFormat="1" applyFont="1" applyFill="1" applyBorder="1" applyAlignment="1" applyProtection="1">
      <alignment horizontal="right" vertical="center" shrinkToFit="1"/>
    </xf>
    <xf numFmtId="0" fontId="18" fillId="0" borderId="0" xfId="0" applyFont="1" applyAlignment="1">
      <alignment horizontal="left" vertical="top"/>
    </xf>
    <xf numFmtId="0" fontId="32"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7" fillId="0" borderId="0" xfId="0" applyFont="1" applyAlignment="1">
      <alignment vertical="center"/>
    </xf>
    <xf numFmtId="0" fontId="0" fillId="0" borderId="31" xfId="0" applyBorder="1" applyAlignment="1">
      <alignment horizontal="right"/>
    </xf>
    <xf numFmtId="187" fontId="0" fillId="10" borderId="40" xfId="0" applyNumberFormat="1" applyFill="1" applyBorder="1" applyAlignment="1" applyProtection="1">
      <alignment horizontal="center" shrinkToFit="1"/>
      <protection locked="0"/>
    </xf>
    <xf numFmtId="0" fontId="1" fillId="7" borderId="12" xfId="1" applyNumberFormat="1" applyFont="1" applyFill="1" applyBorder="1" applyAlignment="1">
      <alignment horizontal="center" vertical="center"/>
    </xf>
    <xf numFmtId="0" fontId="1" fillId="7" borderId="10" xfId="1" applyNumberFormat="1" applyFont="1" applyFill="1" applyBorder="1" applyAlignment="1">
      <alignment horizontal="center" vertical="center"/>
    </xf>
    <xf numFmtId="178" fontId="1" fillId="7" borderId="12" xfId="2" applyNumberFormat="1" applyFont="1" applyFill="1" applyBorder="1" applyAlignment="1">
      <alignment horizontal="center" vertical="center"/>
    </xf>
    <xf numFmtId="0" fontId="1" fillId="7" borderId="39" xfId="1" applyNumberFormat="1" applyFont="1" applyFill="1" applyBorder="1" applyAlignment="1">
      <alignment horizontal="center" vertical="center"/>
    </xf>
    <xf numFmtId="178" fontId="1" fillId="7" borderId="39" xfId="2" applyNumberFormat="1" applyFont="1" applyFill="1" applyBorder="1" applyAlignment="1">
      <alignment horizontal="center" vertical="center"/>
    </xf>
    <xf numFmtId="0" fontId="1" fillId="7" borderId="19" xfId="1" applyNumberFormat="1" applyFont="1" applyFill="1" applyBorder="1" applyAlignment="1">
      <alignment horizontal="center" vertical="center"/>
    </xf>
    <xf numFmtId="178" fontId="1" fillId="7" borderId="19" xfId="2" applyNumberFormat="1" applyFont="1" applyFill="1" applyBorder="1" applyAlignment="1">
      <alignment horizontal="center" vertical="center"/>
    </xf>
    <xf numFmtId="178" fontId="1" fillId="7" borderId="6" xfId="2" applyNumberFormat="1" applyFont="1" applyFill="1" applyBorder="1" applyAlignment="1" applyProtection="1">
      <alignment horizontal="center" vertical="center" wrapText="1"/>
    </xf>
    <xf numFmtId="178" fontId="1" fillId="7" borderId="7" xfId="2" applyNumberFormat="1" applyFont="1" applyFill="1" applyBorder="1" applyAlignment="1">
      <alignment horizontal="center" vertical="center"/>
    </xf>
    <xf numFmtId="0" fontId="0" fillId="7" borderId="12" xfId="0" applyFill="1" applyBorder="1" applyAlignment="1">
      <alignment vertical="center"/>
    </xf>
    <xf numFmtId="178" fontId="1" fillId="7" borderId="3" xfId="2" applyNumberFormat="1" applyFont="1" applyFill="1" applyBorder="1" applyAlignment="1">
      <alignment horizontal="center" vertical="center"/>
    </xf>
    <xf numFmtId="0" fontId="0" fillId="7" borderId="39" xfId="0" applyFill="1" applyBorder="1" applyAlignment="1">
      <alignment vertical="center"/>
    </xf>
    <xf numFmtId="0" fontId="0" fillId="7" borderId="19" xfId="0" applyFill="1" applyBorder="1" applyAlignment="1">
      <alignment vertical="center"/>
    </xf>
    <xf numFmtId="187" fontId="0" fillId="7" borderId="26" xfId="0" applyNumberFormat="1" applyFill="1" applyBorder="1" applyAlignment="1" applyProtection="1">
      <alignment horizontal="center" shrinkToFit="1"/>
      <protection locked="0"/>
    </xf>
    <xf numFmtId="14" fontId="0" fillId="10" borderId="31" xfId="0" applyNumberFormat="1" applyFill="1" applyBorder="1"/>
    <xf numFmtId="178" fontId="1" fillId="4" borderId="6" xfId="2" applyNumberFormat="1" applyFont="1" applyFill="1" applyBorder="1" applyAlignment="1" applyProtection="1">
      <alignment vertical="center" shrinkToFit="1"/>
    </xf>
    <xf numFmtId="179" fontId="1" fillId="4" borderId="6" xfId="2" applyNumberFormat="1" applyFont="1" applyFill="1" applyBorder="1" applyAlignment="1" applyProtection="1">
      <alignment vertical="center" shrinkToFit="1"/>
    </xf>
    <xf numFmtId="178" fontId="1" fillId="4" borderId="4" xfId="2" applyNumberFormat="1" applyFont="1" applyFill="1" applyBorder="1" applyAlignment="1" applyProtection="1">
      <alignment vertical="center" wrapText="1"/>
    </xf>
    <xf numFmtId="179" fontId="1" fillId="4" borderId="4" xfId="2" applyNumberFormat="1" applyFont="1" applyFill="1" applyBorder="1" applyAlignment="1" applyProtection="1">
      <alignment vertical="center" shrinkToFit="1"/>
    </xf>
    <xf numFmtId="178" fontId="1" fillId="4" borderId="11" xfId="2" applyNumberFormat="1" applyFont="1" applyFill="1" applyBorder="1" applyAlignment="1" applyProtection="1">
      <alignment vertical="center" shrinkToFit="1"/>
    </xf>
    <xf numFmtId="178" fontId="1" fillId="0" borderId="10" xfId="0" applyNumberFormat="1" applyFont="1" applyFill="1" applyBorder="1" applyAlignment="1" applyProtection="1">
      <alignment vertical="center" shrinkToFit="1"/>
    </xf>
    <xf numFmtId="178" fontId="1" fillId="0" borderId="10" xfId="2" applyNumberFormat="1" applyFill="1" applyBorder="1" applyAlignment="1" applyProtection="1">
      <alignment vertical="center" shrinkToFit="1"/>
    </xf>
    <xf numFmtId="178" fontId="1" fillId="0" borderId="56" xfId="2" applyNumberFormat="1" applyFill="1" applyBorder="1" applyAlignment="1" applyProtection="1">
      <alignment vertical="center" shrinkToFit="1"/>
    </xf>
    <xf numFmtId="178" fontId="40" fillId="0" borderId="0" xfId="2" applyNumberFormat="1" applyFont="1" applyProtection="1">
      <alignment vertical="center"/>
    </xf>
    <xf numFmtId="0" fontId="0" fillId="9" borderId="29" xfId="0" applyNumberFormat="1" applyFont="1" applyFill="1" applyBorder="1" applyAlignment="1" applyProtection="1">
      <alignment horizontal="center" vertical="center" wrapText="1"/>
      <protection locked="0"/>
    </xf>
    <xf numFmtId="0" fontId="0" fillId="9" borderId="47" xfId="0" applyNumberFormat="1" applyFont="1" applyFill="1" applyBorder="1" applyAlignment="1" applyProtection="1">
      <alignment horizontal="center" vertical="center" wrapText="1"/>
      <protection locked="0"/>
    </xf>
    <xf numFmtId="0" fontId="14" fillId="3" borderId="51" xfId="0" applyNumberFormat="1" applyFont="1" applyFill="1" applyBorder="1" applyAlignment="1" applyProtection="1">
      <alignment horizontal="center" vertical="center" wrapText="1"/>
      <protection locked="0"/>
    </xf>
    <xf numFmtId="0" fontId="14" fillId="3" borderId="65" xfId="0" applyNumberFormat="1" applyFont="1" applyFill="1" applyBorder="1" applyAlignment="1" applyProtection="1">
      <alignment horizontal="center" vertical="center"/>
      <protection locked="0"/>
    </xf>
    <xf numFmtId="0" fontId="14" fillId="3" borderId="65" xfId="0" applyNumberFormat="1" applyFont="1" applyFill="1" applyBorder="1" applyAlignment="1" applyProtection="1">
      <alignment horizontal="center" vertical="center" wrapText="1"/>
      <protection locked="0"/>
    </xf>
    <xf numFmtId="0" fontId="0" fillId="9" borderId="34" xfId="0" applyNumberFormat="1" applyFont="1" applyFill="1" applyBorder="1" applyAlignment="1" applyProtection="1">
      <alignment horizontal="center" vertical="center" wrapText="1"/>
      <protection locked="0"/>
    </xf>
    <xf numFmtId="0" fontId="15" fillId="0" borderId="23" xfId="0" applyFont="1" applyBorder="1" applyAlignment="1" applyProtection="1">
      <alignment horizontal="left" vertical="center"/>
    </xf>
    <xf numFmtId="0" fontId="14" fillId="0" borderId="23" xfId="0" applyFont="1" applyBorder="1" applyAlignment="1" applyProtection="1">
      <alignment horizontal="left" vertical="center"/>
    </xf>
    <xf numFmtId="184" fontId="15" fillId="0" borderId="71" xfId="0" applyNumberFormat="1" applyFont="1" applyFill="1" applyBorder="1" applyAlignment="1" applyProtection="1">
      <alignment horizontal="right" vertical="center" shrinkToFit="1"/>
      <protection locked="0"/>
    </xf>
    <xf numFmtId="0" fontId="15" fillId="0" borderId="13" xfId="0" applyNumberFormat="1" applyFont="1" applyFill="1" applyBorder="1" applyAlignment="1" applyProtection="1">
      <alignment horizontal="center" vertical="center"/>
    </xf>
    <xf numFmtId="20" fontId="14" fillId="0" borderId="7" xfId="0" applyNumberFormat="1" applyFont="1" applyFill="1" applyBorder="1" applyAlignment="1" applyProtection="1">
      <alignment horizontal="left" vertical="center"/>
    </xf>
    <xf numFmtId="182" fontId="15" fillId="0" borderId="7" xfId="0" applyNumberFormat="1" applyFont="1" applyFill="1" applyBorder="1" applyAlignment="1" applyProtection="1">
      <alignment horizontal="center" vertical="center"/>
    </xf>
    <xf numFmtId="177" fontId="14" fillId="0" borderId="7" xfId="0" applyNumberFormat="1" applyFont="1" applyFill="1" applyBorder="1" applyAlignment="1" applyProtection="1">
      <alignment horizontal="left" vertical="center" wrapText="1"/>
    </xf>
    <xf numFmtId="20" fontId="15" fillId="0" borderId="51" xfId="0" applyNumberFormat="1" applyFont="1" applyFill="1" applyBorder="1" applyAlignment="1" applyProtection="1">
      <alignment horizontal="center" vertical="center" wrapText="1"/>
    </xf>
    <xf numFmtId="38" fontId="15" fillId="0" borderId="13" xfId="1" applyFont="1" applyFill="1" applyBorder="1" applyAlignment="1" applyProtection="1">
      <alignment horizontal="right" vertical="center"/>
    </xf>
    <xf numFmtId="0" fontId="14" fillId="0" borderId="11" xfId="0" applyFont="1" applyBorder="1" applyAlignment="1" applyProtection="1">
      <alignment horizontal="left" vertical="center"/>
    </xf>
    <xf numFmtId="0" fontId="14" fillId="3" borderId="72" xfId="0" applyNumberFormat="1" applyFont="1" applyFill="1" applyBorder="1" applyAlignment="1" applyProtection="1">
      <alignment horizontal="center" vertical="center"/>
      <protection locked="0"/>
    </xf>
    <xf numFmtId="0" fontId="0" fillId="9" borderId="51" xfId="0" applyNumberFormat="1" applyFont="1" applyFill="1" applyBorder="1" applyAlignment="1" applyProtection="1">
      <alignment horizontal="center" vertical="center" wrapText="1"/>
      <protection locked="0"/>
    </xf>
    <xf numFmtId="184" fontId="15" fillId="0" borderId="71" xfId="0" applyNumberFormat="1" applyFont="1" applyFill="1" applyBorder="1" applyAlignment="1" applyProtection="1">
      <alignment horizontal="right" vertical="center"/>
      <protection locked="0"/>
    </xf>
    <xf numFmtId="0" fontId="14" fillId="3" borderId="51" xfId="0" applyNumberFormat="1" applyFont="1" applyFill="1" applyBorder="1" applyAlignment="1" applyProtection="1">
      <alignment horizontal="center" vertical="center"/>
      <protection locked="0"/>
    </xf>
    <xf numFmtId="0" fontId="14" fillId="3" borderId="72" xfId="0" applyNumberFormat="1" applyFont="1" applyFill="1" applyBorder="1" applyAlignment="1" applyProtection="1">
      <alignment horizontal="center" vertical="center" wrapText="1"/>
      <protection locked="0"/>
    </xf>
    <xf numFmtId="183" fontId="15" fillId="3" borderId="34" xfId="0" applyNumberFormat="1" applyFont="1" applyFill="1" applyBorder="1" applyAlignment="1" applyProtection="1">
      <alignment horizontal="center" vertical="center"/>
      <protection locked="0"/>
    </xf>
    <xf numFmtId="0" fontId="14" fillId="0" borderId="7" xfId="0" applyFont="1" applyBorder="1" applyAlignment="1" applyProtection="1">
      <alignment horizontal="left" vertical="center"/>
    </xf>
    <xf numFmtId="0" fontId="4" fillId="0" borderId="0" xfId="0" applyFont="1" applyAlignment="1">
      <alignment horizontal="center" vertical="center"/>
    </xf>
    <xf numFmtId="0" fontId="26" fillId="0" borderId="58" xfId="0" applyFont="1" applyBorder="1" applyAlignment="1">
      <alignment horizontal="center" vertical="center"/>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6" xfId="0" applyFill="1" applyBorder="1" applyAlignment="1"/>
    <xf numFmtId="0" fontId="19" fillId="0" borderId="0" xfId="0" applyFont="1" applyAlignment="1">
      <alignment horizontal="left" vertical="center" wrapText="1"/>
    </xf>
    <xf numFmtId="0" fontId="19" fillId="0" borderId="0" xfId="0" applyFont="1" applyAlignment="1">
      <alignment horizontal="left" vertical="center"/>
    </xf>
    <xf numFmtId="0" fontId="20"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0" fillId="9" borderId="10" xfId="0" applyFill="1" applyBorder="1" applyAlignment="1" applyProtection="1">
      <alignment horizontal="center" vertical="center" wrapText="1"/>
      <protection locked="0"/>
    </xf>
    <xf numFmtId="0" fontId="0" fillId="7" borderId="61" xfId="0" applyFill="1" applyBorder="1" applyAlignment="1">
      <alignment vertical="center" wrapText="1"/>
    </xf>
    <xf numFmtId="0" fontId="0" fillId="7" borderId="62" xfId="0" applyFill="1" applyBorder="1" applyAlignment="1">
      <alignment vertical="center" wrapText="1"/>
    </xf>
    <xf numFmtId="0" fontId="0" fillId="7" borderId="63" xfId="0" applyFill="1" applyBorder="1" applyAlignment="1">
      <alignment vertical="center" wrapText="1"/>
    </xf>
    <xf numFmtId="178" fontId="1" fillId="0" borderId="0" xfId="2" applyNumberFormat="1" applyFont="1" applyFill="1" applyBorder="1" applyAlignment="1">
      <alignment horizontal="center" vertical="center"/>
    </xf>
    <xf numFmtId="178" fontId="8" fillId="0" borderId="10" xfId="2" applyNumberFormat="1" applyFont="1" applyBorder="1" applyAlignment="1" applyProtection="1">
      <alignment horizontal="center" vertical="center" shrinkToFit="1"/>
    </xf>
    <xf numFmtId="178" fontId="1" fillId="0" borderId="9"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0" fontId="1" fillId="0" borderId="18"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5" borderId="13"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8" fontId="1" fillId="5" borderId="6" xfId="2" applyNumberFormat="1" applyFont="1" applyFill="1" applyBorder="1" applyAlignment="1" applyProtection="1">
      <alignment horizontal="center" vertical="center" wrapText="1" shrinkToFit="1"/>
    </xf>
    <xf numFmtId="179" fontId="1" fillId="5" borderId="13" xfId="2" applyNumberFormat="1" applyFont="1" applyFill="1" applyBorder="1" applyAlignment="1" applyProtection="1">
      <alignment horizontal="center" vertical="center" wrapText="1" shrinkToFit="1"/>
    </xf>
    <xf numFmtId="179" fontId="1" fillId="5" borderId="6"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0" xfId="2" applyNumberFormat="1" applyBorder="1" applyAlignment="1" applyProtection="1">
      <alignment horizontal="center" vertical="center" wrapText="1"/>
    </xf>
    <xf numFmtId="0" fontId="0" fillId="0" borderId="10" xfId="0" applyBorder="1" applyAlignment="1">
      <alignment horizontal="center" vertical="center" wrapText="1"/>
    </xf>
    <xf numFmtId="178" fontId="21"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6" xfId="2" applyNumberFormat="1" applyFont="1" applyBorder="1" applyAlignment="1" applyProtection="1">
      <alignment horizontal="center" vertical="center" shrinkToFit="1"/>
    </xf>
    <xf numFmtId="178" fontId="1" fillId="5" borderId="11" xfId="2" applyNumberFormat="1" applyFont="1" applyFill="1" applyBorder="1" applyAlignment="1" applyProtection="1">
      <alignment horizontal="center" vertical="center" wrapText="1" shrinkToFit="1"/>
    </xf>
    <xf numFmtId="179" fontId="1" fillId="5" borderId="11"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4" borderId="18" xfId="2" applyNumberFormat="1" applyFont="1" applyFill="1" applyBorder="1" applyAlignment="1" applyProtection="1">
      <alignment horizontal="center" vertical="center" shrinkToFit="1"/>
    </xf>
    <xf numFmtId="0" fontId="1" fillId="4" borderId="3" xfId="2" applyNumberFormat="1" applyFont="1" applyFill="1" applyBorder="1" applyAlignment="1" applyProtection="1">
      <alignment horizontal="center" vertical="center" shrinkToFit="1"/>
    </xf>
    <xf numFmtId="0" fontId="0" fillId="0" borderId="25" xfId="0" applyFont="1" applyBorder="1" applyAlignment="1">
      <alignment horizontal="center" vertical="center"/>
    </xf>
    <xf numFmtId="0" fontId="0" fillId="0" borderId="14" xfId="0" applyFont="1" applyBorder="1" applyAlignment="1">
      <alignment horizontal="center" vertical="center"/>
    </xf>
    <xf numFmtId="0" fontId="14" fillId="0" borderId="26" xfId="0" applyFont="1" applyBorder="1" applyAlignment="1">
      <alignment horizontal="center" vertical="center"/>
    </xf>
    <xf numFmtId="0" fontId="14" fillId="0" borderId="10"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8"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4" borderId="50"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54"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7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69"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64" xfId="0" applyFont="1" applyBorder="1" applyAlignment="1">
      <alignment horizontal="center" vertical="center"/>
    </xf>
    <xf numFmtId="0" fontId="14" fillId="0" borderId="65" xfId="0" applyFont="1" applyBorder="1" applyAlignment="1">
      <alignment horizontal="center" vertical="center"/>
    </xf>
    <xf numFmtId="0" fontId="0" fillId="0" borderId="0" xfId="0" applyFont="1" applyAlignment="1" applyProtection="1">
      <alignment horizontal="center" vertical="center"/>
    </xf>
    <xf numFmtId="0" fontId="0" fillId="9" borderId="68" xfId="0" applyFont="1" applyFill="1" applyBorder="1" applyAlignment="1" applyProtection="1">
      <alignment horizontal="center" vertical="center" wrapText="1"/>
      <protection locked="0"/>
    </xf>
    <xf numFmtId="0" fontId="0" fillId="9" borderId="59" xfId="0" applyFont="1" applyFill="1" applyBorder="1" applyAlignment="1" applyProtection="1">
      <alignment horizontal="center" vertical="center" wrapText="1"/>
      <protection locked="0"/>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8"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66" xfId="0" applyFont="1" applyBorder="1" applyAlignment="1">
      <alignment horizontal="center" vertical="center" wrapText="1"/>
    </xf>
    <xf numFmtId="0" fontId="0" fillId="0" borderId="67" xfId="0" applyFont="1" applyBorder="1" applyAlignment="1">
      <alignment horizontal="center" vertical="center" wrapText="1"/>
    </xf>
    <xf numFmtId="0" fontId="0" fillId="0" borderId="53" xfId="0" applyFont="1" applyBorder="1" applyAlignment="1" applyProtection="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0" fillId="0" borderId="46" xfId="0" applyFont="1" applyBorder="1" applyAlignment="1" applyProtection="1">
      <alignment horizontal="center" vertical="center"/>
    </xf>
    <xf numFmtId="0" fontId="14" fillId="0" borderId="32" xfId="0" applyFont="1" applyBorder="1" applyAlignment="1" applyProtection="1">
      <alignment horizontal="center" vertical="center"/>
    </xf>
    <xf numFmtId="0" fontId="15" fillId="0" borderId="70" xfId="0" applyFont="1" applyBorder="1" applyAlignment="1" applyProtection="1">
      <alignment horizontal="center" vertical="center"/>
    </xf>
    <xf numFmtId="0" fontId="15" fillId="0" borderId="21" xfId="0" applyFont="1" applyBorder="1" applyAlignment="1" applyProtection="1">
      <alignment horizontal="center" vertical="center"/>
    </xf>
    <xf numFmtId="0" fontId="15" fillId="0" borderId="69" xfId="0" applyFont="1" applyBorder="1" applyAlignment="1" applyProtection="1">
      <alignment horizontal="center" vertical="center"/>
    </xf>
    <xf numFmtId="188" fontId="15" fillId="0" borderId="4" xfId="4" applyNumberFormat="1"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FF"/>
      <color rgb="FFFFFFCD"/>
      <color rgb="FFFFFFEB"/>
      <color rgb="FFFFFFD9"/>
      <color rgb="FFFFFFDD"/>
      <color rgb="FF0000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1057275</xdr:colOff>
      <xdr:row>4</xdr:row>
      <xdr:rowOff>152400</xdr:rowOff>
    </xdr:from>
    <xdr:to>
      <xdr:col>3</xdr:col>
      <xdr:colOff>1661533</xdr:colOff>
      <xdr:row>33</xdr:row>
      <xdr:rowOff>38862</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1368425" y="1282700"/>
          <a:ext cx="8402058" cy="4706112"/>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3-1-2</a:t>
            </a: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04868"/>
            <a:ext cx="3156959" cy="990259"/>
            <a:chOff x="1453141" y="7632982"/>
            <a:chExt cx="3156959" cy="990259"/>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343525" y="5038251"/>
            <a:ext cx="4833358" cy="1991960"/>
            <a:chOff x="5343525" y="5038251"/>
            <a:chExt cx="4833358" cy="1991960"/>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14383" y="5067352"/>
              <a:ext cx="4762500" cy="1962859"/>
              <a:chOff x="5414383" y="5067352"/>
              <a:chExt cx="47625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593022" y="548306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2" y="5783744"/>
            <a:ext cx="732540" cy="5048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631899" y="8344662"/>
            <a:ext cx="3172883" cy="789814"/>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3-1-1</a:t>
            </a:r>
            <a:endParaRPr kumimoji="1" lang="ja-JP" altLang="en-US" sz="1000" b="1">
              <a:solidFill>
                <a:sysClr val="windowText" lastClr="000000"/>
              </a:solidFill>
              <a:latin typeface="+mj-ea"/>
              <a:ea typeface="+mj-ea"/>
            </a:endParaRP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288569"/>
            <a:ext cx="732540" cy="1409700"/>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43525" y="7095651"/>
            <a:ext cx="4833358" cy="1991960"/>
            <a:chOff x="5343525" y="5038251"/>
            <a:chExt cx="4833358" cy="199196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2" y="5783744"/>
            <a:ext cx="732540" cy="25622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69"/>
            <a:ext cx="732540" cy="647700"/>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3"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4" name="正方形/長方形 12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3"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4" name="正方形/長方形 12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19"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56428" y="794474"/>
          <a:ext cx="6046107" cy="1180111"/>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0" name="正方形/長方形 119">
          <a:extLst>
            <a:ext uri="{FF2B5EF4-FFF2-40B4-BE49-F238E27FC236}">
              <a16:creationId xmlns:a16="http://schemas.microsoft.com/office/drawing/2014/main" id="{00000000-0008-0000-0E00-000078000000}"/>
            </a:ext>
          </a:extLst>
        </xdr:cNvPr>
        <xdr:cNvSpPr/>
      </xdr:nvSpPr>
      <xdr:spPr>
        <a:xfrm>
          <a:off x="7595185" y="670486"/>
          <a:ext cx="5399637"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7</xdr:col>
      <xdr:colOff>62866</xdr:colOff>
      <xdr:row>6</xdr:row>
      <xdr:rowOff>205740</xdr:rowOff>
    </xdr:from>
    <xdr:to>
      <xdr:col>9</xdr:col>
      <xdr:colOff>548641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に記載の通りに必ず入力してください</a:t>
          </a:r>
          <a:endParaRPr lang="ja-JP" altLang="ja-JP" sz="900" b="1">
            <a:effectLst/>
          </a:endParaRPr>
        </a:p>
      </xdr:txBody>
    </xdr:sp>
    <xdr:clientData fPrintsWithSheet="0"/>
  </xdr:twoCellAnchor>
  <xdr:twoCellAnchor>
    <xdr:from>
      <xdr:col>6</xdr:col>
      <xdr:colOff>431800</xdr:colOff>
      <xdr:row>12</xdr:row>
      <xdr:rowOff>1</xdr:rowOff>
    </xdr:from>
    <xdr:to>
      <xdr:col>9</xdr:col>
      <xdr:colOff>552450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298950" y="3171826"/>
          <a:ext cx="2178050" cy="1116330"/>
        </a:xfrm>
        <a:prstGeom prst="wedgeRectCallout">
          <a:avLst>
            <a:gd name="adj1" fmla="val -69363"/>
            <a:gd name="adj2" fmla="val -246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7621</xdr:colOff>
      <xdr:row>25</xdr:row>
      <xdr:rowOff>1905</xdr:rowOff>
    </xdr:from>
    <xdr:to>
      <xdr:col>9</xdr:col>
      <xdr:colOff>541021</xdr:colOff>
      <xdr:row>26</xdr:row>
      <xdr:rowOff>220980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107181" y="637984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466725</xdr:colOff>
      <xdr:row>0</xdr:row>
      <xdr:rowOff>200025</xdr:rowOff>
    </xdr:from>
    <xdr:to>
      <xdr:col>20</xdr:col>
      <xdr:colOff>514350</xdr:colOff>
      <xdr:row>6</xdr:row>
      <xdr:rowOff>171450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1163300" y="200025"/>
          <a:ext cx="3286125" cy="1800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R4</a:t>
          </a:r>
        </a:p>
        <a:p>
          <a:r>
            <a:rPr kumimoji="1" lang="ja-JP" altLang="en-US" sz="1100"/>
            <a:t>以下を修正</a:t>
          </a:r>
          <a:endParaRPr kumimoji="1" lang="en-US" altLang="ja-JP" sz="1100"/>
        </a:p>
        <a:p>
          <a:r>
            <a:rPr kumimoji="1" lang="ja-JP" altLang="en-US" sz="1100"/>
            <a:t>初期条件設定表</a:t>
          </a:r>
          <a:endParaRPr kumimoji="1" lang="en-US" altLang="ja-JP" sz="1100"/>
        </a:p>
        <a:p>
          <a:r>
            <a:rPr kumimoji="1" lang="ja-JP" altLang="en-US" sz="1100"/>
            <a:t>　　日付選択　　　</a:t>
          </a:r>
          <a:r>
            <a:rPr kumimoji="1" lang="en-US" altLang="ja-JP" sz="1100"/>
            <a:t>28 29 30 31 </a:t>
          </a:r>
          <a:r>
            <a:rPr kumimoji="1" lang="ja-JP" altLang="en-US" sz="1100"/>
            <a:t>末　⇒　</a:t>
          </a:r>
          <a:r>
            <a:rPr kumimoji="1" lang="en-US" altLang="ja-JP" sz="1100"/>
            <a:t>28 </a:t>
          </a:r>
          <a:r>
            <a:rPr kumimoji="1" lang="ja-JP" altLang="en-US" sz="1100"/>
            <a:t>末</a:t>
          </a:r>
          <a:endParaRPr kumimoji="1" lang="en-US" altLang="ja-JP" sz="1100"/>
        </a:p>
        <a:p>
          <a:r>
            <a:rPr kumimoji="1" lang="ja-JP" altLang="en-US" sz="1100"/>
            <a:t>従事者別人件費総括表</a:t>
          </a:r>
          <a:endParaRPr kumimoji="1" lang="en-US" altLang="ja-JP" sz="1100"/>
        </a:p>
        <a:p>
          <a:r>
            <a:rPr kumimoji="1" lang="en-US" altLang="ja-JP" sz="1100"/>
            <a:t>=IF(M8=X$9,700000,G8)</a:t>
          </a:r>
        </a:p>
        <a:p>
          <a:r>
            <a:rPr kumimoji="1" lang="ja-JP" altLang="en-US" sz="1100"/>
            <a:t>⇒</a:t>
          </a:r>
          <a:endParaRPr kumimoji="1" lang="en-US" altLang="ja-JP" sz="1100"/>
        </a:p>
        <a:p>
          <a:r>
            <a:rPr kumimoji="1" lang="en-US" altLang="ja-JP" sz="1100"/>
            <a:t>=IF(M8=X$9,700000,IF(G8="","",G8))</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40</xdr:row>
      <xdr:rowOff>0</xdr:rowOff>
    </xdr:from>
    <xdr:to>
      <xdr:col>13</xdr:col>
      <xdr:colOff>0</xdr:colOff>
      <xdr:row>40</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92"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95" name="正方形/長方形 9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50"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54" name="正方形/長方形 15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1"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3" name="正方形/長方形 122">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2"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3" name="正方形/長方形 122">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4"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5" name="正方形/長方形 12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40</xdr:row>
      <xdr:rowOff>0</xdr:rowOff>
    </xdr:from>
    <xdr:to>
      <xdr:col>13</xdr:col>
      <xdr:colOff>0</xdr:colOff>
      <xdr:row>40</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40</xdr:row>
      <xdr:rowOff>0</xdr:rowOff>
    </xdr:from>
    <xdr:to>
      <xdr:col>11</xdr:col>
      <xdr:colOff>0</xdr:colOff>
      <xdr:row>40</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40</xdr:row>
      <xdr:rowOff>0</xdr:rowOff>
    </xdr:from>
    <xdr:to>
      <xdr:col>14</xdr:col>
      <xdr:colOff>0</xdr:colOff>
      <xdr:row>40</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4"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5" name="正方形/長方形 12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17"/>
  <sheetViews>
    <sheetView tabSelected="1" zoomScaleNormal="100" workbookViewId="0">
      <selection activeCell="A5" sqref="A5"/>
    </sheetView>
  </sheetViews>
  <sheetFormatPr defaultColWidth="9" defaultRowHeight="12"/>
  <cols>
    <col min="1" max="1" width="94.90625" style="155" customWidth="1"/>
    <col min="2" max="16384" width="9" style="155"/>
  </cols>
  <sheetData>
    <row r="1" spans="1:1" ht="14">
      <c r="A1" s="158" t="str">
        <f ca="1">RIGHT(CELL("filename",A1),
 LEN(CELL("filename",A1))
       -FIND("]",CELL("filename",A1)))</f>
        <v>本様式使用方法</v>
      </c>
    </row>
    <row r="2" spans="1:1" ht="6" customHeight="1"/>
    <row r="3" spans="1:1" ht="13.5">
      <c r="A3" s="157" t="s">
        <v>114</v>
      </c>
    </row>
    <row r="4" spans="1:1" ht="4.5" customHeight="1"/>
    <row r="5" spans="1:1" ht="282.75" customHeight="1">
      <c r="A5" s="230" t="s">
        <v>141</v>
      </c>
    </row>
    <row r="6" spans="1:1">
      <c r="A6" s="156"/>
    </row>
    <row r="17" spans="1:1">
      <c r="A17" s="229"/>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従事者別直接人件費集計表（前期）'!A12</f>
        <v>#NUM!</v>
      </c>
      <c r="AL1" s="58"/>
      <c r="AM1" s="58"/>
      <c r="AN1" s="61" t="s">
        <v>41</v>
      </c>
      <c r="AO1" s="63" t="str">
        <f ca="1">RIGHT(CELL("filename",A1),LEN(CELL("filename",A1))-FIND("]",CELL("filename",A1)))</f>
        <v>2025年6月作業分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従事者別直接人件費集計表（前期）'!D12</f>
        <v>6</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従事者別直接人件費集計表（前期）'!A12,'入力用 従事者別直接人件費集計表（前期）'!A13)</f>
        <v>#NUM!</v>
      </c>
    </row>
    <row r="8" spans="1:43" s="112" customFormat="1" ht="24" customHeight="1" thickBot="1">
      <c r="A8" s="335"/>
      <c r="B8" s="337"/>
      <c r="C8" s="337"/>
      <c r="D8" s="337"/>
      <c r="E8" s="341"/>
      <c r="F8" s="342"/>
      <c r="G8" s="342"/>
      <c r="H8" s="343"/>
      <c r="I8" s="347"/>
      <c r="J8" s="347"/>
      <c r="K8" s="344"/>
      <c r="L8" s="379"/>
      <c r="M8" s="180" t="s">
        <v>116</v>
      </c>
      <c r="N8" s="181" t="s">
        <v>121</v>
      </c>
      <c r="O8" s="357"/>
      <c r="P8" s="358"/>
      <c r="Q8" s="355"/>
      <c r="R8" s="355"/>
      <c r="S8" s="355"/>
      <c r="T8" s="355"/>
      <c r="U8" s="355"/>
      <c r="V8" s="355"/>
      <c r="W8" s="355"/>
      <c r="X8" s="351"/>
      <c r="Y8" s="163"/>
      <c r="Z8" s="163"/>
      <c r="AJ8" s="112" t="s">
        <v>110</v>
      </c>
      <c r="AK8" s="113">
        <f>IF(初期条件設定表!C26="当月",'入力用 従事者別直接人件費集計表（前期）'!D12,'入力用 従事者別直接人件費集計表（前期）'!D13)</f>
        <v>7</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263"/>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279" t="e">
        <f t="shared" si="18"/>
        <v>#NUM!</v>
      </c>
      <c r="B38" s="101" t="s">
        <v>60</v>
      </c>
      <c r="C38" s="93" t="s">
        <v>24</v>
      </c>
      <c r="D38" s="104" t="s">
        <v>60</v>
      </c>
      <c r="E38" s="270" t="str">
        <f t="shared" si="19"/>
        <v/>
      </c>
      <c r="F38" s="271" t="s">
        <v>65</v>
      </c>
      <c r="G38" s="272" t="str">
        <f t="shared" si="20"/>
        <v/>
      </c>
      <c r="H38" s="273" t="s">
        <v>84</v>
      </c>
      <c r="I38" s="274" t="str">
        <f t="shared" si="21"/>
        <v/>
      </c>
      <c r="J38" s="149"/>
      <c r="K38" s="275" t="str">
        <f t="shared" si="22"/>
        <v/>
      </c>
      <c r="L38" s="276" t="s">
        <v>85</v>
      </c>
      <c r="M38" s="280"/>
      <c r="N38" s="281"/>
      <c r="O38" s="278"/>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t="str">
        <f>IF(OR(DBCS($B38)="：",$B38="",DBCS($D38)="：",$D38=""),"",MAX(MIN($D38,TIME(23,59,59))-MAX($B38,$AH$1),0))</f>
        <v/>
      </c>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282"/>
      <c r="K39" s="99" t="str">
        <f t="shared" si="10"/>
        <v/>
      </c>
      <c r="L39" s="84" t="s">
        <v>85</v>
      </c>
      <c r="M39" s="173"/>
      <c r="N39" s="174"/>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time" allowBlank="1" showInputMessage="1" showErrorMessage="1" sqref="D9:D39 B9:B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従事者別直接人件費集計表（前期）'!A13</f>
        <v>#NUM!</v>
      </c>
      <c r="AL1" s="58"/>
      <c r="AM1" s="58"/>
      <c r="AN1" s="61" t="s">
        <v>41</v>
      </c>
      <c r="AO1" s="63" t="str">
        <f ca="1">RIGHT(CELL("filename",A1),LEN(CELL("filename",A1))-FIND("]",CELL("filename",A1)))</f>
        <v>2025年7月作業分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従事者別直接人件費集計表（前期）'!D13</f>
        <v>7</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従事者別直接人件費集計表（前期）'!A13,'入力用 従事者別直接人件費集計表（前期）'!A14)</f>
        <v>#NUM!</v>
      </c>
    </row>
    <row r="8" spans="1:43" s="112" customFormat="1" ht="24" customHeight="1" thickBot="1">
      <c r="A8" s="335"/>
      <c r="B8" s="337"/>
      <c r="C8" s="337"/>
      <c r="D8" s="337"/>
      <c r="E8" s="341"/>
      <c r="F8" s="342"/>
      <c r="G8" s="342"/>
      <c r="H8" s="343"/>
      <c r="I8" s="347"/>
      <c r="J8" s="347"/>
      <c r="K8" s="344"/>
      <c r="L8" s="379"/>
      <c r="M8" s="180" t="s">
        <v>116</v>
      </c>
      <c r="N8" s="181" t="s">
        <v>121</v>
      </c>
      <c r="O8" s="357"/>
      <c r="P8" s="358"/>
      <c r="Q8" s="355"/>
      <c r="R8" s="355"/>
      <c r="S8" s="355"/>
      <c r="T8" s="355"/>
      <c r="U8" s="355"/>
      <c r="V8" s="355"/>
      <c r="W8" s="355"/>
      <c r="X8" s="351"/>
      <c r="Y8" s="163"/>
      <c r="Z8" s="163"/>
      <c r="AJ8" s="112" t="s">
        <v>110</v>
      </c>
      <c r="AK8" s="113">
        <f>IF(初期条件設定表!C26="当月",'入力用 従事者別直接人件費集計表（前期）'!D13,'入力用 従事者別直接人件費集計表（前期）'!D14)</f>
        <v>8</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169"/>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87" t="e">
        <f t="shared" si="18"/>
        <v>#NUM!</v>
      </c>
      <c r="B38" s="100" t="s">
        <v>30</v>
      </c>
      <c r="C38" s="88" t="s">
        <v>3</v>
      </c>
      <c r="D38" s="103" t="s">
        <v>30</v>
      </c>
      <c r="E38" s="89" t="str">
        <f t="shared" si="19"/>
        <v/>
      </c>
      <c r="F38" s="90" t="s">
        <v>28</v>
      </c>
      <c r="G38" s="91" t="str">
        <f t="shared" si="20"/>
        <v/>
      </c>
      <c r="H38" s="143" t="s">
        <v>29</v>
      </c>
      <c r="I38" s="145" t="str">
        <f t="shared" si="21"/>
        <v/>
      </c>
      <c r="J38" s="148"/>
      <c r="K38" s="92" t="str">
        <f t="shared" si="22"/>
        <v/>
      </c>
      <c r="L38" s="83" t="s">
        <v>0</v>
      </c>
      <c r="M38" s="168"/>
      <c r="N38" s="169"/>
      <c r="O38" s="261"/>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149"/>
      <c r="K39" s="99" t="str">
        <f t="shared" si="10"/>
        <v/>
      </c>
      <c r="L39" s="84" t="s">
        <v>85</v>
      </c>
      <c r="M39" s="173"/>
      <c r="N39" s="174"/>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time" allowBlank="1" showInputMessage="1" showErrorMessage="1" sqref="D9:D39 B9:B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45" width="10.6328125" style="4" customWidth="1"/>
    <col min="46"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従事者別直接人件費集計表（前期）'!A14</f>
        <v>#NUM!</v>
      </c>
      <c r="AL1" s="58"/>
      <c r="AM1" s="58"/>
      <c r="AN1" s="61" t="s">
        <v>41</v>
      </c>
      <c r="AO1" s="63" t="str">
        <f ca="1">RIGHT(CELL("filename",A1),LEN(CELL("filename",A1))-FIND("]",CELL("filename",A1)))</f>
        <v>2025年8月作業分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従事者別直接人件費集計表（前期）'!D14</f>
        <v>8</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従事者別直接人件費集計表（前期）'!A14,'入力用 従事者別直接人件費集計表（前期）'!A15)</f>
        <v>#NUM!</v>
      </c>
    </row>
    <row r="8" spans="1:43" s="112" customFormat="1" ht="24" customHeight="1" thickBot="1">
      <c r="A8" s="335"/>
      <c r="B8" s="337"/>
      <c r="C8" s="337"/>
      <c r="D8" s="337"/>
      <c r="E8" s="341"/>
      <c r="F8" s="342"/>
      <c r="G8" s="342"/>
      <c r="H8" s="343"/>
      <c r="I8" s="347"/>
      <c r="J8" s="347"/>
      <c r="K8" s="344"/>
      <c r="L8" s="379"/>
      <c r="M8" s="180" t="s">
        <v>116</v>
      </c>
      <c r="N8" s="181" t="s">
        <v>121</v>
      </c>
      <c r="O8" s="357"/>
      <c r="P8" s="358"/>
      <c r="Q8" s="355"/>
      <c r="R8" s="355"/>
      <c r="S8" s="355"/>
      <c r="T8" s="355"/>
      <c r="U8" s="355"/>
      <c r="V8" s="355"/>
      <c r="W8" s="355"/>
      <c r="X8" s="351"/>
      <c r="Y8" s="163"/>
      <c r="Z8" s="163"/>
      <c r="AJ8" s="112" t="s">
        <v>110</v>
      </c>
      <c r="AK8" s="113">
        <f>IF(初期条件設定表!C26="当月",'入力用 従事者別直接人件費集計表（前期）'!D14,'入力用 従事者別直接人件費集計表（前期）'!D15)</f>
        <v>9</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169"/>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87" t="e">
        <f t="shared" si="18"/>
        <v>#NUM!</v>
      </c>
      <c r="B38" s="100" t="s">
        <v>30</v>
      </c>
      <c r="C38" s="88" t="s">
        <v>3</v>
      </c>
      <c r="D38" s="103" t="s">
        <v>30</v>
      </c>
      <c r="E38" s="89" t="str">
        <f t="shared" si="19"/>
        <v/>
      </c>
      <c r="F38" s="90" t="s">
        <v>28</v>
      </c>
      <c r="G38" s="91" t="str">
        <f t="shared" si="20"/>
        <v/>
      </c>
      <c r="H38" s="143" t="s">
        <v>29</v>
      </c>
      <c r="I38" s="145" t="str">
        <f t="shared" si="21"/>
        <v/>
      </c>
      <c r="J38" s="148"/>
      <c r="K38" s="92" t="str">
        <f t="shared" si="22"/>
        <v/>
      </c>
      <c r="L38" s="83" t="s">
        <v>0</v>
      </c>
      <c r="M38" s="168"/>
      <c r="N38" s="169"/>
      <c r="O38" s="261"/>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149"/>
      <c r="K39" s="99" t="str">
        <f t="shared" si="10"/>
        <v/>
      </c>
      <c r="L39" s="182" t="s">
        <v>85</v>
      </c>
      <c r="M39" s="173"/>
      <c r="N39" s="183"/>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4">
    <dataValidation type="time" allowBlank="1" showInputMessage="1" showErrorMessage="1" sqref="B9:B39 D9:D39">
      <formula1>0</formula1>
      <formula2>0.999305555555556</formula2>
    </dataValidation>
    <dataValidation type="list" allowBlank="1" showInputMessage="1" showErrorMessage="1" sqref="N9:N38">
      <formula1>$AG$11:$AG$32</formula1>
    </dataValidation>
    <dataValidation type="list" allowBlank="1" showInputMessage="1" showErrorMessage="1" sqref="N39">
      <formula1>$AG$11:$AG$16</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従事者別直接人件費集計表（前期）'!A15</f>
        <v>#NUM!</v>
      </c>
      <c r="AL1" s="58"/>
      <c r="AM1" s="58"/>
      <c r="AN1" s="61" t="s">
        <v>41</v>
      </c>
      <c r="AO1" s="63" t="str">
        <f ca="1">RIGHT(CELL("filename",A1),LEN(CELL("filename",A1))-FIND("]",CELL("filename",A1)))</f>
        <v>2025年9月作業分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従事者別直接人件費集計表（前期）'!D15</f>
        <v>9</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従事者別直接人件費集計表（前期）'!A15,'入力用 従事者別直接人件費集計表（前期）'!A16)</f>
        <v>#NUM!</v>
      </c>
    </row>
    <row r="8" spans="1:43" s="112" customFormat="1" ht="24" customHeight="1" thickBot="1">
      <c r="A8" s="335"/>
      <c r="B8" s="337"/>
      <c r="C8" s="337"/>
      <c r="D8" s="337"/>
      <c r="E8" s="341"/>
      <c r="F8" s="342"/>
      <c r="G8" s="342"/>
      <c r="H8" s="343"/>
      <c r="I8" s="347"/>
      <c r="J8" s="347"/>
      <c r="K8" s="344"/>
      <c r="L8" s="379"/>
      <c r="M8" s="180" t="s">
        <v>116</v>
      </c>
      <c r="N8" s="181" t="s">
        <v>121</v>
      </c>
      <c r="O8" s="357"/>
      <c r="P8" s="358"/>
      <c r="Q8" s="355"/>
      <c r="R8" s="355"/>
      <c r="S8" s="355"/>
      <c r="T8" s="355"/>
      <c r="U8" s="355"/>
      <c r="V8" s="355"/>
      <c r="W8" s="355"/>
      <c r="X8" s="351"/>
      <c r="Y8" s="163"/>
      <c r="Z8" s="163"/>
      <c r="AJ8" s="112" t="s">
        <v>110</v>
      </c>
      <c r="AK8" s="113">
        <f>IF(初期条件設定表!C26="当月",'入力用 従事者別直接人件費集計表（前期）'!D15,'入力用 従事者別直接人件費集計表（前期）'!D16)</f>
        <v>10</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6"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169"/>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165"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165"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0" t="s">
        <v>30</v>
      </c>
      <c r="C35" s="88" t="s">
        <v>3</v>
      </c>
      <c r="D35" s="103"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6"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165"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ref="X37" si="29">IF(OR(DBCS($B37)="：",$B37="",DBCS($D37)="：",$D37=""),"",SUM(S37:W37))</f>
        <v/>
      </c>
      <c r="Y37" s="73" t="str">
        <f t="shared" si="13"/>
        <v/>
      </c>
      <c r="Z37" s="87" t="e">
        <f t="shared" si="12"/>
        <v>#NUM!</v>
      </c>
      <c r="AA37" s="42"/>
      <c r="AB37" s="43"/>
    </row>
    <row r="38" spans="1:33" ht="46.15" hidden="1" customHeight="1">
      <c r="A38" s="279" t="e">
        <f t="shared" si="18"/>
        <v>#NUM!</v>
      </c>
      <c r="B38" s="101" t="s">
        <v>60</v>
      </c>
      <c r="C38" s="93" t="s">
        <v>24</v>
      </c>
      <c r="D38" s="104" t="s">
        <v>60</v>
      </c>
      <c r="E38" s="270" t="str">
        <f t="shared" si="19"/>
        <v/>
      </c>
      <c r="F38" s="271" t="s">
        <v>65</v>
      </c>
      <c r="G38" s="272" t="str">
        <f t="shared" si="20"/>
        <v/>
      </c>
      <c r="H38" s="273" t="s">
        <v>84</v>
      </c>
      <c r="I38" s="274" t="str">
        <f t="shared" si="21"/>
        <v/>
      </c>
      <c r="J38" s="149"/>
      <c r="K38" s="275" t="str">
        <f t="shared" si="22"/>
        <v/>
      </c>
      <c r="L38" s="283" t="s">
        <v>85</v>
      </c>
      <c r="M38" s="280"/>
      <c r="N38" s="263"/>
      <c r="O38" s="278"/>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30">IF(OR(DBCS($B38)="：",$B38="",DBCS($D38)="：",$D38=""),"",SUM(S38:W38))</f>
        <v/>
      </c>
      <c r="Y38" s="73" t="str">
        <f t="shared" si="13"/>
        <v/>
      </c>
      <c r="Z38" s="87" t="e">
        <f t="shared" si="12"/>
        <v>#NUM!</v>
      </c>
      <c r="AA38" s="42" t="str">
        <f>IF(OR(DBCS($B38)="：",$B38="",DBCS($D38)="：",$D38=""),"",MAX(MIN($D38,TIME(23,59,59))-MAX($B38,$AH$1),0))</f>
        <v/>
      </c>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282"/>
      <c r="K39" s="99" t="str">
        <f t="shared" si="10"/>
        <v/>
      </c>
      <c r="L39" s="182" t="s">
        <v>85</v>
      </c>
      <c r="M39" s="173"/>
      <c r="N39" s="174"/>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time" allowBlank="1" showInputMessage="1" showErrorMessage="1" sqref="D9:D39 B9:B39">
      <formula1>0</formula1>
      <formula2>0.999305555555556</formula2>
    </dataValidation>
    <dataValidation type="list" allowBlank="1" showInputMessage="1" showErrorMessage="1" sqref="N9:N39">
      <formula1>$AG$11:$AG$31</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7.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従事者別直接人件費集計表（前期）'!A16</f>
        <v>#NUM!</v>
      </c>
      <c r="AL1" s="58"/>
      <c r="AM1" s="58"/>
      <c r="AN1" s="61" t="s">
        <v>41</v>
      </c>
      <c r="AO1" s="63" t="str">
        <f ca="1">RIGHT(CELL("filename",A1),LEN(CELL("filename",A1))-FIND("]",CELL("filename",A1)))</f>
        <v>2025年10月作業分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従事者別直接人件費集計表（前期）'!D16</f>
        <v>10</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83">
        <f>IF('入力用 従事者別直接人件費集計表（前期）'!Y8="","",'入力用 従事者別直接人件費集計表（前期）'!Y8)</f>
        <v>0</v>
      </c>
      <c r="C5" s="383"/>
      <c r="D5" s="383"/>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従事者別直接人件費集計表（前期）'!A16,'入力用 従事者別直接人件費集計表（前期）'!A17)</f>
        <v>#NUM!</v>
      </c>
    </row>
    <row r="8" spans="1:43" s="112" customFormat="1" ht="24" customHeight="1" thickBot="1">
      <c r="A8" s="335"/>
      <c r="B8" s="337"/>
      <c r="C8" s="337"/>
      <c r="D8" s="337"/>
      <c r="E8" s="341"/>
      <c r="F8" s="342"/>
      <c r="G8" s="342"/>
      <c r="H8" s="343"/>
      <c r="I8" s="347"/>
      <c r="J8" s="347"/>
      <c r="K8" s="344"/>
      <c r="L8" s="379"/>
      <c r="M8" s="180" t="s">
        <v>116</v>
      </c>
      <c r="N8" s="181" t="s">
        <v>121</v>
      </c>
      <c r="O8" s="357"/>
      <c r="P8" s="358"/>
      <c r="Q8" s="355"/>
      <c r="R8" s="355"/>
      <c r="S8" s="355"/>
      <c r="T8" s="355"/>
      <c r="U8" s="355"/>
      <c r="V8" s="355"/>
      <c r="W8" s="355"/>
      <c r="X8" s="351"/>
      <c r="Y8" s="163"/>
      <c r="Z8" s="163"/>
      <c r="AJ8" s="112" t="s">
        <v>110</v>
      </c>
      <c r="AK8" s="113">
        <f>IF(初期条件設定表!C26="当月",'入力用 従事者別直接人件費集計表（前期）'!D16,'入力用 従事者別直接人件費集計表（前期）'!D17)</f>
        <v>11</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169"/>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87" t="e">
        <f t="shared" si="18"/>
        <v>#NUM!</v>
      </c>
      <c r="B38" s="100" t="s">
        <v>30</v>
      </c>
      <c r="C38" s="88" t="s">
        <v>3</v>
      </c>
      <c r="D38" s="103" t="s">
        <v>30</v>
      </c>
      <c r="E38" s="89" t="str">
        <f t="shared" si="19"/>
        <v/>
      </c>
      <c r="F38" s="90" t="s">
        <v>28</v>
      </c>
      <c r="G38" s="91" t="str">
        <f t="shared" si="20"/>
        <v/>
      </c>
      <c r="H38" s="143" t="s">
        <v>29</v>
      </c>
      <c r="I38" s="145" t="str">
        <f t="shared" si="21"/>
        <v/>
      </c>
      <c r="J38" s="148"/>
      <c r="K38" s="92" t="str">
        <f t="shared" si="22"/>
        <v/>
      </c>
      <c r="L38" s="83" t="s">
        <v>0</v>
      </c>
      <c r="M38" s="168"/>
      <c r="N38" s="169"/>
      <c r="O38" s="261"/>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149"/>
      <c r="K39" s="99" t="str">
        <f t="shared" si="10"/>
        <v/>
      </c>
      <c r="L39" s="84" t="s">
        <v>85</v>
      </c>
      <c r="M39" s="173"/>
      <c r="N39" s="174"/>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s="4" customFormat="1">
      <c r="P49" s="58"/>
      <c r="Q49" s="58"/>
      <c r="R49" s="58"/>
      <c r="S49" s="58"/>
      <c r="T49" s="58"/>
      <c r="U49" s="58"/>
      <c r="V49" s="58"/>
      <c r="W49" s="58"/>
      <c r="X49" s="58"/>
      <c r="Y49" s="58"/>
      <c r="Z49" s="58"/>
    </row>
    <row r="50" spans="16:26" s="4" customFormat="1">
      <c r="P50" s="58"/>
      <c r="Q50" s="58"/>
      <c r="R50" s="58"/>
      <c r="S50" s="58"/>
      <c r="T50" s="58"/>
      <c r="U50" s="58"/>
      <c r="V50" s="58"/>
      <c r="W50" s="58"/>
      <c r="X50" s="58"/>
      <c r="Y50" s="58"/>
      <c r="Z50" s="58"/>
    </row>
    <row r="51" spans="16:26" s="4" customFormat="1">
      <c r="P51" s="58"/>
      <c r="Q51" s="58"/>
      <c r="R51" s="58"/>
      <c r="S51" s="58"/>
      <c r="T51" s="58"/>
      <c r="U51" s="58"/>
      <c r="V51" s="58"/>
      <c r="W51" s="58"/>
      <c r="X51" s="58"/>
      <c r="Y51" s="58"/>
      <c r="Z51" s="58"/>
    </row>
    <row r="52" spans="16:26" s="4" customFormat="1">
      <c r="P52" s="58"/>
      <c r="Q52" s="58"/>
      <c r="R52" s="58"/>
      <c r="S52" s="58"/>
      <c r="T52" s="58"/>
      <c r="U52" s="58"/>
      <c r="V52" s="58"/>
      <c r="W52" s="58"/>
      <c r="X52" s="58"/>
      <c r="Y52" s="58"/>
      <c r="Z52" s="58"/>
    </row>
    <row r="53" spans="16:26" s="4" customFormat="1">
      <c r="P53" s="58"/>
      <c r="Q53" s="58"/>
      <c r="R53" s="58"/>
      <c r="S53" s="58"/>
      <c r="T53" s="58"/>
      <c r="U53" s="58"/>
      <c r="V53" s="58"/>
      <c r="W53" s="58"/>
      <c r="X53" s="58"/>
      <c r="Y53" s="58"/>
      <c r="Z53" s="58"/>
    </row>
    <row r="54" spans="16:26" s="4" customFormat="1">
      <c r="P54" s="58"/>
      <c r="Q54" s="58"/>
      <c r="R54" s="58"/>
      <c r="S54" s="58"/>
      <c r="T54" s="58"/>
      <c r="U54" s="58"/>
      <c r="V54" s="58"/>
      <c r="W54" s="58"/>
      <c r="X54" s="58"/>
      <c r="Y54" s="58"/>
      <c r="Z54" s="58"/>
    </row>
    <row r="55" spans="16:26" s="4" customFormat="1">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time" allowBlank="1" showInputMessage="1" showErrorMessage="1" sqref="B9:B39 D9:D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H5"/>
  <sheetViews>
    <sheetView zoomScaleNormal="100" workbookViewId="0">
      <selection activeCell="B34" sqref="B34"/>
    </sheetView>
  </sheetViews>
  <sheetFormatPr defaultColWidth="9" defaultRowHeight="13"/>
  <cols>
    <col min="1" max="1" width="4.453125" style="53" customWidth="1"/>
    <col min="2" max="2" width="42.26953125" style="53" customWidth="1"/>
    <col min="3" max="3" width="69.36328125" style="53" bestFit="1" customWidth="1"/>
    <col min="4" max="4" width="29.453125" style="53" customWidth="1"/>
    <col min="5" max="5" width="2" style="53" customWidth="1"/>
    <col min="6" max="8" width="9" style="53" hidden="1" customWidth="1"/>
    <col min="9" max="16384" width="9" style="53"/>
  </cols>
  <sheetData>
    <row r="1" spans="1:4" ht="24.75" customHeight="1">
      <c r="A1" s="284" t="s">
        <v>145</v>
      </c>
      <c r="B1" s="284"/>
      <c r="C1" s="284"/>
      <c r="D1" s="284"/>
    </row>
    <row r="2" spans="1:4" ht="24.75" customHeight="1">
      <c r="A2" s="233"/>
      <c r="B2" s="233"/>
      <c r="C2" s="233"/>
      <c r="D2" s="233"/>
    </row>
    <row r="3" spans="1:4" ht="24.75" customHeight="1">
      <c r="A3" s="233"/>
      <c r="B3" s="233"/>
      <c r="C3" s="233"/>
      <c r="D3" s="233"/>
    </row>
    <row r="4" spans="1:4" ht="15.75" customHeight="1">
      <c r="C4" s="86"/>
      <c r="D4" s="76"/>
    </row>
    <row r="5" spans="1:4" ht="15.75" customHeight="1">
      <c r="D5" s="76"/>
    </row>
  </sheetData>
  <sheetProtection sheet="1" objects="1" scenario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W51"/>
  <sheetViews>
    <sheetView view="pageBreakPreview" zoomScale="85" zoomScaleNormal="100" zoomScaleSheetLayoutView="85" workbookViewId="0">
      <selection activeCell="I6" sqref="I6"/>
    </sheetView>
  </sheetViews>
  <sheetFormatPr defaultRowHeight="13"/>
  <cols>
    <col min="1" max="1" width="3.36328125" customWidth="1"/>
    <col min="2" max="2" width="13.08984375" customWidth="1"/>
    <col min="3" max="10" width="8.6328125" customWidth="1"/>
    <col min="11" max="12" width="10.6328125" customWidth="1"/>
    <col min="13" max="20" width="10.6328125" hidden="1" customWidth="1"/>
    <col min="21" max="22" width="12.54296875" hidden="1" customWidth="1"/>
    <col min="23" max="23" width="15.453125" hidden="1" customWidth="1"/>
    <col min="24" max="26" width="10.6328125" customWidth="1"/>
  </cols>
  <sheetData>
    <row r="1" spans="2:23" ht="27" customHeight="1" thickBot="1">
      <c r="B1" s="285" t="s">
        <v>136</v>
      </c>
      <c r="C1" s="285"/>
      <c r="D1" s="285"/>
      <c r="E1" s="285"/>
      <c r="F1" s="285"/>
      <c r="G1" s="285"/>
      <c r="H1" s="285"/>
      <c r="I1" s="285"/>
      <c r="J1" s="285"/>
      <c r="K1" s="57"/>
      <c r="M1" s="286" t="s">
        <v>81</v>
      </c>
      <c r="N1" s="287"/>
      <c r="O1" s="287"/>
      <c r="P1" s="287"/>
      <c r="Q1" s="287"/>
      <c r="R1" s="287"/>
      <c r="S1" s="287"/>
      <c r="T1" s="287"/>
      <c r="U1" s="288"/>
      <c r="V1" s="288"/>
      <c r="W1" s="289"/>
    </row>
    <row r="2" spans="2:23" ht="20.25" customHeight="1" thickTop="1">
      <c r="B2" s="290" t="s">
        <v>99</v>
      </c>
      <c r="C2" s="291"/>
      <c r="D2" s="291"/>
      <c r="E2" s="291"/>
      <c r="F2" s="291"/>
      <c r="G2" s="291"/>
      <c r="H2" s="291"/>
      <c r="I2" s="291"/>
      <c r="J2" s="291"/>
      <c r="M2" s="48"/>
      <c r="N2" s="52" t="s">
        <v>11</v>
      </c>
      <c r="O2" s="52" t="s">
        <v>12</v>
      </c>
      <c r="P2" s="52" t="s">
        <v>83</v>
      </c>
      <c r="Q2" s="49" t="s">
        <v>77</v>
      </c>
      <c r="R2" s="52" t="s">
        <v>82</v>
      </c>
      <c r="S2" s="52" t="s">
        <v>137</v>
      </c>
      <c r="T2" s="52" t="s">
        <v>100</v>
      </c>
      <c r="U2" s="188" t="s">
        <v>117</v>
      </c>
      <c r="V2" s="188" t="s">
        <v>121</v>
      </c>
      <c r="W2" s="189"/>
    </row>
    <row r="3" spans="2:23" ht="20.25" customHeight="1">
      <c r="B3" s="291"/>
      <c r="C3" s="291"/>
      <c r="D3" s="291"/>
      <c r="E3" s="291"/>
      <c r="F3" s="291"/>
      <c r="G3" s="291"/>
      <c r="H3" s="291"/>
      <c r="I3" s="291"/>
      <c r="J3" s="291"/>
      <c r="M3" s="48"/>
      <c r="N3" s="52"/>
      <c r="O3" s="52"/>
      <c r="P3" s="52"/>
      <c r="Q3" s="49"/>
      <c r="R3" s="52"/>
      <c r="S3" s="52"/>
      <c r="T3" s="52"/>
      <c r="U3" s="176"/>
      <c r="V3" s="176"/>
      <c r="W3" s="189"/>
    </row>
    <row r="4" spans="2:23" ht="20.25" customHeight="1">
      <c r="B4" s="291"/>
      <c r="C4" s="291"/>
      <c r="D4" s="291"/>
      <c r="E4" s="291"/>
      <c r="F4" s="291"/>
      <c r="G4" s="291"/>
      <c r="H4" s="291"/>
      <c r="I4" s="291"/>
      <c r="J4" s="291"/>
      <c r="M4" s="48"/>
      <c r="N4" s="52"/>
      <c r="O4" s="52"/>
      <c r="P4" s="52"/>
      <c r="Q4" s="49"/>
      <c r="R4" s="52"/>
      <c r="S4" s="52"/>
      <c r="T4" s="52"/>
      <c r="U4" s="176"/>
      <c r="V4" s="176"/>
      <c r="W4" s="189"/>
    </row>
    <row r="5" spans="2:23" s="53" customFormat="1" ht="20.25" customHeight="1">
      <c r="B5" s="139" t="s">
        <v>87</v>
      </c>
      <c r="M5" s="48">
        <v>1</v>
      </c>
      <c r="N5" s="237">
        <v>2020</v>
      </c>
      <c r="O5" s="238">
        <v>1</v>
      </c>
      <c r="P5" s="239" t="s">
        <v>71</v>
      </c>
      <c r="Q5" s="244" t="str">
        <f>IF(C18="","",C18)&amp;IF(OR(C19="",C19=C18),"",C19)&amp;IF(OR(C20="",C20=C19,C20=C18),"",C20)</f>
        <v/>
      </c>
      <c r="R5" s="239" t="s">
        <v>124</v>
      </c>
      <c r="S5" s="239">
        <v>1</v>
      </c>
      <c r="T5" s="245" t="s">
        <v>103</v>
      </c>
      <c r="U5" s="246" t="s">
        <v>118</v>
      </c>
      <c r="V5" s="246" t="s">
        <v>118</v>
      </c>
      <c r="W5" s="190"/>
    </row>
    <row r="6" spans="2:23" s="53" customFormat="1" ht="20.25" customHeight="1">
      <c r="B6" s="55" t="s">
        <v>27</v>
      </c>
      <c r="C6" s="293"/>
      <c r="D6" s="294"/>
      <c r="E6" s="294"/>
      <c r="F6" s="294"/>
      <c r="G6" s="295"/>
      <c r="M6" s="48">
        <v>2</v>
      </c>
      <c r="N6" s="240">
        <v>2021</v>
      </c>
      <c r="O6" s="238">
        <v>2</v>
      </c>
      <c r="P6" s="241" t="s">
        <v>36</v>
      </c>
      <c r="Q6" s="49"/>
      <c r="R6" s="241">
        <v>1</v>
      </c>
      <c r="S6" s="241">
        <v>2</v>
      </c>
      <c r="T6" s="247" t="s">
        <v>101</v>
      </c>
      <c r="U6" s="248" t="s">
        <v>153</v>
      </c>
      <c r="V6" s="248" t="str">
        <f t="shared" ref="V6:V15" si="0">C30</f>
        <v>A</v>
      </c>
      <c r="W6" s="190"/>
    </row>
    <row r="7" spans="2:23" s="53" customFormat="1" ht="20.25" customHeight="1">
      <c r="B7" s="55" t="s">
        <v>86</v>
      </c>
      <c r="C7" s="293"/>
      <c r="D7" s="294"/>
      <c r="E7" s="294"/>
      <c r="F7" s="294"/>
      <c r="G7" s="295"/>
      <c r="M7" s="48">
        <v>3</v>
      </c>
      <c r="N7" s="240">
        <v>2022</v>
      </c>
      <c r="O7" s="238">
        <v>3</v>
      </c>
      <c r="P7" s="241" t="s">
        <v>67</v>
      </c>
      <c r="Q7" s="49"/>
      <c r="R7" s="241">
        <v>2</v>
      </c>
      <c r="S7" s="241">
        <v>3</v>
      </c>
      <c r="T7" s="175"/>
      <c r="U7" s="248" t="s">
        <v>154</v>
      </c>
      <c r="V7" s="248" t="str">
        <f t="shared" si="0"/>
        <v>B</v>
      </c>
      <c r="W7" s="190"/>
    </row>
    <row r="8" spans="2:23" s="53" customFormat="1" ht="20.25" customHeight="1">
      <c r="M8" s="48">
        <v>4</v>
      </c>
      <c r="N8" s="240">
        <v>2023</v>
      </c>
      <c r="O8" s="238">
        <v>4</v>
      </c>
      <c r="P8" s="241" t="s">
        <v>75</v>
      </c>
      <c r="Q8" s="49"/>
      <c r="R8" s="241">
        <v>3</v>
      </c>
      <c r="S8" s="241">
        <v>4</v>
      </c>
      <c r="T8" s="175"/>
      <c r="U8" s="248" t="s">
        <v>155</v>
      </c>
      <c r="V8" s="248" t="str">
        <f t="shared" si="0"/>
        <v>C</v>
      </c>
      <c r="W8" s="190"/>
    </row>
    <row r="9" spans="2:23" s="53" customFormat="1" ht="20.25" customHeight="1">
      <c r="B9" s="139" t="s">
        <v>57</v>
      </c>
      <c r="M9" s="48">
        <v>5</v>
      </c>
      <c r="N9" s="242">
        <v>2024</v>
      </c>
      <c r="O9" s="238">
        <v>5</v>
      </c>
      <c r="P9" s="241" t="s">
        <v>68</v>
      </c>
      <c r="Q9" s="49"/>
      <c r="R9" s="241">
        <v>4</v>
      </c>
      <c r="S9" s="241">
        <v>5</v>
      </c>
      <c r="T9" s="175"/>
      <c r="U9" s="248" t="s">
        <v>119</v>
      </c>
      <c r="V9" s="248" t="str">
        <f t="shared" si="0"/>
        <v>D</v>
      </c>
      <c r="W9" s="190"/>
    </row>
    <row r="10" spans="2:23" s="53" customFormat="1" ht="20.25" customHeight="1">
      <c r="B10" s="55" t="s">
        <v>37</v>
      </c>
      <c r="C10" s="106"/>
      <c r="E10" s="56"/>
      <c r="F10" s="77" t="s">
        <v>43</v>
      </c>
      <c r="M10" s="48">
        <v>6</v>
      </c>
      <c r="N10" s="237">
        <v>2025</v>
      </c>
      <c r="O10" s="238">
        <v>6</v>
      </c>
      <c r="P10" s="241" t="s">
        <v>69</v>
      </c>
      <c r="Q10" s="49"/>
      <c r="R10" s="241">
        <v>5</v>
      </c>
      <c r="S10" s="241">
        <v>6</v>
      </c>
      <c r="T10" s="175"/>
      <c r="U10" s="248" t="s">
        <v>156</v>
      </c>
      <c r="V10" s="248" t="str">
        <f t="shared" si="0"/>
        <v>E</v>
      </c>
      <c r="W10" s="190"/>
    </row>
    <row r="11" spans="2:23" s="53" customFormat="1" ht="20.25" customHeight="1">
      <c r="B11" s="55"/>
      <c r="C11" s="108"/>
      <c r="D11" s="109"/>
      <c r="E11" s="110"/>
      <c r="F11" s="77"/>
      <c r="H11" s="292" t="s">
        <v>92</v>
      </c>
      <c r="I11" s="292"/>
      <c r="J11" s="292"/>
      <c r="M11" s="48">
        <v>7</v>
      </c>
      <c r="N11" s="240">
        <v>2026</v>
      </c>
      <c r="O11" s="238">
        <v>7</v>
      </c>
      <c r="P11" s="241" t="s">
        <v>70</v>
      </c>
      <c r="Q11" s="49"/>
      <c r="R11" s="241">
        <v>6</v>
      </c>
      <c r="S11" s="241">
        <v>7</v>
      </c>
      <c r="T11" s="175"/>
      <c r="U11" s="248" t="s">
        <v>157</v>
      </c>
      <c r="V11" s="248" t="str">
        <f t="shared" si="0"/>
        <v>F</v>
      </c>
      <c r="W11" s="190"/>
    </row>
    <row r="12" spans="2:23" s="53" customFormat="1" ht="20.25" customHeight="1">
      <c r="B12" s="55" t="s">
        <v>38</v>
      </c>
      <c r="C12" s="106"/>
      <c r="D12" s="54" t="s">
        <v>24</v>
      </c>
      <c r="E12" s="106"/>
      <c r="F12" s="77" t="s">
        <v>44</v>
      </c>
      <c r="H12" s="292" t="s">
        <v>91</v>
      </c>
      <c r="I12" s="292"/>
      <c r="J12" s="292"/>
      <c r="M12" s="48">
        <v>8</v>
      </c>
      <c r="N12" s="240">
        <v>2027</v>
      </c>
      <c r="O12" s="238">
        <v>8</v>
      </c>
      <c r="P12" s="243"/>
      <c r="Q12" s="49"/>
      <c r="R12" s="241">
        <v>7</v>
      </c>
      <c r="S12" s="241">
        <v>8</v>
      </c>
      <c r="T12" s="175"/>
      <c r="U12" s="248" t="s">
        <v>158</v>
      </c>
      <c r="V12" s="248" t="str">
        <f t="shared" si="0"/>
        <v>G</v>
      </c>
      <c r="W12" s="190"/>
    </row>
    <row r="13" spans="2:23" s="53" customFormat="1" ht="20.25" customHeight="1">
      <c r="B13" s="55"/>
      <c r="C13" s="108"/>
      <c r="D13" s="109"/>
      <c r="E13" s="111"/>
      <c r="F13" s="77"/>
      <c r="H13" s="292" t="s">
        <v>93</v>
      </c>
      <c r="I13" s="292"/>
      <c r="J13" s="292"/>
      <c r="M13" s="48">
        <v>9</v>
      </c>
      <c r="N13" s="240">
        <v>2028</v>
      </c>
      <c r="O13" s="238">
        <v>9</v>
      </c>
      <c r="P13" s="49"/>
      <c r="Q13" s="49"/>
      <c r="R13" s="241">
        <v>8</v>
      </c>
      <c r="S13" s="241">
        <v>9</v>
      </c>
      <c r="T13" s="175"/>
      <c r="U13" s="248" t="s">
        <v>120</v>
      </c>
      <c r="V13" s="248" t="str">
        <f t="shared" si="0"/>
        <v>H</v>
      </c>
      <c r="W13" s="190"/>
    </row>
    <row r="14" spans="2:23" s="53" customFormat="1" ht="20.25" customHeight="1">
      <c r="B14" s="55" t="s">
        <v>39</v>
      </c>
      <c r="C14" s="106"/>
      <c r="E14" s="56"/>
      <c r="F14" s="77" t="s">
        <v>45</v>
      </c>
      <c r="M14" s="48">
        <v>10</v>
      </c>
      <c r="N14" s="242">
        <v>2029</v>
      </c>
      <c r="O14" s="238">
        <v>10</v>
      </c>
      <c r="P14" s="49"/>
      <c r="Q14" s="49"/>
      <c r="R14" s="241">
        <v>9</v>
      </c>
      <c r="S14" s="241">
        <v>10</v>
      </c>
      <c r="T14" s="175"/>
      <c r="U14" s="248" t="s">
        <v>120</v>
      </c>
      <c r="V14" s="248" t="str">
        <f t="shared" si="0"/>
        <v>I</v>
      </c>
      <c r="W14" s="190"/>
    </row>
    <row r="15" spans="2:23" s="53" customFormat="1" ht="20.25" customHeight="1">
      <c r="B15" s="55" t="s">
        <v>109</v>
      </c>
      <c r="C15" s="106"/>
      <c r="E15" s="77"/>
      <c r="M15" s="48">
        <v>11</v>
      </c>
      <c r="N15" s="49"/>
      <c r="O15" s="238">
        <v>11</v>
      </c>
      <c r="P15" s="49"/>
      <c r="Q15" s="49"/>
      <c r="R15" s="241">
        <v>10</v>
      </c>
      <c r="S15" s="241">
        <v>11</v>
      </c>
      <c r="T15" s="175"/>
      <c r="U15" s="248" t="s">
        <v>120</v>
      </c>
      <c r="V15" s="248" t="str">
        <f t="shared" si="0"/>
        <v>J</v>
      </c>
      <c r="W15" s="190"/>
    </row>
    <row r="16" spans="2:23" s="53" customFormat="1" ht="20.25" customHeight="1">
      <c r="M16" s="48">
        <v>12</v>
      </c>
      <c r="N16" s="49"/>
      <c r="O16" s="238">
        <v>12</v>
      </c>
      <c r="P16" s="49"/>
      <c r="Q16" s="49"/>
      <c r="R16" s="241">
        <v>11</v>
      </c>
      <c r="S16" s="241">
        <v>12</v>
      </c>
      <c r="T16" s="175"/>
      <c r="U16" s="248" t="s">
        <v>120</v>
      </c>
      <c r="V16" s="248" t="str">
        <f t="shared" ref="V16:V25" si="1">H30</f>
        <v>K</v>
      </c>
      <c r="W16" s="190"/>
    </row>
    <row r="17" spans="2:23" s="53" customFormat="1" ht="20.25" customHeight="1">
      <c r="B17" s="141" t="s">
        <v>88</v>
      </c>
      <c r="C17" s="13"/>
      <c r="D17" s="13"/>
      <c r="E17" s="13"/>
      <c r="M17" s="48">
        <v>13</v>
      </c>
      <c r="N17" s="49"/>
      <c r="O17" s="49"/>
      <c r="P17" s="49"/>
      <c r="Q17" s="49"/>
      <c r="R17" s="241">
        <v>12</v>
      </c>
      <c r="S17" s="241">
        <v>13</v>
      </c>
      <c r="T17" s="175"/>
      <c r="U17" s="248" t="s">
        <v>120</v>
      </c>
      <c r="V17" s="248" t="str">
        <f t="shared" si="1"/>
        <v>L</v>
      </c>
      <c r="W17" s="190"/>
    </row>
    <row r="18" spans="2:23" s="53" customFormat="1" ht="20.25" customHeight="1">
      <c r="B18" s="47" t="s">
        <v>72</v>
      </c>
      <c r="C18" s="107"/>
      <c r="D18" s="24"/>
      <c r="E18" s="75" t="s">
        <v>76</v>
      </c>
      <c r="M18" s="48">
        <v>14</v>
      </c>
      <c r="N18" s="49"/>
      <c r="O18" s="49"/>
      <c r="P18" s="49"/>
      <c r="Q18" s="49"/>
      <c r="R18" s="241">
        <v>13</v>
      </c>
      <c r="S18" s="241">
        <v>14</v>
      </c>
      <c r="T18" s="175"/>
      <c r="U18" s="248" t="s">
        <v>120</v>
      </c>
      <c r="V18" s="248" t="str">
        <f t="shared" si="1"/>
        <v>M</v>
      </c>
      <c r="W18" s="190"/>
    </row>
    <row r="19" spans="2:23" s="53" customFormat="1" ht="20.25" customHeight="1">
      <c r="B19" s="40" t="s">
        <v>73</v>
      </c>
      <c r="C19" s="107"/>
      <c r="D19" s="12"/>
      <c r="E19" s="75" t="s">
        <v>90</v>
      </c>
      <c r="M19" s="48">
        <v>15</v>
      </c>
      <c r="N19" s="49"/>
      <c r="O19" s="49"/>
      <c r="P19" s="49"/>
      <c r="Q19" s="49"/>
      <c r="R19" s="241">
        <v>14</v>
      </c>
      <c r="S19" s="241">
        <v>15</v>
      </c>
      <c r="T19" s="175"/>
      <c r="U19" s="248" t="s">
        <v>120</v>
      </c>
      <c r="V19" s="248" t="str">
        <f t="shared" si="1"/>
        <v>N</v>
      </c>
      <c r="W19" s="190"/>
    </row>
    <row r="20" spans="2:23" s="53" customFormat="1" ht="20.25" customHeight="1">
      <c r="B20" s="47" t="s">
        <v>74</v>
      </c>
      <c r="C20" s="107"/>
      <c r="D20" s="24"/>
      <c r="E20" s="75" t="s">
        <v>89</v>
      </c>
      <c r="M20" s="48">
        <v>16</v>
      </c>
      <c r="N20" s="49"/>
      <c r="O20" s="49"/>
      <c r="P20" s="49"/>
      <c r="Q20" s="49"/>
      <c r="R20" s="241">
        <v>15</v>
      </c>
      <c r="S20" s="241">
        <v>16</v>
      </c>
      <c r="T20" s="175"/>
      <c r="U20" s="248" t="s">
        <v>120</v>
      </c>
      <c r="V20" s="248" t="str">
        <f t="shared" si="1"/>
        <v>O</v>
      </c>
      <c r="W20" s="190"/>
    </row>
    <row r="21" spans="2:23" s="53" customFormat="1" ht="20.25" customHeight="1">
      <c r="B21" s="13"/>
      <c r="C21" s="79" t="s">
        <v>94</v>
      </c>
      <c r="D21" s="13"/>
      <c r="E21" s="13"/>
      <c r="M21" s="48">
        <v>17</v>
      </c>
      <c r="N21" s="49"/>
      <c r="O21" s="49"/>
      <c r="P21" s="49"/>
      <c r="Q21" s="49"/>
      <c r="R21" s="241">
        <v>16</v>
      </c>
      <c r="S21" s="241">
        <v>17</v>
      </c>
      <c r="T21" s="175"/>
      <c r="U21" s="248" t="s">
        <v>120</v>
      </c>
      <c r="V21" s="248" t="str">
        <f t="shared" si="1"/>
        <v>P</v>
      </c>
      <c r="W21" s="190"/>
    </row>
    <row r="22" spans="2:23" s="53" customFormat="1" ht="20.25" customHeight="1">
      <c r="B22" s="24"/>
      <c r="C22" s="153" t="s">
        <v>95</v>
      </c>
      <c r="D22" s="24"/>
      <c r="E22" s="24"/>
      <c r="M22" s="48">
        <v>18</v>
      </c>
      <c r="N22" s="49"/>
      <c r="O22" s="49"/>
      <c r="P22" s="49"/>
      <c r="Q22" s="49"/>
      <c r="R22" s="241">
        <v>17</v>
      </c>
      <c r="S22" s="241">
        <v>18</v>
      </c>
      <c r="T22" s="175"/>
      <c r="U22" s="248" t="s">
        <v>120</v>
      </c>
      <c r="V22" s="248" t="str">
        <f t="shared" si="1"/>
        <v>Q</v>
      </c>
      <c r="W22" s="190"/>
    </row>
    <row r="23" spans="2:23" s="53" customFormat="1" ht="20.25" customHeight="1">
      <c r="B23" s="140" t="s">
        <v>66</v>
      </c>
      <c r="C23" s="12"/>
      <c r="D23" s="12"/>
      <c r="E23" s="12"/>
      <c r="F23"/>
      <c r="G23"/>
      <c r="H23"/>
      <c r="I23"/>
      <c r="J23"/>
      <c r="M23" s="48">
        <v>19</v>
      </c>
      <c r="N23" s="49"/>
      <c r="O23" s="49"/>
      <c r="P23" s="49"/>
      <c r="Q23" s="49"/>
      <c r="R23" s="241">
        <v>18</v>
      </c>
      <c r="S23" s="241">
        <v>19</v>
      </c>
      <c r="T23" s="175"/>
      <c r="U23" s="248" t="s">
        <v>120</v>
      </c>
      <c r="V23" s="248" t="str">
        <f t="shared" si="1"/>
        <v>R</v>
      </c>
      <c r="W23" s="190"/>
    </row>
    <row r="24" spans="2:23" s="53" customFormat="1" ht="20.25" customHeight="1">
      <c r="B24" s="40" t="s">
        <v>40</v>
      </c>
      <c r="C24" s="107"/>
      <c r="D24" s="12" t="s">
        <v>36</v>
      </c>
      <c r="E24" s="78" t="s">
        <v>64</v>
      </c>
      <c r="F24"/>
      <c r="G24"/>
      <c r="H24"/>
      <c r="I24"/>
      <c r="J24"/>
      <c r="M24" s="48">
        <v>20</v>
      </c>
      <c r="N24" s="49"/>
      <c r="O24" s="49"/>
      <c r="P24" s="49"/>
      <c r="Q24" s="49"/>
      <c r="R24" s="241">
        <v>19</v>
      </c>
      <c r="S24" s="241">
        <v>20</v>
      </c>
      <c r="T24" s="175"/>
      <c r="U24" s="248" t="s">
        <v>120</v>
      </c>
      <c r="V24" s="248" t="str">
        <f t="shared" si="1"/>
        <v>S</v>
      </c>
      <c r="W24" s="190"/>
    </row>
    <row r="25" spans="2:23" s="53" customFormat="1" ht="20.25" customHeight="1">
      <c r="C25" s="77" t="s">
        <v>96</v>
      </c>
      <c r="M25" s="48">
        <v>21</v>
      </c>
      <c r="N25" s="49"/>
      <c r="O25" s="49"/>
      <c r="P25" s="49"/>
      <c r="Q25" s="49"/>
      <c r="R25" s="241">
        <v>20</v>
      </c>
      <c r="S25" s="241">
        <v>21</v>
      </c>
      <c r="T25" s="175"/>
      <c r="U25" s="248" t="s">
        <v>120</v>
      </c>
      <c r="V25" s="248" t="str">
        <f t="shared" si="1"/>
        <v>T</v>
      </c>
      <c r="W25" s="190"/>
    </row>
    <row r="26" spans="2:23" s="53" customFormat="1" ht="20.25" customHeight="1">
      <c r="B26" s="55" t="s">
        <v>100</v>
      </c>
      <c r="C26" s="107"/>
      <c r="M26" s="48">
        <v>22</v>
      </c>
      <c r="N26" s="49"/>
      <c r="O26" s="49"/>
      <c r="P26" s="49"/>
      <c r="Q26" s="49"/>
      <c r="R26" s="241">
        <v>21</v>
      </c>
      <c r="S26" s="241">
        <v>22</v>
      </c>
      <c r="T26" s="175"/>
      <c r="U26" s="249" t="s">
        <v>120</v>
      </c>
      <c r="V26" s="249" t="s">
        <v>120</v>
      </c>
      <c r="W26" s="190"/>
    </row>
    <row r="27" spans="2:23" s="53" customFormat="1" ht="20.25" customHeight="1">
      <c r="C27" s="77" t="s">
        <v>102</v>
      </c>
      <c r="M27" s="48">
        <v>23</v>
      </c>
      <c r="N27" s="49"/>
      <c r="O27" s="49"/>
      <c r="P27" s="49"/>
      <c r="Q27" s="49"/>
      <c r="R27" s="241">
        <v>22</v>
      </c>
      <c r="S27" s="241">
        <v>23</v>
      </c>
      <c r="T27" s="175"/>
      <c r="U27" s="175"/>
      <c r="V27" s="175"/>
      <c r="W27" s="190"/>
    </row>
    <row r="28" spans="2:23" s="53" customFormat="1" ht="20.25" customHeight="1">
      <c r="C28" s="234" t="s">
        <v>179</v>
      </c>
      <c r="M28" s="48">
        <v>24</v>
      </c>
      <c r="N28" s="49"/>
      <c r="O28" s="49"/>
      <c r="P28" s="49"/>
      <c r="Q28" s="49"/>
      <c r="R28" s="241">
        <v>23</v>
      </c>
      <c r="S28" s="241">
        <v>24</v>
      </c>
      <c r="T28" s="175"/>
      <c r="U28" s="175"/>
      <c r="V28" s="175"/>
      <c r="W28" s="190"/>
    </row>
    <row r="29" spans="2:23" s="53" customFormat="1" ht="20.25" customHeight="1">
      <c r="B29" s="140" t="s">
        <v>122</v>
      </c>
      <c r="M29" s="48">
        <v>25</v>
      </c>
      <c r="N29" s="49"/>
      <c r="O29" s="49"/>
      <c r="P29" s="49"/>
      <c r="Q29" s="49"/>
      <c r="R29" s="241">
        <v>24</v>
      </c>
      <c r="S29" s="241">
        <v>25</v>
      </c>
      <c r="T29" s="175"/>
      <c r="U29" s="175"/>
      <c r="V29" s="175"/>
      <c r="W29" s="190"/>
    </row>
    <row r="30" spans="2:23" s="53" customFormat="1" ht="13.9" customHeight="1" thickBot="1">
      <c r="B30" s="53">
        <v>1</v>
      </c>
      <c r="C30" s="296" t="s">
        <v>159</v>
      </c>
      <c r="D30" s="296"/>
      <c r="E30" s="296"/>
      <c r="G30" s="53">
        <v>11</v>
      </c>
      <c r="H30" s="296" t="s">
        <v>169</v>
      </c>
      <c r="I30" s="296"/>
      <c r="J30" s="296"/>
      <c r="M30" s="48">
        <v>26</v>
      </c>
      <c r="N30" s="49"/>
      <c r="O30" s="49"/>
      <c r="P30" s="49"/>
      <c r="Q30" s="49"/>
      <c r="R30" s="241">
        <v>25</v>
      </c>
      <c r="S30" s="241">
        <v>26</v>
      </c>
      <c r="T30" s="175"/>
      <c r="U30" s="175"/>
      <c r="V30" s="175"/>
      <c r="W30" s="190"/>
    </row>
    <row r="31" spans="2:23" ht="13.9" customHeight="1" thickBot="1">
      <c r="B31" s="53">
        <v>2</v>
      </c>
      <c r="C31" s="296" t="s">
        <v>160</v>
      </c>
      <c r="D31" s="296"/>
      <c r="E31" s="296"/>
      <c r="F31" s="53"/>
      <c r="G31" s="53">
        <v>12</v>
      </c>
      <c r="H31" s="296" t="s">
        <v>170</v>
      </c>
      <c r="I31" s="296"/>
      <c r="J31" s="296"/>
      <c r="M31" s="48">
        <v>27</v>
      </c>
      <c r="N31" s="49"/>
      <c r="O31" s="49"/>
      <c r="P31" s="49"/>
      <c r="Q31" s="49"/>
      <c r="R31" s="241">
        <v>26</v>
      </c>
      <c r="S31" s="241">
        <v>27</v>
      </c>
      <c r="T31" s="175"/>
      <c r="U31" s="138">
        <f>IF(AND($N$39="",$P$39="",$R$39=""),"",DATE($N$39,$P$39,$R$39))</f>
        <v>45689</v>
      </c>
      <c r="V31" s="185"/>
      <c r="W31" s="189"/>
    </row>
    <row r="32" spans="2:23" ht="13.9" customHeight="1" thickBot="1">
      <c r="B32" s="53">
        <v>3</v>
      </c>
      <c r="C32" s="296" t="s">
        <v>161</v>
      </c>
      <c r="D32" s="296"/>
      <c r="E32" s="296"/>
      <c r="F32" s="53"/>
      <c r="G32" s="53">
        <v>13</v>
      </c>
      <c r="H32" s="296" t="s">
        <v>171</v>
      </c>
      <c r="I32" s="296"/>
      <c r="J32" s="296"/>
      <c r="M32" s="48">
        <v>28</v>
      </c>
      <c r="N32" s="49"/>
      <c r="O32" s="49"/>
      <c r="P32" s="49"/>
      <c r="Q32" s="49"/>
      <c r="R32" s="241">
        <v>27</v>
      </c>
      <c r="S32" s="241">
        <v>28</v>
      </c>
      <c r="T32" s="175"/>
      <c r="U32" s="133" t="e">
        <f>IF(AND($N$40="",$P$40="",$R$40=""),"",DATE($N$40,$P$40,$R$40))</f>
        <v>#NUM!</v>
      </c>
      <c r="V32" s="231" t="e">
        <f>IF(U32&lt;=W42,1,0)</f>
        <v>#NUM!</v>
      </c>
      <c r="W32" s="189"/>
    </row>
    <row r="33" spans="2:23" ht="13.9" customHeight="1">
      <c r="B33" s="53">
        <v>4</v>
      </c>
      <c r="C33" s="296" t="s">
        <v>162</v>
      </c>
      <c r="D33" s="296"/>
      <c r="E33" s="296"/>
      <c r="F33" s="53"/>
      <c r="G33" s="53">
        <v>14</v>
      </c>
      <c r="H33" s="296" t="s">
        <v>172</v>
      </c>
      <c r="I33" s="296"/>
      <c r="J33" s="296"/>
      <c r="M33" s="48">
        <v>29</v>
      </c>
      <c r="N33" s="49"/>
      <c r="O33" s="49"/>
      <c r="P33" s="49"/>
      <c r="Q33" s="49"/>
      <c r="R33" s="241">
        <v>28</v>
      </c>
      <c r="S33" s="241">
        <v>29</v>
      </c>
      <c r="T33" s="175"/>
      <c r="U33" s="176"/>
      <c r="V33" s="176"/>
      <c r="W33" s="189"/>
    </row>
    <row r="34" spans="2:23" ht="13.9" customHeight="1">
      <c r="B34" s="53">
        <v>5</v>
      </c>
      <c r="C34" s="296" t="s">
        <v>163</v>
      </c>
      <c r="D34" s="296"/>
      <c r="E34" s="296"/>
      <c r="F34" s="53"/>
      <c r="G34" s="53">
        <v>15</v>
      </c>
      <c r="H34" s="296" t="s">
        <v>173</v>
      </c>
      <c r="I34" s="296"/>
      <c r="J34" s="296"/>
      <c r="M34" s="48">
        <v>30</v>
      </c>
      <c r="N34" s="49"/>
      <c r="O34" s="49"/>
      <c r="P34" s="49"/>
      <c r="Q34" s="49"/>
      <c r="R34" s="241"/>
      <c r="S34" s="241">
        <v>30</v>
      </c>
      <c r="T34" s="175"/>
      <c r="U34" s="176"/>
      <c r="V34" t="s">
        <v>143</v>
      </c>
      <c r="W34" s="189"/>
    </row>
    <row r="35" spans="2:23" ht="13.9" customHeight="1">
      <c r="B35" s="53">
        <v>6</v>
      </c>
      <c r="C35" s="296" t="s">
        <v>164</v>
      </c>
      <c r="D35" s="296"/>
      <c r="E35" s="296"/>
      <c r="G35" s="53">
        <v>16</v>
      </c>
      <c r="H35" s="296" t="s">
        <v>174</v>
      </c>
      <c r="I35" s="296"/>
      <c r="J35" s="296"/>
      <c r="M35" s="48">
        <v>31</v>
      </c>
      <c r="N35" s="49"/>
      <c r="O35" s="49"/>
      <c r="P35" s="49"/>
      <c r="Q35" s="49"/>
      <c r="R35" s="241"/>
      <c r="S35" s="241">
        <v>31</v>
      </c>
      <c r="T35" s="175"/>
      <c r="U35" s="176"/>
      <c r="V35" t="s">
        <v>142</v>
      </c>
      <c r="W35" s="189"/>
    </row>
    <row r="36" spans="2:23" ht="13.9" customHeight="1">
      <c r="B36" s="53">
        <v>7</v>
      </c>
      <c r="C36" s="296" t="s">
        <v>165</v>
      </c>
      <c r="D36" s="296"/>
      <c r="E36" s="296"/>
      <c r="G36" s="53">
        <v>17</v>
      </c>
      <c r="H36" s="296" t="s">
        <v>175</v>
      </c>
      <c r="I36" s="296"/>
      <c r="J36" s="296"/>
      <c r="M36" s="48">
        <v>32</v>
      </c>
      <c r="N36" s="49"/>
      <c r="O36" s="49"/>
      <c r="P36" s="49"/>
      <c r="Q36" s="49"/>
      <c r="R36" s="241"/>
      <c r="S36" s="241"/>
      <c r="T36" s="175"/>
      <c r="U36" s="176"/>
      <c r="V36" s="176"/>
      <c r="W36" s="189"/>
    </row>
    <row r="37" spans="2:23" ht="13.9" customHeight="1">
      <c r="B37" s="53">
        <v>8</v>
      </c>
      <c r="C37" s="296" t="s">
        <v>166</v>
      </c>
      <c r="D37" s="296"/>
      <c r="E37" s="296"/>
      <c r="G37" s="53">
        <v>18</v>
      </c>
      <c r="H37" s="296" t="s">
        <v>176</v>
      </c>
      <c r="I37" s="296"/>
      <c r="J37" s="296"/>
      <c r="M37" s="48">
        <v>33</v>
      </c>
      <c r="N37" s="49"/>
      <c r="O37" s="49"/>
      <c r="P37" s="49"/>
      <c r="Q37" s="49"/>
      <c r="R37" s="243"/>
      <c r="S37" s="243"/>
      <c r="T37" s="175"/>
      <c r="U37" s="176"/>
      <c r="V37" s="176"/>
      <c r="W37" s="189"/>
    </row>
    <row r="38" spans="2:23" ht="13.9" customHeight="1" thickBot="1">
      <c r="B38" s="53">
        <v>9</v>
      </c>
      <c r="C38" s="296" t="s">
        <v>167</v>
      </c>
      <c r="D38" s="296"/>
      <c r="E38" s="296"/>
      <c r="G38" s="53">
        <v>19</v>
      </c>
      <c r="H38" s="296" t="s">
        <v>177</v>
      </c>
      <c r="I38" s="296"/>
      <c r="J38" s="296"/>
      <c r="M38" s="48"/>
      <c r="N38" s="154"/>
      <c r="O38" s="49"/>
      <c r="P38" s="49"/>
      <c r="Q38" s="49"/>
      <c r="R38" s="49"/>
      <c r="S38" s="49"/>
      <c r="T38" s="49"/>
      <c r="U38" s="176"/>
      <c r="V38" s="176"/>
      <c r="W38" s="189"/>
    </row>
    <row r="39" spans="2:23" ht="13.9" customHeight="1" thickBot="1">
      <c r="B39" s="53">
        <v>10</v>
      </c>
      <c r="C39" s="296" t="s">
        <v>168</v>
      </c>
      <c r="D39" s="296"/>
      <c r="E39" s="296"/>
      <c r="G39" s="53">
        <v>20</v>
      </c>
      <c r="H39" s="296" t="s">
        <v>178</v>
      </c>
      <c r="I39" s="296"/>
      <c r="J39" s="296"/>
      <c r="M39" s="212" t="s">
        <v>133</v>
      </c>
      <c r="N39" s="236">
        <v>2025</v>
      </c>
      <c r="O39" s="49" t="s">
        <v>112</v>
      </c>
      <c r="P39" s="236">
        <v>2</v>
      </c>
      <c r="Q39" s="49" t="s">
        <v>113</v>
      </c>
      <c r="R39" s="236">
        <v>1</v>
      </c>
      <c r="S39" s="176" t="s">
        <v>36</v>
      </c>
      <c r="T39" s="176"/>
      <c r="U39" s="176" t="s">
        <v>125</v>
      </c>
      <c r="V39" s="176"/>
      <c r="W39" s="189"/>
    </row>
    <row r="40" spans="2:23">
      <c r="M40" s="216" t="s">
        <v>134</v>
      </c>
      <c r="N40" s="250">
        <f>E42</f>
        <v>0</v>
      </c>
      <c r="O40" s="49" t="s">
        <v>112</v>
      </c>
      <c r="P40" s="250">
        <f>G42</f>
        <v>0</v>
      </c>
      <c r="Q40" s="49" t="s">
        <v>113</v>
      </c>
      <c r="R40" s="250">
        <f>I42</f>
        <v>0</v>
      </c>
      <c r="S40" s="176" t="s">
        <v>36</v>
      </c>
      <c r="T40" s="176"/>
      <c r="U40" s="176" t="s">
        <v>126</v>
      </c>
      <c r="V40" s="176"/>
      <c r="W40" s="189"/>
    </row>
    <row r="41" spans="2:23" ht="13.5" thickBot="1">
      <c r="B41" s="187" t="s">
        <v>123</v>
      </c>
      <c r="L41" s="116"/>
      <c r="M41" s="48"/>
      <c r="N41" s="186"/>
      <c r="O41" s="49"/>
      <c r="P41" s="176"/>
      <c r="Q41" s="49"/>
      <c r="R41" s="176"/>
      <c r="S41" s="176"/>
      <c r="T41" s="176"/>
      <c r="U41" s="176"/>
      <c r="V41" s="176"/>
      <c r="W41" s="235" t="s">
        <v>146</v>
      </c>
    </row>
    <row r="42" spans="2:23" ht="14" thickTop="1" thickBot="1">
      <c r="B42" s="176"/>
      <c r="C42" s="215" t="s">
        <v>135</v>
      </c>
      <c r="D42" s="175"/>
      <c r="E42" s="225"/>
      <c r="F42" s="176" t="s">
        <v>11</v>
      </c>
      <c r="G42" s="225"/>
      <c r="H42" s="176" t="s">
        <v>12</v>
      </c>
      <c r="I42" s="225"/>
      <c r="J42" s="176" t="s">
        <v>36</v>
      </c>
      <c r="M42" s="48"/>
      <c r="O42">
        <v>1</v>
      </c>
      <c r="P42" s="297" t="str">
        <f>"報告期間："&amp;YEAR(W42+1)&amp;"年 "&amp;MONTH(W42+1)&amp;"月 ～ "&amp;初期条件設定表!N40&amp;"年 "&amp;初期条件設定表!P40&amp;"月まで（実績報告分）"</f>
        <v>報告期間：2025年 11月 ～ 0年 0月まで（実績報告分）</v>
      </c>
      <c r="Q42" s="298"/>
      <c r="R42" s="298"/>
      <c r="S42" s="298"/>
      <c r="T42" s="298"/>
      <c r="U42" s="298"/>
      <c r="V42" s="299"/>
      <c r="W42" s="251">
        <v>45961</v>
      </c>
    </row>
    <row r="43" spans="2:23" ht="14" thickTop="1" thickBot="1">
      <c r="M43" s="48"/>
      <c r="N43" s="49"/>
      <c r="O43" s="49">
        <v>0</v>
      </c>
      <c r="P43" s="297" t="str">
        <f>"報告期間："&amp;初期条件設定表!N39&amp;"年 "&amp;初期条件設定表!P39&amp;"月 ～ "&amp;YEAR(W42)&amp;"年"&amp;MONTH(W42)&amp;"月 "&amp;"まで（遂行状況報告分）"</f>
        <v>報告期間：2025年 2月 ～ 2025年10月 まで（遂行状況報告分）</v>
      </c>
      <c r="Q43" s="298"/>
      <c r="R43" s="298"/>
      <c r="S43" s="298"/>
      <c r="T43" s="298"/>
      <c r="U43" s="298"/>
      <c r="V43" s="299"/>
      <c r="W43" s="189"/>
    </row>
    <row r="44" spans="2:23" ht="13.5" thickTop="1">
      <c r="L44" s="176"/>
      <c r="M44" s="50"/>
      <c r="N44" s="51"/>
      <c r="O44" s="51"/>
      <c r="P44" s="191"/>
      <c r="Q44" s="51"/>
      <c r="R44" s="191"/>
      <c r="S44" s="191"/>
      <c r="T44" s="191"/>
      <c r="U44" s="191"/>
      <c r="V44" s="191"/>
      <c r="W44" s="192"/>
    </row>
    <row r="45" spans="2:23" ht="7.5" customHeight="1">
      <c r="L45" s="176"/>
      <c r="M45" s="49"/>
      <c r="N45" s="49"/>
      <c r="O45" s="49"/>
      <c r="P45" s="176"/>
      <c r="Q45" s="49"/>
      <c r="R45" s="176"/>
      <c r="S45" s="176"/>
      <c r="T45" s="176"/>
    </row>
    <row r="46" spans="2:23">
      <c r="L46" s="176"/>
      <c r="M46" s="49"/>
      <c r="N46" s="49"/>
      <c r="O46" s="49"/>
      <c r="P46" s="176"/>
      <c r="Q46" s="49"/>
      <c r="R46" s="176"/>
      <c r="S46" s="176"/>
      <c r="T46" s="176"/>
    </row>
    <row r="47" spans="2:23">
      <c r="L47" s="176"/>
      <c r="M47" s="49"/>
      <c r="N47" s="49"/>
      <c r="O47" s="49"/>
      <c r="P47" s="176"/>
      <c r="Q47" s="49"/>
      <c r="R47" s="176"/>
      <c r="S47" s="176"/>
      <c r="T47" s="176"/>
    </row>
    <row r="48" spans="2:23">
      <c r="L48" s="176"/>
      <c r="M48" s="176"/>
      <c r="N48" s="176"/>
      <c r="O48" s="176"/>
      <c r="P48" s="176"/>
      <c r="Q48" s="176"/>
      <c r="R48" s="176"/>
      <c r="S48" s="176"/>
      <c r="T48" s="176"/>
    </row>
    <row r="49" spans="12:20">
      <c r="L49" s="176"/>
      <c r="M49" s="176"/>
      <c r="N49" s="176"/>
      <c r="O49" s="176"/>
      <c r="P49" s="176"/>
      <c r="Q49" s="176"/>
      <c r="R49" s="176"/>
      <c r="S49" s="176"/>
      <c r="T49" s="176"/>
    </row>
    <row r="50" spans="12:20">
      <c r="L50" s="176"/>
      <c r="M50" s="176"/>
      <c r="N50" s="176"/>
      <c r="O50" s="176"/>
      <c r="P50" s="176"/>
      <c r="Q50" s="176"/>
      <c r="R50" s="176"/>
      <c r="S50" s="176"/>
      <c r="T50" s="176"/>
    </row>
    <row r="51" spans="12:20">
      <c r="L51" s="176"/>
      <c r="M51" s="176"/>
      <c r="N51" s="176"/>
      <c r="O51" s="176"/>
      <c r="P51" s="176"/>
      <c r="Q51" s="176"/>
      <c r="R51" s="176"/>
      <c r="S51" s="176"/>
      <c r="T51" s="176"/>
    </row>
  </sheetData>
  <sheetProtection sheet="1" objects="1" scenarios="1"/>
  <mergeCells count="30">
    <mergeCell ref="P42:V42"/>
    <mergeCell ref="P43:V43"/>
    <mergeCell ref="H35:J35"/>
    <mergeCell ref="H36:J36"/>
    <mergeCell ref="H37:J37"/>
    <mergeCell ref="H38:J38"/>
    <mergeCell ref="H39:J39"/>
    <mergeCell ref="C35:E35"/>
    <mergeCell ref="C36:E36"/>
    <mergeCell ref="C37:E37"/>
    <mergeCell ref="C38:E38"/>
    <mergeCell ref="C39:E39"/>
    <mergeCell ref="C34:E34"/>
    <mergeCell ref="H34:J34"/>
    <mergeCell ref="C30:E30"/>
    <mergeCell ref="H30:J30"/>
    <mergeCell ref="C31:E31"/>
    <mergeCell ref="H31:J31"/>
    <mergeCell ref="C32:E32"/>
    <mergeCell ref="H32:J32"/>
    <mergeCell ref="H13:J13"/>
    <mergeCell ref="C6:G6"/>
    <mergeCell ref="C7:G7"/>
    <mergeCell ref="C33:E33"/>
    <mergeCell ref="H33:J33"/>
    <mergeCell ref="B1:J1"/>
    <mergeCell ref="M1:W1"/>
    <mergeCell ref="B2:J4"/>
    <mergeCell ref="H11:J11"/>
    <mergeCell ref="H12:J1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$N$10:$N$12</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view="pageBreakPreview" zoomScale="80" zoomScaleNormal="100" zoomScaleSheetLayoutView="80" workbookViewId="0">
      <selection activeCell="G8" sqref="G8"/>
    </sheetView>
  </sheetViews>
  <sheetFormatPr defaultColWidth="9" defaultRowHeight="20.149999999999999" customHeight="1"/>
  <cols>
    <col min="1" max="3" width="5" style="33" customWidth="1"/>
    <col min="4" max="4" width="3.90625" style="33" customWidth="1"/>
    <col min="5" max="5" width="5.6328125" style="34" customWidth="1"/>
    <col min="6" max="6" width="5.6328125" style="34" hidden="1" customWidth="1"/>
    <col min="7" max="7" width="10.6328125" style="33" customWidth="1"/>
    <col min="8" max="8" width="10.6328125" style="35" customWidth="1"/>
    <col min="9" max="10" width="10.6328125" style="33" customWidth="1"/>
    <col min="11" max="12" width="15.6328125" style="33" customWidth="1"/>
    <col min="13" max="26" width="10.6328125" style="13" hidden="1" customWidth="1"/>
    <col min="27" max="27" width="9" style="13" hidden="1" customWidth="1"/>
    <col min="28" max="16384" width="9" style="13"/>
  </cols>
  <sheetData>
    <row r="1" spans="1:25" ht="20.149999999999999" customHeight="1">
      <c r="A1" s="4"/>
      <c r="L1" s="223"/>
    </row>
    <row r="2" spans="1:25" ht="20.149999999999999" customHeight="1">
      <c r="A2" s="320" t="s">
        <v>138</v>
      </c>
      <c r="B2" s="320"/>
      <c r="C2" s="320"/>
      <c r="D2" s="320"/>
      <c r="E2" s="320"/>
      <c r="F2" s="320"/>
      <c r="G2" s="320"/>
      <c r="H2" s="320"/>
      <c r="I2" s="320"/>
      <c r="J2" s="320"/>
      <c r="K2" s="320"/>
      <c r="L2" s="320"/>
    </row>
    <row r="3" spans="1:25" ht="23.25" customHeight="1">
      <c r="A3" s="321" t="s">
        <v>139</v>
      </c>
      <c r="B3" s="321"/>
      <c r="C3" s="321"/>
      <c r="D3" s="321"/>
      <c r="E3" s="321"/>
      <c r="F3" s="321"/>
      <c r="G3" s="322"/>
      <c r="H3" s="322"/>
      <c r="I3" s="322"/>
      <c r="J3" s="322"/>
      <c r="K3" s="322"/>
      <c r="L3" s="322"/>
      <c r="M3" s="12"/>
      <c r="N3" s="12"/>
      <c r="O3" s="12"/>
      <c r="P3" s="12"/>
      <c r="Q3" s="12"/>
      <c r="R3" s="12"/>
      <c r="S3" s="12"/>
      <c r="T3" s="12"/>
      <c r="U3" s="12"/>
      <c r="V3" s="12"/>
      <c r="W3" s="12"/>
    </row>
    <row r="4" spans="1:25" ht="23.25" customHeight="1">
      <c r="A4" s="323" t="e">
        <f>IF(初期条件設定表!V32=1,初期条件設定表!P42,初期条件設定表!P43)</f>
        <v>#NUM!</v>
      </c>
      <c r="B4" s="323"/>
      <c r="C4" s="323"/>
      <c r="D4" s="323"/>
      <c r="E4" s="323"/>
      <c r="F4" s="323"/>
      <c r="G4" s="324"/>
      <c r="H4" s="324"/>
      <c r="I4" s="324"/>
      <c r="J4" s="324"/>
      <c r="K4" s="324"/>
      <c r="L4" s="324"/>
      <c r="M4" s="12"/>
      <c r="N4" s="12"/>
      <c r="O4" s="12"/>
      <c r="P4" s="12"/>
      <c r="Q4" s="12"/>
      <c r="R4" s="12"/>
      <c r="S4" s="12"/>
      <c r="T4" s="12"/>
      <c r="U4" s="12"/>
      <c r="V4" s="260" t="s">
        <v>151</v>
      </c>
      <c r="W4" s="12"/>
    </row>
    <row r="5" spans="1:25" ht="29.25" customHeight="1">
      <c r="A5" s="301" t="s">
        <v>27</v>
      </c>
      <c r="B5" s="301"/>
      <c r="C5" s="301"/>
      <c r="D5" s="325" t="str">
        <f>IF(初期条件設定表!C6="","",初期条件設定表!C6)</f>
        <v/>
      </c>
      <c r="E5" s="326"/>
      <c r="F5" s="326"/>
      <c r="G5" s="326"/>
      <c r="H5" s="326"/>
      <c r="I5" s="326"/>
      <c r="J5" s="326"/>
      <c r="K5" s="326"/>
      <c r="L5" s="327"/>
      <c r="M5" s="12"/>
      <c r="N5" s="12"/>
      <c r="O5" s="12"/>
      <c r="P5" s="12"/>
      <c r="Q5" s="12"/>
      <c r="R5" s="12"/>
      <c r="S5" s="12"/>
      <c r="T5" s="12"/>
      <c r="U5" s="12"/>
      <c r="V5" s="12"/>
      <c r="W5" s="12"/>
    </row>
    <row r="6" spans="1:25" ht="29.25" customHeight="1">
      <c r="A6" s="301" t="s">
        <v>26</v>
      </c>
      <c r="B6" s="301"/>
      <c r="C6" s="301"/>
      <c r="D6" s="325" t="str">
        <f>IF(初期条件設定表!C7="","",初期条件設定表!C7)</f>
        <v/>
      </c>
      <c r="E6" s="326"/>
      <c r="F6" s="326"/>
      <c r="G6" s="326"/>
      <c r="H6" s="326"/>
      <c r="I6" s="326"/>
      <c r="J6" s="326"/>
      <c r="K6" s="326"/>
      <c r="L6" s="327"/>
      <c r="M6" s="12"/>
      <c r="N6" s="12"/>
      <c r="O6" s="12"/>
      <c r="P6" s="12"/>
      <c r="Q6" s="12"/>
      <c r="R6" s="12"/>
      <c r="S6" s="12"/>
      <c r="T6" s="12"/>
      <c r="U6" s="12"/>
      <c r="V6" s="12"/>
      <c r="W6" s="12"/>
    </row>
    <row r="7" spans="1:25" s="16" customFormat="1" ht="60" customHeight="1" thickBot="1">
      <c r="A7" s="307" t="s">
        <v>11</v>
      </c>
      <c r="B7" s="308"/>
      <c r="C7" s="309"/>
      <c r="D7" s="310" t="s">
        <v>104</v>
      </c>
      <c r="E7" s="311"/>
      <c r="F7" s="135" t="s">
        <v>105</v>
      </c>
      <c r="G7" s="131" t="s">
        <v>13</v>
      </c>
      <c r="H7" s="128" t="s">
        <v>132</v>
      </c>
      <c r="I7" s="129" t="s">
        <v>14</v>
      </c>
      <c r="J7" s="127" t="s">
        <v>15</v>
      </c>
      <c r="K7" s="130" t="s">
        <v>16</v>
      </c>
      <c r="L7" s="127" t="s">
        <v>17</v>
      </c>
      <c r="M7" s="224" t="s">
        <v>128</v>
      </c>
      <c r="N7" s="217"/>
      <c r="O7" s="217"/>
      <c r="P7" s="316" t="s">
        <v>150</v>
      </c>
      <c r="Q7" s="317"/>
      <c r="R7" s="317"/>
      <c r="S7" s="317"/>
      <c r="T7" s="14"/>
      <c r="U7" s="196"/>
      <c r="V7" s="14"/>
      <c r="W7" s="198" t="s">
        <v>129</v>
      </c>
      <c r="X7" s="16" t="s">
        <v>130</v>
      </c>
      <c r="Y7" s="16" t="s">
        <v>144</v>
      </c>
    </row>
    <row r="8" spans="1:25" s="24" customFormat="1" ht="25.15" customHeight="1" thickBot="1">
      <c r="A8" s="312">
        <f>初期条件設定表!N39</f>
        <v>2025</v>
      </c>
      <c r="B8" s="313"/>
      <c r="C8" s="226" t="s">
        <v>11</v>
      </c>
      <c r="D8" s="208">
        <f>初期条件設定表!P39</f>
        <v>2</v>
      </c>
      <c r="E8" s="227" t="s">
        <v>20</v>
      </c>
      <c r="F8" s="137">
        <v>1</v>
      </c>
      <c r="G8" s="160"/>
      <c r="H8" s="17">
        <f>MIN($W$8:$W$28)</f>
        <v>0</v>
      </c>
      <c r="I8" s="18" t="str">
        <f>IF($G8&lt;10000,"0",LOOKUP(H8,$P$10:$P$40,$S$10:$S$40))</f>
        <v>0</v>
      </c>
      <c r="J8" s="228" t="str">
        <f>IF(初期条件設定表!C26="当月",'2025年2月作業分'!E40,"0")</f>
        <v>0</v>
      </c>
      <c r="K8" s="19">
        <f>I8*J8</f>
        <v>0</v>
      </c>
      <c r="L8" s="20">
        <f t="shared" ref="L8:L13" si="0">IF(G8&lt;=K8,G8,K8)</f>
        <v>0</v>
      </c>
      <c r="M8" s="222"/>
      <c r="N8" s="218"/>
      <c r="O8" s="219"/>
      <c r="P8" s="318" t="s">
        <v>18</v>
      </c>
      <c r="Q8" s="319"/>
      <c r="R8" s="319"/>
      <c r="S8" s="15" t="s">
        <v>19</v>
      </c>
      <c r="T8" s="21"/>
      <c r="U8" s="21"/>
      <c r="V8" s="21"/>
      <c r="W8" s="201" t="str">
        <f>IF(M8=X$9,700000,IF(G8="","",G8))</f>
        <v/>
      </c>
      <c r="X8" s="199"/>
      <c r="Y8" s="232">
        <f>LOOKUP(H8,$P$10:$P$40,$S$10:$S$40)</f>
        <v>0</v>
      </c>
    </row>
    <row r="9" spans="1:25" s="24" customFormat="1" ht="25.15" customHeight="1" thickBot="1">
      <c r="A9" s="305" t="e">
        <f>IF(A8="対象外","対象外",IF(U9&gt;初期条件設定表!$U$32,"対象外",IF(D8&lt;12,A8,A8+1)))</f>
        <v>#NUM!</v>
      </c>
      <c r="B9" s="306"/>
      <c r="C9" s="119" t="s">
        <v>11</v>
      </c>
      <c r="D9" s="132">
        <f>IF(D8&lt;12,D8+1,1)</f>
        <v>3</v>
      </c>
      <c r="E9" s="118" t="s">
        <v>20</v>
      </c>
      <c r="F9" s="137">
        <v>1</v>
      </c>
      <c r="G9" s="160"/>
      <c r="H9" s="17">
        <f t="shared" ref="H9:H28" si="1">MIN($W$8:$W$28)</f>
        <v>0</v>
      </c>
      <c r="I9" s="18" t="str">
        <f t="shared" ref="I9:I24" si="2">IF($G9&lt;10000,"0",LOOKUP(H9,$P$10:$P$40,$S$10:$S$40))</f>
        <v>0</v>
      </c>
      <c r="J9" s="36">
        <f>IF(初期条件設定表!C26="当月",'2025年3月作業分'!E40,'2025年2月作業分'!E40)</f>
        <v>0</v>
      </c>
      <c r="K9" s="19">
        <f t="shared" ref="K9:K28" si="3">I9*J9</f>
        <v>0</v>
      </c>
      <c r="L9" s="20">
        <f t="shared" si="0"/>
        <v>0</v>
      </c>
      <c r="M9" s="222"/>
      <c r="N9" s="219"/>
      <c r="O9" s="219"/>
      <c r="P9" s="22" t="s">
        <v>21</v>
      </c>
      <c r="Q9" s="23"/>
      <c r="R9" s="22" t="s">
        <v>22</v>
      </c>
      <c r="S9" s="22" t="s">
        <v>23</v>
      </c>
      <c r="T9" s="21"/>
      <c r="U9" s="193">
        <f>DATE(A8,D8+1,F8)</f>
        <v>45717</v>
      </c>
      <c r="V9" s="21"/>
      <c r="W9" s="201" t="str">
        <f t="shared" ref="W9:W28" si="4">IF(M9=X$9,700000,IF(G9="","",G9))</f>
        <v/>
      </c>
      <c r="X9" s="200" t="s">
        <v>131</v>
      </c>
      <c r="Y9" s="24">
        <f t="shared" ref="Y9:Y16" si="5">LOOKUP(H9,$P$10:$P$40,$S$10:$S$40)</f>
        <v>0</v>
      </c>
    </row>
    <row r="10" spans="1:25" s="24" customFormat="1" ht="25.15" customHeight="1" thickBot="1">
      <c r="A10" s="305" t="e">
        <f>IF(A9="対象外","対象外",IF(U10&gt;初期条件設定表!$U$32,"対象外",IF(D9&lt;12,A9,A9+1)))</f>
        <v>#NUM!</v>
      </c>
      <c r="B10" s="306"/>
      <c r="C10" s="119" t="s">
        <v>11</v>
      </c>
      <c r="D10" s="117">
        <f t="shared" ref="D10:D28" si="6">IF(D9&lt;12,D9+1,1)</f>
        <v>4</v>
      </c>
      <c r="E10" s="118" t="s">
        <v>20</v>
      </c>
      <c r="F10" s="137">
        <f t="shared" ref="F10:F24" si="7">F9</f>
        <v>1</v>
      </c>
      <c r="G10" s="160"/>
      <c r="H10" s="17">
        <f t="shared" si="1"/>
        <v>0</v>
      </c>
      <c r="I10" s="18" t="str">
        <f t="shared" si="2"/>
        <v>0</v>
      </c>
      <c r="J10" s="36">
        <f>IF(初期条件設定表!C26="当月",'2025年4月作業分'!E40,'2025年3月作業分'!E40)</f>
        <v>0</v>
      </c>
      <c r="K10" s="19">
        <f t="shared" si="3"/>
        <v>0</v>
      </c>
      <c r="L10" s="20">
        <f t="shared" si="0"/>
        <v>0</v>
      </c>
      <c r="M10" s="222"/>
      <c r="N10" s="21"/>
      <c r="O10" s="21"/>
      <c r="P10" s="22">
        <v>0</v>
      </c>
      <c r="Q10" s="23"/>
      <c r="R10" s="22">
        <v>0</v>
      </c>
      <c r="S10" s="22">
        <v>0</v>
      </c>
      <c r="T10" s="21"/>
      <c r="U10" s="194">
        <f>DATE(IF(D8&gt;=12,A8+1,A8),D9+1,F9)</f>
        <v>45748</v>
      </c>
      <c r="V10" s="21"/>
      <c r="W10" s="201" t="str">
        <f t="shared" si="4"/>
        <v/>
      </c>
      <c r="Y10" s="24">
        <f t="shared" si="5"/>
        <v>0</v>
      </c>
    </row>
    <row r="11" spans="1:25" s="24" customFormat="1" ht="25.15" customHeight="1" thickBot="1">
      <c r="A11" s="305" t="e">
        <f>IF(A10="対象外","対象外",IF(U11&gt;初期条件設定表!$U$32,"対象外",IF(D10&lt;12,A10,A10+1)))</f>
        <v>#NUM!</v>
      </c>
      <c r="B11" s="306"/>
      <c r="C11" s="119" t="s">
        <v>11</v>
      </c>
      <c r="D11" s="117">
        <f t="shared" si="6"/>
        <v>5</v>
      </c>
      <c r="E11" s="118" t="s">
        <v>20</v>
      </c>
      <c r="F11" s="137">
        <f t="shared" si="7"/>
        <v>1</v>
      </c>
      <c r="G11" s="160"/>
      <c r="H11" s="17">
        <f t="shared" si="1"/>
        <v>0</v>
      </c>
      <c r="I11" s="18" t="str">
        <f t="shared" si="2"/>
        <v>0</v>
      </c>
      <c r="J11" s="36">
        <f>IF(初期条件設定表!C26="当月",'2025年5月作業分'!E40,'2025年4月作業分'!E40)</f>
        <v>0</v>
      </c>
      <c r="K11" s="19">
        <f t="shared" si="3"/>
        <v>0</v>
      </c>
      <c r="L11" s="20">
        <f t="shared" si="0"/>
        <v>0</v>
      </c>
      <c r="M11" s="222"/>
      <c r="N11" s="21"/>
      <c r="O11" s="21"/>
      <c r="P11" s="22">
        <v>1</v>
      </c>
      <c r="Q11" s="22" t="s">
        <v>24</v>
      </c>
      <c r="R11" s="25">
        <v>1030</v>
      </c>
      <c r="S11" s="26">
        <v>1030</v>
      </c>
      <c r="U11" s="194" t="e">
        <f t="shared" ref="U11:U28" si="8">DATE(IF(D9&gt;=12,A9+1,A9),D10+1,F10)</f>
        <v>#NUM!</v>
      </c>
      <c r="W11" s="201" t="str">
        <f t="shared" si="4"/>
        <v/>
      </c>
      <c r="Y11" s="24">
        <f t="shared" si="5"/>
        <v>0</v>
      </c>
    </row>
    <row r="12" spans="1:25" s="24" customFormat="1" ht="25.15" customHeight="1" thickBot="1">
      <c r="A12" s="305" t="e">
        <f>IF(A11="対象外","対象外",IF(U12&gt;初期条件設定表!$U$32,"対象外",IF(D11&lt;12,A11,A11+1)))</f>
        <v>#NUM!</v>
      </c>
      <c r="B12" s="306"/>
      <c r="C12" s="119" t="s">
        <v>11</v>
      </c>
      <c r="D12" s="117">
        <f t="shared" si="6"/>
        <v>6</v>
      </c>
      <c r="E12" s="118" t="s">
        <v>20</v>
      </c>
      <c r="F12" s="137">
        <f t="shared" si="7"/>
        <v>1</v>
      </c>
      <c r="G12" s="160"/>
      <c r="H12" s="17">
        <f t="shared" si="1"/>
        <v>0</v>
      </c>
      <c r="I12" s="18" t="str">
        <f t="shared" si="2"/>
        <v>0</v>
      </c>
      <c r="J12" s="36">
        <f>IF(初期条件設定表!C26="当月",'2025年6月作業分'!E40,'2025年5月作業分'!E40)</f>
        <v>0</v>
      </c>
      <c r="K12" s="19">
        <f t="shared" si="3"/>
        <v>0</v>
      </c>
      <c r="L12" s="20">
        <f t="shared" si="0"/>
        <v>0</v>
      </c>
      <c r="M12" s="222"/>
      <c r="N12" s="21"/>
      <c r="O12" s="21"/>
      <c r="P12" s="25">
        <v>130000</v>
      </c>
      <c r="Q12" s="22" t="s">
        <v>24</v>
      </c>
      <c r="R12" s="25">
        <v>1090</v>
      </c>
      <c r="S12" s="26">
        <v>1090</v>
      </c>
      <c r="U12" s="194" t="e">
        <f t="shared" si="8"/>
        <v>#NUM!</v>
      </c>
      <c r="W12" s="201" t="str">
        <f t="shared" si="4"/>
        <v/>
      </c>
      <c r="Y12" s="24">
        <f t="shared" si="5"/>
        <v>0</v>
      </c>
    </row>
    <row r="13" spans="1:25" s="24" customFormat="1" ht="25.15" customHeight="1" thickBot="1">
      <c r="A13" s="305" t="e">
        <f>IF(A12="対象外","対象外",IF(U13&gt;初期条件設定表!$U$32,"対象外",IF(D12&lt;12,A12,A12+1)))</f>
        <v>#NUM!</v>
      </c>
      <c r="B13" s="306"/>
      <c r="C13" s="119" t="s">
        <v>11</v>
      </c>
      <c r="D13" s="117">
        <f t="shared" si="6"/>
        <v>7</v>
      </c>
      <c r="E13" s="118" t="s">
        <v>20</v>
      </c>
      <c r="F13" s="137">
        <f t="shared" si="7"/>
        <v>1</v>
      </c>
      <c r="G13" s="160"/>
      <c r="H13" s="17">
        <f t="shared" si="1"/>
        <v>0</v>
      </c>
      <c r="I13" s="18" t="str">
        <f t="shared" si="2"/>
        <v>0</v>
      </c>
      <c r="J13" s="36">
        <f>IF(初期条件設定表!C26="当月",'2025年7月作業分'!E40,'2025年6月作業分'!E40)</f>
        <v>0</v>
      </c>
      <c r="K13" s="19">
        <f t="shared" si="3"/>
        <v>0</v>
      </c>
      <c r="L13" s="20">
        <f t="shared" si="0"/>
        <v>0</v>
      </c>
      <c r="M13" s="222"/>
      <c r="N13" s="21"/>
      <c r="O13" s="21"/>
      <c r="P13" s="25">
        <v>138000</v>
      </c>
      <c r="Q13" s="22" t="s">
        <v>24</v>
      </c>
      <c r="R13" s="25">
        <v>1160</v>
      </c>
      <c r="S13" s="26">
        <v>1160</v>
      </c>
      <c r="U13" s="194" t="e">
        <f t="shared" si="8"/>
        <v>#NUM!</v>
      </c>
      <c r="W13" s="201" t="str">
        <f t="shared" si="4"/>
        <v/>
      </c>
      <c r="Y13" s="24">
        <f t="shared" si="5"/>
        <v>0</v>
      </c>
    </row>
    <row r="14" spans="1:25" s="24" customFormat="1" ht="25.15" customHeight="1" thickBot="1">
      <c r="A14" s="305" t="e">
        <f>IF(A13="対象外","対象外",IF(U14&gt;初期条件設定表!$U$32,"対象外",IF(D13&lt;12,A13,A13+1)))</f>
        <v>#NUM!</v>
      </c>
      <c r="B14" s="306"/>
      <c r="C14" s="119" t="s">
        <v>11</v>
      </c>
      <c r="D14" s="117">
        <f t="shared" si="6"/>
        <v>8</v>
      </c>
      <c r="E14" s="118" t="s">
        <v>20</v>
      </c>
      <c r="F14" s="137">
        <f t="shared" si="7"/>
        <v>1</v>
      </c>
      <c r="G14" s="160"/>
      <c r="H14" s="17">
        <f t="shared" si="1"/>
        <v>0</v>
      </c>
      <c r="I14" s="18" t="str">
        <f t="shared" si="2"/>
        <v>0</v>
      </c>
      <c r="J14" s="36">
        <f>IF(初期条件設定表!C26="当月",'2025年8月作業分'!E40,'2025年7月作業分'!E40)</f>
        <v>0</v>
      </c>
      <c r="K14" s="19">
        <f t="shared" ref="K14:K19" si="9">I14*J14</f>
        <v>0</v>
      </c>
      <c r="L14" s="20">
        <f t="shared" ref="L14:L19" si="10">IF(G14&lt;=K14,G14,K14)</f>
        <v>0</v>
      </c>
      <c r="M14" s="222"/>
      <c r="N14" s="21"/>
      <c r="O14" s="21"/>
      <c r="P14" s="25">
        <v>146000</v>
      </c>
      <c r="Q14" s="22" t="s">
        <v>24</v>
      </c>
      <c r="R14" s="25">
        <v>1220</v>
      </c>
      <c r="S14" s="26">
        <v>1220</v>
      </c>
      <c r="U14" s="194" t="e">
        <f t="shared" si="8"/>
        <v>#NUM!</v>
      </c>
      <c r="W14" s="201" t="str">
        <f t="shared" si="4"/>
        <v/>
      </c>
      <c r="Y14" s="24">
        <f t="shared" si="5"/>
        <v>0</v>
      </c>
    </row>
    <row r="15" spans="1:25" s="24" customFormat="1" ht="25.15" customHeight="1" thickBot="1">
      <c r="A15" s="305" t="e">
        <f>IF(A14="対象外","対象外",IF(U15&gt;初期条件設定表!$U$32,"対象外",IF(D14&lt;12,A14,A14+1)))</f>
        <v>#NUM!</v>
      </c>
      <c r="B15" s="306"/>
      <c r="C15" s="119" t="s">
        <v>11</v>
      </c>
      <c r="D15" s="117">
        <f t="shared" si="6"/>
        <v>9</v>
      </c>
      <c r="E15" s="118" t="s">
        <v>20</v>
      </c>
      <c r="F15" s="137">
        <f t="shared" si="7"/>
        <v>1</v>
      </c>
      <c r="G15" s="160"/>
      <c r="H15" s="17">
        <f t="shared" si="1"/>
        <v>0</v>
      </c>
      <c r="I15" s="18" t="str">
        <f t="shared" si="2"/>
        <v>0</v>
      </c>
      <c r="J15" s="36">
        <f>IF(初期条件設定表!C26="当月",'2025年9月作業分'!E40,'2025年8月作業分'!E40)</f>
        <v>0</v>
      </c>
      <c r="K15" s="19">
        <f t="shared" si="9"/>
        <v>0</v>
      </c>
      <c r="L15" s="20">
        <f t="shared" si="10"/>
        <v>0</v>
      </c>
      <c r="M15" s="222"/>
      <c r="N15" s="21"/>
      <c r="O15" s="21"/>
      <c r="P15" s="25">
        <v>155000</v>
      </c>
      <c r="Q15" s="22" t="s">
        <v>24</v>
      </c>
      <c r="R15" s="25">
        <v>1310</v>
      </c>
      <c r="S15" s="26">
        <v>1310</v>
      </c>
      <c r="U15" s="194" t="e">
        <f t="shared" si="8"/>
        <v>#NUM!</v>
      </c>
      <c r="W15" s="201" t="str">
        <f t="shared" si="4"/>
        <v/>
      </c>
      <c r="Y15" s="24">
        <f t="shared" si="5"/>
        <v>0</v>
      </c>
    </row>
    <row r="16" spans="1:25" s="24" customFormat="1" ht="25.15" customHeight="1" thickBot="1">
      <c r="A16" s="305" t="e">
        <f>IF(A15="対象外","対象外",IF(U16&gt;初期条件設定表!$U$32,"対象外",IF(D15&lt;12,A15,A15+1)))</f>
        <v>#NUM!</v>
      </c>
      <c r="B16" s="306"/>
      <c r="C16" s="119" t="s">
        <v>11</v>
      </c>
      <c r="D16" s="117">
        <f t="shared" si="6"/>
        <v>10</v>
      </c>
      <c r="E16" s="118" t="s">
        <v>20</v>
      </c>
      <c r="F16" s="137">
        <f t="shared" si="7"/>
        <v>1</v>
      </c>
      <c r="G16" s="160"/>
      <c r="H16" s="17">
        <f t="shared" si="1"/>
        <v>0</v>
      </c>
      <c r="I16" s="18" t="str">
        <f t="shared" si="2"/>
        <v>0</v>
      </c>
      <c r="J16" s="36">
        <f>IF(初期条件設定表!C26="当月",'2025年10月作業分'!E40,'2025年9月作業分'!E40)</f>
        <v>0</v>
      </c>
      <c r="K16" s="19">
        <f t="shared" si="9"/>
        <v>0</v>
      </c>
      <c r="L16" s="20">
        <f t="shared" si="10"/>
        <v>0</v>
      </c>
      <c r="M16" s="222"/>
      <c r="N16" s="21"/>
      <c r="O16" s="21"/>
      <c r="P16" s="25">
        <v>165000</v>
      </c>
      <c r="Q16" s="22" t="s">
        <v>24</v>
      </c>
      <c r="R16" s="25">
        <v>1390</v>
      </c>
      <c r="S16" s="26">
        <v>1390</v>
      </c>
      <c r="U16" s="194" t="e">
        <f t="shared" si="8"/>
        <v>#NUM!</v>
      </c>
      <c r="W16" s="201" t="str">
        <f t="shared" si="4"/>
        <v/>
      </c>
      <c r="Y16" s="24">
        <f t="shared" si="5"/>
        <v>0</v>
      </c>
    </row>
    <row r="17" spans="1:27" s="24" customFormat="1" ht="25.15" hidden="1" customHeight="1" thickBot="1">
      <c r="A17" s="305" t="e">
        <f>IF(A16="対象外","対象外",IF(U17&gt;初期条件設定表!$U$32,"対象外",IF(D16&lt;12,A16,A16+1)))</f>
        <v>#NUM!</v>
      </c>
      <c r="B17" s="306"/>
      <c r="C17" s="119" t="s">
        <v>11</v>
      </c>
      <c r="D17" s="117">
        <f t="shared" si="6"/>
        <v>11</v>
      </c>
      <c r="E17" s="118" t="s">
        <v>20</v>
      </c>
      <c r="F17" s="137">
        <f t="shared" si="7"/>
        <v>1</v>
      </c>
      <c r="G17" s="160"/>
      <c r="H17" s="17">
        <f t="shared" si="1"/>
        <v>0</v>
      </c>
      <c r="I17" s="18" t="str">
        <f t="shared" si="2"/>
        <v>0</v>
      </c>
      <c r="J17" s="36">
        <f>IF(初期条件設定表!C26="当月",#REF!,'2025年10月作業分'!E40)</f>
        <v>0</v>
      </c>
      <c r="K17" s="19">
        <f t="shared" si="9"/>
        <v>0</v>
      </c>
      <c r="L17" s="20">
        <f t="shared" si="10"/>
        <v>0</v>
      </c>
      <c r="M17" s="222"/>
      <c r="N17" s="21"/>
      <c r="O17" s="21"/>
      <c r="P17" s="25">
        <v>175000</v>
      </c>
      <c r="Q17" s="22" t="s">
        <v>24</v>
      </c>
      <c r="R17" s="25">
        <v>1470</v>
      </c>
      <c r="S17" s="26">
        <v>1470</v>
      </c>
      <c r="U17" s="194" t="e">
        <f t="shared" si="8"/>
        <v>#NUM!</v>
      </c>
      <c r="W17" s="201" t="str">
        <f t="shared" si="4"/>
        <v/>
      </c>
    </row>
    <row r="18" spans="1:27" s="24" customFormat="1" ht="25.15" hidden="1" customHeight="1" thickBot="1">
      <c r="A18" s="305" t="e">
        <f>IF(A17="対象外","対象外",IF(U18&gt;初期条件設定表!$U$32,"対象外",IF(D17&lt;12,A17,A17+1)))</f>
        <v>#NUM!</v>
      </c>
      <c r="B18" s="306"/>
      <c r="C18" s="119" t="s">
        <v>11</v>
      </c>
      <c r="D18" s="117">
        <f t="shared" si="6"/>
        <v>12</v>
      </c>
      <c r="E18" s="118" t="s">
        <v>20</v>
      </c>
      <c r="F18" s="137">
        <f t="shared" si="7"/>
        <v>1</v>
      </c>
      <c r="G18" s="160"/>
      <c r="H18" s="17">
        <f t="shared" si="1"/>
        <v>0</v>
      </c>
      <c r="I18" s="18" t="str">
        <f t="shared" si="2"/>
        <v>0</v>
      </c>
      <c r="J18" s="36" t="e">
        <f>IF(初期条件設定表!C26="当月",#REF!,#REF!)</f>
        <v>#REF!</v>
      </c>
      <c r="K18" s="19" t="e">
        <f t="shared" si="9"/>
        <v>#REF!</v>
      </c>
      <c r="L18" s="20" t="e">
        <f t="shared" si="10"/>
        <v>#REF!</v>
      </c>
      <c r="M18" s="222"/>
      <c r="N18" s="21"/>
      <c r="O18" s="21"/>
      <c r="P18" s="25">
        <v>185000</v>
      </c>
      <c r="Q18" s="22" t="s">
        <v>24</v>
      </c>
      <c r="R18" s="25">
        <v>1550</v>
      </c>
      <c r="S18" s="26">
        <v>1550</v>
      </c>
      <c r="U18" s="194" t="e">
        <f t="shared" si="8"/>
        <v>#NUM!</v>
      </c>
      <c r="W18" s="201" t="str">
        <f t="shared" si="4"/>
        <v/>
      </c>
    </row>
    <row r="19" spans="1:27" s="24" customFormat="1" ht="25.15" hidden="1" customHeight="1" thickBot="1">
      <c r="A19" s="305" t="e">
        <f>IF(A18="対象外","対象外",IF(U19&gt;初期条件設定表!$U$32,"対象外",IF(D18&lt;12,A18,A18+1)))</f>
        <v>#NUM!</v>
      </c>
      <c r="B19" s="306"/>
      <c r="C19" s="119" t="s">
        <v>11</v>
      </c>
      <c r="D19" s="117">
        <f t="shared" si="6"/>
        <v>1</v>
      </c>
      <c r="E19" s="118" t="s">
        <v>20</v>
      </c>
      <c r="F19" s="137">
        <f t="shared" si="7"/>
        <v>1</v>
      </c>
      <c r="G19" s="160"/>
      <c r="H19" s="17">
        <f t="shared" si="1"/>
        <v>0</v>
      </c>
      <c r="I19" s="18" t="str">
        <f t="shared" si="2"/>
        <v>0</v>
      </c>
      <c r="J19" s="36" t="e">
        <f>IF(初期条件設定表!C26="当月",#REF!,#REF!)</f>
        <v>#REF!</v>
      </c>
      <c r="K19" s="19" t="e">
        <f t="shared" si="9"/>
        <v>#REF!</v>
      </c>
      <c r="L19" s="20" t="e">
        <f t="shared" si="10"/>
        <v>#REF!</v>
      </c>
      <c r="M19" s="222"/>
      <c r="N19" s="21"/>
      <c r="O19" s="21"/>
      <c r="P19" s="25">
        <v>195000</v>
      </c>
      <c r="Q19" s="22" t="s">
        <v>24</v>
      </c>
      <c r="R19" s="25">
        <v>1630</v>
      </c>
      <c r="S19" s="26">
        <v>1630</v>
      </c>
      <c r="U19" s="194" t="e">
        <f t="shared" si="8"/>
        <v>#NUM!</v>
      </c>
      <c r="W19" s="201" t="str">
        <f t="shared" si="4"/>
        <v/>
      </c>
    </row>
    <row r="20" spans="1:27" s="24" customFormat="1" ht="25.15" hidden="1" customHeight="1" thickBot="1">
      <c r="A20" s="305" t="e">
        <f>IF(A19="対象外","対象外",IF(U20&gt;初期条件設定表!$U$32,"対象外",IF(D19&lt;12,A19,A19+1)))</f>
        <v>#NUM!</v>
      </c>
      <c r="B20" s="306"/>
      <c r="C20" s="119" t="s">
        <v>11</v>
      </c>
      <c r="D20" s="117">
        <f t="shared" si="6"/>
        <v>2</v>
      </c>
      <c r="E20" s="118" t="s">
        <v>20</v>
      </c>
      <c r="F20" s="137">
        <f t="shared" si="7"/>
        <v>1</v>
      </c>
      <c r="G20" s="160"/>
      <c r="H20" s="17">
        <f t="shared" si="1"/>
        <v>0</v>
      </c>
      <c r="I20" s="18" t="str">
        <f t="shared" si="2"/>
        <v>0</v>
      </c>
      <c r="J20" s="36" t="e">
        <f>IF(初期条件設定表!C26="当月",#REF!,#REF!)</f>
        <v>#REF!</v>
      </c>
      <c r="K20" s="19" t="e">
        <f t="shared" si="3"/>
        <v>#REF!</v>
      </c>
      <c r="L20" s="20" t="e">
        <f t="shared" ref="L20:L28" si="11">IF(G20&lt;=K20,G20,K20)</f>
        <v>#REF!</v>
      </c>
      <c r="M20" s="222"/>
      <c r="N20" s="21"/>
      <c r="O20" s="21"/>
      <c r="P20" s="25">
        <v>210000</v>
      </c>
      <c r="Q20" s="22" t="s">
        <v>24</v>
      </c>
      <c r="R20" s="25">
        <v>1800</v>
      </c>
      <c r="S20" s="26">
        <v>1800</v>
      </c>
      <c r="U20" s="194" t="e">
        <f t="shared" si="8"/>
        <v>#NUM!</v>
      </c>
      <c r="W20" s="201" t="str">
        <f t="shared" si="4"/>
        <v/>
      </c>
    </row>
    <row r="21" spans="1:27" s="24" customFormat="1" ht="25.15" hidden="1" customHeight="1" thickBot="1">
      <c r="A21" s="305" t="e">
        <f>IF(A20="対象外","対象外",IF(U21&gt;初期条件設定表!$U$32,"対象外",IF(D20&lt;12,A20,A20+1)))</f>
        <v>#NUM!</v>
      </c>
      <c r="B21" s="306"/>
      <c r="C21" s="119" t="s">
        <v>11</v>
      </c>
      <c r="D21" s="117">
        <f t="shared" si="6"/>
        <v>3</v>
      </c>
      <c r="E21" s="118" t="s">
        <v>20</v>
      </c>
      <c r="F21" s="137">
        <f t="shared" si="7"/>
        <v>1</v>
      </c>
      <c r="G21" s="160"/>
      <c r="H21" s="17">
        <f t="shared" si="1"/>
        <v>0</v>
      </c>
      <c r="I21" s="18" t="str">
        <f t="shared" si="2"/>
        <v>0</v>
      </c>
      <c r="J21" s="36" t="e">
        <f>IF(初期条件設定表!C26="当月",#REF!,#REF!)</f>
        <v>#REF!</v>
      </c>
      <c r="K21" s="19" t="e">
        <f t="shared" si="3"/>
        <v>#REF!</v>
      </c>
      <c r="L21" s="20" t="e">
        <f t="shared" si="11"/>
        <v>#REF!</v>
      </c>
      <c r="M21" s="222"/>
      <c r="N21" s="21"/>
      <c r="O21" s="21"/>
      <c r="P21" s="25">
        <v>230000</v>
      </c>
      <c r="Q21" s="22" t="s">
        <v>24</v>
      </c>
      <c r="R21" s="25">
        <v>1960</v>
      </c>
      <c r="S21" s="26">
        <v>1960</v>
      </c>
      <c r="U21" s="194" t="e">
        <f t="shared" si="8"/>
        <v>#NUM!</v>
      </c>
      <c r="W21" s="201" t="str">
        <f t="shared" si="4"/>
        <v/>
      </c>
    </row>
    <row r="22" spans="1:27" ht="25.15" hidden="1" customHeight="1" thickBot="1">
      <c r="A22" s="305" t="e">
        <f>IF(A21="対象外","対象外",IF(U22&gt;初期条件設定表!$U$32,"対象外",IF(D21&lt;12,A21,A21+1)))</f>
        <v>#NUM!</v>
      </c>
      <c r="B22" s="306"/>
      <c r="C22" s="119" t="s">
        <v>11</v>
      </c>
      <c r="D22" s="117">
        <f t="shared" si="6"/>
        <v>4</v>
      </c>
      <c r="E22" s="118" t="s">
        <v>20</v>
      </c>
      <c r="F22" s="137">
        <f t="shared" si="7"/>
        <v>1</v>
      </c>
      <c r="G22" s="160"/>
      <c r="H22" s="17">
        <f t="shared" si="1"/>
        <v>0</v>
      </c>
      <c r="I22" s="18" t="str">
        <f t="shared" si="2"/>
        <v>0</v>
      </c>
      <c r="J22" s="36" t="e">
        <f>IF(初期条件設定表!C26="当月",#REF!,#REF!)</f>
        <v>#REF!</v>
      </c>
      <c r="K22" s="19" t="e">
        <f t="shared" ref="K22:K24" si="12">I22*J22</f>
        <v>#REF!</v>
      </c>
      <c r="L22" s="20" t="e">
        <f t="shared" si="11"/>
        <v>#REF!</v>
      </c>
      <c r="M22" s="222"/>
      <c r="N22" s="12"/>
      <c r="O22" s="12"/>
      <c r="P22" s="25">
        <v>250000</v>
      </c>
      <c r="Q22" s="22" t="s">
        <v>24</v>
      </c>
      <c r="R22" s="25">
        <v>2130</v>
      </c>
      <c r="S22" s="26">
        <v>2130</v>
      </c>
      <c r="T22" s="24"/>
      <c r="U22" s="194" t="e">
        <f t="shared" si="8"/>
        <v>#NUM!</v>
      </c>
      <c r="V22" s="24"/>
      <c r="W22" s="201" t="str">
        <f t="shared" si="4"/>
        <v/>
      </c>
      <c r="X22" s="24"/>
      <c r="Y22" s="24"/>
      <c r="Z22" s="24"/>
      <c r="AA22" s="24"/>
    </row>
    <row r="23" spans="1:27" s="24" customFormat="1" ht="25.15" hidden="1" customHeight="1" thickBot="1">
      <c r="A23" s="305" t="e">
        <f>IF(A22="対象外","対象外",IF(U23&gt;初期条件設定表!$U$32,"対象外",IF(D22&lt;12,A22,A22+1)))</f>
        <v>#NUM!</v>
      </c>
      <c r="B23" s="306"/>
      <c r="C23" s="119" t="s">
        <v>11</v>
      </c>
      <c r="D23" s="117">
        <f t="shared" si="6"/>
        <v>5</v>
      </c>
      <c r="E23" s="118" t="s">
        <v>20</v>
      </c>
      <c r="F23" s="137">
        <f t="shared" si="7"/>
        <v>1</v>
      </c>
      <c r="G23" s="160"/>
      <c r="H23" s="17">
        <f t="shared" si="1"/>
        <v>0</v>
      </c>
      <c r="I23" s="18" t="str">
        <f t="shared" si="2"/>
        <v>0</v>
      </c>
      <c r="J23" s="36" t="e">
        <f>IF(初期条件設定表!C26="当月",#REF!,#REF!)</f>
        <v>#REF!</v>
      </c>
      <c r="K23" s="19" t="e">
        <f t="shared" si="12"/>
        <v>#REF!</v>
      </c>
      <c r="L23" s="20" t="e">
        <f t="shared" si="11"/>
        <v>#REF!</v>
      </c>
      <c r="M23" s="222"/>
      <c r="N23" s="21"/>
      <c r="O23" s="21"/>
      <c r="P23" s="25">
        <v>270000</v>
      </c>
      <c r="Q23" s="22" t="s">
        <v>24</v>
      </c>
      <c r="R23" s="25">
        <v>2290</v>
      </c>
      <c r="S23" s="26">
        <v>2290</v>
      </c>
      <c r="U23" s="194" t="e">
        <f t="shared" si="8"/>
        <v>#NUM!</v>
      </c>
      <c r="W23" s="201" t="str">
        <f t="shared" si="4"/>
        <v/>
      </c>
    </row>
    <row r="24" spans="1:27" s="24" customFormat="1" ht="25.15" hidden="1" customHeight="1" thickBot="1">
      <c r="A24" s="305" t="e">
        <f>IF(A23="対象外","対象外",IF(U24&gt;初期条件設定表!$U$32,"対象外",IF(D23&lt;12,A23,A23+1)))</f>
        <v>#NUM!</v>
      </c>
      <c r="B24" s="306"/>
      <c r="C24" s="119" t="s">
        <v>11</v>
      </c>
      <c r="D24" s="117">
        <f t="shared" si="6"/>
        <v>6</v>
      </c>
      <c r="E24" s="118" t="s">
        <v>20</v>
      </c>
      <c r="F24" s="137">
        <f t="shared" si="7"/>
        <v>1</v>
      </c>
      <c r="G24" s="161"/>
      <c r="H24" s="17">
        <f t="shared" si="1"/>
        <v>0</v>
      </c>
      <c r="I24" s="18" t="str">
        <f t="shared" si="2"/>
        <v>0</v>
      </c>
      <c r="J24" s="36" t="e">
        <f>IF(初期条件設定表!C26="当月",#REF!,#REF!)</f>
        <v>#REF!</v>
      </c>
      <c r="K24" s="19" t="e">
        <f t="shared" si="12"/>
        <v>#REF!</v>
      </c>
      <c r="L24" s="20" t="e">
        <f t="shared" si="11"/>
        <v>#REF!</v>
      </c>
      <c r="M24" s="222"/>
      <c r="N24" s="21"/>
      <c r="O24" s="21"/>
      <c r="P24" s="25">
        <v>290000</v>
      </c>
      <c r="Q24" s="22" t="s">
        <v>24</v>
      </c>
      <c r="R24" s="25">
        <v>2450</v>
      </c>
      <c r="S24" s="26">
        <v>2450</v>
      </c>
      <c r="U24" s="194" t="e">
        <f t="shared" si="8"/>
        <v>#NUM!</v>
      </c>
      <c r="W24" s="201" t="str">
        <f t="shared" si="4"/>
        <v/>
      </c>
    </row>
    <row r="25" spans="1:27" s="24" customFormat="1" ht="25.15" hidden="1" customHeight="1" thickBot="1">
      <c r="A25" s="314" t="e">
        <f>IF(A24="対象外","対象外",IF(U25&gt;初期条件設定表!$U$32,"対象外",IF(D24&lt;12,A24,A24+1)))</f>
        <v>#NUM!</v>
      </c>
      <c r="B25" s="315"/>
      <c r="C25" s="119" t="s">
        <v>11</v>
      </c>
      <c r="D25" s="117">
        <f t="shared" si="6"/>
        <v>7</v>
      </c>
      <c r="E25" s="118" t="s">
        <v>20</v>
      </c>
      <c r="F25" s="184">
        <v>1</v>
      </c>
      <c r="G25" s="161"/>
      <c r="H25" s="17">
        <f t="shared" si="1"/>
        <v>0</v>
      </c>
      <c r="I25" s="18" t="str">
        <f t="shared" ref="I25:I27" si="13">IF($G25&lt;10000,"0",LOOKUP(H25,$P$10:$P$40,$S$10:$S$40))</f>
        <v>0</v>
      </c>
      <c r="J25" s="36" t="e">
        <f>IF(初期条件設定表!C26="当月",#REF!,#REF!)</f>
        <v>#REF!</v>
      </c>
      <c r="K25" s="19" t="e">
        <f t="shared" ref="K25:K27" si="14">I25*J25</f>
        <v>#REF!</v>
      </c>
      <c r="L25" s="20" t="e">
        <f t="shared" ref="L25:L27" si="15">IF(G25&lt;=K25,G25,K25)</f>
        <v>#REF!</v>
      </c>
      <c r="M25" s="222"/>
      <c r="N25" s="21"/>
      <c r="O25" s="21"/>
      <c r="P25" s="25">
        <v>310000</v>
      </c>
      <c r="Q25" s="22" t="s">
        <v>24</v>
      </c>
      <c r="R25" s="25">
        <v>2620</v>
      </c>
      <c r="S25" s="26">
        <v>2620</v>
      </c>
      <c r="U25" s="194" t="e">
        <f t="shared" si="8"/>
        <v>#NUM!</v>
      </c>
      <c r="W25" s="201" t="str">
        <f t="shared" si="4"/>
        <v/>
      </c>
    </row>
    <row r="26" spans="1:27" s="24" customFormat="1" ht="25.15" hidden="1" customHeight="1" thickBot="1">
      <c r="A26" s="314" t="e">
        <f>IF(A25="対象外","対象外",IF(U26&gt;初期条件設定表!$U$32,"対象外",IF(D25&lt;12,A25,A25+1)))</f>
        <v>#NUM!</v>
      </c>
      <c r="B26" s="315"/>
      <c r="C26" s="119" t="s">
        <v>11</v>
      </c>
      <c r="D26" s="117">
        <f t="shared" si="6"/>
        <v>8</v>
      </c>
      <c r="E26" s="118" t="s">
        <v>20</v>
      </c>
      <c r="F26" s="184">
        <v>1</v>
      </c>
      <c r="G26" s="161"/>
      <c r="H26" s="17">
        <f t="shared" si="1"/>
        <v>0</v>
      </c>
      <c r="I26" s="18" t="str">
        <f t="shared" si="13"/>
        <v>0</v>
      </c>
      <c r="J26" s="36" t="e">
        <f>IF(初期条件設定表!C26="当月",#REF!,#REF!)</f>
        <v>#REF!</v>
      </c>
      <c r="K26" s="19" t="e">
        <f t="shared" si="14"/>
        <v>#REF!</v>
      </c>
      <c r="L26" s="20" t="e">
        <f t="shared" si="15"/>
        <v>#REF!</v>
      </c>
      <c r="M26" s="222"/>
      <c r="N26" s="21"/>
      <c r="O26" s="21"/>
      <c r="P26" s="25">
        <v>330000</v>
      </c>
      <c r="Q26" s="22" t="s">
        <v>24</v>
      </c>
      <c r="R26" s="25">
        <v>2780</v>
      </c>
      <c r="S26" s="26">
        <v>2780</v>
      </c>
      <c r="U26" s="194" t="e">
        <f t="shared" si="8"/>
        <v>#NUM!</v>
      </c>
      <c r="W26" s="201" t="str">
        <f t="shared" si="4"/>
        <v/>
      </c>
    </row>
    <row r="27" spans="1:27" s="24" customFormat="1" ht="25.15" hidden="1" customHeight="1" thickBot="1">
      <c r="A27" s="314" t="e">
        <f>IF(A26="対象外","対象外",IF(U27&gt;初期条件設定表!$U$32,"対象外",IF(D26&lt;12,A26,A26+1)))</f>
        <v>#NUM!</v>
      </c>
      <c r="B27" s="315"/>
      <c r="C27" s="119" t="s">
        <v>11</v>
      </c>
      <c r="D27" s="117">
        <f t="shared" si="6"/>
        <v>9</v>
      </c>
      <c r="E27" s="118" t="s">
        <v>20</v>
      </c>
      <c r="F27" s="184">
        <v>1</v>
      </c>
      <c r="G27" s="161"/>
      <c r="H27" s="17">
        <f t="shared" si="1"/>
        <v>0</v>
      </c>
      <c r="I27" s="18" t="str">
        <f t="shared" si="13"/>
        <v>0</v>
      </c>
      <c r="J27" s="36" t="e">
        <f>IF(初期条件設定表!C26="当月",#REF!,#REF!)</f>
        <v>#REF!</v>
      </c>
      <c r="K27" s="19" t="e">
        <f t="shared" si="14"/>
        <v>#REF!</v>
      </c>
      <c r="L27" s="20" t="e">
        <f t="shared" si="15"/>
        <v>#REF!</v>
      </c>
      <c r="M27" s="222"/>
      <c r="N27" s="21"/>
      <c r="O27" s="21"/>
      <c r="P27" s="25">
        <v>350000</v>
      </c>
      <c r="Q27" s="22" t="s">
        <v>24</v>
      </c>
      <c r="R27" s="25">
        <v>2950</v>
      </c>
      <c r="S27" s="26">
        <v>2950</v>
      </c>
      <c r="U27" s="194" t="e">
        <f t="shared" si="8"/>
        <v>#NUM!</v>
      </c>
      <c r="W27" s="201" t="str">
        <f t="shared" si="4"/>
        <v/>
      </c>
    </row>
    <row r="28" spans="1:27" s="24" customFormat="1" ht="25.15" hidden="1" customHeight="1" thickBot="1">
      <c r="A28" s="305" t="e">
        <f>IF(A27="対象外","対象外",IF(U28&gt;初期条件設定表!$U$32,"対象外",IF(D27&lt;12,A27,A27+1)))</f>
        <v>#NUM!</v>
      </c>
      <c r="B28" s="306"/>
      <c r="C28" s="17" t="s">
        <v>11</v>
      </c>
      <c r="D28" s="117">
        <f t="shared" si="6"/>
        <v>10</v>
      </c>
      <c r="E28" s="118" t="s">
        <v>20</v>
      </c>
      <c r="F28" s="136">
        <f>F24</f>
        <v>1</v>
      </c>
      <c r="G28" s="161"/>
      <c r="H28" s="17">
        <f t="shared" si="1"/>
        <v>0</v>
      </c>
      <c r="I28" s="18" t="str">
        <f>IF($G28&lt;10000,"0",LOOKUP(H28,$P$10:$P$40,$S$10:$S$40))</f>
        <v>0</v>
      </c>
      <c r="J28" s="36" t="e">
        <f>IF(初期条件設定表!C26="当月",#REF!,#REF!)</f>
        <v>#REF!</v>
      </c>
      <c r="K28" s="19" t="e">
        <f t="shared" si="3"/>
        <v>#REF!</v>
      </c>
      <c r="L28" s="20" t="e">
        <f t="shared" si="11"/>
        <v>#REF!</v>
      </c>
      <c r="M28" s="222"/>
      <c r="N28" s="21"/>
      <c r="O28" s="21"/>
      <c r="P28" s="25">
        <v>370000</v>
      </c>
      <c r="Q28" s="22" t="s">
        <v>24</v>
      </c>
      <c r="R28" s="25">
        <v>3110</v>
      </c>
      <c r="S28" s="26">
        <v>3110</v>
      </c>
      <c r="U28" s="195" t="e">
        <f t="shared" si="8"/>
        <v>#NUM!</v>
      </c>
      <c r="W28" s="201" t="str">
        <f t="shared" si="4"/>
        <v/>
      </c>
    </row>
    <row r="29" spans="1:27" ht="30" customHeight="1" thickBot="1">
      <c r="A29" s="302" t="s">
        <v>25</v>
      </c>
      <c r="B29" s="303"/>
      <c r="C29" s="303"/>
      <c r="D29" s="303"/>
      <c r="E29" s="303"/>
      <c r="F29" s="303"/>
      <c r="G29" s="304"/>
      <c r="H29" s="126"/>
      <c r="I29" s="122"/>
      <c r="J29" s="123">
        <f>SUM(J8:J16)</f>
        <v>0</v>
      </c>
      <c r="K29" s="124">
        <f>SUM(K8:K16)</f>
        <v>0</v>
      </c>
      <c r="L29" s="125">
        <f>SUM(L8:L16)</f>
        <v>0</v>
      </c>
      <c r="M29" s="12"/>
      <c r="N29" s="12"/>
      <c r="O29" s="12"/>
      <c r="P29" s="25">
        <v>395000</v>
      </c>
      <c r="Q29" s="22" t="s">
        <v>24</v>
      </c>
      <c r="R29" s="25">
        <v>3360</v>
      </c>
      <c r="S29" s="26">
        <v>3360</v>
      </c>
      <c r="T29" s="12"/>
      <c r="U29" s="134"/>
      <c r="V29" s="12"/>
      <c r="W29" s="202"/>
    </row>
    <row r="30" spans="1:27" ht="19.5" customHeight="1">
      <c r="A30" s="27"/>
      <c r="B30" s="209"/>
      <c r="C30" s="209"/>
      <c r="D30" s="213"/>
      <c r="E30" s="210"/>
      <c r="F30" s="210"/>
      <c r="G30" s="209"/>
      <c r="H30" s="29"/>
      <c r="I30" s="27"/>
      <c r="J30" s="27"/>
      <c r="K30" s="27"/>
      <c r="L30" s="27"/>
      <c r="M30" s="12"/>
      <c r="N30" s="12"/>
      <c r="O30" s="12"/>
      <c r="P30" s="25">
        <v>425000</v>
      </c>
      <c r="Q30" s="22" t="s">
        <v>24</v>
      </c>
      <c r="R30" s="25">
        <v>3600</v>
      </c>
      <c r="S30" s="26">
        <v>3600</v>
      </c>
      <c r="W30" s="49"/>
    </row>
    <row r="31" spans="1:27" ht="19.5" customHeight="1">
      <c r="A31" s="27"/>
      <c r="B31" s="214"/>
      <c r="C31" s="214"/>
      <c r="D31" s="214"/>
      <c r="E31" s="214"/>
      <c r="F31" s="214"/>
      <c r="G31" s="214"/>
      <c r="H31" s="29"/>
      <c r="I31" s="27"/>
      <c r="J31" s="27"/>
      <c r="K31" s="27"/>
      <c r="L31" s="27"/>
      <c r="M31" s="12"/>
      <c r="N31" s="12"/>
      <c r="O31" s="12"/>
      <c r="P31" s="25">
        <v>455000</v>
      </c>
      <c r="Q31" s="22" t="s">
        <v>24</v>
      </c>
      <c r="R31" s="25">
        <v>3850</v>
      </c>
      <c r="S31" s="26">
        <v>3850</v>
      </c>
      <c r="W31" s="49"/>
    </row>
    <row r="32" spans="1:27" ht="19.5" customHeight="1">
      <c r="E32" s="33"/>
      <c r="F32" s="33"/>
      <c r="P32" s="25">
        <v>485000</v>
      </c>
      <c r="Q32" s="22" t="s">
        <v>24</v>
      </c>
      <c r="R32" s="25">
        <v>4090</v>
      </c>
      <c r="S32" s="26">
        <v>4090</v>
      </c>
      <c r="W32" s="49"/>
    </row>
    <row r="33" spans="4:29" ht="19.5" customHeight="1">
      <c r="E33" s="33"/>
      <c r="F33" s="33"/>
      <c r="P33" s="25">
        <v>515000</v>
      </c>
      <c r="Q33" s="22" t="s">
        <v>24</v>
      </c>
      <c r="R33" s="25">
        <v>4340</v>
      </c>
      <c r="S33" s="26">
        <v>4340</v>
      </c>
      <c r="V33" s="49"/>
      <c r="W33" s="49"/>
      <c r="X33" s="49"/>
    </row>
    <row r="34" spans="4:29" ht="19.5" customHeight="1">
      <c r="E34" s="33"/>
      <c r="F34" s="33"/>
      <c r="P34" s="25">
        <v>545000</v>
      </c>
      <c r="Q34" s="22" t="s">
        <v>24</v>
      </c>
      <c r="R34" s="25">
        <v>4580</v>
      </c>
      <c r="S34" s="26">
        <v>4580</v>
      </c>
      <c r="V34" s="49"/>
      <c r="W34" s="49"/>
      <c r="X34" s="49"/>
    </row>
    <row r="35" spans="4:29" ht="19.5" customHeight="1">
      <c r="D35" s="27"/>
      <c r="E35" s="28"/>
      <c r="F35" s="28"/>
      <c r="P35" s="25">
        <v>575000</v>
      </c>
      <c r="Q35" s="22" t="s">
        <v>24</v>
      </c>
      <c r="R35" s="25">
        <v>4830</v>
      </c>
      <c r="S35" s="26">
        <v>4830</v>
      </c>
      <c r="V35" s="49"/>
      <c r="W35" s="49"/>
      <c r="X35" s="49"/>
    </row>
    <row r="36" spans="4:29" ht="19.5" customHeight="1">
      <c r="E36" s="33"/>
      <c r="F36" s="33"/>
      <c r="P36" s="25">
        <v>605000</v>
      </c>
      <c r="Q36" s="22" t="s">
        <v>24</v>
      </c>
      <c r="R36" s="25">
        <v>5080</v>
      </c>
      <c r="S36" s="26">
        <v>5080</v>
      </c>
      <c r="V36" s="49"/>
      <c r="W36" s="49"/>
      <c r="X36" s="49"/>
    </row>
    <row r="37" spans="4:29" ht="19.5" customHeight="1">
      <c r="E37" s="33"/>
      <c r="F37" s="33"/>
      <c r="P37" s="25"/>
      <c r="Q37" s="22"/>
      <c r="R37" s="25"/>
      <c r="S37" s="26"/>
      <c r="V37" s="49"/>
      <c r="W37" s="49"/>
      <c r="X37" s="49"/>
    </row>
    <row r="38" spans="4:29" ht="19.5" customHeight="1">
      <c r="D38" s="27"/>
      <c r="E38" s="28"/>
      <c r="F38" s="28"/>
      <c r="P38" s="25"/>
      <c r="Q38" s="22"/>
      <c r="R38" s="30"/>
      <c r="S38" s="26"/>
      <c r="V38" s="49"/>
      <c r="W38" s="49"/>
      <c r="X38" s="49"/>
    </row>
    <row r="39" spans="4:29" ht="21.65" customHeight="1">
      <c r="D39" s="27"/>
      <c r="E39" s="28"/>
      <c r="F39" s="28"/>
      <c r="P39" s="30"/>
      <c r="Q39" s="22"/>
      <c r="R39" s="30"/>
      <c r="S39" s="31"/>
      <c r="V39" s="49"/>
      <c r="W39" s="49"/>
      <c r="X39" s="49"/>
    </row>
    <row r="40" spans="4:29" ht="19.5" customHeight="1">
      <c r="P40" s="30"/>
      <c r="Q40" s="22"/>
      <c r="R40" s="32"/>
      <c r="S40" s="31"/>
      <c r="V40" s="49"/>
      <c r="W40" s="49"/>
      <c r="X40" s="49"/>
    </row>
    <row r="41" spans="4:29" ht="21.75" customHeight="1"/>
    <row r="44" spans="4:29" ht="20.149999999999999" customHeight="1">
      <c r="X44" s="300"/>
      <c r="Y44" s="300"/>
      <c r="Z44" s="300"/>
      <c r="AA44" s="300"/>
      <c r="AB44" s="300"/>
      <c r="AC44" s="300"/>
    </row>
    <row r="45" spans="4:29" ht="20.149999999999999" customHeight="1">
      <c r="X45" s="81"/>
      <c r="Y45" s="80"/>
      <c r="Z45" s="81"/>
      <c r="AA45" s="81"/>
      <c r="AB45" s="80"/>
      <c r="AC45" s="81"/>
    </row>
    <row r="46" spans="4:29" ht="20.149999999999999" customHeight="1">
      <c r="X46" s="81"/>
      <c r="Y46" s="80"/>
      <c r="Z46" s="82"/>
      <c r="AA46" s="81"/>
      <c r="AB46" s="80"/>
      <c r="AC46" s="81"/>
    </row>
    <row r="47" spans="4:29" ht="20.149999999999999" customHeight="1">
      <c r="X47" s="81"/>
      <c r="Y47" s="80"/>
      <c r="Z47" s="81"/>
      <c r="AA47" s="81"/>
      <c r="AB47" s="80"/>
      <c r="AC47" s="81"/>
    </row>
    <row r="48" spans="4:29" ht="20.149999999999999" customHeight="1">
      <c r="X48" s="81"/>
      <c r="Y48" s="80"/>
      <c r="Z48" s="81"/>
      <c r="AA48" s="81"/>
      <c r="AB48" s="80"/>
      <c r="AC48" s="81"/>
    </row>
    <row r="49" spans="24:29" ht="20.149999999999999" customHeight="1">
      <c r="X49" s="81"/>
      <c r="Y49" s="80"/>
      <c r="Z49" s="81"/>
      <c r="AA49" s="81"/>
      <c r="AB49" s="80"/>
      <c r="AC49" s="81"/>
    </row>
    <row r="50" spans="24:29" ht="20.149999999999999" customHeight="1">
      <c r="X50" s="81"/>
      <c r="Y50" s="80"/>
      <c r="Z50" s="81"/>
      <c r="AA50" s="81"/>
      <c r="AB50" s="80"/>
      <c r="AC50" s="81"/>
    </row>
    <row r="51" spans="24:29" ht="20.149999999999999" customHeight="1">
      <c r="X51" s="81"/>
      <c r="Y51" s="80"/>
      <c r="Z51" s="81"/>
      <c r="AA51" s="81"/>
      <c r="AB51" s="80"/>
      <c r="AC51" s="81"/>
    </row>
    <row r="52" spans="24:29" ht="20.149999999999999" customHeight="1">
      <c r="X52" s="81"/>
      <c r="Y52" s="80"/>
      <c r="Z52" s="81"/>
      <c r="AA52" s="81"/>
      <c r="AB52" s="80"/>
      <c r="AC52" s="81"/>
    </row>
    <row r="53" spans="24:29" ht="20.149999999999999" customHeight="1">
      <c r="X53" s="81"/>
      <c r="Y53" s="80"/>
      <c r="Z53" s="81"/>
      <c r="AA53" s="81"/>
      <c r="AB53" s="80"/>
      <c r="AC53" s="81"/>
    </row>
    <row r="54" spans="24:29" ht="20.149999999999999" customHeight="1">
      <c r="X54" s="81"/>
      <c r="Y54" s="81"/>
      <c r="Z54" s="81"/>
      <c r="AA54" s="81"/>
      <c r="AB54" s="80"/>
      <c r="AC54" s="81"/>
    </row>
    <row r="55" spans="24:29" ht="20.149999999999999" customHeight="1">
      <c r="X55" s="81"/>
      <c r="Y55" s="81"/>
      <c r="Z55" s="81"/>
      <c r="AA55" s="81"/>
      <c r="AB55" s="80"/>
      <c r="AC55" s="81"/>
    </row>
    <row r="56" spans="24:29" ht="20.149999999999999" customHeight="1">
      <c r="X56" s="81"/>
      <c r="Y56" s="81"/>
      <c r="Z56" s="81"/>
      <c r="AA56" s="81"/>
      <c r="AB56" s="80"/>
      <c r="AC56" s="81"/>
    </row>
    <row r="57" spans="24:29" ht="20.149999999999999" customHeight="1">
      <c r="X57" s="81"/>
      <c r="Y57" s="81"/>
      <c r="Z57" s="81"/>
      <c r="AA57" s="81"/>
      <c r="AB57" s="80"/>
      <c r="AC57" s="81"/>
    </row>
    <row r="58" spans="24:29" ht="20.149999999999999" customHeight="1">
      <c r="X58" s="81"/>
      <c r="Y58" s="81"/>
      <c r="Z58" s="81"/>
      <c r="AA58" s="81"/>
      <c r="AB58" s="80"/>
      <c r="AC58" s="81"/>
    </row>
    <row r="59" spans="24:29" ht="20.149999999999999" customHeight="1">
      <c r="X59" s="81"/>
      <c r="Y59" s="81"/>
      <c r="Z59" s="81"/>
      <c r="AA59" s="81"/>
      <c r="AB59" s="80"/>
      <c r="AC59" s="81"/>
    </row>
    <row r="60" spans="24:29" ht="20.149999999999999" customHeight="1">
      <c r="X60" s="81"/>
      <c r="Y60" s="81"/>
      <c r="Z60" s="81"/>
      <c r="AA60" s="81"/>
      <c r="AB60" s="80"/>
      <c r="AC60" s="81"/>
    </row>
    <row r="61" spans="24:29" ht="20.149999999999999" customHeight="1">
      <c r="X61" s="81"/>
      <c r="Y61" s="81"/>
      <c r="Z61" s="81"/>
      <c r="AA61" s="81"/>
      <c r="AB61" s="80"/>
      <c r="AC61" s="81"/>
    </row>
    <row r="62" spans="24:29" ht="20.149999999999999" customHeight="1">
      <c r="X62" s="81"/>
      <c r="Y62" s="81"/>
      <c r="Z62" s="81"/>
      <c r="AA62" s="81"/>
      <c r="AB62" s="80"/>
      <c r="AC62" s="81"/>
    </row>
    <row r="63" spans="24:29" ht="20.149999999999999" customHeight="1">
      <c r="X63" s="81"/>
      <c r="Y63" s="81"/>
      <c r="Z63" s="81"/>
      <c r="AA63" s="81"/>
      <c r="AB63" s="80"/>
      <c r="AC63" s="81"/>
    </row>
    <row r="64" spans="24:29" ht="20.149999999999999" customHeight="1">
      <c r="X64" s="81"/>
      <c r="Y64" s="81"/>
      <c r="Z64" s="81"/>
      <c r="AA64" s="81"/>
      <c r="AB64" s="80"/>
      <c r="AC64" s="81"/>
    </row>
    <row r="65" spans="24:29" ht="20.149999999999999" customHeight="1">
      <c r="X65" s="81"/>
      <c r="Y65" s="81"/>
      <c r="Z65" s="81"/>
      <c r="AA65" s="81"/>
      <c r="AB65" s="80"/>
      <c r="AC65" s="81"/>
    </row>
    <row r="66" spans="24:29" ht="20.149999999999999" customHeight="1">
      <c r="X66" s="81"/>
      <c r="Y66" s="81"/>
      <c r="Z66" s="81"/>
      <c r="AA66" s="81"/>
      <c r="AB66" s="80"/>
      <c r="AC66" s="81"/>
    </row>
    <row r="67" spans="24:29" ht="20.149999999999999" customHeight="1">
      <c r="X67" s="81"/>
      <c r="Y67" s="81"/>
      <c r="Z67" s="81"/>
      <c r="AA67" s="81"/>
      <c r="AB67" s="80"/>
      <c r="AC67" s="81"/>
    </row>
    <row r="68" spans="24:29" ht="20.149999999999999" customHeight="1">
      <c r="X68" s="81"/>
      <c r="Y68" s="81"/>
      <c r="Z68" s="81"/>
      <c r="AA68" s="81"/>
      <c r="AB68" s="80"/>
      <c r="AC68" s="81"/>
    </row>
    <row r="69" spans="24:29" ht="20.149999999999999" customHeight="1">
      <c r="X69" s="81"/>
      <c r="Y69" s="81"/>
      <c r="Z69" s="81"/>
      <c r="AA69" s="81"/>
      <c r="AB69" s="80"/>
      <c r="AC69" s="81"/>
    </row>
    <row r="70" spans="24:29" ht="20.149999999999999" customHeight="1">
      <c r="X70" s="81"/>
      <c r="Y70" s="81"/>
      <c r="Z70" s="81"/>
      <c r="AA70" s="81"/>
      <c r="AB70" s="80"/>
      <c r="AC70" s="81"/>
    </row>
    <row r="71" spans="24:29" ht="20.149999999999999" customHeight="1">
      <c r="X71" s="81"/>
      <c r="Y71" s="81"/>
      <c r="Z71" s="81"/>
      <c r="AA71" s="81"/>
      <c r="AB71" s="80"/>
      <c r="AC71" s="81"/>
    </row>
    <row r="72" spans="24:29" ht="20.149999999999999" customHeight="1">
      <c r="X72" s="81"/>
      <c r="Y72" s="81"/>
      <c r="Z72" s="81"/>
      <c r="AA72" s="81"/>
      <c r="AB72" s="80"/>
      <c r="AC72" s="81"/>
    </row>
    <row r="73" spans="24:29" ht="20.149999999999999" customHeight="1">
      <c r="X73" s="81"/>
      <c r="Y73" s="81"/>
      <c r="Z73" s="81"/>
      <c r="AA73" s="81"/>
      <c r="AB73" s="80"/>
      <c r="AC73" s="81"/>
    </row>
    <row r="74" spans="24:29" ht="20.149999999999999" customHeight="1">
      <c r="X74" s="81"/>
      <c r="Y74" s="81"/>
      <c r="Z74" s="81"/>
      <c r="AA74" s="81"/>
      <c r="AB74" s="80"/>
      <c r="AC74" s="81"/>
    </row>
    <row r="75" spans="24:29" ht="20.149999999999999" customHeight="1">
      <c r="X75" s="81"/>
      <c r="Y75" s="81"/>
      <c r="Z75" s="81"/>
      <c r="AA75" s="81"/>
      <c r="AB75" s="80"/>
      <c r="AC75" s="81"/>
    </row>
    <row r="76" spans="24:29" ht="20.149999999999999" customHeight="1">
      <c r="X76" s="81"/>
      <c r="Y76" s="81"/>
      <c r="Z76" s="81"/>
      <c r="AA76" s="81"/>
      <c r="AB76" s="80"/>
      <c r="AC76" s="81"/>
    </row>
    <row r="77" spans="24:29" ht="20.149999999999999" customHeight="1">
      <c r="X77" s="81"/>
      <c r="Y77" s="81"/>
      <c r="Z77" s="81"/>
      <c r="AA77" s="81"/>
      <c r="AB77" s="80"/>
      <c r="AC77" s="81"/>
    </row>
    <row r="78" spans="24:29" ht="20.149999999999999" customHeight="1">
      <c r="X78" s="81"/>
      <c r="Y78" s="81"/>
      <c r="Z78" s="81"/>
      <c r="AA78" s="81"/>
      <c r="AB78" s="80"/>
      <c r="AC78" s="81"/>
    </row>
    <row r="79" spans="24:29" ht="20.149999999999999" customHeight="1">
      <c r="X79" s="81"/>
      <c r="Y79" s="81"/>
      <c r="Z79" s="81"/>
      <c r="AA79" s="81"/>
      <c r="AB79" s="81"/>
      <c r="AC79" s="81"/>
    </row>
    <row r="80" spans="24:29" ht="20.149999999999999" customHeight="1">
      <c r="X80" s="81"/>
      <c r="Y80" s="81"/>
      <c r="Z80" s="81"/>
      <c r="AA80" s="81"/>
      <c r="AB80" s="81"/>
      <c r="AC80" s="81"/>
    </row>
  </sheetData>
  <sheetProtection sheet="1" objects="1" scenarios="1"/>
  <mergeCells count="34">
    <mergeCell ref="A22:B22"/>
    <mergeCell ref="A10:B10"/>
    <mergeCell ref="A11:B11"/>
    <mergeCell ref="A12:B12"/>
    <mergeCell ref="A13:B13"/>
    <mergeCell ref="A14:B14"/>
    <mergeCell ref="A17:B17"/>
    <mergeCell ref="A18:B18"/>
    <mergeCell ref="A19:B19"/>
    <mergeCell ref="A20:B20"/>
    <mergeCell ref="A21:B21"/>
    <mergeCell ref="A15:B15"/>
    <mergeCell ref="A16:B16"/>
    <mergeCell ref="A2:L2"/>
    <mergeCell ref="A3:L3"/>
    <mergeCell ref="A4:L4"/>
    <mergeCell ref="D5:L5"/>
    <mergeCell ref="D6:L6"/>
    <mergeCell ref="X44:AC44"/>
    <mergeCell ref="A6:C6"/>
    <mergeCell ref="A5:C5"/>
    <mergeCell ref="A29:G29"/>
    <mergeCell ref="A28:B28"/>
    <mergeCell ref="A7:C7"/>
    <mergeCell ref="D7:E7"/>
    <mergeCell ref="A8:B8"/>
    <mergeCell ref="A9:B9"/>
    <mergeCell ref="A23:B23"/>
    <mergeCell ref="A24:B24"/>
    <mergeCell ref="A27:B27"/>
    <mergeCell ref="P7:S7"/>
    <mergeCell ref="P8:R8"/>
    <mergeCell ref="A25:B25"/>
    <mergeCell ref="A26:B26"/>
  </mergeCells>
  <phoneticPr fontId="3"/>
  <dataValidations disablePrompts="1"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sheetPr>
  <dimension ref="A1:P80"/>
  <sheetViews>
    <sheetView view="pageBreakPreview" zoomScale="80" zoomScaleNormal="100" zoomScaleSheetLayoutView="80" workbookViewId="0">
      <selection activeCell="K15" sqref="K15"/>
    </sheetView>
  </sheetViews>
  <sheetFormatPr defaultColWidth="9" defaultRowHeight="20.149999999999999" customHeight="1"/>
  <cols>
    <col min="1" max="3" width="5" style="33" customWidth="1"/>
    <col min="4" max="4" width="3.453125" style="33" customWidth="1"/>
    <col min="5" max="5" width="5.6328125" style="34" customWidth="1"/>
    <col min="6" max="6" width="5.6328125" style="34" hidden="1" customWidth="1"/>
    <col min="7" max="7" width="6.26953125" style="33" customWidth="1"/>
    <col min="8" max="8" width="9.36328125" style="35" hidden="1" customWidth="1"/>
    <col min="9" max="9" width="12.6328125" style="33" customWidth="1"/>
    <col min="10" max="10" width="10.6328125" style="33" customWidth="1"/>
    <col min="11" max="12" width="15.6328125" style="33" customWidth="1"/>
    <col min="13" max="13" width="9" style="13" customWidth="1"/>
    <col min="14" max="16384" width="9" style="13"/>
  </cols>
  <sheetData>
    <row r="1" spans="1:12" ht="20.149999999999999" customHeight="1">
      <c r="A1" s="4"/>
    </row>
    <row r="2" spans="1:12" ht="20.149999999999999" customHeight="1">
      <c r="A2" s="320" t="s">
        <v>140</v>
      </c>
      <c r="B2" s="320"/>
      <c r="C2" s="320"/>
      <c r="D2" s="320"/>
      <c r="E2" s="320"/>
      <c r="F2" s="320"/>
      <c r="G2" s="320"/>
      <c r="H2" s="320"/>
      <c r="I2" s="320"/>
      <c r="J2" s="320"/>
      <c r="K2" s="320"/>
      <c r="L2" s="320"/>
    </row>
    <row r="3" spans="1:12" ht="23.25" customHeight="1">
      <c r="A3" s="321" t="s">
        <v>10</v>
      </c>
      <c r="B3" s="321"/>
      <c r="C3" s="321"/>
      <c r="D3" s="321"/>
      <c r="E3" s="321"/>
      <c r="F3" s="321"/>
      <c r="G3" s="322"/>
      <c r="H3" s="322"/>
      <c r="I3" s="322"/>
      <c r="J3" s="322"/>
      <c r="K3" s="322"/>
      <c r="L3" s="322"/>
    </row>
    <row r="4" spans="1:12" ht="23.25" customHeight="1">
      <c r="A4" s="323" t="e">
        <f>IF(初期条件設定表!V32=1,初期条件設定表!P42,初期条件設定表!P43)</f>
        <v>#NUM!</v>
      </c>
      <c r="B4" s="323"/>
      <c r="C4" s="323"/>
      <c r="D4" s="323"/>
      <c r="E4" s="323"/>
      <c r="F4" s="323"/>
      <c r="G4" s="324"/>
      <c r="H4" s="324"/>
      <c r="I4" s="324"/>
      <c r="J4" s="324"/>
      <c r="K4" s="324"/>
      <c r="L4" s="324"/>
    </row>
    <row r="5" spans="1:12" ht="29.25" customHeight="1">
      <c r="A5" s="301" t="s">
        <v>27</v>
      </c>
      <c r="B5" s="301"/>
      <c r="C5" s="301"/>
      <c r="D5" s="325" t="str">
        <f>'入力用 従事者別直接人件費集計表（前期）'!D5</f>
        <v/>
      </c>
      <c r="E5" s="326"/>
      <c r="F5" s="326"/>
      <c r="G5" s="326"/>
      <c r="H5" s="326"/>
      <c r="I5" s="326"/>
      <c r="J5" s="326"/>
      <c r="K5" s="326"/>
      <c r="L5" s="327"/>
    </row>
    <row r="6" spans="1:12" ht="29.25" customHeight="1">
      <c r="A6" s="301" t="s">
        <v>26</v>
      </c>
      <c r="B6" s="301"/>
      <c r="C6" s="301"/>
      <c r="D6" s="325" t="str">
        <f>'入力用 従事者別直接人件費集計表（前期）'!D6</f>
        <v/>
      </c>
      <c r="E6" s="326"/>
      <c r="F6" s="326"/>
      <c r="G6" s="326"/>
      <c r="H6" s="326"/>
      <c r="I6" s="326"/>
      <c r="J6" s="326"/>
      <c r="K6" s="326"/>
      <c r="L6" s="327"/>
    </row>
    <row r="7" spans="1:12" s="16" customFormat="1" ht="60" customHeight="1">
      <c r="A7" s="307" t="s">
        <v>11</v>
      </c>
      <c r="B7" s="308"/>
      <c r="C7" s="328"/>
      <c r="D7" s="310" t="s">
        <v>104</v>
      </c>
      <c r="E7" s="329"/>
      <c r="F7" s="135" t="s">
        <v>36</v>
      </c>
      <c r="G7" s="131" t="s">
        <v>13</v>
      </c>
      <c r="H7" s="128" t="s">
        <v>132</v>
      </c>
      <c r="I7" s="129" t="s">
        <v>14</v>
      </c>
      <c r="J7" s="127" t="s">
        <v>15</v>
      </c>
      <c r="K7" s="130" t="s">
        <v>16</v>
      </c>
      <c r="L7" s="127" t="s">
        <v>17</v>
      </c>
    </row>
    <row r="8" spans="1:12" s="24" customFormat="1" ht="25.15" customHeight="1">
      <c r="A8" s="330">
        <f>'入力用 従事者別直接人件費集計表（前期）'!A8</f>
        <v>2025</v>
      </c>
      <c r="B8" s="331"/>
      <c r="C8" s="252" t="s">
        <v>11</v>
      </c>
      <c r="D8" s="206">
        <f>'入力用 従事者別直接人件費集計表（前期）'!D8</f>
        <v>2</v>
      </c>
      <c r="E8" s="207" t="s">
        <v>20</v>
      </c>
      <c r="F8" s="203">
        <v>1</v>
      </c>
      <c r="G8" s="257">
        <f>'入力用 従事者別直接人件費集計表（前期）'!G8</f>
        <v>0</v>
      </c>
      <c r="H8" s="17"/>
      <c r="I8" s="18" t="str">
        <f>'入力用 従事者別直接人件費集計表（前期）'!I8</f>
        <v>0</v>
      </c>
      <c r="J8" s="36" t="str">
        <f>'入力用 従事者別直接人件費集計表（前期）'!J8</f>
        <v>0</v>
      </c>
      <c r="K8" s="19">
        <f>'入力用 従事者別直接人件費集計表（前期）'!K8</f>
        <v>0</v>
      </c>
      <c r="L8" s="20">
        <f>'入力用 従事者別直接人件費集計表（前期）'!L8</f>
        <v>0</v>
      </c>
    </row>
    <row r="9" spans="1:12" s="24" customFormat="1" ht="25.15" customHeight="1">
      <c r="A9" s="330" t="e">
        <f>'入力用 従事者別直接人件費集計表（前期）'!A9</f>
        <v>#NUM!</v>
      </c>
      <c r="B9" s="331"/>
      <c r="C9" s="252" t="s">
        <v>11</v>
      </c>
      <c r="D9" s="206">
        <f>'入力用 従事者別直接人件費集計表（前期）'!D9</f>
        <v>3</v>
      </c>
      <c r="E9" s="253" t="s">
        <v>20</v>
      </c>
      <c r="F9" s="203">
        <v>1</v>
      </c>
      <c r="G9" s="257">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5.15" customHeight="1">
      <c r="A10" s="330" t="e">
        <f>'入力用 従事者別直接人件費集計表（前期）'!A10</f>
        <v>#NUM!</v>
      </c>
      <c r="B10" s="331"/>
      <c r="C10" s="252" t="s">
        <v>11</v>
      </c>
      <c r="D10" s="206">
        <f>'入力用 従事者別直接人件費集計表（前期）'!D10</f>
        <v>4</v>
      </c>
      <c r="E10" s="253" t="s">
        <v>20</v>
      </c>
      <c r="F10" s="203">
        <f t="shared" ref="F10:F24" si="0">F9</f>
        <v>1</v>
      </c>
      <c r="G10" s="257">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5.15" customHeight="1">
      <c r="A11" s="330" t="e">
        <f>'入力用 従事者別直接人件費集計表（前期）'!A11</f>
        <v>#NUM!</v>
      </c>
      <c r="B11" s="331"/>
      <c r="C11" s="252" t="s">
        <v>11</v>
      </c>
      <c r="D11" s="206">
        <f>'入力用 従事者別直接人件費集計表（前期）'!D11</f>
        <v>5</v>
      </c>
      <c r="E11" s="253" t="s">
        <v>20</v>
      </c>
      <c r="F11" s="203">
        <f t="shared" si="0"/>
        <v>1</v>
      </c>
      <c r="G11" s="257">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5.15" customHeight="1">
      <c r="A12" s="330" t="e">
        <f>'入力用 従事者別直接人件費集計表（前期）'!A12</f>
        <v>#NUM!</v>
      </c>
      <c r="B12" s="331"/>
      <c r="C12" s="252" t="s">
        <v>11</v>
      </c>
      <c r="D12" s="206">
        <f>'入力用 従事者別直接人件費集計表（前期）'!D12</f>
        <v>6</v>
      </c>
      <c r="E12" s="253" t="s">
        <v>20</v>
      </c>
      <c r="F12" s="203">
        <f t="shared" si="0"/>
        <v>1</v>
      </c>
      <c r="G12" s="257">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5.15" customHeight="1">
      <c r="A13" s="330" t="e">
        <f>'入力用 従事者別直接人件費集計表（前期）'!A13</f>
        <v>#NUM!</v>
      </c>
      <c r="B13" s="331"/>
      <c r="C13" s="252" t="s">
        <v>11</v>
      </c>
      <c r="D13" s="206">
        <f>'入力用 従事者別直接人件費集計表（前期）'!D13</f>
        <v>7</v>
      </c>
      <c r="E13" s="253" t="s">
        <v>20</v>
      </c>
      <c r="F13" s="203">
        <f t="shared" si="0"/>
        <v>1</v>
      </c>
      <c r="G13" s="257">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5.15" customHeight="1">
      <c r="A14" s="330" t="e">
        <f>'入力用 従事者別直接人件費集計表（前期）'!A14</f>
        <v>#NUM!</v>
      </c>
      <c r="B14" s="331"/>
      <c r="C14" s="252" t="s">
        <v>11</v>
      </c>
      <c r="D14" s="206">
        <f>'入力用 従事者別直接人件費集計表（前期）'!D14</f>
        <v>8</v>
      </c>
      <c r="E14" s="253" t="s">
        <v>20</v>
      </c>
      <c r="F14" s="203">
        <f t="shared" si="0"/>
        <v>1</v>
      </c>
      <c r="G14" s="257">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5.15" customHeight="1">
      <c r="A15" s="330" t="e">
        <f>'入力用 従事者別直接人件費集計表（前期）'!A15</f>
        <v>#NUM!</v>
      </c>
      <c r="B15" s="331"/>
      <c r="C15" s="252" t="s">
        <v>11</v>
      </c>
      <c r="D15" s="206">
        <f>'入力用 従事者別直接人件費集計表（前期）'!D15</f>
        <v>9</v>
      </c>
      <c r="E15" s="253" t="s">
        <v>20</v>
      </c>
      <c r="F15" s="203">
        <f t="shared" si="0"/>
        <v>1</v>
      </c>
      <c r="G15" s="257">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5.15" customHeight="1" thickBot="1">
      <c r="A16" s="330" t="e">
        <f>'入力用 従事者別直接人件費集計表（前期）'!A16</f>
        <v>#NUM!</v>
      </c>
      <c r="B16" s="331"/>
      <c r="C16" s="252" t="s">
        <v>11</v>
      </c>
      <c r="D16" s="206">
        <f>'入力用 従事者別直接人件費集計表（前期）'!D16</f>
        <v>10</v>
      </c>
      <c r="E16" s="253" t="s">
        <v>20</v>
      </c>
      <c r="F16" s="203">
        <f t="shared" si="0"/>
        <v>1</v>
      </c>
      <c r="G16" s="257">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5.15" hidden="1" customHeight="1">
      <c r="A17" s="330"/>
      <c r="B17" s="331"/>
      <c r="C17" s="252" t="s">
        <v>11</v>
      </c>
      <c r="D17" s="206"/>
      <c r="E17" s="253" t="s">
        <v>20</v>
      </c>
      <c r="F17" s="203">
        <f t="shared" si="0"/>
        <v>1</v>
      </c>
      <c r="G17" s="257"/>
      <c r="H17" s="17"/>
      <c r="I17" s="18"/>
      <c r="J17" s="36"/>
      <c r="K17" s="19"/>
      <c r="L17" s="20"/>
    </row>
    <row r="18" spans="1:14" s="24" customFormat="1" ht="25.15" hidden="1" customHeight="1">
      <c r="A18" s="332"/>
      <c r="B18" s="333"/>
      <c r="C18" s="252" t="s">
        <v>11</v>
      </c>
      <c r="D18" s="254"/>
      <c r="E18" s="255" t="s">
        <v>20</v>
      </c>
      <c r="F18" s="203">
        <f t="shared" si="0"/>
        <v>1</v>
      </c>
      <c r="G18" s="257"/>
      <c r="H18" s="17"/>
      <c r="I18" s="18"/>
      <c r="J18" s="36"/>
      <c r="K18" s="19"/>
      <c r="L18" s="20"/>
    </row>
    <row r="19" spans="1:14" s="24" customFormat="1" ht="25.15" hidden="1" customHeight="1">
      <c r="A19" s="332"/>
      <c r="B19" s="333"/>
      <c r="C19" s="252" t="s">
        <v>11</v>
      </c>
      <c r="D19" s="254"/>
      <c r="E19" s="255" t="s">
        <v>20</v>
      </c>
      <c r="F19" s="203">
        <f t="shared" si="0"/>
        <v>1</v>
      </c>
      <c r="G19" s="257"/>
      <c r="H19" s="17"/>
      <c r="I19" s="18"/>
      <c r="J19" s="36"/>
      <c r="K19" s="19"/>
      <c r="L19" s="20"/>
    </row>
    <row r="20" spans="1:14" s="24" customFormat="1" ht="25.15" hidden="1" customHeight="1">
      <c r="A20" s="332"/>
      <c r="B20" s="333"/>
      <c r="C20" s="252" t="s">
        <v>11</v>
      </c>
      <c r="D20" s="254"/>
      <c r="E20" s="255" t="s">
        <v>20</v>
      </c>
      <c r="F20" s="203">
        <f t="shared" si="0"/>
        <v>1</v>
      </c>
      <c r="G20" s="257"/>
      <c r="H20" s="17"/>
      <c r="I20" s="18"/>
      <c r="J20" s="36"/>
      <c r="K20" s="19"/>
      <c r="L20" s="20"/>
    </row>
    <row r="21" spans="1:14" s="24" customFormat="1" ht="25.15" hidden="1" customHeight="1">
      <c r="A21" s="332"/>
      <c r="B21" s="333"/>
      <c r="C21" s="252" t="s">
        <v>11</v>
      </c>
      <c r="D21" s="254"/>
      <c r="E21" s="255" t="s">
        <v>20</v>
      </c>
      <c r="F21" s="203">
        <f t="shared" si="0"/>
        <v>1</v>
      </c>
      <c r="G21" s="257"/>
      <c r="H21" s="17"/>
      <c r="I21" s="18"/>
      <c r="J21" s="36"/>
      <c r="K21" s="19"/>
      <c r="L21" s="20"/>
    </row>
    <row r="22" spans="1:14" ht="25.15" hidden="1" customHeight="1">
      <c r="A22" s="332"/>
      <c r="B22" s="333"/>
      <c r="C22" s="252" t="s">
        <v>11</v>
      </c>
      <c r="D22" s="254"/>
      <c r="E22" s="255" t="s">
        <v>20</v>
      </c>
      <c r="F22" s="203">
        <f t="shared" si="0"/>
        <v>1</v>
      </c>
      <c r="G22" s="258"/>
      <c r="H22" s="17"/>
      <c r="I22" s="18"/>
      <c r="J22" s="36"/>
      <c r="K22" s="19"/>
      <c r="L22" s="20"/>
      <c r="M22" s="24"/>
      <c r="N22" s="24"/>
    </row>
    <row r="23" spans="1:14" s="24" customFormat="1" ht="25.15" hidden="1" customHeight="1">
      <c r="A23" s="332"/>
      <c r="B23" s="333"/>
      <c r="C23" s="252" t="s">
        <v>11</v>
      </c>
      <c r="D23" s="254"/>
      <c r="E23" s="255" t="s">
        <v>20</v>
      </c>
      <c r="F23" s="203">
        <f t="shared" si="0"/>
        <v>1</v>
      </c>
      <c r="G23" s="258"/>
      <c r="H23" s="17"/>
      <c r="I23" s="18"/>
      <c r="J23" s="36"/>
      <c r="K23" s="19"/>
      <c r="L23" s="20"/>
    </row>
    <row r="24" spans="1:14" s="24" customFormat="1" ht="25.15" hidden="1" customHeight="1">
      <c r="A24" s="332"/>
      <c r="B24" s="333"/>
      <c r="C24" s="252" t="s">
        <v>11</v>
      </c>
      <c r="D24" s="254"/>
      <c r="E24" s="255" t="s">
        <v>20</v>
      </c>
      <c r="F24" s="203">
        <f t="shared" si="0"/>
        <v>1</v>
      </c>
      <c r="G24" s="258"/>
      <c r="H24" s="17"/>
      <c r="I24" s="18"/>
      <c r="J24" s="36"/>
      <c r="K24" s="19"/>
      <c r="L24" s="20"/>
    </row>
    <row r="25" spans="1:14" s="24" customFormat="1" ht="25.15" hidden="1" customHeight="1">
      <c r="A25" s="330"/>
      <c r="B25" s="331"/>
      <c r="C25" s="252" t="s">
        <v>11</v>
      </c>
      <c r="D25" s="254"/>
      <c r="E25" s="255" t="s">
        <v>20</v>
      </c>
      <c r="F25" s="204">
        <v>1</v>
      </c>
      <c r="G25" s="258"/>
      <c r="H25" s="17"/>
      <c r="I25" s="18"/>
      <c r="J25" s="36"/>
      <c r="K25" s="19"/>
      <c r="L25" s="20"/>
    </row>
    <row r="26" spans="1:14" s="24" customFormat="1" ht="25.15" hidden="1" customHeight="1">
      <c r="A26" s="330"/>
      <c r="B26" s="331"/>
      <c r="C26" s="252" t="s">
        <v>11</v>
      </c>
      <c r="D26" s="254"/>
      <c r="E26" s="255" t="s">
        <v>20</v>
      </c>
      <c r="F26" s="204">
        <v>1</v>
      </c>
      <c r="G26" s="258"/>
      <c r="H26" s="17"/>
      <c r="I26" s="18"/>
      <c r="J26" s="36"/>
      <c r="K26" s="19"/>
      <c r="L26" s="20"/>
    </row>
    <row r="27" spans="1:14" s="24" customFormat="1" ht="25.15" hidden="1" customHeight="1">
      <c r="A27" s="330"/>
      <c r="B27" s="331"/>
      <c r="C27" s="252" t="s">
        <v>11</v>
      </c>
      <c r="D27" s="254"/>
      <c r="E27" s="255" t="s">
        <v>20</v>
      </c>
      <c r="F27" s="204">
        <v>1</v>
      </c>
      <c r="G27" s="258"/>
      <c r="H27" s="17"/>
      <c r="I27" s="18"/>
      <c r="J27" s="36"/>
      <c r="K27" s="19"/>
      <c r="L27" s="20"/>
    </row>
    <row r="28" spans="1:14" s="24" customFormat="1" ht="25.15" hidden="1" customHeight="1" thickBot="1">
      <c r="A28" s="332"/>
      <c r="B28" s="333"/>
      <c r="C28" s="256" t="s">
        <v>11</v>
      </c>
      <c r="D28" s="254"/>
      <c r="E28" s="255" t="s">
        <v>20</v>
      </c>
      <c r="F28" s="205">
        <f>F24</f>
        <v>1</v>
      </c>
      <c r="G28" s="259"/>
      <c r="H28" s="17"/>
      <c r="I28" s="18"/>
      <c r="J28" s="36"/>
      <c r="K28" s="19"/>
      <c r="L28" s="20"/>
    </row>
    <row r="29" spans="1:14" ht="30" customHeight="1" thickBot="1">
      <c r="A29" s="302" t="s">
        <v>25</v>
      </c>
      <c r="B29" s="303"/>
      <c r="C29" s="303"/>
      <c r="D29" s="303"/>
      <c r="E29" s="303"/>
      <c r="F29" s="303"/>
      <c r="G29" s="304"/>
      <c r="H29" s="126"/>
      <c r="I29" s="122"/>
      <c r="J29" s="123">
        <f>SUM(J8:J28)</f>
        <v>0</v>
      </c>
      <c r="K29" s="124">
        <f t="shared" ref="K29:L29" si="1">SUM(K8:K28)</f>
        <v>0</v>
      </c>
      <c r="L29" s="125">
        <f t="shared" si="1"/>
        <v>0</v>
      </c>
    </row>
    <row r="30" spans="1:14" ht="19.5" customHeight="1">
      <c r="A30" s="209"/>
      <c r="B30" s="209"/>
      <c r="C30" s="209"/>
      <c r="D30" s="213"/>
      <c r="E30" s="210"/>
      <c r="F30" s="210"/>
      <c r="G30" s="209"/>
      <c r="H30" s="211"/>
      <c r="I30" s="209"/>
      <c r="J30" s="209"/>
      <c r="K30" s="209"/>
      <c r="L30" s="209"/>
    </row>
    <row r="31" spans="1:14" ht="19.5" customHeight="1">
      <c r="A31" s="27"/>
      <c r="B31" s="27"/>
      <c r="C31" s="214"/>
      <c r="D31" s="214"/>
      <c r="E31" s="214"/>
      <c r="F31" s="214"/>
      <c r="G31" s="214"/>
      <c r="H31" s="29"/>
      <c r="I31" s="27"/>
      <c r="J31" s="27"/>
      <c r="K31" s="27"/>
      <c r="L31" s="27"/>
    </row>
    <row r="32" spans="1:14" ht="19.5" customHeight="1">
      <c r="E32" s="33"/>
      <c r="F32" s="33"/>
    </row>
    <row r="33" spans="4:16" ht="19.5" customHeight="1">
      <c r="E33" s="33"/>
      <c r="F33" s="33"/>
    </row>
    <row r="34" spans="4:16" ht="19.5" customHeight="1">
      <c r="E34" s="33"/>
      <c r="F34" s="33"/>
    </row>
    <row r="35" spans="4:16" ht="19.5" customHeight="1">
      <c r="D35" s="27"/>
      <c r="E35" s="28"/>
      <c r="F35" s="28"/>
    </row>
    <row r="36" spans="4:16" ht="19.5" customHeight="1">
      <c r="E36" s="33"/>
      <c r="F36" s="33"/>
    </row>
    <row r="37" spans="4:16" ht="19.5" customHeight="1">
      <c r="E37" s="33"/>
      <c r="F37" s="33"/>
    </row>
    <row r="38" spans="4:16" ht="19.5" customHeight="1">
      <c r="D38" s="27"/>
      <c r="E38" s="28"/>
      <c r="F38" s="28"/>
    </row>
    <row r="39" spans="4:16" ht="21.65" customHeight="1">
      <c r="D39" s="27"/>
      <c r="E39" s="28"/>
      <c r="F39" s="28"/>
    </row>
    <row r="40" spans="4:16" ht="19.5" customHeight="1"/>
    <row r="41" spans="4:16" ht="21.75" customHeight="1"/>
    <row r="44" spans="4:16" ht="20.149999999999999" customHeight="1">
      <c r="M44" s="300"/>
      <c r="N44" s="300"/>
      <c r="O44" s="300"/>
      <c r="P44" s="300"/>
    </row>
    <row r="45" spans="4:16" ht="20.149999999999999" customHeight="1">
      <c r="M45" s="81"/>
      <c r="N45" s="81"/>
      <c r="O45" s="197"/>
      <c r="P45" s="81"/>
    </row>
    <row r="46" spans="4:16" ht="20.149999999999999" customHeight="1">
      <c r="M46" s="82"/>
      <c r="N46" s="81"/>
      <c r="O46" s="197"/>
      <c r="P46" s="81"/>
    </row>
    <row r="47" spans="4:16" ht="20.149999999999999" customHeight="1">
      <c r="M47" s="81"/>
      <c r="N47" s="81"/>
      <c r="O47" s="197"/>
      <c r="P47" s="81"/>
    </row>
    <row r="48" spans="4:16" ht="20.149999999999999" customHeight="1">
      <c r="M48" s="81"/>
      <c r="N48" s="81"/>
      <c r="O48" s="197"/>
      <c r="P48" s="81"/>
    </row>
    <row r="49" spans="13:16" ht="20.149999999999999" customHeight="1">
      <c r="M49" s="81"/>
      <c r="N49" s="81"/>
      <c r="O49" s="197"/>
      <c r="P49" s="81"/>
    </row>
    <row r="50" spans="13:16" ht="20.149999999999999" customHeight="1">
      <c r="M50" s="81"/>
      <c r="N50" s="81"/>
      <c r="O50" s="197"/>
      <c r="P50" s="81"/>
    </row>
    <row r="51" spans="13:16" ht="20.149999999999999" customHeight="1">
      <c r="M51" s="81"/>
      <c r="N51" s="81"/>
      <c r="O51" s="197"/>
      <c r="P51" s="81"/>
    </row>
    <row r="52" spans="13:16" ht="20.149999999999999" customHeight="1">
      <c r="M52" s="81"/>
      <c r="N52" s="81"/>
      <c r="O52" s="197"/>
      <c r="P52" s="81"/>
    </row>
    <row r="53" spans="13:16" ht="20.149999999999999" customHeight="1">
      <c r="M53" s="81"/>
      <c r="N53" s="81"/>
      <c r="O53" s="197"/>
      <c r="P53" s="81"/>
    </row>
    <row r="54" spans="13:16" ht="20.149999999999999" customHeight="1">
      <c r="M54" s="81"/>
      <c r="N54" s="81"/>
      <c r="O54" s="197"/>
      <c r="P54" s="81"/>
    </row>
    <row r="55" spans="13:16" ht="20.149999999999999" customHeight="1">
      <c r="M55" s="81"/>
      <c r="N55" s="81"/>
      <c r="O55" s="197"/>
      <c r="P55" s="81"/>
    </row>
    <row r="56" spans="13:16" ht="20.149999999999999" customHeight="1">
      <c r="M56" s="81"/>
      <c r="N56" s="81"/>
      <c r="O56" s="197"/>
      <c r="P56" s="81"/>
    </row>
    <row r="57" spans="13:16" ht="20.149999999999999" customHeight="1">
      <c r="M57" s="81"/>
      <c r="N57" s="81"/>
      <c r="O57" s="197"/>
      <c r="P57" s="81"/>
    </row>
    <row r="58" spans="13:16" ht="20.149999999999999" customHeight="1">
      <c r="M58" s="81"/>
      <c r="N58" s="81"/>
      <c r="O58" s="197"/>
      <c r="P58" s="81"/>
    </row>
    <row r="59" spans="13:16" ht="20.149999999999999" customHeight="1">
      <c r="M59" s="81"/>
      <c r="N59" s="81"/>
      <c r="O59" s="197"/>
      <c r="P59" s="81"/>
    </row>
    <row r="60" spans="13:16" ht="20.149999999999999" customHeight="1">
      <c r="M60" s="81"/>
      <c r="N60" s="81"/>
      <c r="O60" s="197"/>
      <c r="P60" s="81"/>
    </row>
    <row r="61" spans="13:16" ht="20.149999999999999" customHeight="1">
      <c r="M61" s="81"/>
      <c r="N61" s="81"/>
      <c r="O61" s="197"/>
      <c r="P61" s="81"/>
    </row>
    <row r="62" spans="13:16" ht="20.149999999999999" customHeight="1">
      <c r="M62" s="81"/>
      <c r="N62" s="81"/>
      <c r="O62" s="197"/>
      <c r="P62" s="81"/>
    </row>
    <row r="63" spans="13:16" ht="20.149999999999999" customHeight="1">
      <c r="M63" s="81"/>
      <c r="N63" s="81"/>
      <c r="O63" s="197"/>
      <c r="P63" s="81"/>
    </row>
    <row r="64" spans="13:16" ht="20.149999999999999" customHeight="1">
      <c r="M64" s="81"/>
      <c r="N64" s="81"/>
      <c r="O64" s="197"/>
      <c r="P64" s="81"/>
    </row>
    <row r="65" spans="13:16" ht="20.149999999999999" customHeight="1">
      <c r="M65" s="81"/>
      <c r="N65" s="81"/>
      <c r="O65" s="197"/>
      <c r="P65" s="81"/>
    </row>
    <row r="66" spans="13:16" ht="20.149999999999999" customHeight="1">
      <c r="M66" s="81"/>
      <c r="N66" s="81"/>
      <c r="O66" s="197"/>
      <c r="P66" s="81"/>
    </row>
    <row r="67" spans="13:16" ht="20.149999999999999" customHeight="1">
      <c r="M67" s="81"/>
      <c r="N67" s="81"/>
      <c r="O67" s="197"/>
      <c r="P67" s="81"/>
    </row>
    <row r="68" spans="13:16" ht="20.149999999999999" customHeight="1">
      <c r="M68" s="81"/>
      <c r="N68" s="81"/>
      <c r="O68" s="197"/>
      <c r="P68" s="81"/>
    </row>
    <row r="69" spans="13:16" ht="20.149999999999999" customHeight="1">
      <c r="M69" s="81"/>
      <c r="N69" s="81"/>
      <c r="O69" s="197"/>
      <c r="P69" s="81"/>
    </row>
    <row r="70" spans="13:16" ht="20.149999999999999" customHeight="1">
      <c r="M70" s="81"/>
      <c r="N70" s="81"/>
      <c r="O70" s="197"/>
      <c r="P70" s="81"/>
    </row>
    <row r="71" spans="13:16" ht="20.149999999999999" customHeight="1">
      <c r="M71" s="81"/>
      <c r="N71" s="81"/>
      <c r="O71" s="197"/>
      <c r="P71" s="81"/>
    </row>
    <row r="72" spans="13:16" ht="20.149999999999999" customHeight="1">
      <c r="M72" s="81"/>
      <c r="N72" s="81"/>
      <c r="O72" s="197"/>
      <c r="P72" s="81"/>
    </row>
    <row r="73" spans="13:16" ht="20.149999999999999" customHeight="1">
      <c r="M73" s="81"/>
      <c r="N73" s="81"/>
      <c r="O73" s="197"/>
      <c r="P73" s="81"/>
    </row>
    <row r="74" spans="13:16" ht="20.149999999999999" customHeight="1">
      <c r="M74" s="81"/>
      <c r="N74" s="81"/>
      <c r="O74" s="197"/>
      <c r="P74" s="81"/>
    </row>
    <row r="75" spans="13:16" ht="20.149999999999999" customHeight="1">
      <c r="M75" s="81"/>
      <c r="N75" s="81"/>
      <c r="O75" s="197"/>
      <c r="P75" s="81"/>
    </row>
    <row r="76" spans="13:16" ht="20.149999999999999" customHeight="1">
      <c r="M76" s="81"/>
      <c r="N76" s="81"/>
      <c r="O76" s="197"/>
      <c r="P76" s="81"/>
    </row>
    <row r="77" spans="13:16" ht="20.149999999999999" customHeight="1">
      <c r="M77" s="81"/>
      <c r="N77" s="81"/>
      <c r="O77" s="197"/>
      <c r="P77" s="81"/>
    </row>
    <row r="78" spans="13:16" ht="20.149999999999999" customHeight="1">
      <c r="M78" s="81"/>
      <c r="N78" s="81"/>
      <c r="O78" s="197"/>
      <c r="P78" s="81"/>
    </row>
    <row r="79" spans="13:16" ht="20.149999999999999" customHeight="1">
      <c r="M79" s="81"/>
      <c r="N79" s="81"/>
      <c r="O79" s="81"/>
      <c r="P79" s="81"/>
    </row>
    <row r="80" spans="13:16" ht="20.149999999999999" customHeight="1">
      <c r="M80" s="81"/>
      <c r="N80" s="81"/>
      <c r="O80" s="81"/>
      <c r="P80" s="81"/>
    </row>
  </sheetData>
  <sheetProtection sheet="1" objects="1" scenarios="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72656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f>'入力用 従事者別直接人件費集計表（前期）'!A8</f>
        <v>2025</v>
      </c>
      <c r="AL1" s="177" t="str">
        <f>AK1&amp;"年"</f>
        <v>2025年</v>
      </c>
      <c r="AM1" s="58"/>
      <c r="AN1" s="61" t="s">
        <v>41</v>
      </c>
      <c r="AO1" s="63" t="str">
        <f ca="1">RIGHT(CELL("filename",A1),LEN(CELL("filename",A1))-FIND("]",CELL("filename",A1)))</f>
        <v>2025年2月作業分</v>
      </c>
      <c r="AP1" s="37"/>
      <c r="AQ1" s="38"/>
    </row>
    <row r="2" spans="1:43" ht="24.75" customHeight="1">
      <c r="C2" s="120"/>
      <c r="D2" s="372"/>
      <c r="E2" s="372"/>
      <c r="F2" s="372"/>
      <c r="G2" s="372"/>
      <c r="H2" s="372"/>
      <c r="I2" s="372"/>
      <c r="J2" s="372"/>
      <c r="K2" s="372"/>
      <c r="L2" s="372"/>
      <c r="M2" s="372"/>
      <c r="N2" s="372"/>
      <c r="O2" s="372"/>
      <c r="P2" s="121"/>
      <c r="Q2" s="121"/>
      <c r="R2" s="121"/>
      <c r="AE2" s="368"/>
      <c r="AF2" s="59"/>
      <c r="AG2" s="60">
        <f>初期条件設定表!$C$11</f>
        <v>0</v>
      </c>
      <c r="AH2" s="60">
        <f>初期条件設定表!$E$11</f>
        <v>0</v>
      </c>
      <c r="AI2" s="58"/>
      <c r="AJ2" s="61" t="s">
        <v>12</v>
      </c>
      <c r="AK2" s="62">
        <f>'入力用 従事者別直接人件費集計表（前期）'!D8</f>
        <v>2</v>
      </c>
      <c r="AL2" s="177" t="str">
        <f>(AK1&amp;"-"&amp;AK2&amp;"月")</f>
        <v>2025-2月</v>
      </c>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f>DATE($AK$1,AK2-1,AG6+1)</f>
        <v>45689</v>
      </c>
      <c r="AL3" s="177"/>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f>DATE(AK1,AK2,AG5)</f>
        <v>45688</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v>31</v>
      </c>
      <c r="AH6" s="58" t="s">
        <v>36</v>
      </c>
      <c r="AI6" s="348" t="s">
        <v>108</v>
      </c>
      <c r="AJ6" s="348"/>
      <c r="AK6" s="152">
        <f>初期条件設定表!$C$15</f>
        <v>0</v>
      </c>
    </row>
    <row r="7" spans="1:43" s="112" customFormat="1" ht="24" customHeight="1" thickBot="1">
      <c r="A7" s="334" t="s">
        <v>7</v>
      </c>
      <c r="B7" s="336" t="s">
        <v>6</v>
      </c>
      <c r="C7" s="336"/>
      <c r="D7" s="336"/>
      <c r="E7" s="338" t="s">
        <v>5</v>
      </c>
      <c r="F7" s="339"/>
      <c r="G7" s="339"/>
      <c r="H7" s="340"/>
      <c r="I7" s="346" t="s">
        <v>107</v>
      </c>
      <c r="J7" s="346" t="s">
        <v>106</v>
      </c>
      <c r="K7" s="338" t="s">
        <v>4</v>
      </c>
      <c r="L7" s="339"/>
      <c r="M7" s="349" t="s">
        <v>115</v>
      </c>
      <c r="N7" s="350"/>
      <c r="O7" s="356" t="s">
        <v>148</v>
      </c>
      <c r="P7" s="358" t="s">
        <v>53</v>
      </c>
      <c r="Q7" s="355" t="s">
        <v>32</v>
      </c>
      <c r="R7" s="355" t="s">
        <v>33</v>
      </c>
      <c r="S7" s="355" t="s">
        <v>54</v>
      </c>
      <c r="T7" s="355"/>
      <c r="U7" s="355" t="s">
        <v>52</v>
      </c>
      <c r="V7" s="355"/>
      <c r="W7" s="355" t="s">
        <v>55</v>
      </c>
      <c r="X7" s="351" t="s">
        <v>56</v>
      </c>
      <c r="Y7" s="163"/>
      <c r="Z7" s="163"/>
      <c r="AJ7" s="112" t="s">
        <v>111</v>
      </c>
      <c r="AK7" s="178" t="e">
        <f>IF(初期条件設定表!C26="当月",'入力用 従事者別直接人件費集計表（前期）'!A8,'入力用 従事者別直接人件費集計表（前期）'!A9)</f>
        <v>#NUM!</v>
      </c>
    </row>
    <row r="8" spans="1:43" s="112" customFormat="1" ht="24" customHeight="1" thickBot="1">
      <c r="A8" s="335"/>
      <c r="B8" s="337"/>
      <c r="C8" s="337"/>
      <c r="D8" s="337"/>
      <c r="E8" s="341"/>
      <c r="F8" s="342"/>
      <c r="G8" s="342"/>
      <c r="H8" s="343"/>
      <c r="I8" s="347"/>
      <c r="J8" s="347"/>
      <c r="K8" s="344"/>
      <c r="L8" s="345"/>
      <c r="M8" s="180" t="s">
        <v>116</v>
      </c>
      <c r="N8" s="181" t="s">
        <v>121</v>
      </c>
      <c r="O8" s="357"/>
      <c r="P8" s="358"/>
      <c r="Q8" s="355"/>
      <c r="R8" s="355"/>
      <c r="S8" s="355"/>
      <c r="T8" s="355"/>
      <c r="U8" s="355"/>
      <c r="V8" s="355"/>
      <c r="W8" s="355"/>
      <c r="X8" s="351"/>
      <c r="Y8" s="163"/>
      <c r="Z8" s="163"/>
      <c r="AJ8" s="112" t="s">
        <v>110</v>
      </c>
      <c r="AK8" s="179">
        <f>IF(初期条件設定表!C26="当月",'入力用 従事者別直接人件費集計表（前期）'!D8,'入力用 従事者別直接人件費集計表（前期）'!D9)</f>
        <v>3</v>
      </c>
    </row>
    <row r="9" spans="1:43" ht="46.15" customHeight="1">
      <c r="A9" s="114">
        <f>Z9</f>
        <v>45689</v>
      </c>
      <c r="B9" s="100" t="s">
        <v>30</v>
      </c>
      <c r="C9" s="220" t="s">
        <v>3</v>
      </c>
      <c r="D9" s="103" t="s">
        <v>30</v>
      </c>
      <c r="E9" s="89" t="str">
        <f>IFERROR(HOUR(R9),"")</f>
        <v/>
      </c>
      <c r="F9" s="90" t="s">
        <v>28</v>
      </c>
      <c r="G9" s="91" t="str">
        <f>IFERROR(MINUTE(R9),"")</f>
        <v/>
      </c>
      <c r="H9" s="143" t="s">
        <v>29</v>
      </c>
      <c r="I9" s="147" t="str">
        <f>U9</f>
        <v/>
      </c>
      <c r="J9" s="148"/>
      <c r="K9" s="92" t="str">
        <f>IFERROR((E9+G9/60)*$B$5,"")</f>
        <v/>
      </c>
      <c r="L9" s="165" t="s">
        <v>0</v>
      </c>
      <c r="M9" s="166"/>
      <c r="N9" s="167"/>
      <c r="O9" s="261"/>
      <c r="P9" s="71" t="str">
        <f t="shared" ref="P9:P39" si="0">IF(OR(DBCS(B9)="：",B9="",DBCS(D9)="：",D9=""),"",$D9-$B9)</f>
        <v/>
      </c>
      <c r="Q9" s="71" t="str">
        <f>IFERROR(IF(J9="",D9-B9-X9,D9-B9-J9-X9),"")</f>
        <v/>
      </c>
      <c r="R9" s="72" t="str">
        <f t="shared" ref="R9:R11" si="1">IFERROR(MIN(IF(Q9&gt;0,FLOOR(Q9,"0:30"),""),$AK$6),"")</f>
        <v/>
      </c>
      <c r="S9" s="73" t="str">
        <f t="shared" ref="S9:S39" si="2">IF(OR(DBCS($B9)="：",$B9="",DBCS($D9)="：",$D9=""),"",MAX(MIN($D9,AG$1)-MAX($B9,TIME(0,0,0)),0))</f>
        <v/>
      </c>
      <c r="T9" s="73" t="str">
        <f t="shared" ref="T9:T39" si="3">IF(OR(DBCS($B9)="：",$B9="",DBCS($D9)="：",$D9=""),"",MAX(MIN($D9,AH$2)-MAX($B9,$AG$2),0))</f>
        <v/>
      </c>
      <c r="U9" s="73" t="str">
        <f t="shared" ref="U9:U39" si="4">IF(OR(DBCS($B9)="：",$B9="",DBCS($D9)="：",$D9=""),"",MAX(MIN($D9,$AH$3)-MAX($B9,$AG$3),0))</f>
        <v/>
      </c>
      <c r="V9" s="73" t="str">
        <f t="shared" ref="V9:V39" si="5">IF(OR(DBCS($B9)="：",$B9="",DBCS($D9)="：",$D9=""),"",MAX(MIN($D9,$AH$4)-MAX($B9,$AG$4),0))</f>
        <v/>
      </c>
      <c r="W9" s="73" t="str">
        <f t="shared" ref="W9:W39" si="6">IF(OR(DBCS($B9)="：",$B9="",DBCS($D9)="：",$D9=""),"",MAX(MIN($D9,TIME(23,59,59))-MAX($B9,$AH$1),0))</f>
        <v/>
      </c>
      <c r="X9" s="73" t="str">
        <f>IF(OR(DBCS($B9)="：",$B9="",DBCS($D9)="：",$D9=""),"",SUM(S9:W9))</f>
        <v/>
      </c>
      <c r="Y9" s="58"/>
      <c r="Z9" s="87">
        <f>IF($AK$3="","",IF(FIND(TEXT($AK$3,"aaa"),$AO$5)&gt;$AO$4,$AK$3,IF(FIND(TEXT($AK$3+1,"aaa"),$AO$5)&gt;$AO$4,$AK$3+1,IF(FIND(TEXT($AK$3+2,"aaa"),$AO$5)&gt;$AO$4,$AK$3+2,IF(FIND(TEXT($AK$3+3,"aaa"),$AO$5)&gt;$AO$4,$AK$3+3,"")))))</f>
        <v>45689</v>
      </c>
      <c r="AB9" s="43"/>
    </row>
    <row r="10" spans="1:43" ht="46.15" customHeight="1">
      <c r="A10" s="114" t="str">
        <f t="shared" ref="A10:A38" si="7">Z10</f>
        <v/>
      </c>
      <c r="B10" s="100" t="s">
        <v>30</v>
      </c>
      <c r="C10" s="220" t="s">
        <v>3</v>
      </c>
      <c r="D10" s="103" t="s">
        <v>30</v>
      </c>
      <c r="E10" s="89" t="str">
        <f>IFERROR(HOUR(R10),"")</f>
        <v/>
      </c>
      <c r="F10" s="90" t="s">
        <v>28</v>
      </c>
      <c r="G10" s="91" t="str">
        <f>IFERROR(MINUTE(R10),"")</f>
        <v/>
      </c>
      <c r="H10" s="143" t="s">
        <v>29</v>
      </c>
      <c r="I10" s="145" t="str">
        <f t="shared" ref="I10:I39" si="8">U10</f>
        <v/>
      </c>
      <c r="J10" s="148"/>
      <c r="K10" s="92" t="str">
        <f t="shared" ref="K10:K39" si="9">IFERROR((E10+G10/60)*$B$5,"")</f>
        <v/>
      </c>
      <c r="L10" s="165" t="s">
        <v>0</v>
      </c>
      <c r="M10" s="168"/>
      <c r="N10" s="169"/>
      <c r="O10" s="261"/>
      <c r="P10" s="71" t="str">
        <f t="shared" si="0"/>
        <v/>
      </c>
      <c r="Q10" s="71" t="str">
        <f t="shared" ref="Q10:Q39" si="10">IFERROR(IF(J10="",D10-B10-X10,D10-B10-J10-X10),"")</f>
        <v/>
      </c>
      <c r="R10" s="72" t="str">
        <f t="shared" si="1"/>
        <v/>
      </c>
      <c r="S10" s="73" t="str">
        <f t="shared" si="2"/>
        <v/>
      </c>
      <c r="T10" s="73" t="str">
        <f t="shared" si="3"/>
        <v/>
      </c>
      <c r="U10" s="73" t="str">
        <f t="shared" si="4"/>
        <v/>
      </c>
      <c r="V10" s="73" t="str">
        <f t="shared" si="5"/>
        <v/>
      </c>
      <c r="W10" s="73" t="str">
        <f t="shared" si="6"/>
        <v/>
      </c>
      <c r="X10" s="73" t="str">
        <f t="shared" ref="X10:X33" si="11">IF(OR(DBCS($B10)="：",$B10="",DBCS($D10)="：",$D10=""),"",SUM(S10:W10))</f>
        <v/>
      </c>
      <c r="Y10" s="58"/>
      <c r="Z10" s="87" t="str">
        <f t="shared" ref="Z10:Z39" si="12">IF($A9="","",IF(AND($A9+1&lt;=$AK$4,FIND(TEXT($A9+1,"aaa"),$AO$5)&gt;$AO$4),$A9+1,IF(AND($A9+2&lt;=$AK$4,FIND(TEXT($A9+2,"aaa"),$AO$5)&gt;$AO$4),$A9+2,IF(AND($A9+3&lt;=$AK$4,FIND(TEXT($A9+3,"aaa"),$AO$5)&gt;$AO$4),$A9+3,IF(AND($A9+4&lt;=$AK$4,FIND(TEXT($A9+4,"aaa"),$AO$5)&gt;$AO$4),$A9+4,"")))))</f>
        <v/>
      </c>
      <c r="AB10" s="43"/>
      <c r="AF10" s="170" t="s">
        <v>117</v>
      </c>
      <c r="AG10" s="170" t="s">
        <v>127</v>
      </c>
    </row>
    <row r="11" spans="1:43" ht="46.15" customHeight="1">
      <c r="A11" s="114" t="str">
        <f t="shared" si="7"/>
        <v/>
      </c>
      <c r="B11" s="100" t="s">
        <v>30</v>
      </c>
      <c r="C11" s="220" t="s">
        <v>3</v>
      </c>
      <c r="D11" s="103" t="s">
        <v>30</v>
      </c>
      <c r="E11" s="89" t="str">
        <f>IFERROR(HOUR(R11),"")</f>
        <v/>
      </c>
      <c r="F11" s="90" t="s">
        <v>28</v>
      </c>
      <c r="G11" s="91" t="str">
        <f>IFERROR(MINUTE(R11),"")</f>
        <v/>
      </c>
      <c r="H11" s="143" t="s">
        <v>29</v>
      </c>
      <c r="I11" s="145" t="str">
        <f t="shared" si="8"/>
        <v/>
      </c>
      <c r="J11" s="148"/>
      <c r="K11" s="92" t="str">
        <f t="shared" si="9"/>
        <v/>
      </c>
      <c r="L11" s="165" t="s">
        <v>0</v>
      </c>
      <c r="M11" s="168"/>
      <c r="N11" s="169"/>
      <c r="O11" s="261"/>
      <c r="P11" s="71" t="str">
        <f t="shared" si="0"/>
        <v/>
      </c>
      <c r="Q11" s="71" t="str">
        <f>IFERROR(IF(J11="",D11-B11-X11,D11-B11-J11-X11),"")</f>
        <v/>
      </c>
      <c r="R11" s="72" t="str">
        <f t="shared" si="1"/>
        <v/>
      </c>
      <c r="S11" s="73" t="str">
        <f t="shared" si="2"/>
        <v/>
      </c>
      <c r="T11" s="73" t="str">
        <f t="shared" si="3"/>
        <v/>
      </c>
      <c r="U11" s="73" t="str">
        <f t="shared" si="4"/>
        <v/>
      </c>
      <c r="V11" s="73" t="str">
        <f t="shared" si="5"/>
        <v/>
      </c>
      <c r="W11" s="73" t="str">
        <f t="shared" si="6"/>
        <v/>
      </c>
      <c r="X11" s="73" t="str">
        <f t="shared" si="11"/>
        <v/>
      </c>
      <c r="Y11" s="58"/>
      <c r="Z11" s="87" t="str">
        <f t="shared" si="12"/>
        <v/>
      </c>
      <c r="AB11" s="43"/>
      <c r="AE11" s="4">
        <v>1</v>
      </c>
      <c r="AF11" s="142" t="str">
        <f>初期条件設定表!U5</f>
        <v>　</v>
      </c>
      <c r="AG11" s="171" t="str">
        <f>初期条件設定表!V5</f>
        <v>　</v>
      </c>
    </row>
    <row r="12" spans="1:43" ht="46.15" customHeight="1">
      <c r="A12" s="114" t="str">
        <f t="shared" si="7"/>
        <v/>
      </c>
      <c r="B12" s="100" t="s">
        <v>30</v>
      </c>
      <c r="C12" s="220" t="s">
        <v>3</v>
      </c>
      <c r="D12" s="103" t="s">
        <v>30</v>
      </c>
      <c r="E12" s="89" t="str">
        <f>IFERROR(HOUR(R12),"")</f>
        <v/>
      </c>
      <c r="F12" s="90" t="s">
        <v>28</v>
      </c>
      <c r="G12" s="91" t="str">
        <f>IFERROR(MINUTE(R12),"")</f>
        <v/>
      </c>
      <c r="H12" s="143" t="s">
        <v>29</v>
      </c>
      <c r="I12" s="145" t="str">
        <f t="shared" si="8"/>
        <v/>
      </c>
      <c r="J12" s="148"/>
      <c r="K12" s="92" t="str">
        <f t="shared" si="9"/>
        <v/>
      </c>
      <c r="L12" s="165" t="s">
        <v>0</v>
      </c>
      <c r="M12" s="168"/>
      <c r="N12" s="169"/>
      <c r="O12" s="261"/>
      <c r="P12" s="71" t="str">
        <f t="shared" si="0"/>
        <v/>
      </c>
      <c r="Q12" s="71" t="str">
        <f t="shared" si="10"/>
        <v/>
      </c>
      <c r="R12" s="72" t="str">
        <f>IFERROR(MIN(IF(Q12&gt;0,FLOOR(Q12,"0:30"),""),$AK$6),"")</f>
        <v/>
      </c>
      <c r="S12" s="73" t="str">
        <f t="shared" si="2"/>
        <v/>
      </c>
      <c r="T12" s="73" t="str">
        <f t="shared" si="3"/>
        <v/>
      </c>
      <c r="U12" s="73" t="str">
        <f t="shared" si="4"/>
        <v/>
      </c>
      <c r="V12" s="73" t="str">
        <f t="shared" si="5"/>
        <v/>
      </c>
      <c r="W12" s="73" t="str">
        <f t="shared" si="6"/>
        <v/>
      </c>
      <c r="X12" s="73" t="str">
        <f t="shared" si="11"/>
        <v/>
      </c>
      <c r="Y12" s="58"/>
      <c r="Z12" s="87" t="str">
        <f t="shared" si="12"/>
        <v/>
      </c>
      <c r="AB12" s="43"/>
      <c r="AE12" s="4">
        <v>2</v>
      </c>
      <c r="AF12" s="142" t="str">
        <f>初期条件設定表!U6</f>
        <v>設計</v>
      </c>
      <c r="AG12" s="172" t="str">
        <f>初期条件設定表!V6</f>
        <v>A</v>
      </c>
    </row>
    <row r="13" spans="1:43" ht="46.15" customHeight="1">
      <c r="A13" s="114" t="str">
        <f t="shared" si="7"/>
        <v/>
      </c>
      <c r="B13" s="100" t="s">
        <v>30</v>
      </c>
      <c r="C13" s="220" t="s">
        <v>3</v>
      </c>
      <c r="D13" s="103" t="s">
        <v>30</v>
      </c>
      <c r="E13" s="89" t="str">
        <f>IFERROR(HOUR(R13),"")</f>
        <v/>
      </c>
      <c r="F13" s="90" t="s">
        <v>28</v>
      </c>
      <c r="G13" s="91" t="str">
        <f>IFERROR(MINUTE(R13),"")</f>
        <v/>
      </c>
      <c r="H13" s="143" t="s">
        <v>29</v>
      </c>
      <c r="I13" s="145" t="str">
        <f t="shared" si="8"/>
        <v/>
      </c>
      <c r="J13" s="148"/>
      <c r="K13" s="92" t="str">
        <f t="shared" si="9"/>
        <v/>
      </c>
      <c r="L13" s="165" t="s">
        <v>0</v>
      </c>
      <c r="M13" s="168"/>
      <c r="N13" s="169"/>
      <c r="O13" s="261"/>
      <c r="P13" s="71" t="str">
        <f t="shared" si="0"/>
        <v/>
      </c>
      <c r="Q13" s="71" t="str">
        <f t="shared" si="10"/>
        <v/>
      </c>
      <c r="R13" s="72" t="str">
        <f>IFERROR(MIN(IF(Q13&gt;0,FLOOR(Q13,"0:30"),""),$AK$6),"")</f>
        <v/>
      </c>
      <c r="S13" s="73" t="str">
        <f t="shared" si="2"/>
        <v/>
      </c>
      <c r="T13" s="73" t="str">
        <f t="shared" si="3"/>
        <v/>
      </c>
      <c r="U13" s="73" t="str">
        <f t="shared" si="4"/>
        <v/>
      </c>
      <c r="V13" s="73" t="str">
        <f t="shared" si="5"/>
        <v/>
      </c>
      <c r="W13" s="73" t="str">
        <f t="shared" si="6"/>
        <v/>
      </c>
      <c r="X13" s="73" t="str">
        <f t="shared" si="11"/>
        <v/>
      </c>
      <c r="Y13" s="73" t="str">
        <f t="shared" ref="Y13:Y39" si="13">IF(OR(DBCS($B13)="：",$B13="",DBCS($D13)="：",$D13=""),"",MAX(MIN($D13,$AH$3)-MAX($B13,$AG$3),0))</f>
        <v/>
      </c>
      <c r="Z13" s="87" t="str">
        <f t="shared" si="12"/>
        <v/>
      </c>
      <c r="AA13" s="42" t="str">
        <f t="shared" ref="AA13:AA33" si="14">IF(OR(DBCS($B13)="：",$B13="",DBCS($D13)="：",$D13=""),"",MAX(MIN($D13,TIME(23,59,59))-MAX($B13,$AH$1),0))</f>
        <v/>
      </c>
      <c r="AB13" s="43"/>
      <c r="AE13" s="4">
        <v>3</v>
      </c>
      <c r="AF13" s="142" t="str">
        <f>初期条件設定表!U7</f>
        <v>要件定義</v>
      </c>
      <c r="AG13" s="172" t="str">
        <f>初期条件設定表!V7</f>
        <v>B</v>
      </c>
    </row>
    <row r="14" spans="1:43" ht="46.15" customHeight="1">
      <c r="A14" s="114" t="str">
        <f t="shared" si="7"/>
        <v/>
      </c>
      <c r="B14" s="100" t="s">
        <v>30</v>
      </c>
      <c r="C14" s="220" t="s">
        <v>3</v>
      </c>
      <c r="D14" s="103" t="s">
        <v>30</v>
      </c>
      <c r="E14" s="89" t="str">
        <f t="shared" ref="E14:E39" si="15">IFERROR(HOUR(R14),"")</f>
        <v/>
      </c>
      <c r="F14" s="90" t="s">
        <v>28</v>
      </c>
      <c r="G14" s="91" t="str">
        <f t="shared" ref="G14:G39" si="16">IFERROR(MINUTE(R14),"")</f>
        <v/>
      </c>
      <c r="H14" s="143" t="s">
        <v>29</v>
      </c>
      <c r="I14" s="145" t="str">
        <f t="shared" si="8"/>
        <v/>
      </c>
      <c r="J14" s="148"/>
      <c r="K14" s="92" t="str">
        <f t="shared" si="9"/>
        <v/>
      </c>
      <c r="L14" s="165" t="s">
        <v>0</v>
      </c>
      <c r="M14" s="168"/>
      <c r="N14" s="169"/>
      <c r="O14" s="261"/>
      <c r="P14" s="71" t="str">
        <f t="shared" si="0"/>
        <v/>
      </c>
      <c r="Q14" s="71" t="str">
        <f t="shared" si="10"/>
        <v/>
      </c>
      <c r="R14" s="72" t="str">
        <f t="shared" ref="R14:R39" si="17">IFERROR(MIN(IF(Q14&gt;0,FLOOR(Q14,"0:30"),""),$AK$6),"")</f>
        <v/>
      </c>
      <c r="S14" s="73" t="str">
        <f t="shared" si="2"/>
        <v/>
      </c>
      <c r="T14" s="73" t="str">
        <f t="shared" si="3"/>
        <v/>
      </c>
      <c r="U14" s="73" t="str">
        <f t="shared" si="4"/>
        <v/>
      </c>
      <c r="V14" s="73" t="str">
        <f t="shared" si="5"/>
        <v/>
      </c>
      <c r="W14" s="73" t="str">
        <f t="shared" si="6"/>
        <v/>
      </c>
      <c r="X14" s="73" t="str">
        <f t="shared" si="11"/>
        <v/>
      </c>
      <c r="Y14" s="73" t="str">
        <f t="shared" si="13"/>
        <v/>
      </c>
      <c r="Z14" s="87" t="str">
        <f t="shared" si="12"/>
        <v/>
      </c>
      <c r="AA14" s="42" t="str">
        <f t="shared" si="14"/>
        <v/>
      </c>
      <c r="AB14" s="43"/>
      <c r="AE14" s="4">
        <v>4</v>
      </c>
      <c r="AF14" s="142" t="str">
        <f>初期条件設定表!U8</f>
        <v>目標仕様</v>
      </c>
      <c r="AG14" s="172" t="str">
        <f>初期条件設定表!V8</f>
        <v>C</v>
      </c>
    </row>
    <row r="15" spans="1:43" ht="46.15" customHeight="1">
      <c r="A15" s="114" t="str">
        <f t="shared" si="7"/>
        <v/>
      </c>
      <c r="B15" s="100" t="s">
        <v>30</v>
      </c>
      <c r="C15" s="220" t="s">
        <v>3</v>
      </c>
      <c r="D15" s="103" t="s">
        <v>30</v>
      </c>
      <c r="E15" s="89" t="str">
        <f t="shared" si="15"/>
        <v/>
      </c>
      <c r="F15" s="90" t="s">
        <v>28</v>
      </c>
      <c r="G15" s="91" t="str">
        <f t="shared" si="16"/>
        <v/>
      </c>
      <c r="H15" s="143" t="s">
        <v>29</v>
      </c>
      <c r="I15" s="145" t="str">
        <f t="shared" si="8"/>
        <v/>
      </c>
      <c r="J15" s="148"/>
      <c r="K15" s="92" t="str">
        <f t="shared" si="9"/>
        <v/>
      </c>
      <c r="L15" s="165" t="s">
        <v>0</v>
      </c>
      <c r="M15" s="168"/>
      <c r="N15" s="169"/>
      <c r="O15" s="261"/>
      <c r="P15" s="71" t="str">
        <f t="shared" si="0"/>
        <v/>
      </c>
      <c r="Q15" s="71" t="str">
        <f t="shared" si="10"/>
        <v/>
      </c>
      <c r="R15" s="72" t="str">
        <f t="shared" si="17"/>
        <v/>
      </c>
      <c r="S15" s="73" t="str">
        <f t="shared" si="2"/>
        <v/>
      </c>
      <c r="T15" s="73" t="str">
        <f t="shared" si="3"/>
        <v/>
      </c>
      <c r="U15" s="73" t="str">
        <f t="shared" si="4"/>
        <v/>
      </c>
      <c r="V15" s="73" t="str">
        <f t="shared" si="5"/>
        <v/>
      </c>
      <c r="W15" s="73" t="str">
        <f t="shared" si="6"/>
        <v/>
      </c>
      <c r="X15" s="73" t="str">
        <f t="shared" si="11"/>
        <v/>
      </c>
      <c r="Y15" s="73" t="str">
        <f t="shared" si="13"/>
        <v/>
      </c>
      <c r="Z15" s="87" t="str">
        <f t="shared" si="12"/>
        <v/>
      </c>
      <c r="AA15" s="42" t="str">
        <f t="shared" si="14"/>
        <v/>
      </c>
      <c r="AB15" s="43"/>
      <c r="AE15" s="4">
        <v>5</v>
      </c>
      <c r="AF15" s="142" t="str">
        <f>初期条件設定表!U9</f>
        <v>プログラミング</v>
      </c>
      <c r="AG15" s="172" t="str">
        <f>初期条件設定表!V9</f>
        <v>D</v>
      </c>
    </row>
    <row r="16" spans="1:43" ht="46.15" customHeight="1">
      <c r="A16" s="114" t="str">
        <f t="shared" si="7"/>
        <v/>
      </c>
      <c r="B16" s="100" t="s">
        <v>30</v>
      </c>
      <c r="C16" s="220" t="s">
        <v>3</v>
      </c>
      <c r="D16" s="103" t="s">
        <v>30</v>
      </c>
      <c r="E16" s="89" t="str">
        <f t="shared" si="15"/>
        <v/>
      </c>
      <c r="F16" s="90" t="s">
        <v>28</v>
      </c>
      <c r="G16" s="91" t="str">
        <f t="shared" si="16"/>
        <v/>
      </c>
      <c r="H16" s="143" t="s">
        <v>29</v>
      </c>
      <c r="I16" s="145" t="str">
        <f t="shared" si="8"/>
        <v/>
      </c>
      <c r="J16" s="148"/>
      <c r="K16" s="92" t="str">
        <f t="shared" si="9"/>
        <v/>
      </c>
      <c r="L16" s="165" t="s">
        <v>0</v>
      </c>
      <c r="M16" s="168"/>
      <c r="N16" s="169"/>
      <c r="O16" s="261"/>
      <c r="P16" s="71" t="str">
        <f t="shared" si="0"/>
        <v/>
      </c>
      <c r="Q16" s="71" t="str">
        <f t="shared" si="10"/>
        <v/>
      </c>
      <c r="R16" s="72" t="str">
        <f t="shared" si="17"/>
        <v/>
      </c>
      <c r="S16" s="73" t="str">
        <f t="shared" si="2"/>
        <v/>
      </c>
      <c r="T16" s="73" t="str">
        <f t="shared" si="3"/>
        <v/>
      </c>
      <c r="U16" s="73" t="str">
        <f t="shared" si="4"/>
        <v/>
      </c>
      <c r="V16" s="73" t="str">
        <f t="shared" si="5"/>
        <v/>
      </c>
      <c r="W16" s="73" t="str">
        <f t="shared" si="6"/>
        <v/>
      </c>
      <c r="X16" s="73" t="str">
        <f t="shared" si="11"/>
        <v/>
      </c>
      <c r="Y16" s="73" t="str">
        <f t="shared" si="13"/>
        <v/>
      </c>
      <c r="Z16" s="87" t="str">
        <f t="shared" si="12"/>
        <v/>
      </c>
      <c r="AA16" s="42" t="str">
        <f t="shared" si="14"/>
        <v/>
      </c>
      <c r="AB16" s="43"/>
      <c r="AE16" s="4">
        <v>6</v>
      </c>
      <c r="AF16" s="142" t="str">
        <f>初期条件設定表!U10</f>
        <v>試作</v>
      </c>
      <c r="AG16" s="172" t="str">
        <f>初期条件設定表!V10</f>
        <v>E</v>
      </c>
    </row>
    <row r="17" spans="1:33" ht="46.15" customHeight="1">
      <c r="A17" s="114" t="str">
        <f t="shared" si="7"/>
        <v/>
      </c>
      <c r="B17" s="100" t="s">
        <v>30</v>
      </c>
      <c r="C17" s="220" t="s">
        <v>3</v>
      </c>
      <c r="D17" s="103" t="s">
        <v>30</v>
      </c>
      <c r="E17" s="89" t="str">
        <f t="shared" si="15"/>
        <v/>
      </c>
      <c r="F17" s="90" t="s">
        <v>28</v>
      </c>
      <c r="G17" s="91" t="str">
        <f t="shared" si="16"/>
        <v/>
      </c>
      <c r="H17" s="143" t="s">
        <v>29</v>
      </c>
      <c r="I17" s="145" t="str">
        <f t="shared" si="8"/>
        <v/>
      </c>
      <c r="J17" s="148"/>
      <c r="K17" s="92" t="str">
        <f t="shared" si="9"/>
        <v/>
      </c>
      <c r="L17" s="165" t="s">
        <v>0</v>
      </c>
      <c r="M17" s="168"/>
      <c r="N17" s="169"/>
      <c r="O17" s="261"/>
      <c r="P17" s="71" t="str">
        <f t="shared" si="0"/>
        <v/>
      </c>
      <c r="Q17" s="71" t="str">
        <f t="shared" si="10"/>
        <v/>
      </c>
      <c r="R17" s="72" t="str">
        <f t="shared" si="17"/>
        <v/>
      </c>
      <c r="S17" s="73" t="str">
        <f t="shared" si="2"/>
        <v/>
      </c>
      <c r="T17" s="73" t="str">
        <f t="shared" si="3"/>
        <v/>
      </c>
      <c r="U17" s="73" t="str">
        <f t="shared" si="4"/>
        <v/>
      </c>
      <c r="V17" s="73" t="str">
        <f t="shared" si="5"/>
        <v/>
      </c>
      <c r="W17" s="73" t="str">
        <f t="shared" si="6"/>
        <v/>
      </c>
      <c r="X17" s="73" t="str">
        <f t="shared" si="11"/>
        <v/>
      </c>
      <c r="Y17" s="73" t="str">
        <f t="shared" si="13"/>
        <v/>
      </c>
      <c r="Z17" s="87" t="str">
        <f t="shared" si="12"/>
        <v/>
      </c>
      <c r="AA17" s="42" t="str">
        <f t="shared" si="14"/>
        <v/>
      </c>
      <c r="AB17" s="43"/>
      <c r="AE17" s="4">
        <v>7</v>
      </c>
      <c r="AF17" s="142" t="str">
        <f>初期条件設定表!U11</f>
        <v>単体テスト</v>
      </c>
      <c r="AG17" s="172" t="str">
        <f>初期条件設定表!V11</f>
        <v>F</v>
      </c>
    </row>
    <row r="18" spans="1:33" ht="46.15" customHeight="1">
      <c r="A18" s="114" t="str">
        <f t="shared" si="7"/>
        <v/>
      </c>
      <c r="B18" s="100" t="s">
        <v>30</v>
      </c>
      <c r="C18" s="220" t="s">
        <v>3</v>
      </c>
      <c r="D18" s="103" t="s">
        <v>30</v>
      </c>
      <c r="E18" s="89" t="str">
        <f t="shared" si="15"/>
        <v/>
      </c>
      <c r="F18" s="90" t="s">
        <v>28</v>
      </c>
      <c r="G18" s="91" t="str">
        <f t="shared" si="16"/>
        <v/>
      </c>
      <c r="H18" s="143" t="s">
        <v>29</v>
      </c>
      <c r="I18" s="145" t="str">
        <f t="shared" si="8"/>
        <v/>
      </c>
      <c r="J18" s="148"/>
      <c r="K18" s="92" t="str">
        <f t="shared" si="9"/>
        <v/>
      </c>
      <c r="L18" s="165" t="s">
        <v>0</v>
      </c>
      <c r="M18" s="168"/>
      <c r="N18" s="169"/>
      <c r="O18" s="261"/>
      <c r="P18" s="71" t="str">
        <f t="shared" si="0"/>
        <v/>
      </c>
      <c r="Q18" s="71" t="str">
        <f t="shared" si="10"/>
        <v/>
      </c>
      <c r="R18" s="72" t="str">
        <f t="shared" si="17"/>
        <v/>
      </c>
      <c r="S18" s="73" t="str">
        <f t="shared" si="2"/>
        <v/>
      </c>
      <c r="T18" s="73" t="str">
        <f t="shared" si="3"/>
        <v/>
      </c>
      <c r="U18" s="73" t="str">
        <f t="shared" si="4"/>
        <v/>
      </c>
      <c r="V18" s="73" t="str">
        <f t="shared" si="5"/>
        <v/>
      </c>
      <c r="W18" s="73" t="str">
        <f t="shared" si="6"/>
        <v/>
      </c>
      <c r="X18" s="73" t="str">
        <f t="shared" si="11"/>
        <v/>
      </c>
      <c r="Y18" s="73" t="str">
        <f t="shared" si="13"/>
        <v/>
      </c>
      <c r="Z18" s="87" t="str">
        <f t="shared" si="12"/>
        <v/>
      </c>
      <c r="AA18" s="42" t="str">
        <f t="shared" si="14"/>
        <v/>
      </c>
      <c r="AB18" s="43"/>
      <c r="AE18" s="4">
        <v>8</v>
      </c>
      <c r="AF18" s="142" t="str">
        <f>初期条件設定表!U12</f>
        <v>総合テスト</v>
      </c>
      <c r="AG18" s="172" t="str">
        <f>初期条件設定表!V12</f>
        <v>G</v>
      </c>
    </row>
    <row r="19" spans="1:33" ht="46.15" customHeight="1">
      <c r="A19" s="114" t="str">
        <f t="shared" si="7"/>
        <v/>
      </c>
      <c r="B19" s="100" t="s">
        <v>30</v>
      </c>
      <c r="C19" s="220" t="s">
        <v>3</v>
      </c>
      <c r="D19" s="103" t="s">
        <v>30</v>
      </c>
      <c r="E19" s="89" t="str">
        <f t="shared" si="15"/>
        <v/>
      </c>
      <c r="F19" s="90" t="s">
        <v>28</v>
      </c>
      <c r="G19" s="91" t="str">
        <f t="shared" si="16"/>
        <v/>
      </c>
      <c r="H19" s="143" t="s">
        <v>29</v>
      </c>
      <c r="I19" s="145" t="str">
        <f t="shared" si="8"/>
        <v/>
      </c>
      <c r="J19" s="148"/>
      <c r="K19" s="92" t="str">
        <f t="shared" si="9"/>
        <v/>
      </c>
      <c r="L19" s="165" t="s">
        <v>0</v>
      </c>
      <c r="M19" s="168"/>
      <c r="N19" s="169"/>
      <c r="O19" s="261"/>
      <c r="P19" s="71" t="str">
        <f t="shared" si="0"/>
        <v/>
      </c>
      <c r="Q19" s="71" t="str">
        <f t="shared" si="10"/>
        <v/>
      </c>
      <c r="R19" s="72" t="str">
        <f t="shared" si="17"/>
        <v/>
      </c>
      <c r="S19" s="73" t="str">
        <f t="shared" si="2"/>
        <v/>
      </c>
      <c r="T19" s="73" t="str">
        <f t="shared" si="3"/>
        <v/>
      </c>
      <c r="U19" s="73" t="str">
        <f t="shared" si="4"/>
        <v/>
      </c>
      <c r="V19" s="73" t="str">
        <f t="shared" si="5"/>
        <v/>
      </c>
      <c r="W19" s="73" t="str">
        <f t="shared" si="6"/>
        <v/>
      </c>
      <c r="X19" s="73" t="str">
        <f t="shared" si="11"/>
        <v/>
      </c>
      <c r="Y19" s="73" t="str">
        <f t="shared" si="13"/>
        <v/>
      </c>
      <c r="Z19" s="87" t="str">
        <f t="shared" si="12"/>
        <v/>
      </c>
      <c r="AA19" s="42" t="str">
        <f t="shared" si="14"/>
        <v/>
      </c>
      <c r="AB19" s="43"/>
      <c r="AE19" s="4">
        <v>9</v>
      </c>
      <c r="AF19" s="142" t="str">
        <f>初期条件設定表!U13</f>
        <v xml:space="preserve"> </v>
      </c>
      <c r="AG19" s="172" t="str">
        <f>初期条件設定表!V13</f>
        <v>H</v>
      </c>
    </row>
    <row r="20" spans="1:33" ht="46.15" customHeight="1">
      <c r="A20" s="114" t="str">
        <f t="shared" si="7"/>
        <v/>
      </c>
      <c r="B20" s="100" t="s">
        <v>30</v>
      </c>
      <c r="C20" s="220" t="s">
        <v>3</v>
      </c>
      <c r="D20" s="103" t="s">
        <v>30</v>
      </c>
      <c r="E20" s="89" t="str">
        <f t="shared" si="15"/>
        <v/>
      </c>
      <c r="F20" s="90" t="s">
        <v>28</v>
      </c>
      <c r="G20" s="91" t="str">
        <f t="shared" si="16"/>
        <v/>
      </c>
      <c r="H20" s="143" t="s">
        <v>29</v>
      </c>
      <c r="I20" s="145" t="str">
        <f t="shared" si="8"/>
        <v/>
      </c>
      <c r="J20" s="148"/>
      <c r="K20" s="92" t="str">
        <f t="shared" si="9"/>
        <v/>
      </c>
      <c r="L20" s="165" t="s">
        <v>0</v>
      </c>
      <c r="M20" s="168"/>
      <c r="N20" s="169"/>
      <c r="O20" s="261"/>
      <c r="P20" s="71" t="str">
        <f t="shared" si="0"/>
        <v/>
      </c>
      <c r="Q20" s="71" t="str">
        <f t="shared" si="10"/>
        <v/>
      </c>
      <c r="R20" s="72" t="str">
        <f t="shared" si="17"/>
        <v/>
      </c>
      <c r="S20" s="73" t="str">
        <f t="shared" si="2"/>
        <v/>
      </c>
      <c r="T20" s="73" t="str">
        <f t="shared" si="3"/>
        <v/>
      </c>
      <c r="U20" s="73" t="str">
        <f t="shared" si="4"/>
        <v/>
      </c>
      <c r="V20" s="73" t="str">
        <f t="shared" si="5"/>
        <v/>
      </c>
      <c r="W20" s="73" t="str">
        <f t="shared" si="6"/>
        <v/>
      </c>
      <c r="X20" s="73" t="str">
        <f t="shared" si="11"/>
        <v/>
      </c>
      <c r="Y20" s="73" t="str">
        <f t="shared" si="13"/>
        <v/>
      </c>
      <c r="Z20" s="87" t="str">
        <f t="shared" si="12"/>
        <v/>
      </c>
      <c r="AA20" s="42" t="str">
        <f t="shared" si="14"/>
        <v/>
      </c>
      <c r="AB20" s="43"/>
      <c r="AE20" s="4">
        <v>10</v>
      </c>
      <c r="AF20" s="142" t="str">
        <f>初期条件設定表!U14</f>
        <v xml:space="preserve"> </v>
      </c>
      <c r="AG20" s="172" t="str">
        <f>初期条件設定表!V14</f>
        <v>I</v>
      </c>
    </row>
    <row r="21" spans="1:33" ht="46.15" customHeight="1">
      <c r="A21" s="114" t="str">
        <f t="shared" si="7"/>
        <v/>
      </c>
      <c r="B21" s="100" t="s">
        <v>30</v>
      </c>
      <c r="C21" s="220" t="s">
        <v>3</v>
      </c>
      <c r="D21" s="103" t="s">
        <v>30</v>
      </c>
      <c r="E21" s="89" t="str">
        <f t="shared" si="15"/>
        <v/>
      </c>
      <c r="F21" s="90" t="s">
        <v>28</v>
      </c>
      <c r="G21" s="91" t="str">
        <f t="shared" si="16"/>
        <v/>
      </c>
      <c r="H21" s="143" t="s">
        <v>29</v>
      </c>
      <c r="I21" s="145" t="str">
        <f t="shared" si="8"/>
        <v/>
      </c>
      <c r="J21" s="148"/>
      <c r="K21" s="92" t="str">
        <f t="shared" si="9"/>
        <v/>
      </c>
      <c r="L21" s="165" t="s">
        <v>0</v>
      </c>
      <c r="M21" s="168"/>
      <c r="N21" s="169"/>
      <c r="O21" s="261"/>
      <c r="P21" s="71" t="str">
        <f t="shared" si="0"/>
        <v/>
      </c>
      <c r="Q21" s="71" t="str">
        <f t="shared" si="10"/>
        <v/>
      </c>
      <c r="R21" s="72" t="str">
        <f t="shared" si="17"/>
        <v/>
      </c>
      <c r="S21" s="73" t="str">
        <f t="shared" si="2"/>
        <v/>
      </c>
      <c r="T21" s="73" t="str">
        <f t="shared" si="3"/>
        <v/>
      </c>
      <c r="U21" s="73" t="str">
        <f t="shared" si="4"/>
        <v/>
      </c>
      <c r="V21" s="73" t="str">
        <f t="shared" si="5"/>
        <v/>
      </c>
      <c r="W21" s="73" t="str">
        <f t="shared" si="6"/>
        <v/>
      </c>
      <c r="X21" s="73" t="str">
        <f t="shared" si="11"/>
        <v/>
      </c>
      <c r="Y21" s="73" t="str">
        <f t="shared" si="13"/>
        <v/>
      </c>
      <c r="Z21" s="87" t="str">
        <f t="shared" si="12"/>
        <v/>
      </c>
      <c r="AA21" s="42" t="str">
        <f t="shared" si="14"/>
        <v/>
      </c>
      <c r="AB21" s="43"/>
      <c r="AE21" s="4">
        <v>11</v>
      </c>
      <c r="AF21" s="142" t="str">
        <f>初期条件設定表!U15</f>
        <v xml:space="preserve"> </v>
      </c>
      <c r="AG21" s="172" t="str">
        <f>初期条件設定表!V15</f>
        <v>J</v>
      </c>
    </row>
    <row r="22" spans="1:33" ht="46.15" customHeight="1">
      <c r="A22" s="114" t="str">
        <f t="shared" si="7"/>
        <v/>
      </c>
      <c r="B22" s="100" t="s">
        <v>30</v>
      </c>
      <c r="C22" s="220" t="s">
        <v>3</v>
      </c>
      <c r="D22" s="103" t="s">
        <v>30</v>
      </c>
      <c r="E22" s="89" t="str">
        <f t="shared" si="15"/>
        <v/>
      </c>
      <c r="F22" s="90" t="s">
        <v>28</v>
      </c>
      <c r="G22" s="91" t="str">
        <f t="shared" si="16"/>
        <v/>
      </c>
      <c r="H22" s="143" t="s">
        <v>29</v>
      </c>
      <c r="I22" s="145" t="str">
        <f t="shared" si="8"/>
        <v/>
      </c>
      <c r="J22" s="148"/>
      <c r="K22" s="92" t="str">
        <f t="shared" si="9"/>
        <v/>
      </c>
      <c r="L22" s="165" t="s">
        <v>0</v>
      </c>
      <c r="M22" s="168"/>
      <c r="N22" s="169"/>
      <c r="O22" s="261"/>
      <c r="P22" s="71" t="str">
        <f t="shared" si="0"/>
        <v/>
      </c>
      <c r="Q22" s="71" t="str">
        <f t="shared" si="10"/>
        <v/>
      </c>
      <c r="R22" s="72" t="str">
        <f t="shared" si="17"/>
        <v/>
      </c>
      <c r="S22" s="73" t="str">
        <f t="shared" si="2"/>
        <v/>
      </c>
      <c r="T22" s="73" t="str">
        <f t="shared" si="3"/>
        <v/>
      </c>
      <c r="U22" s="73" t="str">
        <f t="shared" si="4"/>
        <v/>
      </c>
      <c r="V22" s="73" t="str">
        <f t="shared" si="5"/>
        <v/>
      </c>
      <c r="W22" s="73" t="str">
        <f t="shared" si="6"/>
        <v/>
      </c>
      <c r="X22" s="73" t="str">
        <f t="shared" si="11"/>
        <v/>
      </c>
      <c r="Y22" s="73" t="str">
        <f t="shared" si="13"/>
        <v/>
      </c>
      <c r="Z22" s="87" t="str">
        <f t="shared" si="12"/>
        <v/>
      </c>
      <c r="AA22" s="42" t="str">
        <f t="shared" si="14"/>
        <v/>
      </c>
      <c r="AB22" s="43"/>
      <c r="AE22" s="4">
        <v>12</v>
      </c>
      <c r="AF22" s="142" t="str">
        <f>初期条件設定表!U16</f>
        <v xml:space="preserve"> </v>
      </c>
      <c r="AG22" s="172" t="str">
        <f>初期条件設定表!V16</f>
        <v>K</v>
      </c>
    </row>
    <row r="23" spans="1:33" ht="46.15" customHeight="1">
      <c r="A23" s="114" t="str">
        <f t="shared" si="7"/>
        <v/>
      </c>
      <c r="B23" s="100" t="s">
        <v>30</v>
      </c>
      <c r="C23" s="220" t="s">
        <v>3</v>
      </c>
      <c r="D23" s="103" t="s">
        <v>30</v>
      </c>
      <c r="E23" s="89" t="str">
        <f t="shared" si="15"/>
        <v/>
      </c>
      <c r="F23" s="90" t="s">
        <v>28</v>
      </c>
      <c r="G23" s="91" t="str">
        <f t="shared" si="16"/>
        <v/>
      </c>
      <c r="H23" s="143" t="s">
        <v>29</v>
      </c>
      <c r="I23" s="145" t="str">
        <f t="shared" si="8"/>
        <v/>
      </c>
      <c r="J23" s="148"/>
      <c r="K23" s="92" t="str">
        <f t="shared" si="9"/>
        <v/>
      </c>
      <c r="L23" s="165" t="s">
        <v>0</v>
      </c>
      <c r="M23" s="168"/>
      <c r="N23" s="169"/>
      <c r="O23" s="261"/>
      <c r="P23" s="71" t="str">
        <f t="shared" si="0"/>
        <v/>
      </c>
      <c r="Q23" s="71" t="str">
        <f t="shared" si="10"/>
        <v/>
      </c>
      <c r="R23" s="72" t="str">
        <f t="shared" si="17"/>
        <v/>
      </c>
      <c r="S23" s="73" t="str">
        <f t="shared" si="2"/>
        <v/>
      </c>
      <c r="T23" s="73" t="str">
        <f t="shared" si="3"/>
        <v/>
      </c>
      <c r="U23" s="73" t="str">
        <f t="shared" si="4"/>
        <v/>
      </c>
      <c r="V23" s="73" t="str">
        <f t="shared" si="5"/>
        <v/>
      </c>
      <c r="W23" s="73" t="str">
        <f t="shared" si="6"/>
        <v/>
      </c>
      <c r="X23" s="73" t="str">
        <f t="shared" si="11"/>
        <v/>
      </c>
      <c r="Y23" s="73" t="str">
        <f t="shared" si="13"/>
        <v/>
      </c>
      <c r="Z23" s="87" t="str">
        <f t="shared" si="12"/>
        <v/>
      </c>
      <c r="AA23" s="42" t="str">
        <f t="shared" si="14"/>
        <v/>
      </c>
      <c r="AB23" s="43"/>
      <c r="AE23" s="4">
        <v>13</v>
      </c>
      <c r="AF23" s="142" t="str">
        <f>初期条件設定表!U17</f>
        <v xml:space="preserve"> </v>
      </c>
      <c r="AG23" s="172" t="str">
        <f>初期条件設定表!V17</f>
        <v>L</v>
      </c>
    </row>
    <row r="24" spans="1:33" ht="46.15" customHeight="1">
      <c r="A24" s="114" t="str">
        <f t="shared" si="7"/>
        <v/>
      </c>
      <c r="B24" s="100" t="s">
        <v>30</v>
      </c>
      <c r="C24" s="220" t="s">
        <v>3</v>
      </c>
      <c r="D24" s="103" t="s">
        <v>30</v>
      </c>
      <c r="E24" s="89" t="str">
        <f t="shared" si="15"/>
        <v/>
      </c>
      <c r="F24" s="90" t="s">
        <v>28</v>
      </c>
      <c r="G24" s="91" t="str">
        <f t="shared" si="16"/>
        <v/>
      </c>
      <c r="H24" s="143" t="s">
        <v>29</v>
      </c>
      <c r="I24" s="145" t="str">
        <f t="shared" si="8"/>
        <v/>
      </c>
      <c r="J24" s="148"/>
      <c r="K24" s="92" t="str">
        <f t="shared" si="9"/>
        <v/>
      </c>
      <c r="L24" s="165" t="s">
        <v>0</v>
      </c>
      <c r="M24" s="168"/>
      <c r="N24" s="169"/>
      <c r="O24" s="261"/>
      <c r="P24" s="71" t="str">
        <f t="shared" si="0"/>
        <v/>
      </c>
      <c r="Q24" s="71" t="str">
        <f t="shared" si="10"/>
        <v/>
      </c>
      <c r="R24" s="72" t="str">
        <f t="shared" si="17"/>
        <v/>
      </c>
      <c r="S24" s="73" t="str">
        <f t="shared" si="2"/>
        <v/>
      </c>
      <c r="T24" s="73" t="str">
        <f t="shared" si="3"/>
        <v/>
      </c>
      <c r="U24" s="73" t="str">
        <f t="shared" si="4"/>
        <v/>
      </c>
      <c r="V24" s="73" t="str">
        <f t="shared" si="5"/>
        <v/>
      </c>
      <c r="W24" s="73" t="str">
        <f t="shared" si="6"/>
        <v/>
      </c>
      <c r="X24" s="73" t="str">
        <f t="shared" si="11"/>
        <v/>
      </c>
      <c r="Y24" s="73" t="str">
        <f t="shared" si="13"/>
        <v/>
      </c>
      <c r="Z24" s="87" t="str">
        <f t="shared" si="12"/>
        <v/>
      </c>
      <c r="AA24" s="42" t="str">
        <f t="shared" si="14"/>
        <v/>
      </c>
      <c r="AB24" s="43"/>
      <c r="AE24" s="4">
        <v>14</v>
      </c>
      <c r="AF24" s="142" t="str">
        <f>初期条件設定表!U18</f>
        <v xml:space="preserve"> </v>
      </c>
      <c r="AG24" s="172" t="str">
        <f>初期条件設定表!V18</f>
        <v>M</v>
      </c>
    </row>
    <row r="25" spans="1:33" ht="46.15" customHeight="1">
      <c r="A25" s="114" t="str">
        <f t="shared" si="7"/>
        <v/>
      </c>
      <c r="B25" s="100" t="s">
        <v>30</v>
      </c>
      <c r="C25" s="220" t="s">
        <v>3</v>
      </c>
      <c r="D25" s="103" t="s">
        <v>30</v>
      </c>
      <c r="E25" s="89" t="str">
        <f t="shared" si="15"/>
        <v/>
      </c>
      <c r="F25" s="90" t="s">
        <v>28</v>
      </c>
      <c r="G25" s="91" t="str">
        <f t="shared" si="16"/>
        <v/>
      </c>
      <c r="H25" s="143" t="s">
        <v>29</v>
      </c>
      <c r="I25" s="145" t="str">
        <f t="shared" si="8"/>
        <v/>
      </c>
      <c r="J25" s="148"/>
      <c r="K25" s="92" t="str">
        <f t="shared" si="9"/>
        <v/>
      </c>
      <c r="L25" s="165" t="s">
        <v>0</v>
      </c>
      <c r="M25" s="168"/>
      <c r="N25" s="169"/>
      <c r="O25" s="261"/>
      <c r="P25" s="71" t="str">
        <f t="shared" si="0"/>
        <v/>
      </c>
      <c r="Q25" s="71" t="str">
        <f t="shared" si="10"/>
        <v/>
      </c>
      <c r="R25" s="72" t="str">
        <f t="shared" si="17"/>
        <v/>
      </c>
      <c r="S25" s="73" t="str">
        <f t="shared" si="2"/>
        <v/>
      </c>
      <c r="T25" s="73" t="str">
        <f t="shared" si="3"/>
        <v/>
      </c>
      <c r="U25" s="73" t="str">
        <f t="shared" si="4"/>
        <v/>
      </c>
      <c r="V25" s="73" t="str">
        <f t="shared" si="5"/>
        <v/>
      </c>
      <c r="W25" s="73" t="str">
        <f t="shared" si="6"/>
        <v/>
      </c>
      <c r="X25" s="73" t="str">
        <f t="shared" si="11"/>
        <v/>
      </c>
      <c r="Y25" s="73" t="str">
        <f t="shared" si="13"/>
        <v/>
      </c>
      <c r="Z25" s="87" t="str">
        <f t="shared" si="12"/>
        <v/>
      </c>
      <c r="AA25" s="42" t="str">
        <f t="shared" si="14"/>
        <v/>
      </c>
      <c r="AB25" s="43"/>
      <c r="AE25" s="4">
        <v>15</v>
      </c>
      <c r="AF25" s="142" t="str">
        <f>初期条件設定表!U19</f>
        <v xml:space="preserve"> </v>
      </c>
      <c r="AG25" s="172" t="str">
        <f>初期条件設定表!V19</f>
        <v>N</v>
      </c>
    </row>
    <row r="26" spans="1:33" ht="46.15" customHeight="1">
      <c r="A26" s="114" t="str">
        <f t="shared" si="7"/>
        <v/>
      </c>
      <c r="B26" s="100" t="s">
        <v>30</v>
      </c>
      <c r="C26" s="220" t="s">
        <v>3</v>
      </c>
      <c r="D26" s="103" t="s">
        <v>30</v>
      </c>
      <c r="E26" s="89" t="str">
        <f t="shared" si="15"/>
        <v/>
      </c>
      <c r="F26" s="90" t="s">
        <v>28</v>
      </c>
      <c r="G26" s="91" t="str">
        <f t="shared" si="16"/>
        <v/>
      </c>
      <c r="H26" s="143" t="s">
        <v>29</v>
      </c>
      <c r="I26" s="145" t="str">
        <f t="shared" si="8"/>
        <v/>
      </c>
      <c r="J26" s="148"/>
      <c r="K26" s="92" t="str">
        <f t="shared" si="9"/>
        <v/>
      </c>
      <c r="L26" s="165" t="s">
        <v>0</v>
      </c>
      <c r="M26" s="168"/>
      <c r="N26" s="169"/>
      <c r="O26" s="261"/>
      <c r="P26" s="71" t="str">
        <f t="shared" si="0"/>
        <v/>
      </c>
      <c r="Q26" s="71" t="str">
        <f t="shared" si="10"/>
        <v/>
      </c>
      <c r="R26" s="72" t="str">
        <f t="shared" si="17"/>
        <v/>
      </c>
      <c r="S26" s="73" t="str">
        <f t="shared" si="2"/>
        <v/>
      </c>
      <c r="T26" s="73" t="str">
        <f t="shared" si="3"/>
        <v/>
      </c>
      <c r="U26" s="73" t="str">
        <f t="shared" si="4"/>
        <v/>
      </c>
      <c r="V26" s="73" t="str">
        <f t="shared" si="5"/>
        <v/>
      </c>
      <c r="W26" s="73" t="str">
        <f t="shared" si="6"/>
        <v/>
      </c>
      <c r="X26" s="73" t="str">
        <f t="shared" si="11"/>
        <v/>
      </c>
      <c r="Y26" s="73" t="str">
        <f t="shared" si="13"/>
        <v/>
      </c>
      <c r="Z26" s="87" t="str">
        <f t="shared" si="12"/>
        <v/>
      </c>
      <c r="AA26" s="42" t="str">
        <f t="shared" si="14"/>
        <v/>
      </c>
      <c r="AB26" s="43"/>
      <c r="AE26" s="4">
        <v>16</v>
      </c>
      <c r="AF26" s="142" t="str">
        <f>初期条件設定表!U20</f>
        <v xml:space="preserve"> </v>
      </c>
      <c r="AG26" s="172" t="str">
        <f>初期条件設定表!V20</f>
        <v>O</v>
      </c>
    </row>
    <row r="27" spans="1:33" ht="46.15" customHeight="1">
      <c r="A27" s="114" t="str">
        <f t="shared" si="7"/>
        <v/>
      </c>
      <c r="B27" s="100" t="s">
        <v>30</v>
      </c>
      <c r="C27" s="220" t="s">
        <v>3</v>
      </c>
      <c r="D27" s="103" t="s">
        <v>30</v>
      </c>
      <c r="E27" s="89" t="str">
        <f t="shared" si="15"/>
        <v/>
      </c>
      <c r="F27" s="90" t="s">
        <v>28</v>
      </c>
      <c r="G27" s="91" t="str">
        <f t="shared" si="16"/>
        <v/>
      </c>
      <c r="H27" s="143" t="s">
        <v>29</v>
      </c>
      <c r="I27" s="145" t="str">
        <f t="shared" si="8"/>
        <v/>
      </c>
      <c r="J27" s="148"/>
      <c r="K27" s="92" t="str">
        <f t="shared" si="9"/>
        <v/>
      </c>
      <c r="L27" s="165" t="s">
        <v>0</v>
      </c>
      <c r="M27" s="168"/>
      <c r="N27" s="169"/>
      <c r="O27" s="261"/>
      <c r="P27" s="71" t="str">
        <f t="shared" si="0"/>
        <v/>
      </c>
      <c r="Q27" s="71" t="str">
        <f t="shared" si="10"/>
        <v/>
      </c>
      <c r="R27" s="72" t="str">
        <f t="shared" si="17"/>
        <v/>
      </c>
      <c r="S27" s="73" t="str">
        <f t="shared" si="2"/>
        <v/>
      </c>
      <c r="T27" s="73" t="str">
        <f t="shared" si="3"/>
        <v/>
      </c>
      <c r="U27" s="73" t="str">
        <f t="shared" si="4"/>
        <v/>
      </c>
      <c r="V27" s="73" t="str">
        <f t="shared" si="5"/>
        <v/>
      </c>
      <c r="W27" s="73" t="str">
        <f t="shared" si="6"/>
        <v/>
      </c>
      <c r="X27" s="73" t="str">
        <f t="shared" si="11"/>
        <v/>
      </c>
      <c r="Y27" s="73" t="str">
        <f t="shared" si="13"/>
        <v/>
      </c>
      <c r="Z27" s="87" t="str">
        <f t="shared" si="12"/>
        <v/>
      </c>
      <c r="AA27" s="42" t="str">
        <f t="shared" si="14"/>
        <v/>
      </c>
      <c r="AB27" s="43"/>
      <c r="AE27" s="4">
        <v>17</v>
      </c>
      <c r="AF27" s="142" t="str">
        <f>初期条件設定表!U21</f>
        <v xml:space="preserve"> </v>
      </c>
      <c r="AG27" s="172" t="str">
        <f>初期条件設定表!V21</f>
        <v>P</v>
      </c>
    </row>
    <row r="28" spans="1:33" ht="46.15" customHeight="1">
      <c r="A28" s="114" t="str">
        <f t="shared" si="7"/>
        <v/>
      </c>
      <c r="B28" s="100" t="s">
        <v>30</v>
      </c>
      <c r="C28" s="220" t="s">
        <v>3</v>
      </c>
      <c r="D28" s="103" t="s">
        <v>30</v>
      </c>
      <c r="E28" s="89" t="str">
        <f t="shared" si="15"/>
        <v/>
      </c>
      <c r="F28" s="90" t="s">
        <v>28</v>
      </c>
      <c r="G28" s="91" t="str">
        <f t="shared" si="16"/>
        <v/>
      </c>
      <c r="H28" s="143" t="s">
        <v>29</v>
      </c>
      <c r="I28" s="145" t="str">
        <f t="shared" si="8"/>
        <v/>
      </c>
      <c r="J28" s="148"/>
      <c r="K28" s="92" t="str">
        <f t="shared" si="9"/>
        <v/>
      </c>
      <c r="L28" s="165" t="s">
        <v>0</v>
      </c>
      <c r="M28" s="168"/>
      <c r="N28" s="169"/>
      <c r="O28" s="261"/>
      <c r="P28" s="71" t="str">
        <f t="shared" si="0"/>
        <v/>
      </c>
      <c r="Q28" s="71" t="str">
        <f t="shared" si="10"/>
        <v/>
      </c>
      <c r="R28" s="72" t="str">
        <f t="shared" si="17"/>
        <v/>
      </c>
      <c r="S28" s="73" t="str">
        <f t="shared" si="2"/>
        <v/>
      </c>
      <c r="T28" s="73" t="str">
        <f t="shared" si="3"/>
        <v/>
      </c>
      <c r="U28" s="73" t="str">
        <f t="shared" si="4"/>
        <v/>
      </c>
      <c r="V28" s="73" t="str">
        <f t="shared" si="5"/>
        <v/>
      </c>
      <c r="W28" s="73" t="str">
        <f t="shared" si="6"/>
        <v/>
      </c>
      <c r="X28" s="73" t="str">
        <f t="shared" si="11"/>
        <v/>
      </c>
      <c r="Y28" s="73" t="str">
        <f t="shared" si="13"/>
        <v/>
      </c>
      <c r="Z28" s="87" t="str">
        <f t="shared" si="12"/>
        <v/>
      </c>
      <c r="AA28" s="42" t="str">
        <f t="shared" si="14"/>
        <v/>
      </c>
      <c r="AB28" s="43"/>
      <c r="AE28" s="4">
        <v>18</v>
      </c>
      <c r="AF28" s="142" t="str">
        <f>初期条件設定表!U22</f>
        <v xml:space="preserve"> </v>
      </c>
      <c r="AG28" s="172" t="str">
        <f>初期条件設定表!V22</f>
        <v>Q</v>
      </c>
    </row>
    <row r="29" spans="1:33" ht="46.15" customHeight="1">
      <c r="A29" s="114" t="str">
        <f t="shared" si="7"/>
        <v/>
      </c>
      <c r="B29" s="100" t="s">
        <v>30</v>
      </c>
      <c r="C29" s="220" t="s">
        <v>3</v>
      </c>
      <c r="D29" s="103" t="s">
        <v>30</v>
      </c>
      <c r="E29" s="89" t="str">
        <f t="shared" si="15"/>
        <v/>
      </c>
      <c r="F29" s="90" t="s">
        <v>28</v>
      </c>
      <c r="G29" s="91" t="str">
        <f t="shared" si="16"/>
        <v/>
      </c>
      <c r="H29" s="143" t="s">
        <v>29</v>
      </c>
      <c r="I29" s="145" t="str">
        <f t="shared" si="8"/>
        <v/>
      </c>
      <c r="J29" s="148"/>
      <c r="K29" s="92" t="str">
        <f t="shared" si="9"/>
        <v/>
      </c>
      <c r="L29" s="165" t="s">
        <v>0</v>
      </c>
      <c r="M29" s="168"/>
      <c r="N29" s="169"/>
      <c r="O29" s="261"/>
      <c r="P29" s="71" t="str">
        <f t="shared" si="0"/>
        <v/>
      </c>
      <c r="Q29" s="71" t="str">
        <f t="shared" si="10"/>
        <v/>
      </c>
      <c r="R29" s="72" t="str">
        <f t="shared" si="17"/>
        <v/>
      </c>
      <c r="S29" s="73" t="str">
        <f t="shared" si="2"/>
        <v/>
      </c>
      <c r="T29" s="73" t="str">
        <f t="shared" si="3"/>
        <v/>
      </c>
      <c r="U29" s="73" t="str">
        <f t="shared" si="4"/>
        <v/>
      </c>
      <c r="V29" s="73" t="str">
        <f t="shared" si="5"/>
        <v/>
      </c>
      <c r="W29" s="73" t="str">
        <f t="shared" si="6"/>
        <v/>
      </c>
      <c r="X29" s="73" t="str">
        <f t="shared" si="11"/>
        <v/>
      </c>
      <c r="Y29" s="73" t="str">
        <f t="shared" si="13"/>
        <v/>
      </c>
      <c r="Z29" s="87" t="str">
        <f t="shared" si="12"/>
        <v/>
      </c>
      <c r="AA29" s="42" t="str">
        <f t="shared" si="14"/>
        <v/>
      </c>
      <c r="AB29" s="43"/>
      <c r="AE29" s="4">
        <v>19</v>
      </c>
      <c r="AF29" s="142" t="str">
        <f>初期条件設定表!U23</f>
        <v xml:space="preserve"> </v>
      </c>
      <c r="AG29" s="172" t="str">
        <f>初期条件設定表!V23</f>
        <v>R</v>
      </c>
    </row>
    <row r="30" spans="1:33" ht="46.15" customHeight="1">
      <c r="A30" s="114" t="str">
        <f t="shared" si="7"/>
        <v/>
      </c>
      <c r="B30" s="100" t="s">
        <v>30</v>
      </c>
      <c r="C30" s="220" t="s">
        <v>3</v>
      </c>
      <c r="D30" s="103" t="s">
        <v>30</v>
      </c>
      <c r="E30" s="89" t="str">
        <f t="shared" si="15"/>
        <v/>
      </c>
      <c r="F30" s="90" t="s">
        <v>28</v>
      </c>
      <c r="G30" s="91" t="str">
        <f t="shared" si="16"/>
        <v/>
      </c>
      <c r="H30" s="143" t="s">
        <v>29</v>
      </c>
      <c r="I30" s="145" t="str">
        <f t="shared" si="8"/>
        <v/>
      </c>
      <c r="J30" s="148"/>
      <c r="K30" s="92" t="str">
        <f t="shared" si="9"/>
        <v/>
      </c>
      <c r="L30" s="165" t="s">
        <v>0</v>
      </c>
      <c r="M30" s="168"/>
      <c r="N30" s="169"/>
      <c r="O30" s="261"/>
      <c r="P30" s="71" t="str">
        <f t="shared" si="0"/>
        <v/>
      </c>
      <c r="Q30" s="71" t="str">
        <f t="shared" si="10"/>
        <v/>
      </c>
      <c r="R30" s="72" t="str">
        <f t="shared" si="17"/>
        <v/>
      </c>
      <c r="S30" s="73" t="str">
        <f t="shared" si="2"/>
        <v/>
      </c>
      <c r="T30" s="73" t="str">
        <f t="shared" si="3"/>
        <v/>
      </c>
      <c r="U30" s="73" t="str">
        <f t="shared" si="4"/>
        <v/>
      </c>
      <c r="V30" s="73" t="str">
        <f t="shared" si="5"/>
        <v/>
      </c>
      <c r="W30" s="73" t="str">
        <f t="shared" si="6"/>
        <v/>
      </c>
      <c r="X30" s="73" t="str">
        <f t="shared" si="11"/>
        <v/>
      </c>
      <c r="Y30" s="73" t="str">
        <f t="shared" si="13"/>
        <v/>
      </c>
      <c r="Z30" s="87" t="str">
        <f t="shared" si="12"/>
        <v/>
      </c>
      <c r="AA30" s="42" t="str">
        <f t="shared" si="14"/>
        <v/>
      </c>
      <c r="AB30" s="43"/>
      <c r="AE30" s="4">
        <v>20</v>
      </c>
      <c r="AF30" s="142" t="str">
        <f>初期条件設定表!U24</f>
        <v xml:space="preserve"> </v>
      </c>
      <c r="AG30" s="172" t="str">
        <f>初期条件設定表!V24</f>
        <v>S</v>
      </c>
    </row>
    <row r="31" spans="1:33" ht="46.15" customHeight="1">
      <c r="A31" s="114" t="str">
        <f t="shared" si="7"/>
        <v/>
      </c>
      <c r="B31" s="101" t="s">
        <v>30</v>
      </c>
      <c r="C31" s="221" t="s">
        <v>3</v>
      </c>
      <c r="D31" s="104" t="s">
        <v>30</v>
      </c>
      <c r="E31" s="89" t="str">
        <f t="shared" si="15"/>
        <v/>
      </c>
      <c r="F31" s="90" t="s">
        <v>28</v>
      </c>
      <c r="G31" s="91" t="str">
        <f t="shared" si="16"/>
        <v/>
      </c>
      <c r="H31" s="143" t="s">
        <v>29</v>
      </c>
      <c r="I31" s="145" t="str">
        <f t="shared" si="8"/>
        <v/>
      </c>
      <c r="J31" s="148"/>
      <c r="K31" s="92" t="str">
        <f t="shared" si="9"/>
        <v/>
      </c>
      <c r="L31" s="165" t="s">
        <v>0</v>
      </c>
      <c r="M31" s="168"/>
      <c r="N31" s="169"/>
      <c r="O31" s="261"/>
      <c r="P31" s="71" t="str">
        <f t="shared" si="0"/>
        <v/>
      </c>
      <c r="Q31" s="71" t="str">
        <f t="shared" si="10"/>
        <v/>
      </c>
      <c r="R31" s="72" t="str">
        <f t="shared" si="17"/>
        <v/>
      </c>
      <c r="S31" s="73" t="str">
        <f t="shared" si="2"/>
        <v/>
      </c>
      <c r="T31" s="73" t="str">
        <f t="shared" si="3"/>
        <v/>
      </c>
      <c r="U31" s="73" t="str">
        <f t="shared" si="4"/>
        <v/>
      </c>
      <c r="V31" s="73" t="str">
        <f t="shared" si="5"/>
        <v/>
      </c>
      <c r="W31" s="73" t="str">
        <f t="shared" si="6"/>
        <v/>
      </c>
      <c r="X31" s="73" t="str">
        <f t="shared" si="11"/>
        <v/>
      </c>
      <c r="Y31" s="73" t="str">
        <f t="shared" si="13"/>
        <v/>
      </c>
      <c r="Z31" s="87" t="str">
        <f t="shared" si="12"/>
        <v/>
      </c>
      <c r="AA31" s="42" t="str">
        <f t="shared" si="14"/>
        <v/>
      </c>
      <c r="AB31" s="43"/>
      <c r="AE31" s="4">
        <v>21</v>
      </c>
      <c r="AF31" s="142" t="str">
        <f>初期条件設定表!U25</f>
        <v xml:space="preserve"> </v>
      </c>
      <c r="AG31" s="172" t="str">
        <f>初期条件設定表!V25</f>
        <v>T</v>
      </c>
    </row>
    <row r="32" spans="1:33" ht="46.15" customHeight="1">
      <c r="A32" s="114" t="str">
        <f t="shared" si="7"/>
        <v/>
      </c>
      <c r="B32" s="100" t="s">
        <v>30</v>
      </c>
      <c r="C32" s="220" t="s">
        <v>3</v>
      </c>
      <c r="D32" s="103" t="s">
        <v>30</v>
      </c>
      <c r="E32" s="89" t="str">
        <f t="shared" si="15"/>
        <v/>
      </c>
      <c r="F32" s="90" t="s">
        <v>28</v>
      </c>
      <c r="G32" s="91" t="str">
        <f t="shared" si="16"/>
        <v/>
      </c>
      <c r="H32" s="143" t="s">
        <v>29</v>
      </c>
      <c r="I32" s="145" t="str">
        <f t="shared" si="8"/>
        <v/>
      </c>
      <c r="J32" s="148"/>
      <c r="K32" s="92" t="str">
        <f t="shared" si="9"/>
        <v/>
      </c>
      <c r="L32" s="165" t="s">
        <v>0</v>
      </c>
      <c r="M32" s="168"/>
      <c r="N32" s="263"/>
      <c r="O32" s="261"/>
      <c r="P32" s="71" t="str">
        <f t="shared" si="0"/>
        <v/>
      </c>
      <c r="Q32" s="71" t="str">
        <f t="shared" si="10"/>
        <v/>
      </c>
      <c r="R32" s="72" t="str">
        <f t="shared" si="17"/>
        <v/>
      </c>
      <c r="S32" s="73" t="str">
        <f t="shared" si="2"/>
        <v/>
      </c>
      <c r="T32" s="73" t="str">
        <f t="shared" si="3"/>
        <v/>
      </c>
      <c r="U32" s="73" t="str">
        <f t="shared" si="4"/>
        <v/>
      </c>
      <c r="V32" s="73" t="str">
        <f t="shared" si="5"/>
        <v/>
      </c>
      <c r="W32" s="73" t="str">
        <f t="shared" si="6"/>
        <v/>
      </c>
      <c r="X32" s="73" t="str">
        <f t="shared" si="11"/>
        <v/>
      </c>
      <c r="Y32" s="73" t="str">
        <f t="shared" si="13"/>
        <v/>
      </c>
      <c r="Z32" s="87" t="str">
        <f t="shared" si="12"/>
        <v/>
      </c>
      <c r="AA32" s="42" t="str">
        <f t="shared" si="14"/>
        <v/>
      </c>
      <c r="AB32" s="43"/>
      <c r="AE32" s="4">
        <v>22</v>
      </c>
      <c r="AF32" s="142" t="str">
        <f>初期条件設定表!U26</f>
        <v xml:space="preserve"> </v>
      </c>
      <c r="AG32" s="172" t="str">
        <f>初期条件設定表!V26</f>
        <v xml:space="preserve"> </v>
      </c>
    </row>
    <row r="33" spans="1:33" ht="46.15" customHeight="1">
      <c r="A33" s="114" t="str">
        <f t="shared" si="7"/>
        <v/>
      </c>
      <c r="B33" s="100" t="s">
        <v>30</v>
      </c>
      <c r="C33" s="88" t="s">
        <v>3</v>
      </c>
      <c r="D33" s="103" t="s">
        <v>30</v>
      </c>
      <c r="E33" s="89" t="str">
        <f t="shared" si="15"/>
        <v/>
      </c>
      <c r="F33" s="90" t="s">
        <v>28</v>
      </c>
      <c r="G33" s="91" t="str">
        <f t="shared" si="16"/>
        <v/>
      </c>
      <c r="H33" s="143" t="s">
        <v>29</v>
      </c>
      <c r="I33" s="145" t="str">
        <f t="shared" si="8"/>
        <v/>
      </c>
      <c r="J33" s="148"/>
      <c r="K33" s="92" t="str">
        <f t="shared" si="9"/>
        <v/>
      </c>
      <c r="L33" s="83" t="s">
        <v>0</v>
      </c>
      <c r="M33" s="168"/>
      <c r="N33" s="169"/>
      <c r="O33" s="261"/>
      <c r="P33" s="71" t="str">
        <f t="shared" si="0"/>
        <v/>
      </c>
      <c r="Q33" s="71" t="str">
        <f t="shared" si="10"/>
        <v/>
      </c>
      <c r="R33" s="72" t="str">
        <f t="shared" si="17"/>
        <v/>
      </c>
      <c r="S33" s="73" t="str">
        <f t="shared" si="2"/>
        <v/>
      </c>
      <c r="T33" s="73" t="str">
        <f t="shared" si="3"/>
        <v/>
      </c>
      <c r="U33" s="73" t="str">
        <f t="shared" si="4"/>
        <v/>
      </c>
      <c r="V33" s="73" t="str">
        <f t="shared" si="5"/>
        <v/>
      </c>
      <c r="W33" s="73" t="str">
        <f t="shared" si="6"/>
        <v/>
      </c>
      <c r="X33" s="73" t="str">
        <f t="shared" si="11"/>
        <v/>
      </c>
      <c r="Y33" s="73" t="str">
        <f t="shared" si="13"/>
        <v/>
      </c>
      <c r="Z33" s="87" t="str">
        <f t="shared" si="12"/>
        <v/>
      </c>
      <c r="AA33" s="42" t="str">
        <f t="shared" si="14"/>
        <v/>
      </c>
      <c r="AB33" s="43"/>
      <c r="AF33" s="172"/>
      <c r="AG33" s="172"/>
    </row>
    <row r="34" spans="1:33" ht="46.15" customHeight="1">
      <c r="A34" s="114" t="str">
        <f t="shared" ref="A34:A35" si="18">Z34</f>
        <v/>
      </c>
      <c r="B34" s="100" t="s">
        <v>30</v>
      </c>
      <c r="C34" s="88" t="s">
        <v>3</v>
      </c>
      <c r="D34" s="103" t="s">
        <v>30</v>
      </c>
      <c r="E34" s="89" t="str">
        <f t="shared" ref="E34:E36" si="19">IFERROR(HOUR(R34),"")</f>
        <v/>
      </c>
      <c r="F34" s="90" t="s">
        <v>28</v>
      </c>
      <c r="G34" s="91" t="str">
        <f t="shared" ref="G34:G36" si="20">IFERROR(MINUTE(R34),"")</f>
        <v/>
      </c>
      <c r="H34" s="143" t="s">
        <v>29</v>
      </c>
      <c r="I34" s="145" t="str">
        <f t="shared" ref="I34:I36" si="21">U34</f>
        <v/>
      </c>
      <c r="J34" s="148"/>
      <c r="K34" s="92" t="str">
        <f t="shared" ref="K34:K36" si="22">IFERROR((E34+G34/60)*$B$5,"")</f>
        <v/>
      </c>
      <c r="L34" s="83" t="s">
        <v>0</v>
      </c>
      <c r="M34" s="168"/>
      <c r="N34" s="169"/>
      <c r="O34" s="261"/>
      <c r="P34" s="71" t="str">
        <f t="shared" ref="P34:P36" si="23">IF(OR(DBCS(B34)="：",B34="",DBCS(D34)="：",D34=""),"",$D34-$B34)</f>
        <v/>
      </c>
      <c r="Q34" s="71" t="str">
        <f t="shared" ref="Q34:Q36" si="24">IFERROR(IF(J34="",D34-B34-X34,D34-B34-J34-X34),"")</f>
        <v/>
      </c>
      <c r="R34" s="72" t="str">
        <f t="shared" ref="R34:R36" si="25">IFERROR(MIN(IF(Q34&gt;0,FLOOR(Q34,"0:30"),""),$AK$6),"")</f>
        <v/>
      </c>
      <c r="S34" s="73" t="str">
        <f t="shared" ref="S34:S36" si="26">IF(OR(DBCS($B34)="：",$B34="",DBCS($D34)="：",$D34=""),"",MAX(MIN($D34,AG$1)-MAX($B34,TIME(0,0,0)),0))</f>
        <v/>
      </c>
      <c r="T34" s="73" t="str">
        <f t="shared" ref="T34:T36" si="27">IF(OR(DBCS($B34)="：",$B34="",DBCS($D34)="：",$D34=""),"",MAX(MIN($D34,AH$2)-MAX($B34,$AG$2),0))</f>
        <v/>
      </c>
      <c r="U34" s="73" t="str">
        <f t="shared" si="4"/>
        <v/>
      </c>
      <c r="V34" s="73" t="str">
        <f t="shared" si="5"/>
        <v/>
      </c>
      <c r="W34" s="73" t="str">
        <f t="shared" si="6"/>
        <v/>
      </c>
      <c r="X34" s="73" t="str">
        <f t="shared" ref="X34" si="28">IF(OR(DBCS($B34)="：",$B34="",DBCS($D34)="：",$D34=""),"",SUM(S34:W34))</f>
        <v/>
      </c>
      <c r="Y34" s="73" t="str">
        <f t="shared" si="13"/>
        <v/>
      </c>
      <c r="Z34" s="87" t="str">
        <f t="shared" si="12"/>
        <v/>
      </c>
      <c r="AA34" s="42"/>
      <c r="AB34" s="43"/>
      <c r="AF34" s="172"/>
      <c r="AG34" s="172"/>
    </row>
    <row r="35" spans="1:33" ht="46.15" customHeight="1" thickBot="1">
      <c r="A35" s="114" t="str">
        <f t="shared" si="18"/>
        <v/>
      </c>
      <c r="B35" s="100" t="s">
        <v>30</v>
      </c>
      <c r="C35" s="88" t="s">
        <v>3</v>
      </c>
      <c r="D35" s="103" t="s">
        <v>30</v>
      </c>
      <c r="E35" s="89" t="str">
        <f t="shared" si="19"/>
        <v/>
      </c>
      <c r="F35" s="90" t="s">
        <v>28</v>
      </c>
      <c r="G35" s="91" t="str">
        <f t="shared" si="20"/>
        <v/>
      </c>
      <c r="H35" s="143" t="s">
        <v>29</v>
      </c>
      <c r="I35" s="145" t="str">
        <f t="shared" si="21"/>
        <v/>
      </c>
      <c r="J35" s="148"/>
      <c r="K35" s="92" t="str">
        <f t="shared" si="22"/>
        <v/>
      </c>
      <c r="L35" s="83" t="s">
        <v>0</v>
      </c>
      <c r="M35" s="168"/>
      <c r="N35" s="169"/>
      <c r="O35" s="261"/>
      <c r="P35" s="71" t="str">
        <f t="shared" si="23"/>
        <v/>
      </c>
      <c r="Q35" s="71" t="str">
        <f t="shared" si="24"/>
        <v/>
      </c>
      <c r="R35" s="72" t="str">
        <f t="shared" si="25"/>
        <v/>
      </c>
      <c r="S35" s="73" t="str">
        <f t="shared" si="26"/>
        <v/>
      </c>
      <c r="T35" s="73" t="str">
        <f t="shared" si="27"/>
        <v/>
      </c>
      <c r="U35" s="73" t="str">
        <f t="shared" si="4"/>
        <v/>
      </c>
      <c r="V35" s="73" t="str">
        <f t="shared" si="5"/>
        <v/>
      </c>
      <c r="W35" s="73" t="str">
        <f t="shared" si="6"/>
        <v/>
      </c>
      <c r="X35" s="73" t="str">
        <f t="shared" ref="X35" si="29">IF(OR(DBCS($B35)="：",$B35="",DBCS($D35)="：",$D35=""),"",SUM(S35:W35))</f>
        <v/>
      </c>
      <c r="Y35" s="73" t="str">
        <f t="shared" si="13"/>
        <v/>
      </c>
      <c r="Z35" s="87" t="str">
        <f t="shared" si="12"/>
        <v/>
      </c>
      <c r="AA35" s="42"/>
      <c r="AB35" s="43"/>
      <c r="AF35" s="172"/>
      <c r="AG35" s="172"/>
    </row>
    <row r="36" spans="1:33" ht="46.15" hidden="1" customHeight="1">
      <c r="A36" s="269" t="str">
        <f>Z36</f>
        <v/>
      </c>
      <c r="B36" s="101" t="s">
        <v>60</v>
      </c>
      <c r="C36" s="93" t="s">
        <v>24</v>
      </c>
      <c r="D36" s="104" t="s">
        <v>60</v>
      </c>
      <c r="E36" s="270" t="str">
        <f t="shared" si="19"/>
        <v/>
      </c>
      <c r="F36" s="271" t="s">
        <v>65</v>
      </c>
      <c r="G36" s="272" t="str">
        <f t="shared" si="20"/>
        <v/>
      </c>
      <c r="H36" s="273" t="s">
        <v>84</v>
      </c>
      <c r="I36" s="274" t="str">
        <f t="shared" si="21"/>
        <v/>
      </c>
      <c r="J36" s="149"/>
      <c r="K36" s="275" t="str">
        <f t="shared" si="22"/>
        <v/>
      </c>
      <c r="L36" s="276" t="s">
        <v>85</v>
      </c>
      <c r="M36" s="277"/>
      <c r="N36" s="263"/>
      <c r="O36" s="278"/>
      <c r="P36" s="71" t="str">
        <f t="shared" si="23"/>
        <v/>
      </c>
      <c r="Q36" s="71" t="str">
        <f t="shared" si="24"/>
        <v/>
      </c>
      <c r="R36" s="72" t="str">
        <f t="shared" si="25"/>
        <v/>
      </c>
      <c r="S36" s="73" t="str">
        <f t="shared" si="26"/>
        <v/>
      </c>
      <c r="T36" s="73" t="str">
        <f t="shared" si="27"/>
        <v/>
      </c>
      <c r="U36" s="73" t="str">
        <f t="shared" si="4"/>
        <v/>
      </c>
      <c r="V36" s="73" t="str">
        <f t="shared" si="5"/>
        <v/>
      </c>
      <c r="W36" s="73" t="str">
        <f t="shared" si="6"/>
        <v/>
      </c>
      <c r="X36" s="73" t="str">
        <f t="shared" ref="X36" si="30">IF(OR(DBCS($B36)="：",$B36="",DBCS($D36)="：",$D36=""),"",SUM(S36:W36))</f>
        <v/>
      </c>
      <c r="Y36" s="73" t="str">
        <f t="shared" si="13"/>
        <v/>
      </c>
      <c r="Z36" s="87" t="str">
        <f t="shared" si="12"/>
        <v/>
      </c>
      <c r="AA36" s="42" t="str">
        <f>IF(OR(DBCS($B36)="：",$B36="",DBCS($D36)="：",$D36=""),"",MAX(MIN($D36,TIME(23,59,59))-MAX($B36,$AH$1),0))</f>
        <v/>
      </c>
      <c r="AB36" s="43"/>
      <c r="AF36" s="172"/>
      <c r="AG36" s="172"/>
    </row>
    <row r="37" spans="1:33" ht="46.15" hidden="1" customHeight="1">
      <c r="A37" s="114" t="str">
        <f t="shared" si="7"/>
        <v/>
      </c>
      <c r="B37" s="100" t="s">
        <v>30</v>
      </c>
      <c r="C37" s="88" t="s">
        <v>3</v>
      </c>
      <c r="D37" s="103" t="s">
        <v>30</v>
      </c>
      <c r="E37" s="89" t="str">
        <f t="shared" si="15"/>
        <v/>
      </c>
      <c r="F37" s="90" t="s">
        <v>28</v>
      </c>
      <c r="G37" s="91" t="str">
        <f t="shared" si="16"/>
        <v/>
      </c>
      <c r="H37" s="143" t="s">
        <v>29</v>
      </c>
      <c r="I37" s="145" t="str">
        <f t="shared" si="8"/>
        <v/>
      </c>
      <c r="J37" s="148"/>
      <c r="K37" s="92" t="str">
        <f t="shared" si="9"/>
        <v/>
      </c>
      <c r="L37" s="83" t="s">
        <v>0</v>
      </c>
      <c r="M37" s="168"/>
      <c r="N37" s="169"/>
      <c r="O37" s="261"/>
      <c r="P37" s="71" t="str">
        <f t="shared" si="0"/>
        <v/>
      </c>
      <c r="Q37" s="71" t="str">
        <f t="shared" si="10"/>
        <v/>
      </c>
      <c r="R37" s="72" t="str">
        <f t="shared" si="17"/>
        <v/>
      </c>
      <c r="S37" s="73" t="str">
        <f t="shared" si="2"/>
        <v/>
      </c>
      <c r="T37" s="73" t="str">
        <f t="shared" si="3"/>
        <v/>
      </c>
      <c r="U37" s="73" t="str">
        <f t="shared" si="4"/>
        <v/>
      </c>
      <c r="V37" s="73" t="str">
        <f t="shared" si="5"/>
        <v/>
      </c>
      <c r="W37" s="73" t="str">
        <f t="shared" si="6"/>
        <v/>
      </c>
      <c r="X37" s="73" t="str">
        <f t="shared" ref="X37" si="31">IF(OR(DBCS($B37)="：",$B37="",DBCS($D37)="：",$D37=""),"",SUM(S37:W37))</f>
        <v/>
      </c>
      <c r="Y37" s="73" t="str">
        <f t="shared" si="13"/>
        <v/>
      </c>
      <c r="Z37" s="87" t="str">
        <f t="shared" si="12"/>
        <v/>
      </c>
      <c r="AA37" s="42"/>
      <c r="AB37" s="43"/>
      <c r="AF37" s="172"/>
      <c r="AG37" s="172"/>
    </row>
    <row r="38" spans="1:33" ht="46.15" hidden="1" customHeight="1">
      <c r="A38" s="114" t="str">
        <f t="shared" si="7"/>
        <v/>
      </c>
      <c r="B38" s="100" t="s">
        <v>30</v>
      </c>
      <c r="C38" s="88" t="s">
        <v>3</v>
      </c>
      <c r="D38" s="103" t="s">
        <v>30</v>
      </c>
      <c r="E38" s="89" t="str">
        <f t="shared" ref="E38" si="32">IFERROR(HOUR(R38),"")</f>
        <v/>
      </c>
      <c r="F38" s="90" t="s">
        <v>28</v>
      </c>
      <c r="G38" s="91" t="str">
        <f t="shared" ref="G38" si="33">IFERROR(MINUTE(R38),"")</f>
        <v/>
      </c>
      <c r="H38" s="143" t="s">
        <v>29</v>
      </c>
      <c r="I38" s="145" t="str">
        <f t="shared" ref="I38" si="34">U38</f>
        <v/>
      </c>
      <c r="J38" s="148"/>
      <c r="K38" s="92" t="str">
        <f t="shared" ref="K38" si="35">IFERROR((E38+G38/60)*$B$5,"")</f>
        <v/>
      </c>
      <c r="L38" s="83" t="s">
        <v>0</v>
      </c>
      <c r="M38" s="168"/>
      <c r="N38" s="169"/>
      <c r="O38" s="261"/>
      <c r="P38" s="71" t="str">
        <f t="shared" ref="P38" si="36">IF(OR(DBCS(B38)="：",B38="",DBCS(D38)="：",D38=""),"",$D38-$B38)</f>
        <v/>
      </c>
      <c r="Q38" s="71" t="str">
        <f t="shared" ref="Q38" si="37">IFERROR(IF(J38="",D38-B38-X38,D38-B38-J38-X38),"")</f>
        <v/>
      </c>
      <c r="R38" s="72" t="str">
        <f t="shared" ref="R38" si="38">IFERROR(MIN(IF(Q38&gt;0,FLOOR(Q38,"0:30"),""),$AK$6),"")</f>
        <v/>
      </c>
      <c r="S38" s="73" t="str">
        <f t="shared" ref="S38" si="39">IF(OR(DBCS($B38)="：",$B38="",DBCS($D38)="：",$D38=""),"",MAX(MIN($D38,AG$1)-MAX($B38,TIME(0,0,0)),0))</f>
        <v/>
      </c>
      <c r="T38" s="73" t="str">
        <f t="shared" ref="T38" si="40">IF(OR(DBCS($B38)="：",$B38="",DBCS($D38)="：",$D38=""),"",MAX(MIN($D38,AH$2)-MAX($B38,$AG$2),0))</f>
        <v/>
      </c>
      <c r="U38" s="73" t="str">
        <f t="shared" si="4"/>
        <v/>
      </c>
      <c r="V38" s="73" t="str">
        <f t="shared" si="5"/>
        <v/>
      </c>
      <c r="W38" s="73" t="str">
        <f t="shared" si="6"/>
        <v/>
      </c>
      <c r="X38" s="73" t="str">
        <f t="shared" ref="X38" si="41">IF(OR(DBCS($B38)="：",$B38="",DBCS($D38)="：",$D38=""),"",SUM(S38:W38))</f>
        <v/>
      </c>
      <c r="Y38" s="73" t="str">
        <f t="shared" si="13"/>
        <v/>
      </c>
      <c r="Z38" s="87" t="str">
        <f t="shared" si="12"/>
        <v/>
      </c>
      <c r="AA38" s="42"/>
      <c r="AB38" s="43"/>
      <c r="AF38" s="172"/>
      <c r="AG38" s="172"/>
    </row>
    <row r="39" spans="1:33" ht="46.15" hidden="1" customHeight="1" thickBot="1">
      <c r="A39" s="115" t="str">
        <f>Z39</f>
        <v/>
      </c>
      <c r="B39" s="102" t="s">
        <v>60</v>
      </c>
      <c r="C39" s="95" t="s">
        <v>24</v>
      </c>
      <c r="D39" s="105" t="s">
        <v>60</v>
      </c>
      <c r="E39" s="96" t="str">
        <f t="shared" si="15"/>
        <v/>
      </c>
      <c r="F39" s="97" t="s">
        <v>65</v>
      </c>
      <c r="G39" s="98" t="str">
        <f t="shared" si="16"/>
        <v/>
      </c>
      <c r="H39" s="144" t="s">
        <v>84</v>
      </c>
      <c r="I39" s="146" t="str">
        <f t="shared" si="8"/>
        <v/>
      </c>
      <c r="J39" s="149"/>
      <c r="K39" s="99" t="str">
        <f t="shared" si="9"/>
        <v/>
      </c>
      <c r="L39" s="84" t="s">
        <v>85</v>
      </c>
      <c r="M39" s="264"/>
      <c r="N39" s="174"/>
      <c r="O39" s="266"/>
      <c r="P39" s="71" t="str">
        <f t="shared" si="0"/>
        <v/>
      </c>
      <c r="Q39" s="71" t="str">
        <f t="shared" si="10"/>
        <v/>
      </c>
      <c r="R39" s="72" t="str">
        <f t="shared" si="17"/>
        <v/>
      </c>
      <c r="S39" s="73" t="str">
        <f t="shared" si="2"/>
        <v/>
      </c>
      <c r="T39" s="73" t="str">
        <f t="shared" si="3"/>
        <v/>
      </c>
      <c r="U39" s="73" t="str">
        <f t="shared" si="4"/>
        <v/>
      </c>
      <c r="V39" s="73" t="str">
        <f t="shared" si="5"/>
        <v/>
      </c>
      <c r="W39" s="73" t="str">
        <f t="shared" si="6"/>
        <v/>
      </c>
      <c r="X39" s="73" t="str">
        <f t="shared" ref="X39" si="42">IF(OR(DBCS($B39)="：",$B39="",DBCS($D39)="：",$D39=""),"",SUM(S39:W39))</f>
        <v/>
      </c>
      <c r="Y39" s="73" t="str">
        <f t="shared" si="13"/>
        <v/>
      </c>
      <c r="Z39" s="87" t="str">
        <f t="shared" si="12"/>
        <v/>
      </c>
      <c r="AA39" s="42" t="str">
        <f>IF(OR(DBCS($B39)="：",$B39="",DBCS($D39)="：",$D39=""),"",MAX(MIN($D39,TIME(23,59,59))-MAX($B39,$AH$1),0))</f>
        <v/>
      </c>
      <c r="AB39" s="43"/>
      <c r="AF39" s="172"/>
      <c r="AG39" s="172"/>
    </row>
    <row r="40" spans="1:33" ht="41.25" customHeight="1" thickBot="1">
      <c r="A40" s="44" t="s">
        <v>31</v>
      </c>
      <c r="B40" s="361"/>
      <c r="C40" s="362"/>
      <c r="D40" s="363"/>
      <c r="E40" s="364">
        <f>SUM(E9:E39)+SUM(G9:G39)/60</f>
        <v>0</v>
      </c>
      <c r="F40" s="365"/>
      <c r="G40" s="366" t="s">
        <v>1</v>
      </c>
      <c r="H40" s="367"/>
      <c r="I40" s="150"/>
      <c r="J40" s="151"/>
      <c r="K40" s="85">
        <f>SUM(K9:K39)</f>
        <v>0</v>
      </c>
      <c r="L40" s="267" t="s">
        <v>0</v>
      </c>
      <c r="M40" s="352"/>
      <c r="N40" s="353"/>
      <c r="O40" s="354"/>
      <c r="P40" s="58"/>
      <c r="Q40" s="58"/>
      <c r="R40" s="58"/>
      <c r="S40" s="58"/>
      <c r="T40" s="58"/>
      <c r="U40" s="58"/>
      <c r="V40" s="58"/>
      <c r="W40" s="74"/>
      <c r="X40" s="74"/>
      <c r="Y40" s="74"/>
      <c r="Z40" s="58"/>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row>
  </sheetData>
  <sheetProtection sheet="1" objects="1" scenarios="1"/>
  <mergeCells count="29">
    <mergeCell ref="B40:D40"/>
    <mergeCell ref="E40:F40"/>
    <mergeCell ref="G40:H40"/>
    <mergeCell ref="AE1:AE5"/>
    <mergeCell ref="B3:D3"/>
    <mergeCell ref="B4:D4"/>
    <mergeCell ref="B5:D5"/>
    <mergeCell ref="D1:O2"/>
    <mergeCell ref="N5:O5"/>
    <mergeCell ref="AI6:AJ6"/>
    <mergeCell ref="M7:N7"/>
    <mergeCell ref="X7:X8"/>
    <mergeCell ref="M40:O40"/>
    <mergeCell ref="U7:U8"/>
    <mergeCell ref="V7:V8"/>
    <mergeCell ref="W7:W8"/>
    <mergeCell ref="Q7:Q8"/>
    <mergeCell ref="R7:R8"/>
    <mergeCell ref="T7:T8"/>
    <mergeCell ref="S7:S8"/>
    <mergeCell ref="O7:O8"/>
    <mergeCell ref="P7:P8"/>
    <mergeCell ref="N6:O6"/>
    <mergeCell ref="A7:A8"/>
    <mergeCell ref="B7:D8"/>
    <mergeCell ref="E7:H8"/>
    <mergeCell ref="K7:L8"/>
    <mergeCell ref="J7:J8"/>
    <mergeCell ref="I7:I8"/>
  </mergeCells>
  <phoneticPr fontId="3"/>
  <dataValidations count="3">
    <dataValidation type="time" allowBlank="1" showInputMessage="1" showErrorMessage="1" sqref="D9:D39 B9:B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7.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5"/>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従事者別直接人件費集計表（前期）'!A9</f>
        <v>#NUM!</v>
      </c>
      <c r="AL1" s="58"/>
      <c r="AM1" s="58"/>
      <c r="AN1" s="61" t="s">
        <v>41</v>
      </c>
      <c r="AO1" s="63" t="str">
        <f ca="1">RIGHT(CELL("filename",A1),LEN(CELL("filename",A1))-FIND("]",CELL("filename",A1)))</f>
        <v>2025年3月作業分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従事者別直接人件費集計表（前期）'!D9</f>
        <v>3</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76" t="s">
        <v>7</v>
      </c>
      <c r="B7" s="336" t="s">
        <v>6</v>
      </c>
      <c r="C7" s="336"/>
      <c r="D7" s="336"/>
      <c r="E7" s="338" t="s">
        <v>5</v>
      </c>
      <c r="F7" s="339"/>
      <c r="G7" s="339"/>
      <c r="H7" s="340"/>
      <c r="I7" s="346" t="s">
        <v>107</v>
      </c>
      <c r="J7" s="346" t="s">
        <v>106</v>
      </c>
      <c r="K7" s="338" t="s">
        <v>4</v>
      </c>
      <c r="L7" s="339"/>
      <c r="M7" s="349" t="s">
        <v>115</v>
      </c>
      <c r="N7" s="350"/>
      <c r="O7" s="356" t="s">
        <v>148</v>
      </c>
      <c r="P7" s="375"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従事者別直接人件費集計表（前期）'!A9,'入力用 従事者別直接人件費集計表（前期）'!A10)</f>
        <v>#NUM!</v>
      </c>
    </row>
    <row r="8" spans="1:43" s="112" customFormat="1" ht="24" customHeight="1" thickBot="1">
      <c r="A8" s="377"/>
      <c r="B8" s="337"/>
      <c r="C8" s="337"/>
      <c r="D8" s="337"/>
      <c r="E8" s="341"/>
      <c r="F8" s="342"/>
      <c r="G8" s="342"/>
      <c r="H8" s="343"/>
      <c r="I8" s="347"/>
      <c r="J8" s="347"/>
      <c r="K8" s="344"/>
      <c r="L8" s="345"/>
      <c r="M8" s="180" t="s">
        <v>116</v>
      </c>
      <c r="N8" s="164" t="s">
        <v>121</v>
      </c>
      <c r="O8" s="357"/>
      <c r="P8" s="375"/>
      <c r="Q8" s="355"/>
      <c r="R8" s="355"/>
      <c r="S8" s="355"/>
      <c r="T8" s="355"/>
      <c r="U8" s="355"/>
      <c r="V8" s="355"/>
      <c r="W8" s="355"/>
      <c r="X8" s="351"/>
      <c r="Y8" s="163"/>
      <c r="Z8" s="163"/>
      <c r="AJ8" s="112" t="s">
        <v>110</v>
      </c>
      <c r="AK8" s="113">
        <f>IF(初期条件設定表!C26="当月",'入力用 従事者別直接人件費集計表（前期）'!D9,'入力用 従事者別直接人件費集計表（前期）'!D10)</f>
        <v>4</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t="s">
        <v>152</v>
      </c>
      <c r="N9" s="167"/>
      <c r="O9" s="262"/>
      <c r="P9" s="71" t="str">
        <f t="shared" ref="P9:P39" si="0">IF(OR(DBCS(B9)="：",B9="",DBCS(D9)="：",D9=""),"",$D9-$B9)</f>
        <v/>
      </c>
      <c r="Q9" s="71" t="str">
        <f t="shared" ref="Q9:Q39" si="1">IFERROR(IF(J9="",D9-B9-X9,D9-B9-J9-X9),"")</f>
        <v/>
      </c>
      <c r="R9" s="72" t="str">
        <f t="shared" ref="R9:R39" si="2">IFERROR(MIN(IF(Q9&gt;0,FLOOR(Q9,"0:30"),""),$AK$6),"")</f>
        <v/>
      </c>
      <c r="S9" s="73" t="str">
        <f>IF(OR(DBCS($B9)="：",$B9="",DBCS($D9)="：",$D9=""),"",MAX(MIN($D9,AG$1)-MAX($B9,TIME(0,0,0)),0))</f>
        <v/>
      </c>
      <c r="T9" s="73" t="str">
        <f t="shared" ref="T9:T39" si="3">IF(OR(DBCS($B9)="：",$B9="",DBCS($D9)="：",$D9=""),"",MAX(MIN($D9,AH$2)-MAX($B9,$AG$2),0))</f>
        <v/>
      </c>
      <c r="U9" s="73" t="str">
        <f t="shared" ref="U9:U39" si="4">IF(OR(DBCS($B9)="：",$B9="",DBCS($D9)="：",$D9=""),"",MAX(MIN($D9,$AH$3)-MAX($B9,$AG$3),0))</f>
        <v/>
      </c>
      <c r="V9" s="73" t="str">
        <f t="shared" ref="V9:V39" si="5">IF(OR(DBCS($B9)="：",$B9="",DBCS($D9)="：",$D9=""),"",MAX(MIN($D9,$AH$4)-MAX($B9,$AG$4),0))</f>
        <v/>
      </c>
      <c r="W9" s="73" t="str">
        <f t="shared" ref="W9:W39" si="6">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7">Z10</f>
        <v>#NUM!</v>
      </c>
      <c r="B10" s="100" t="s">
        <v>30</v>
      </c>
      <c r="C10" s="88" t="s">
        <v>3</v>
      </c>
      <c r="D10" s="103" t="s">
        <v>30</v>
      </c>
      <c r="E10" s="89" t="str">
        <f>IFERROR(HOUR(R10),"")</f>
        <v/>
      </c>
      <c r="F10" s="90" t="s">
        <v>28</v>
      </c>
      <c r="G10" s="91" t="str">
        <f>IFERROR(MINUTE(R10),"")</f>
        <v/>
      </c>
      <c r="H10" s="143" t="s">
        <v>29</v>
      </c>
      <c r="I10" s="145" t="str">
        <f t="shared" ref="I10:I39" si="8">U10</f>
        <v/>
      </c>
      <c r="J10" s="148"/>
      <c r="K10" s="92" t="str">
        <f t="shared" ref="K10:K39" si="9">IFERROR((E10+G10/60)*$B$5,"")</f>
        <v/>
      </c>
      <c r="L10" s="165" t="s">
        <v>0</v>
      </c>
      <c r="M10" s="168" t="s">
        <v>152</v>
      </c>
      <c r="N10" s="169"/>
      <c r="O10" s="261"/>
      <c r="P10" s="71" t="str">
        <f t="shared" si="0"/>
        <v/>
      </c>
      <c r="Q10" s="71" t="str">
        <f t="shared" si="1"/>
        <v/>
      </c>
      <c r="R10" s="72" t="str">
        <f t="shared" si="2"/>
        <v/>
      </c>
      <c r="S10" s="73" t="str">
        <f t="shared" ref="S10:S39" si="10">IF(OR(DBCS($B10)="：",$B10="",DBCS($D10)="：",$D10=""),"",MAX(MIN($D10,AG$1)-MAX($B10,TIME(0,0,0)),0))</f>
        <v/>
      </c>
      <c r="T10" s="73" t="str">
        <f t="shared" si="3"/>
        <v/>
      </c>
      <c r="U10" s="73" t="str">
        <f t="shared" si="4"/>
        <v/>
      </c>
      <c r="V10" s="73" t="str">
        <f t="shared" si="5"/>
        <v/>
      </c>
      <c r="W10" s="73" t="str">
        <f t="shared" si="6"/>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7"/>
        <v>#NUM!</v>
      </c>
      <c r="B11" s="100" t="s">
        <v>30</v>
      </c>
      <c r="C11" s="88" t="s">
        <v>3</v>
      </c>
      <c r="D11" s="103" t="s">
        <v>30</v>
      </c>
      <c r="E11" s="89" t="str">
        <f>IFERROR(HOUR(R11),"")</f>
        <v/>
      </c>
      <c r="F11" s="90" t="s">
        <v>28</v>
      </c>
      <c r="G11" s="91" t="str">
        <f>IFERROR(MINUTE(R11),"")</f>
        <v/>
      </c>
      <c r="H11" s="143" t="s">
        <v>29</v>
      </c>
      <c r="I11" s="145" t="str">
        <f t="shared" si="8"/>
        <v/>
      </c>
      <c r="J11" s="148"/>
      <c r="K11" s="92" t="str">
        <f t="shared" si="9"/>
        <v/>
      </c>
      <c r="L11" s="165" t="s">
        <v>0</v>
      </c>
      <c r="M11" s="168" t="s">
        <v>152</v>
      </c>
      <c r="N11" s="169"/>
      <c r="O11" s="261"/>
      <c r="P11" s="71" t="str">
        <f t="shared" si="0"/>
        <v/>
      </c>
      <c r="Q11" s="71" t="str">
        <f t="shared" si="1"/>
        <v/>
      </c>
      <c r="R11" s="72" t="str">
        <f t="shared" si="2"/>
        <v/>
      </c>
      <c r="S11" s="73" t="str">
        <f t="shared" si="10"/>
        <v/>
      </c>
      <c r="T11" s="73" t="str">
        <f t="shared" si="3"/>
        <v/>
      </c>
      <c r="U11" s="73" t="str">
        <f t="shared" si="4"/>
        <v/>
      </c>
      <c r="V11" s="73" t="str">
        <f t="shared" si="5"/>
        <v/>
      </c>
      <c r="W11" s="73" t="str">
        <f t="shared" si="6"/>
        <v/>
      </c>
      <c r="X11" s="73" t="str">
        <f t="shared" si="11"/>
        <v/>
      </c>
      <c r="Y11" s="58"/>
      <c r="Z11" s="87" t="e">
        <f t="shared" si="12"/>
        <v>#NUM!</v>
      </c>
      <c r="AB11" s="43"/>
      <c r="AF11" s="142" t="str">
        <f>初期条件設定表!U5</f>
        <v>　</v>
      </c>
      <c r="AG11" s="171" t="str">
        <f>初期条件設定表!V5</f>
        <v>　</v>
      </c>
    </row>
    <row r="12" spans="1:43" ht="46.15" customHeight="1">
      <c r="A12" s="87" t="e">
        <f t="shared" si="7"/>
        <v>#NUM!</v>
      </c>
      <c r="B12" s="100" t="s">
        <v>30</v>
      </c>
      <c r="C12" s="88" t="s">
        <v>3</v>
      </c>
      <c r="D12" s="103" t="s">
        <v>30</v>
      </c>
      <c r="E12" s="89" t="str">
        <f>IFERROR(HOUR(R12),"")</f>
        <v/>
      </c>
      <c r="F12" s="90" t="s">
        <v>28</v>
      </c>
      <c r="G12" s="91" t="str">
        <f>IFERROR(MINUTE(R12),"")</f>
        <v/>
      </c>
      <c r="H12" s="143" t="s">
        <v>29</v>
      </c>
      <c r="I12" s="145" t="str">
        <f t="shared" si="8"/>
        <v/>
      </c>
      <c r="J12" s="148"/>
      <c r="K12" s="92" t="str">
        <f t="shared" si="9"/>
        <v/>
      </c>
      <c r="L12" s="165" t="s">
        <v>0</v>
      </c>
      <c r="M12" s="168" t="s">
        <v>152</v>
      </c>
      <c r="N12" s="169"/>
      <c r="O12" s="261"/>
      <c r="P12" s="71" t="str">
        <f t="shared" si="0"/>
        <v/>
      </c>
      <c r="Q12" s="71" t="str">
        <f t="shared" si="1"/>
        <v/>
      </c>
      <c r="R12" s="72" t="str">
        <f t="shared" si="2"/>
        <v/>
      </c>
      <c r="S12" s="73" t="str">
        <f t="shared" si="10"/>
        <v/>
      </c>
      <c r="T12" s="73" t="str">
        <f t="shared" si="3"/>
        <v/>
      </c>
      <c r="U12" s="73" t="str">
        <f t="shared" si="4"/>
        <v/>
      </c>
      <c r="V12" s="73" t="str">
        <f t="shared" si="5"/>
        <v/>
      </c>
      <c r="W12" s="73" t="str">
        <f t="shared" si="6"/>
        <v/>
      </c>
      <c r="X12" s="73" t="str">
        <f t="shared" si="11"/>
        <v/>
      </c>
      <c r="Y12" s="58"/>
      <c r="Z12" s="87" t="e">
        <f t="shared" si="12"/>
        <v>#NUM!</v>
      </c>
      <c r="AB12" s="43"/>
      <c r="AF12" s="142" t="str">
        <f>初期条件設定表!U6</f>
        <v>設計</v>
      </c>
      <c r="AG12" s="172" t="str">
        <f>初期条件設定表!V6</f>
        <v>A</v>
      </c>
    </row>
    <row r="13" spans="1:43" ht="46.15" customHeight="1">
      <c r="A13" s="87" t="e">
        <f t="shared" si="7"/>
        <v>#NUM!</v>
      </c>
      <c r="B13" s="100" t="s">
        <v>30</v>
      </c>
      <c r="C13" s="88" t="s">
        <v>3</v>
      </c>
      <c r="D13" s="103" t="s">
        <v>30</v>
      </c>
      <c r="E13" s="89" t="str">
        <f>IFERROR(HOUR(R13),"")</f>
        <v/>
      </c>
      <c r="F13" s="90" t="s">
        <v>28</v>
      </c>
      <c r="G13" s="91" t="str">
        <f>IFERROR(MINUTE(R13),"")</f>
        <v/>
      </c>
      <c r="H13" s="143" t="s">
        <v>29</v>
      </c>
      <c r="I13" s="145" t="str">
        <f t="shared" si="8"/>
        <v/>
      </c>
      <c r="J13" s="148"/>
      <c r="K13" s="92" t="str">
        <f t="shared" si="9"/>
        <v/>
      </c>
      <c r="L13" s="165" t="s">
        <v>0</v>
      </c>
      <c r="M13" s="168" t="s">
        <v>152</v>
      </c>
      <c r="N13" s="169"/>
      <c r="O13" s="261"/>
      <c r="P13" s="71" t="str">
        <f t="shared" si="0"/>
        <v/>
      </c>
      <c r="Q13" s="71" t="str">
        <f t="shared" si="1"/>
        <v/>
      </c>
      <c r="R13" s="72" t="str">
        <f t="shared" si="2"/>
        <v/>
      </c>
      <c r="S13" s="73" t="str">
        <f t="shared" si="10"/>
        <v/>
      </c>
      <c r="T13" s="73" t="str">
        <f t="shared" si="3"/>
        <v/>
      </c>
      <c r="U13" s="73" t="str">
        <f t="shared" si="4"/>
        <v/>
      </c>
      <c r="V13" s="73" t="str">
        <f t="shared" si="5"/>
        <v/>
      </c>
      <c r="W13" s="73" t="str">
        <f t="shared" si="6"/>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7"/>
        <v>#NUM!</v>
      </c>
      <c r="B14" s="100" t="s">
        <v>30</v>
      </c>
      <c r="C14" s="88" t="s">
        <v>3</v>
      </c>
      <c r="D14" s="103" t="s">
        <v>30</v>
      </c>
      <c r="E14" s="89" t="str">
        <f t="shared" ref="E14:E39" si="15">IFERROR(HOUR(R14),"")</f>
        <v/>
      </c>
      <c r="F14" s="90" t="s">
        <v>28</v>
      </c>
      <c r="G14" s="91" t="str">
        <f t="shared" ref="G14:G39" si="16">IFERROR(MINUTE(R14),"")</f>
        <v/>
      </c>
      <c r="H14" s="143" t="s">
        <v>29</v>
      </c>
      <c r="I14" s="145" t="str">
        <f t="shared" si="8"/>
        <v/>
      </c>
      <c r="J14" s="148"/>
      <c r="K14" s="92" t="str">
        <f t="shared" si="9"/>
        <v/>
      </c>
      <c r="L14" s="165" t="s">
        <v>0</v>
      </c>
      <c r="M14" s="168" t="s">
        <v>152</v>
      </c>
      <c r="N14" s="169"/>
      <c r="O14" s="261"/>
      <c r="P14" s="71" t="str">
        <f t="shared" si="0"/>
        <v/>
      </c>
      <c r="Q14" s="71" t="str">
        <f t="shared" si="1"/>
        <v/>
      </c>
      <c r="R14" s="72" t="str">
        <f t="shared" si="2"/>
        <v/>
      </c>
      <c r="S14" s="73" t="str">
        <f t="shared" si="10"/>
        <v/>
      </c>
      <c r="T14" s="73" t="str">
        <f t="shared" si="3"/>
        <v/>
      </c>
      <c r="U14" s="73" t="str">
        <f t="shared" si="4"/>
        <v/>
      </c>
      <c r="V14" s="73" t="str">
        <f t="shared" si="5"/>
        <v/>
      </c>
      <c r="W14" s="73" t="str">
        <f t="shared" si="6"/>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7"/>
        <v>#NUM!</v>
      </c>
      <c r="B15" s="100" t="s">
        <v>30</v>
      </c>
      <c r="C15" s="88" t="s">
        <v>3</v>
      </c>
      <c r="D15" s="103" t="s">
        <v>30</v>
      </c>
      <c r="E15" s="89" t="str">
        <f t="shared" si="15"/>
        <v/>
      </c>
      <c r="F15" s="90" t="s">
        <v>28</v>
      </c>
      <c r="G15" s="91" t="str">
        <f t="shared" si="16"/>
        <v/>
      </c>
      <c r="H15" s="143" t="s">
        <v>29</v>
      </c>
      <c r="I15" s="145" t="str">
        <f t="shared" si="8"/>
        <v/>
      </c>
      <c r="J15" s="148"/>
      <c r="K15" s="92" t="str">
        <f t="shared" si="9"/>
        <v/>
      </c>
      <c r="L15" s="165" t="s">
        <v>0</v>
      </c>
      <c r="M15" s="168" t="s">
        <v>152</v>
      </c>
      <c r="N15" s="169"/>
      <c r="O15" s="261"/>
      <c r="P15" s="71" t="str">
        <f t="shared" si="0"/>
        <v/>
      </c>
      <c r="Q15" s="71" t="str">
        <f t="shared" si="1"/>
        <v/>
      </c>
      <c r="R15" s="72" t="str">
        <f t="shared" si="2"/>
        <v/>
      </c>
      <c r="S15" s="73" t="str">
        <f t="shared" si="10"/>
        <v/>
      </c>
      <c r="T15" s="73" t="str">
        <f t="shared" si="3"/>
        <v/>
      </c>
      <c r="U15" s="73" t="str">
        <f t="shared" si="4"/>
        <v/>
      </c>
      <c r="V15" s="73" t="str">
        <f t="shared" si="5"/>
        <v/>
      </c>
      <c r="W15" s="73" t="str">
        <f t="shared" si="6"/>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7"/>
        <v>#NUM!</v>
      </c>
      <c r="B16" s="100" t="s">
        <v>30</v>
      </c>
      <c r="C16" s="88" t="s">
        <v>3</v>
      </c>
      <c r="D16" s="103" t="s">
        <v>30</v>
      </c>
      <c r="E16" s="89" t="str">
        <f t="shared" si="15"/>
        <v/>
      </c>
      <c r="F16" s="90" t="s">
        <v>28</v>
      </c>
      <c r="G16" s="91" t="str">
        <f t="shared" si="16"/>
        <v/>
      </c>
      <c r="H16" s="143" t="s">
        <v>29</v>
      </c>
      <c r="I16" s="145" t="str">
        <f t="shared" si="8"/>
        <v/>
      </c>
      <c r="J16" s="148"/>
      <c r="K16" s="92" t="str">
        <f t="shared" si="9"/>
        <v/>
      </c>
      <c r="L16" s="165" t="s">
        <v>0</v>
      </c>
      <c r="M16" s="168" t="s">
        <v>152</v>
      </c>
      <c r="N16" s="169"/>
      <c r="O16" s="261"/>
      <c r="P16" s="71" t="str">
        <f t="shared" si="0"/>
        <v/>
      </c>
      <c r="Q16" s="71" t="str">
        <f t="shared" si="1"/>
        <v/>
      </c>
      <c r="R16" s="72" t="str">
        <f t="shared" si="2"/>
        <v/>
      </c>
      <c r="S16" s="73" t="str">
        <f t="shared" si="10"/>
        <v/>
      </c>
      <c r="T16" s="73" t="str">
        <f t="shared" si="3"/>
        <v/>
      </c>
      <c r="U16" s="73" t="str">
        <f t="shared" si="4"/>
        <v/>
      </c>
      <c r="V16" s="73" t="str">
        <f t="shared" si="5"/>
        <v/>
      </c>
      <c r="W16" s="73" t="str">
        <f t="shared" si="6"/>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7"/>
        <v>#NUM!</v>
      </c>
      <c r="B17" s="100" t="s">
        <v>30</v>
      </c>
      <c r="C17" s="88" t="s">
        <v>3</v>
      </c>
      <c r="D17" s="103" t="s">
        <v>30</v>
      </c>
      <c r="E17" s="89" t="str">
        <f t="shared" si="15"/>
        <v/>
      </c>
      <c r="F17" s="90" t="s">
        <v>28</v>
      </c>
      <c r="G17" s="91" t="str">
        <f t="shared" si="16"/>
        <v/>
      </c>
      <c r="H17" s="143" t="s">
        <v>29</v>
      </c>
      <c r="I17" s="145" t="str">
        <f t="shared" si="8"/>
        <v/>
      </c>
      <c r="J17" s="148"/>
      <c r="K17" s="92" t="str">
        <f t="shared" si="9"/>
        <v/>
      </c>
      <c r="L17" s="165" t="s">
        <v>0</v>
      </c>
      <c r="M17" s="168" t="s">
        <v>152</v>
      </c>
      <c r="N17" s="169"/>
      <c r="O17" s="261"/>
      <c r="P17" s="71" t="str">
        <f t="shared" si="0"/>
        <v/>
      </c>
      <c r="Q17" s="71" t="str">
        <f t="shared" si="1"/>
        <v/>
      </c>
      <c r="R17" s="72" t="str">
        <f t="shared" si="2"/>
        <v/>
      </c>
      <c r="S17" s="73" t="str">
        <f t="shared" si="10"/>
        <v/>
      </c>
      <c r="T17" s="73" t="str">
        <f t="shared" si="3"/>
        <v/>
      </c>
      <c r="U17" s="73" t="str">
        <f t="shared" si="4"/>
        <v/>
      </c>
      <c r="V17" s="73" t="str">
        <f t="shared" si="5"/>
        <v/>
      </c>
      <c r="W17" s="73" t="str">
        <f t="shared" si="6"/>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7"/>
        <v>#NUM!</v>
      </c>
      <c r="B18" s="100" t="s">
        <v>30</v>
      </c>
      <c r="C18" s="88" t="s">
        <v>3</v>
      </c>
      <c r="D18" s="103" t="s">
        <v>30</v>
      </c>
      <c r="E18" s="89" t="str">
        <f t="shared" si="15"/>
        <v/>
      </c>
      <c r="F18" s="90" t="s">
        <v>28</v>
      </c>
      <c r="G18" s="91" t="str">
        <f t="shared" si="16"/>
        <v/>
      </c>
      <c r="H18" s="143" t="s">
        <v>29</v>
      </c>
      <c r="I18" s="145" t="str">
        <f t="shared" si="8"/>
        <v/>
      </c>
      <c r="J18" s="148"/>
      <c r="K18" s="92" t="str">
        <f t="shared" si="9"/>
        <v/>
      </c>
      <c r="L18" s="165" t="s">
        <v>0</v>
      </c>
      <c r="M18" s="168" t="s">
        <v>152</v>
      </c>
      <c r="N18" s="169"/>
      <c r="O18" s="261"/>
      <c r="P18" s="71" t="str">
        <f t="shared" si="0"/>
        <v/>
      </c>
      <c r="Q18" s="71" t="str">
        <f t="shared" si="1"/>
        <v/>
      </c>
      <c r="R18" s="72" t="str">
        <f t="shared" si="2"/>
        <v/>
      </c>
      <c r="S18" s="73" t="str">
        <f t="shared" si="10"/>
        <v/>
      </c>
      <c r="T18" s="73" t="str">
        <f t="shared" si="3"/>
        <v/>
      </c>
      <c r="U18" s="73" t="str">
        <f t="shared" si="4"/>
        <v/>
      </c>
      <c r="V18" s="73" t="str">
        <f t="shared" si="5"/>
        <v/>
      </c>
      <c r="W18" s="73" t="str">
        <f t="shared" si="6"/>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7"/>
        <v>#NUM!</v>
      </c>
      <c r="B19" s="100" t="s">
        <v>30</v>
      </c>
      <c r="C19" s="88" t="s">
        <v>3</v>
      </c>
      <c r="D19" s="103" t="s">
        <v>30</v>
      </c>
      <c r="E19" s="89" t="str">
        <f t="shared" si="15"/>
        <v/>
      </c>
      <c r="F19" s="90" t="s">
        <v>28</v>
      </c>
      <c r="G19" s="91" t="str">
        <f t="shared" si="16"/>
        <v/>
      </c>
      <c r="H19" s="143" t="s">
        <v>29</v>
      </c>
      <c r="I19" s="145" t="str">
        <f t="shared" si="8"/>
        <v/>
      </c>
      <c r="J19" s="148"/>
      <c r="K19" s="92" t="str">
        <f t="shared" si="9"/>
        <v/>
      </c>
      <c r="L19" s="165" t="s">
        <v>0</v>
      </c>
      <c r="M19" s="168" t="s">
        <v>152</v>
      </c>
      <c r="N19" s="169"/>
      <c r="O19" s="261"/>
      <c r="P19" s="71" t="str">
        <f t="shared" si="0"/>
        <v/>
      </c>
      <c r="Q19" s="71" t="str">
        <f t="shared" si="1"/>
        <v/>
      </c>
      <c r="R19" s="72" t="str">
        <f t="shared" si="2"/>
        <v/>
      </c>
      <c r="S19" s="73" t="str">
        <f t="shared" si="10"/>
        <v/>
      </c>
      <c r="T19" s="73" t="str">
        <f t="shared" si="3"/>
        <v/>
      </c>
      <c r="U19" s="73" t="str">
        <f t="shared" si="4"/>
        <v/>
      </c>
      <c r="V19" s="73" t="str">
        <f t="shared" si="5"/>
        <v/>
      </c>
      <c r="W19" s="73" t="str">
        <f t="shared" si="6"/>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7"/>
        <v>#NUM!</v>
      </c>
      <c r="B20" s="100" t="s">
        <v>30</v>
      </c>
      <c r="C20" s="88" t="s">
        <v>3</v>
      </c>
      <c r="D20" s="103" t="s">
        <v>30</v>
      </c>
      <c r="E20" s="89" t="str">
        <f t="shared" si="15"/>
        <v/>
      </c>
      <c r="F20" s="90" t="s">
        <v>28</v>
      </c>
      <c r="G20" s="91" t="str">
        <f t="shared" si="16"/>
        <v/>
      </c>
      <c r="H20" s="143" t="s">
        <v>29</v>
      </c>
      <c r="I20" s="145" t="str">
        <f t="shared" si="8"/>
        <v/>
      </c>
      <c r="J20" s="148"/>
      <c r="K20" s="92" t="str">
        <f t="shared" si="9"/>
        <v/>
      </c>
      <c r="L20" s="165" t="s">
        <v>0</v>
      </c>
      <c r="M20" s="168" t="s">
        <v>152</v>
      </c>
      <c r="N20" s="169"/>
      <c r="O20" s="261"/>
      <c r="P20" s="71" t="str">
        <f t="shared" si="0"/>
        <v/>
      </c>
      <c r="Q20" s="71" t="str">
        <f t="shared" si="1"/>
        <v/>
      </c>
      <c r="R20" s="72" t="str">
        <f t="shared" si="2"/>
        <v/>
      </c>
      <c r="S20" s="73" t="str">
        <f t="shared" si="10"/>
        <v/>
      </c>
      <c r="T20" s="73" t="str">
        <f t="shared" si="3"/>
        <v/>
      </c>
      <c r="U20" s="73" t="str">
        <f t="shared" si="4"/>
        <v/>
      </c>
      <c r="V20" s="73" t="str">
        <f t="shared" si="5"/>
        <v/>
      </c>
      <c r="W20" s="73" t="str">
        <f t="shared" si="6"/>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7"/>
        <v>#NUM!</v>
      </c>
      <c r="B21" s="100" t="s">
        <v>30</v>
      </c>
      <c r="C21" s="88" t="s">
        <v>3</v>
      </c>
      <c r="D21" s="103" t="s">
        <v>30</v>
      </c>
      <c r="E21" s="89" t="str">
        <f t="shared" si="15"/>
        <v/>
      </c>
      <c r="F21" s="90" t="s">
        <v>28</v>
      </c>
      <c r="G21" s="91" t="str">
        <f t="shared" si="16"/>
        <v/>
      </c>
      <c r="H21" s="143" t="s">
        <v>29</v>
      </c>
      <c r="I21" s="145" t="str">
        <f t="shared" si="8"/>
        <v/>
      </c>
      <c r="J21" s="148"/>
      <c r="K21" s="92" t="str">
        <f t="shared" si="9"/>
        <v/>
      </c>
      <c r="L21" s="165" t="s">
        <v>0</v>
      </c>
      <c r="M21" s="168" t="s">
        <v>152</v>
      </c>
      <c r="N21" s="169"/>
      <c r="O21" s="261"/>
      <c r="P21" s="71" t="str">
        <f t="shared" si="0"/>
        <v/>
      </c>
      <c r="Q21" s="71" t="str">
        <f t="shared" si="1"/>
        <v/>
      </c>
      <c r="R21" s="72" t="str">
        <f t="shared" si="2"/>
        <v/>
      </c>
      <c r="S21" s="73" t="str">
        <f t="shared" si="10"/>
        <v/>
      </c>
      <c r="T21" s="73" t="str">
        <f t="shared" si="3"/>
        <v/>
      </c>
      <c r="U21" s="73" t="str">
        <f t="shared" si="4"/>
        <v/>
      </c>
      <c r="V21" s="73" t="str">
        <f t="shared" si="5"/>
        <v/>
      </c>
      <c r="W21" s="73" t="str">
        <f t="shared" si="6"/>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7"/>
        <v>#NUM!</v>
      </c>
      <c r="B22" s="100" t="s">
        <v>30</v>
      </c>
      <c r="C22" s="88" t="s">
        <v>3</v>
      </c>
      <c r="D22" s="103" t="s">
        <v>30</v>
      </c>
      <c r="E22" s="89" t="str">
        <f t="shared" si="15"/>
        <v/>
      </c>
      <c r="F22" s="90" t="s">
        <v>28</v>
      </c>
      <c r="G22" s="91" t="str">
        <f t="shared" si="16"/>
        <v/>
      </c>
      <c r="H22" s="143" t="s">
        <v>29</v>
      </c>
      <c r="I22" s="145" t="str">
        <f t="shared" si="8"/>
        <v/>
      </c>
      <c r="J22" s="148"/>
      <c r="K22" s="92" t="str">
        <f t="shared" si="9"/>
        <v/>
      </c>
      <c r="L22" s="165" t="s">
        <v>0</v>
      </c>
      <c r="M22" s="168" t="s">
        <v>152</v>
      </c>
      <c r="N22" s="169"/>
      <c r="O22" s="261"/>
      <c r="P22" s="71" t="str">
        <f t="shared" si="0"/>
        <v/>
      </c>
      <c r="Q22" s="71" t="str">
        <f t="shared" si="1"/>
        <v/>
      </c>
      <c r="R22" s="72" t="str">
        <f t="shared" si="2"/>
        <v/>
      </c>
      <c r="S22" s="73" t="str">
        <f t="shared" si="10"/>
        <v/>
      </c>
      <c r="T22" s="73" t="str">
        <f t="shared" si="3"/>
        <v/>
      </c>
      <c r="U22" s="73" t="str">
        <f t="shared" si="4"/>
        <v/>
      </c>
      <c r="V22" s="73" t="str">
        <f t="shared" si="5"/>
        <v/>
      </c>
      <c r="W22" s="73" t="str">
        <f t="shared" si="6"/>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7"/>
        <v>#NUM!</v>
      </c>
      <c r="B23" s="100" t="s">
        <v>30</v>
      </c>
      <c r="C23" s="88" t="s">
        <v>3</v>
      </c>
      <c r="D23" s="103" t="s">
        <v>30</v>
      </c>
      <c r="E23" s="89" t="str">
        <f t="shared" si="15"/>
        <v/>
      </c>
      <c r="F23" s="90" t="s">
        <v>28</v>
      </c>
      <c r="G23" s="91" t="str">
        <f t="shared" si="16"/>
        <v/>
      </c>
      <c r="H23" s="143" t="s">
        <v>29</v>
      </c>
      <c r="I23" s="145" t="str">
        <f t="shared" si="8"/>
        <v/>
      </c>
      <c r="J23" s="148"/>
      <c r="K23" s="92" t="str">
        <f t="shared" si="9"/>
        <v/>
      </c>
      <c r="L23" s="165" t="s">
        <v>0</v>
      </c>
      <c r="M23" s="168" t="s">
        <v>152</v>
      </c>
      <c r="N23" s="169"/>
      <c r="O23" s="261"/>
      <c r="P23" s="71" t="str">
        <f t="shared" si="0"/>
        <v/>
      </c>
      <c r="Q23" s="71" t="str">
        <f t="shared" si="1"/>
        <v/>
      </c>
      <c r="R23" s="72" t="str">
        <f t="shared" si="2"/>
        <v/>
      </c>
      <c r="S23" s="73" t="str">
        <f t="shared" si="10"/>
        <v/>
      </c>
      <c r="T23" s="73" t="str">
        <f t="shared" si="3"/>
        <v/>
      </c>
      <c r="U23" s="73" t="str">
        <f t="shared" si="4"/>
        <v/>
      </c>
      <c r="V23" s="73" t="str">
        <f t="shared" si="5"/>
        <v/>
      </c>
      <c r="W23" s="73" t="str">
        <f t="shared" si="6"/>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7"/>
        <v>#NUM!</v>
      </c>
      <c r="B24" s="100" t="s">
        <v>30</v>
      </c>
      <c r="C24" s="88" t="s">
        <v>3</v>
      </c>
      <c r="D24" s="103" t="s">
        <v>30</v>
      </c>
      <c r="E24" s="89" t="str">
        <f t="shared" si="15"/>
        <v/>
      </c>
      <c r="F24" s="90" t="s">
        <v>28</v>
      </c>
      <c r="G24" s="91" t="str">
        <f t="shared" si="16"/>
        <v/>
      </c>
      <c r="H24" s="143" t="s">
        <v>29</v>
      </c>
      <c r="I24" s="145" t="str">
        <f t="shared" si="8"/>
        <v/>
      </c>
      <c r="J24" s="148"/>
      <c r="K24" s="92" t="str">
        <f t="shared" si="9"/>
        <v/>
      </c>
      <c r="L24" s="165" t="s">
        <v>0</v>
      </c>
      <c r="M24" s="168" t="s">
        <v>152</v>
      </c>
      <c r="N24" s="169"/>
      <c r="O24" s="261"/>
      <c r="P24" s="71" t="str">
        <f t="shared" si="0"/>
        <v/>
      </c>
      <c r="Q24" s="71" t="str">
        <f t="shared" si="1"/>
        <v/>
      </c>
      <c r="R24" s="72" t="str">
        <f t="shared" si="2"/>
        <v/>
      </c>
      <c r="S24" s="73" t="str">
        <f t="shared" si="10"/>
        <v/>
      </c>
      <c r="T24" s="73" t="str">
        <f t="shared" si="3"/>
        <v/>
      </c>
      <c r="U24" s="73" t="str">
        <f t="shared" si="4"/>
        <v/>
      </c>
      <c r="V24" s="73" t="str">
        <f t="shared" si="5"/>
        <v/>
      </c>
      <c r="W24" s="73" t="str">
        <f t="shared" si="6"/>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7"/>
        <v>#NUM!</v>
      </c>
      <c r="B25" s="100" t="s">
        <v>30</v>
      </c>
      <c r="C25" s="88" t="s">
        <v>3</v>
      </c>
      <c r="D25" s="103" t="s">
        <v>30</v>
      </c>
      <c r="E25" s="89" t="str">
        <f t="shared" si="15"/>
        <v/>
      </c>
      <c r="F25" s="90" t="s">
        <v>28</v>
      </c>
      <c r="G25" s="91" t="str">
        <f t="shared" si="16"/>
        <v/>
      </c>
      <c r="H25" s="143" t="s">
        <v>29</v>
      </c>
      <c r="I25" s="145" t="str">
        <f t="shared" si="8"/>
        <v/>
      </c>
      <c r="J25" s="148"/>
      <c r="K25" s="92" t="str">
        <f t="shared" si="9"/>
        <v/>
      </c>
      <c r="L25" s="165" t="s">
        <v>0</v>
      </c>
      <c r="M25" s="168" t="s">
        <v>152</v>
      </c>
      <c r="N25" s="169"/>
      <c r="O25" s="261"/>
      <c r="P25" s="71" t="str">
        <f t="shared" si="0"/>
        <v/>
      </c>
      <c r="Q25" s="71" t="str">
        <f t="shared" si="1"/>
        <v/>
      </c>
      <c r="R25" s="72" t="str">
        <f t="shared" si="2"/>
        <v/>
      </c>
      <c r="S25" s="73" t="str">
        <f t="shared" si="10"/>
        <v/>
      </c>
      <c r="T25" s="73" t="str">
        <f t="shared" si="3"/>
        <v/>
      </c>
      <c r="U25" s="73" t="str">
        <f t="shared" si="4"/>
        <v/>
      </c>
      <c r="V25" s="73" t="str">
        <f t="shared" si="5"/>
        <v/>
      </c>
      <c r="W25" s="73" t="str">
        <f t="shared" si="6"/>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7"/>
        <v>#NUM!</v>
      </c>
      <c r="B26" s="100" t="s">
        <v>30</v>
      </c>
      <c r="C26" s="88" t="s">
        <v>3</v>
      </c>
      <c r="D26" s="103" t="s">
        <v>30</v>
      </c>
      <c r="E26" s="89" t="str">
        <f t="shared" si="15"/>
        <v/>
      </c>
      <c r="F26" s="90" t="s">
        <v>28</v>
      </c>
      <c r="G26" s="91" t="str">
        <f t="shared" si="16"/>
        <v/>
      </c>
      <c r="H26" s="143" t="s">
        <v>29</v>
      </c>
      <c r="I26" s="145" t="str">
        <f t="shared" si="8"/>
        <v/>
      </c>
      <c r="J26" s="148"/>
      <c r="K26" s="92" t="str">
        <f t="shared" si="9"/>
        <v/>
      </c>
      <c r="L26" s="165" t="s">
        <v>0</v>
      </c>
      <c r="M26" s="168" t="s">
        <v>152</v>
      </c>
      <c r="N26" s="169"/>
      <c r="O26" s="261"/>
      <c r="P26" s="71" t="str">
        <f t="shared" si="0"/>
        <v/>
      </c>
      <c r="Q26" s="71" t="str">
        <f t="shared" si="1"/>
        <v/>
      </c>
      <c r="R26" s="72" t="str">
        <f t="shared" si="2"/>
        <v/>
      </c>
      <c r="S26" s="73" t="str">
        <f t="shared" si="10"/>
        <v/>
      </c>
      <c r="T26" s="73" t="str">
        <f t="shared" si="3"/>
        <v/>
      </c>
      <c r="U26" s="73" t="str">
        <f t="shared" si="4"/>
        <v/>
      </c>
      <c r="V26" s="73" t="str">
        <f t="shared" si="5"/>
        <v/>
      </c>
      <c r="W26" s="73" t="str">
        <f t="shared" si="6"/>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7"/>
        <v>#NUM!</v>
      </c>
      <c r="B27" s="100" t="s">
        <v>30</v>
      </c>
      <c r="C27" s="88" t="s">
        <v>3</v>
      </c>
      <c r="D27" s="103" t="s">
        <v>30</v>
      </c>
      <c r="E27" s="89" t="str">
        <f t="shared" si="15"/>
        <v/>
      </c>
      <c r="F27" s="90" t="s">
        <v>28</v>
      </c>
      <c r="G27" s="91" t="str">
        <f t="shared" si="16"/>
        <v/>
      </c>
      <c r="H27" s="143" t="s">
        <v>29</v>
      </c>
      <c r="I27" s="145" t="str">
        <f t="shared" si="8"/>
        <v/>
      </c>
      <c r="J27" s="148"/>
      <c r="K27" s="92" t="str">
        <f t="shared" si="9"/>
        <v/>
      </c>
      <c r="L27" s="165" t="s">
        <v>0</v>
      </c>
      <c r="M27" s="168" t="s">
        <v>152</v>
      </c>
      <c r="N27" s="169"/>
      <c r="O27" s="261"/>
      <c r="P27" s="71" t="str">
        <f t="shared" si="0"/>
        <v/>
      </c>
      <c r="Q27" s="71" t="str">
        <f t="shared" si="1"/>
        <v/>
      </c>
      <c r="R27" s="72" t="str">
        <f t="shared" si="2"/>
        <v/>
      </c>
      <c r="S27" s="73" t="str">
        <f t="shared" si="10"/>
        <v/>
      </c>
      <c r="T27" s="73" t="str">
        <f t="shared" si="3"/>
        <v/>
      </c>
      <c r="U27" s="73" t="str">
        <f t="shared" si="4"/>
        <v/>
      </c>
      <c r="V27" s="73" t="str">
        <f t="shared" si="5"/>
        <v/>
      </c>
      <c r="W27" s="73" t="str">
        <f t="shared" si="6"/>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7"/>
        <v>#NUM!</v>
      </c>
      <c r="B28" s="100" t="s">
        <v>30</v>
      </c>
      <c r="C28" s="88" t="s">
        <v>3</v>
      </c>
      <c r="D28" s="103" t="s">
        <v>30</v>
      </c>
      <c r="E28" s="89" t="str">
        <f t="shared" si="15"/>
        <v/>
      </c>
      <c r="F28" s="90" t="s">
        <v>28</v>
      </c>
      <c r="G28" s="91" t="str">
        <f t="shared" si="16"/>
        <v/>
      </c>
      <c r="H28" s="143" t="s">
        <v>29</v>
      </c>
      <c r="I28" s="145" t="str">
        <f t="shared" si="8"/>
        <v/>
      </c>
      <c r="J28" s="148"/>
      <c r="K28" s="92" t="str">
        <f t="shared" si="9"/>
        <v/>
      </c>
      <c r="L28" s="165" t="s">
        <v>0</v>
      </c>
      <c r="M28" s="168" t="s">
        <v>152</v>
      </c>
      <c r="N28" s="169"/>
      <c r="O28" s="261"/>
      <c r="P28" s="71" t="str">
        <f t="shared" si="0"/>
        <v/>
      </c>
      <c r="Q28" s="71" t="str">
        <f t="shared" si="1"/>
        <v/>
      </c>
      <c r="R28" s="72" t="str">
        <f t="shared" si="2"/>
        <v/>
      </c>
      <c r="S28" s="73" t="str">
        <f t="shared" si="10"/>
        <v/>
      </c>
      <c r="T28" s="73" t="str">
        <f t="shared" si="3"/>
        <v/>
      </c>
      <c r="U28" s="73" t="str">
        <f t="shared" si="4"/>
        <v/>
      </c>
      <c r="V28" s="73" t="str">
        <f t="shared" si="5"/>
        <v/>
      </c>
      <c r="W28" s="73" t="str">
        <f t="shared" si="6"/>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7"/>
        <v>#NUM!</v>
      </c>
      <c r="B29" s="100" t="s">
        <v>30</v>
      </c>
      <c r="C29" s="88" t="s">
        <v>3</v>
      </c>
      <c r="D29" s="103" t="s">
        <v>30</v>
      </c>
      <c r="E29" s="89" t="str">
        <f t="shared" si="15"/>
        <v/>
      </c>
      <c r="F29" s="90" t="s">
        <v>28</v>
      </c>
      <c r="G29" s="91" t="str">
        <f t="shared" si="16"/>
        <v/>
      </c>
      <c r="H29" s="143" t="s">
        <v>29</v>
      </c>
      <c r="I29" s="145" t="str">
        <f t="shared" si="8"/>
        <v/>
      </c>
      <c r="J29" s="148"/>
      <c r="K29" s="92" t="str">
        <f t="shared" si="9"/>
        <v/>
      </c>
      <c r="L29" s="165" t="s">
        <v>0</v>
      </c>
      <c r="M29" s="168" t="s">
        <v>152</v>
      </c>
      <c r="N29" s="169"/>
      <c r="O29" s="261"/>
      <c r="P29" s="71" t="str">
        <f t="shared" si="0"/>
        <v/>
      </c>
      <c r="Q29" s="71" t="str">
        <f t="shared" si="1"/>
        <v/>
      </c>
      <c r="R29" s="72" t="str">
        <f t="shared" si="2"/>
        <v/>
      </c>
      <c r="S29" s="73" t="str">
        <f t="shared" si="10"/>
        <v/>
      </c>
      <c r="T29" s="73" t="str">
        <f t="shared" si="3"/>
        <v/>
      </c>
      <c r="U29" s="73" t="str">
        <f t="shared" si="4"/>
        <v/>
      </c>
      <c r="V29" s="73" t="str">
        <f t="shared" si="5"/>
        <v/>
      </c>
      <c r="W29" s="73" t="str">
        <f t="shared" si="6"/>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7"/>
        <v>#NUM!</v>
      </c>
      <c r="B30" s="100" t="s">
        <v>30</v>
      </c>
      <c r="C30" s="88" t="s">
        <v>3</v>
      </c>
      <c r="D30" s="103" t="s">
        <v>30</v>
      </c>
      <c r="E30" s="89" t="str">
        <f t="shared" si="15"/>
        <v/>
      </c>
      <c r="F30" s="90" t="s">
        <v>28</v>
      </c>
      <c r="G30" s="91" t="str">
        <f t="shared" si="16"/>
        <v/>
      </c>
      <c r="H30" s="143" t="s">
        <v>29</v>
      </c>
      <c r="I30" s="145" t="str">
        <f t="shared" si="8"/>
        <v/>
      </c>
      <c r="J30" s="148"/>
      <c r="K30" s="92" t="str">
        <f t="shared" si="9"/>
        <v/>
      </c>
      <c r="L30" s="165" t="s">
        <v>0</v>
      </c>
      <c r="M30" s="168" t="s">
        <v>152</v>
      </c>
      <c r="N30" s="169"/>
      <c r="O30" s="261"/>
      <c r="P30" s="71" t="str">
        <f t="shared" si="0"/>
        <v/>
      </c>
      <c r="Q30" s="71" t="str">
        <f t="shared" si="1"/>
        <v/>
      </c>
      <c r="R30" s="72" t="str">
        <f t="shared" si="2"/>
        <v/>
      </c>
      <c r="S30" s="73" t="str">
        <f t="shared" si="10"/>
        <v/>
      </c>
      <c r="T30" s="73" t="str">
        <f t="shared" si="3"/>
        <v/>
      </c>
      <c r="U30" s="73" t="str">
        <f t="shared" si="4"/>
        <v/>
      </c>
      <c r="V30" s="73" t="str">
        <f t="shared" si="5"/>
        <v/>
      </c>
      <c r="W30" s="73" t="str">
        <f t="shared" si="6"/>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7"/>
        <v>#NUM!</v>
      </c>
      <c r="B31" s="101" t="s">
        <v>30</v>
      </c>
      <c r="C31" s="93" t="s">
        <v>3</v>
      </c>
      <c r="D31" s="104" t="s">
        <v>30</v>
      </c>
      <c r="E31" s="89" t="str">
        <f t="shared" si="15"/>
        <v/>
      </c>
      <c r="F31" s="90" t="s">
        <v>28</v>
      </c>
      <c r="G31" s="91" t="str">
        <f t="shared" si="16"/>
        <v/>
      </c>
      <c r="H31" s="143" t="s">
        <v>29</v>
      </c>
      <c r="I31" s="145" t="str">
        <f t="shared" si="8"/>
        <v/>
      </c>
      <c r="J31" s="148"/>
      <c r="K31" s="92" t="str">
        <f t="shared" si="9"/>
        <v/>
      </c>
      <c r="L31" s="165" t="s">
        <v>0</v>
      </c>
      <c r="M31" s="168" t="s">
        <v>152</v>
      </c>
      <c r="N31" s="169"/>
      <c r="O31" s="261"/>
      <c r="P31" s="71" t="str">
        <f t="shared" si="0"/>
        <v/>
      </c>
      <c r="Q31" s="71" t="str">
        <f t="shared" si="1"/>
        <v/>
      </c>
      <c r="R31" s="72" t="str">
        <f t="shared" si="2"/>
        <v/>
      </c>
      <c r="S31" s="73" t="str">
        <f t="shared" si="10"/>
        <v/>
      </c>
      <c r="T31" s="73" t="str">
        <f t="shared" si="3"/>
        <v/>
      </c>
      <c r="U31" s="73" t="str">
        <f t="shared" si="4"/>
        <v/>
      </c>
      <c r="V31" s="73" t="str">
        <f t="shared" si="5"/>
        <v/>
      </c>
      <c r="W31" s="73" t="str">
        <f t="shared" si="6"/>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7"/>
        <v>#NUM!</v>
      </c>
      <c r="B32" s="100" t="s">
        <v>30</v>
      </c>
      <c r="C32" s="88" t="s">
        <v>3</v>
      </c>
      <c r="D32" s="103" t="s">
        <v>30</v>
      </c>
      <c r="E32" s="89" t="str">
        <f t="shared" si="15"/>
        <v/>
      </c>
      <c r="F32" s="90" t="s">
        <v>28</v>
      </c>
      <c r="G32" s="91" t="str">
        <f t="shared" si="16"/>
        <v/>
      </c>
      <c r="H32" s="143" t="s">
        <v>29</v>
      </c>
      <c r="I32" s="145" t="str">
        <f t="shared" si="8"/>
        <v/>
      </c>
      <c r="J32" s="148"/>
      <c r="K32" s="92" t="str">
        <f t="shared" si="9"/>
        <v/>
      </c>
      <c r="L32" s="165" t="s">
        <v>0</v>
      </c>
      <c r="M32" s="168" t="s">
        <v>152</v>
      </c>
      <c r="N32" s="263"/>
      <c r="O32" s="261"/>
      <c r="P32" s="71" t="str">
        <f t="shared" si="0"/>
        <v/>
      </c>
      <c r="Q32" s="71" t="str">
        <f t="shared" si="1"/>
        <v/>
      </c>
      <c r="R32" s="72" t="str">
        <f t="shared" si="2"/>
        <v/>
      </c>
      <c r="S32" s="73" t="str">
        <f t="shared" si="10"/>
        <v/>
      </c>
      <c r="T32" s="73" t="str">
        <f t="shared" si="3"/>
        <v/>
      </c>
      <c r="U32" s="73" t="str">
        <f t="shared" si="4"/>
        <v/>
      </c>
      <c r="V32" s="73" t="str">
        <f t="shared" si="5"/>
        <v/>
      </c>
      <c r="W32" s="73" t="str">
        <f t="shared" si="6"/>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7"/>
        <v>#NUM!</v>
      </c>
      <c r="B33" s="100" t="s">
        <v>30</v>
      </c>
      <c r="C33" s="88" t="s">
        <v>3</v>
      </c>
      <c r="D33" s="103" t="s">
        <v>30</v>
      </c>
      <c r="E33" s="89" t="str">
        <f t="shared" si="15"/>
        <v/>
      </c>
      <c r="F33" s="90" t="s">
        <v>28</v>
      </c>
      <c r="G33" s="91" t="str">
        <f t="shared" si="16"/>
        <v/>
      </c>
      <c r="H33" s="143" t="s">
        <v>29</v>
      </c>
      <c r="I33" s="145" t="str">
        <f t="shared" si="8"/>
        <v/>
      </c>
      <c r="J33" s="148"/>
      <c r="K33" s="92" t="str">
        <f t="shared" si="9"/>
        <v/>
      </c>
      <c r="L33" s="83" t="s">
        <v>0</v>
      </c>
      <c r="M33" s="168" t="s">
        <v>152</v>
      </c>
      <c r="N33" s="169"/>
      <c r="O33" s="261"/>
      <c r="P33" s="71" t="str">
        <f t="shared" si="0"/>
        <v/>
      </c>
      <c r="Q33" s="71" t="str">
        <f t="shared" si="1"/>
        <v/>
      </c>
      <c r="R33" s="72" t="str">
        <f t="shared" si="2"/>
        <v/>
      </c>
      <c r="S33" s="73" t="str">
        <f t="shared" si="10"/>
        <v/>
      </c>
      <c r="T33" s="73" t="str">
        <f t="shared" si="3"/>
        <v/>
      </c>
      <c r="U33" s="73" t="str">
        <f t="shared" si="4"/>
        <v/>
      </c>
      <c r="V33" s="73" t="str">
        <f t="shared" si="5"/>
        <v/>
      </c>
      <c r="W33" s="73" t="str">
        <f t="shared" si="6"/>
        <v/>
      </c>
      <c r="X33" s="73" t="str">
        <f t="shared" si="11"/>
        <v/>
      </c>
      <c r="Y33" s="73" t="str">
        <f t="shared" si="13"/>
        <v/>
      </c>
      <c r="Z33" s="87" t="e">
        <f t="shared" si="12"/>
        <v>#NUM!</v>
      </c>
      <c r="AA33" s="42" t="str">
        <f t="shared" si="14"/>
        <v/>
      </c>
      <c r="AB33" s="43"/>
    </row>
    <row r="34" spans="1:33" ht="46.15" customHeight="1">
      <c r="A34" s="87" t="e">
        <f t="shared" si="7"/>
        <v>#NUM!</v>
      </c>
      <c r="B34" s="100" t="s">
        <v>30</v>
      </c>
      <c r="C34" s="88" t="s">
        <v>3</v>
      </c>
      <c r="D34" s="103" t="s">
        <v>30</v>
      </c>
      <c r="E34" s="89" t="str">
        <f t="shared" si="15"/>
        <v/>
      </c>
      <c r="F34" s="90" t="s">
        <v>28</v>
      </c>
      <c r="G34" s="91" t="str">
        <f t="shared" si="16"/>
        <v/>
      </c>
      <c r="H34" s="143" t="s">
        <v>29</v>
      </c>
      <c r="I34" s="145" t="str">
        <f t="shared" si="8"/>
        <v/>
      </c>
      <c r="J34" s="148"/>
      <c r="K34" s="92" t="str">
        <f t="shared" si="9"/>
        <v/>
      </c>
      <c r="L34" s="83" t="s">
        <v>0</v>
      </c>
      <c r="M34" s="168" t="s">
        <v>152</v>
      </c>
      <c r="N34" s="169"/>
      <c r="O34" s="261"/>
      <c r="P34" s="71" t="str">
        <f t="shared" si="0"/>
        <v/>
      </c>
      <c r="Q34" s="71" t="str">
        <f t="shared" si="1"/>
        <v/>
      </c>
      <c r="R34" s="72" t="str">
        <f t="shared" si="2"/>
        <v/>
      </c>
      <c r="S34" s="73" t="str">
        <f t="shared" si="10"/>
        <v/>
      </c>
      <c r="T34" s="73" t="str">
        <f t="shared" si="3"/>
        <v/>
      </c>
      <c r="U34" s="73" t="str">
        <f t="shared" si="4"/>
        <v/>
      </c>
      <c r="V34" s="73" t="str">
        <f t="shared" si="5"/>
        <v/>
      </c>
      <c r="W34" s="73" t="str">
        <f t="shared" si="6"/>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t="s">
        <v>152</v>
      </c>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4"/>
        <v/>
      </c>
      <c r="V35" s="73" t="str">
        <f t="shared" si="5"/>
        <v/>
      </c>
      <c r="W35" s="73" t="str">
        <f t="shared" si="6"/>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t="s">
        <v>152</v>
      </c>
      <c r="N36" s="169"/>
      <c r="O36" s="261"/>
      <c r="P36" s="71" t="str">
        <f t="shared" si="23"/>
        <v/>
      </c>
      <c r="Q36" s="71" t="str">
        <f t="shared" si="24"/>
        <v/>
      </c>
      <c r="R36" s="72" t="str">
        <f t="shared" si="25"/>
        <v/>
      </c>
      <c r="S36" s="73" t="str">
        <f t="shared" si="26"/>
        <v/>
      </c>
      <c r="T36" s="73" t="str">
        <f t="shared" si="27"/>
        <v/>
      </c>
      <c r="U36" s="73" t="str">
        <f t="shared" si="4"/>
        <v/>
      </c>
      <c r="V36" s="73" t="str">
        <f t="shared" si="5"/>
        <v/>
      </c>
      <c r="W36" s="73" t="str">
        <f t="shared" si="6"/>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t="s">
        <v>152</v>
      </c>
      <c r="N37" s="169"/>
      <c r="O37" s="261"/>
      <c r="P37" s="71" t="str">
        <f t="shared" si="23"/>
        <v/>
      </c>
      <c r="Q37" s="71" t="str">
        <f t="shared" si="24"/>
        <v/>
      </c>
      <c r="R37" s="72" t="str">
        <f t="shared" si="25"/>
        <v/>
      </c>
      <c r="S37" s="73" t="str">
        <f t="shared" si="26"/>
        <v/>
      </c>
      <c r="T37" s="73" t="str">
        <f t="shared" si="27"/>
        <v/>
      </c>
      <c r="U37" s="73" t="str">
        <f t="shared" si="4"/>
        <v/>
      </c>
      <c r="V37" s="73" t="str">
        <f t="shared" si="5"/>
        <v/>
      </c>
      <c r="W37" s="73" t="str">
        <f t="shared" si="6"/>
        <v/>
      </c>
      <c r="X37" s="73" t="str">
        <f t="shared" si="28"/>
        <v/>
      </c>
      <c r="Y37" s="73" t="str">
        <f t="shared" si="13"/>
        <v/>
      </c>
      <c r="Z37" s="87" t="e">
        <f t="shared" si="12"/>
        <v>#NUM!</v>
      </c>
      <c r="AA37" s="42" t="str">
        <f t="shared" si="14"/>
        <v/>
      </c>
      <c r="AB37" s="43"/>
    </row>
    <row r="38" spans="1:33" ht="46.15" hidden="1" customHeight="1">
      <c r="A38" s="87" t="e">
        <f t="shared" si="18"/>
        <v>#NUM!</v>
      </c>
      <c r="B38" s="100" t="s">
        <v>30</v>
      </c>
      <c r="C38" s="88" t="s">
        <v>3</v>
      </c>
      <c r="D38" s="103" t="s">
        <v>30</v>
      </c>
      <c r="E38" s="89" t="str">
        <f t="shared" si="19"/>
        <v/>
      </c>
      <c r="F38" s="90" t="s">
        <v>28</v>
      </c>
      <c r="G38" s="91" t="str">
        <f t="shared" si="20"/>
        <v/>
      </c>
      <c r="H38" s="143" t="s">
        <v>29</v>
      </c>
      <c r="I38" s="145" t="str">
        <f t="shared" si="21"/>
        <v/>
      </c>
      <c r="J38" s="148"/>
      <c r="K38" s="92" t="str">
        <f t="shared" si="22"/>
        <v/>
      </c>
      <c r="L38" s="83" t="s">
        <v>0</v>
      </c>
      <c r="M38" s="168" t="s">
        <v>152</v>
      </c>
      <c r="N38" s="169"/>
      <c r="O38" s="261"/>
      <c r="P38" s="71" t="str">
        <f t="shared" si="23"/>
        <v/>
      </c>
      <c r="Q38" s="71" t="str">
        <f t="shared" si="24"/>
        <v/>
      </c>
      <c r="R38" s="72" t="str">
        <f t="shared" si="25"/>
        <v/>
      </c>
      <c r="S38" s="73" t="str">
        <f t="shared" si="26"/>
        <v/>
      </c>
      <c r="T38" s="73" t="str">
        <f t="shared" si="27"/>
        <v/>
      </c>
      <c r="U38" s="73" t="str">
        <f t="shared" si="4"/>
        <v/>
      </c>
      <c r="V38" s="73" t="str">
        <f t="shared" si="5"/>
        <v/>
      </c>
      <c r="W38" s="73" t="str">
        <f t="shared" si="6"/>
        <v/>
      </c>
      <c r="X38" s="73" t="str">
        <f t="shared" ref="X38" si="29">IF(OR(DBCS($B38)="：",$B38="",DBCS($D38)="：",$D38=""),"",SUM(S38:W38))</f>
        <v/>
      </c>
      <c r="Y38" s="73" t="str">
        <f t="shared" si="13"/>
        <v/>
      </c>
      <c r="Z38" s="87" t="e">
        <f t="shared" si="12"/>
        <v>#NUM!</v>
      </c>
      <c r="AA38" s="42"/>
      <c r="AB38" s="43"/>
    </row>
    <row r="39" spans="1:33" ht="46.15" hidden="1" customHeight="1" thickBot="1">
      <c r="A39" s="94" t="e">
        <f t="shared" si="7"/>
        <v>#NUM!</v>
      </c>
      <c r="B39" s="102" t="s">
        <v>60</v>
      </c>
      <c r="C39" s="95" t="s">
        <v>24</v>
      </c>
      <c r="D39" s="105" t="s">
        <v>60</v>
      </c>
      <c r="E39" s="96" t="str">
        <f t="shared" si="15"/>
        <v/>
      </c>
      <c r="F39" s="97" t="s">
        <v>65</v>
      </c>
      <c r="G39" s="98" t="str">
        <f t="shared" si="16"/>
        <v/>
      </c>
      <c r="H39" s="144" t="s">
        <v>84</v>
      </c>
      <c r="I39" s="146" t="str">
        <f t="shared" si="8"/>
        <v/>
      </c>
      <c r="J39" s="149"/>
      <c r="K39" s="99" t="str">
        <f t="shared" si="9"/>
        <v/>
      </c>
      <c r="L39" s="84" t="s">
        <v>85</v>
      </c>
      <c r="M39" s="173" t="s">
        <v>152</v>
      </c>
      <c r="N39" s="265"/>
      <c r="O39" s="266"/>
      <c r="P39" s="71" t="str">
        <f t="shared" si="0"/>
        <v/>
      </c>
      <c r="Q39" s="71" t="str">
        <f t="shared" si="1"/>
        <v/>
      </c>
      <c r="R39" s="72" t="str">
        <f t="shared" si="2"/>
        <v/>
      </c>
      <c r="S39" s="73" t="str">
        <f t="shared" si="10"/>
        <v/>
      </c>
      <c r="T39" s="73" t="str">
        <f t="shared" si="3"/>
        <v/>
      </c>
      <c r="U39" s="73" t="str">
        <f t="shared" si="4"/>
        <v/>
      </c>
      <c r="V39" s="73" t="str">
        <f t="shared" si="5"/>
        <v/>
      </c>
      <c r="W39" s="73" t="str">
        <f t="shared" si="6"/>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7" t="s">
        <v>0</v>
      </c>
      <c r="M40" s="352"/>
      <c r="N40" s="353"/>
      <c r="O40" s="354"/>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40:D40"/>
    <mergeCell ref="E40:F40"/>
    <mergeCell ref="G40:H40"/>
    <mergeCell ref="A7:A8"/>
    <mergeCell ref="B7:D8"/>
    <mergeCell ref="E7:H8"/>
    <mergeCell ref="M40:O40"/>
    <mergeCell ref="T7:T8"/>
    <mergeCell ref="U7:U8"/>
    <mergeCell ref="V7:V8"/>
    <mergeCell ref="W7:W8"/>
    <mergeCell ref="Q7:Q8"/>
    <mergeCell ref="R7:R8"/>
    <mergeCell ref="S7:S8"/>
    <mergeCell ref="O7:O8"/>
    <mergeCell ref="P7:P8"/>
    <mergeCell ref="N5:O5"/>
    <mergeCell ref="N6:O6"/>
    <mergeCell ref="AE1:AE5"/>
    <mergeCell ref="AI6:AJ6"/>
    <mergeCell ref="M7:N7"/>
    <mergeCell ref="X7:X8"/>
    <mergeCell ref="D1:O2"/>
    <mergeCell ref="B3:D3"/>
    <mergeCell ref="B4:D4"/>
    <mergeCell ref="B5:D5"/>
    <mergeCell ref="I7:I8"/>
    <mergeCell ref="J7:J8"/>
    <mergeCell ref="K7:L8"/>
  </mergeCells>
  <phoneticPr fontId="3"/>
  <dataValidations count="3">
    <dataValidation type="time" allowBlank="1" showInputMessage="1" showErrorMessage="1" sqref="B9:B39 D9:D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従事者別直接人件費集計表（前期）'!A10</f>
        <v>#NUM!</v>
      </c>
      <c r="AL1" s="58"/>
      <c r="AM1" s="58"/>
      <c r="AN1" s="61" t="s">
        <v>41</v>
      </c>
      <c r="AO1" s="63" t="str">
        <f ca="1">RIGHT(CELL("filename",A1),LEN(CELL("filename",A1))-FIND("]",CELL("filename",A1)))</f>
        <v>2025年4月作業分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従事者別直接人件費集計表（前期）'!D10</f>
        <v>4</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76" t="s">
        <v>7</v>
      </c>
      <c r="B7" s="336" t="s">
        <v>6</v>
      </c>
      <c r="C7" s="336"/>
      <c r="D7" s="336"/>
      <c r="E7" s="338" t="s">
        <v>5</v>
      </c>
      <c r="F7" s="339"/>
      <c r="G7" s="339"/>
      <c r="H7" s="340"/>
      <c r="I7" s="346" t="s">
        <v>107</v>
      </c>
      <c r="J7" s="346" t="s">
        <v>106</v>
      </c>
      <c r="K7" s="338" t="s">
        <v>4</v>
      </c>
      <c r="L7" s="340"/>
      <c r="M7" s="349" t="s">
        <v>115</v>
      </c>
      <c r="N7" s="350"/>
      <c r="O7" s="356" t="s">
        <v>148</v>
      </c>
      <c r="P7" s="37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従事者別直接人件費集計表（前期）'!A10,'入力用 従事者別直接人件費集計表（前期）'!A11)</f>
        <v>#NUM!</v>
      </c>
    </row>
    <row r="8" spans="1:43" s="112" customFormat="1" ht="24" customHeight="1" thickBot="1">
      <c r="A8" s="377"/>
      <c r="B8" s="337"/>
      <c r="C8" s="337"/>
      <c r="D8" s="337"/>
      <c r="E8" s="341"/>
      <c r="F8" s="342"/>
      <c r="G8" s="342"/>
      <c r="H8" s="343"/>
      <c r="I8" s="347"/>
      <c r="J8" s="347"/>
      <c r="K8" s="344"/>
      <c r="L8" s="379"/>
      <c r="M8" s="180" t="s">
        <v>116</v>
      </c>
      <c r="N8" s="164" t="s">
        <v>121</v>
      </c>
      <c r="O8" s="357"/>
      <c r="P8" s="378"/>
      <c r="Q8" s="355"/>
      <c r="R8" s="355"/>
      <c r="S8" s="355"/>
      <c r="T8" s="355"/>
      <c r="U8" s="355"/>
      <c r="V8" s="355"/>
      <c r="W8" s="355"/>
      <c r="X8" s="351"/>
      <c r="Y8" s="163"/>
      <c r="Z8" s="163"/>
      <c r="AJ8" s="112" t="s">
        <v>110</v>
      </c>
      <c r="AK8" s="113">
        <f>IF(初期条件設定表!C26="当月",'入力用 従事者別直接人件費集計表（前期）'!D10,'入力用 従事者別直接人件費集計表（前期）'!D11)</f>
        <v>5</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263"/>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279" t="e">
        <f t="shared" si="18"/>
        <v>#NUM!</v>
      </c>
      <c r="B38" s="101" t="s">
        <v>60</v>
      </c>
      <c r="C38" s="93" t="s">
        <v>24</v>
      </c>
      <c r="D38" s="104" t="s">
        <v>60</v>
      </c>
      <c r="E38" s="270" t="str">
        <f t="shared" si="19"/>
        <v/>
      </c>
      <c r="F38" s="271" t="s">
        <v>65</v>
      </c>
      <c r="G38" s="272" t="str">
        <f t="shared" si="20"/>
        <v/>
      </c>
      <c r="H38" s="273" t="s">
        <v>84</v>
      </c>
      <c r="I38" s="274" t="str">
        <f t="shared" si="21"/>
        <v/>
      </c>
      <c r="J38" s="149"/>
      <c r="K38" s="275" t="str">
        <f t="shared" si="22"/>
        <v/>
      </c>
      <c r="L38" s="276" t="s">
        <v>85</v>
      </c>
      <c r="M38" s="280"/>
      <c r="N38" s="281"/>
      <c r="O38" s="278"/>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t="str">
        <f>IF(OR(DBCS($B38)="：",$B38="",DBCS($D38)="：",$D38=""),"",MAX(MIN($D38,TIME(23,59,59))-MAX($B38,$AH$1),0))</f>
        <v/>
      </c>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282"/>
      <c r="K39" s="99" t="str">
        <f t="shared" si="10"/>
        <v/>
      </c>
      <c r="L39" s="84" t="s">
        <v>85</v>
      </c>
      <c r="M39" s="173"/>
      <c r="N39" s="174"/>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list" allowBlank="1" showInputMessage="1" showErrorMessage="1" sqref="N9:N39">
      <formula1>$AG$11:$AG$32</formula1>
    </dataValidation>
    <dataValidation type="time" allowBlank="1" showInputMessage="1" showErrorMessage="1" sqref="D9:D39 B9:B39">
      <formula1>0</formula1>
      <formula2>0.999305555555556</formula2>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R55"/>
  <sheetViews>
    <sheetView zoomScale="70" zoomScaleNormal="70" workbookViewId="0">
      <selection activeCell="AT3" sqref="AT3"/>
    </sheetView>
  </sheetViews>
  <sheetFormatPr defaultColWidth="11.36328125" defaultRowHeight="13"/>
  <cols>
    <col min="1" max="1" width="18.6328125" style="4" customWidth="1"/>
    <col min="2" max="2" width="9.6328125" style="4" customWidth="1"/>
    <col min="3" max="3" width="3.90625" style="11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25" width="10.6328125" style="4" hidden="1" customWidth="1"/>
    <col min="26" max="26" width="16.6328125" style="4" hidden="1" customWidth="1"/>
    <col min="27" max="44" width="10.6328125" style="4" hidden="1"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c r="A1" s="45" t="s">
        <v>147</v>
      </c>
      <c r="B1" s="46"/>
      <c r="C1" s="120"/>
      <c r="D1" s="372" t="e">
        <f>"作　業　日　報　兼　直　接　人　件　費　個　別　明　細　表　（"&amp;AK7&amp;"年"&amp;AK8&amp;"月支払分）"</f>
        <v>#NUM!</v>
      </c>
      <c r="E1" s="372"/>
      <c r="F1" s="372"/>
      <c r="G1" s="372"/>
      <c r="H1" s="372"/>
      <c r="I1" s="372"/>
      <c r="J1" s="372"/>
      <c r="K1" s="372"/>
      <c r="L1" s="372"/>
      <c r="M1" s="372"/>
      <c r="N1" s="372"/>
      <c r="O1" s="372"/>
      <c r="AE1" s="368" t="s">
        <v>97</v>
      </c>
      <c r="AF1" s="59" t="s">
        <v>42</v>
      </c>
      <c r="AG1" s="60">
        <f>初期条件設定表!$C$10</f>
        <v>0</v>
      </c>
      <c r="AH1" s="60">
        <f>初期条件設定表!$C$14</f>
        <v>0</v>
      </c>
      <c r="AI1" s="58"/>
      <c r="AJ1" s="61" t="s">
        <v>11</v>
      </c>
      <c r="AK1" s="62" t="e">
        <f>'入力用 従事者別直接人件費集計表（前期）'!A11</f>
        <v>#NUM!</v>
      </c>
      <c r="AL1" s="58"/>
      <c r="AM1" s="58"/>
      <c r="AN1" s="61" t="s">
        <v>41</v>
      </c>
      <c r="AO1" s="63" t="str">
        <f ca="1">RIGHT(CELL("filename",A1),LEN(CELL("filename",A1))-FIND("]",CELL("filename",A1)))</f>
        <v>2025年5月作業分</v>
      </c>
      <c r="AP1" s="37"/>
      <c r="AQ1" s="38"/>
    </row>
    <row r="2" spans="1:43" ht="24.75" customHeight="1">
      <c r="C2" s="120"/>
      <c r="D2" s="372"/>
      <c r="E2" s="372"/>
      <c r="F2" s="372"/>
      <c r="G2" s="372"/>
      <c r="H2" s="372"/>
      <c r="I2" s="372"/>
      <c r="J2" s="372"/>
      <c r="K2" s="372"/>
      <c r="L2" s="372"/>
      <c r="M2" s="372"/>
      <c r="N2" s="372"/>
      <c r="O2" s="372"/>
      <c r="AE2" s="368"/>
      <c r="AF2" s="59"/>
      <c r="AG2" s="60">
        <f>初期条件設定表!$C$11</f>
        <v>0</v>
      </c>
      <c r="AH2" s="60">
        <f>初期条件設定表!$E$11</f>
        <v>0</v>
      </c>
      <c r="AI2" s="58"/>
      <c r="AJ2" s="61" t="s">
        <v>12</v>
      </c>
      <c r="AK2" s="62">
        <f>'入力用 従事者別直接人件費集計表（前期）'!D11</f>
        <v>5</v>
      </c>
      <c r="AL2" s="58"/>
      <c r="AM2" s="58"/>
      <c r="AN2" s="58"/>
      <c r="AO2" s="64"/>
    </row>
    <row r="3" spans="1:43" ht="27.75" customHeight="1">
      <c r="A3" s="3" t="s">
        <v>9</v>
      </c>
      <c r="B3" s="369" t="str">
        <f>'入力用 従事者別直接人件費集計表（前期）'!D5</f>
        <v/>
      </c>
      <c r="C3" s="369"/>
      <c r="D3" s="369"/>
      <c r="E3" s="39"/>
      <c r="F3" s="39"/>
      <c r="G3" s="39"/>
      <c r="H3" s="39"/>
      <c r="I3" s="39"/>
      <c r="J3" s="39"/>
      <c r="K3" s="39"/>
      <c r="L3" s="39"/>
      <c r="M3" s="39"/>
      <c r="N3" s="39"/>
      <c r="AE3" s="368"/>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70" t="str">
        <f>'入力用 従事者別直接人件費集計表（前期）'!D6</f>
        <v/>
      </c>
      <c r="C4" s="370"/>
      <c r="D4" s="370"/>
      <c r="E4" s="159"/>
      <c r="F4" s="159"/>
      <c r="G4" s="159"/>
      <c r="AE4" s="368"/>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1">
        <f>IF('入力用 従事者別直接人件費集計表（前期）'!Y8="","",'入力用 従事者別直接人件費集計表（前期）'!Y8)</f>
        <v>0</v>
      </c>
      <c r="C5" s="371"/>
      <c r="D5" s="371"/>
      <c r="E5" s="159"/>
      <c r="F5" s="159"/>
      <c r="G5" s="159"/>
      <c r="N5" s="373" t="s">
        <v>149</v>
      </c>
      <c r="O5" s="374"/>
      <c r="AE5" s="368"/>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59"/>
      <c r="O6" s="360"/>
      <c r="P6" s="69" t="s">
        <v>46</v>
      </c>
      <c r="Q6" s="70" t="s">
        <v>48</v>
      </c>
      <c r="R6" s="69" t="s">
        <v>47</v>
      </c>
      <c r="S6" s="69" t="s">
        <v>49</v>
      </c>
      <c r="T6" s="69" t="s">
        <v>50</v>
      </c>
      <c r="U6" s="69" t="s">
        <v>51</v>
      </c>
      <c r="V6" s="69" t="s">
        <v>61</v>
      </c>
      <c r="W6" s="69" t="s">
        <v>62</v>
      </c>
      <c r="X6" s="69" t="s">
        <v>63</v>
      </c>
      <c r="Y6" s="69"/>
      <c r="Z6" s="69"/>
      <c r="AA6" s="41"/>
      <c r="AF6" s="162" t="s">
        <v>98</v>
      </c>
      <c r="AG6" s="67">
        <f>IF(初期条件設定表!$C$24="末",TEXT(DATE(AK1,AK2,1)-1,"d"),初期条件設定表!$C$24)</f>
        <v>0</v>
      </c>
      <c r="AH6" s="58" t="s">
        <v>36</v>
      </c>
      <c r="AI6" s="348" t="s">
        <v>108</v>
      </c>
      <c r="AJ6" s="348"/>
      <c r="AK6" s="152">
        <f>初期条件設定表!$C$15</f>
        <v>0</v>
      </c>
    </row>
    <row r="7" spans="1:43" s="112" customFormat="1" ht="24" customHeight="1">
      <c r="A7" s="334" t="s">
        <v>7</v>
      </c>
      <c r="B7" s="336" t="s">
        <v>6</v>
      </c>
      <c r="C7" s="336"/>
      <c r="D7" s="336"/>
      <c r="E7" s="338" t="s">
        <v>5</v>
      </c>
      <c r="F7" s="339"/>
      <c r="G7" s="339"/>
      <c r="H7" s="340"/>
      <c r="I7" s="346" t="s">
        <v>107</v>
      </c>
      <c r="J7" s="346" t="s">
        <v>106</v>
      </c>
      <c r="K7" s="338" t="s">
        <v>4</v>
      </c>
      <c r="L7" s="340"/>
      <c r="M7" s="349" t="s">
        <v>115</v>
      </c>
      <c r="N7" s="350"/>
      <c r="O7" s="356" t="s">
        <v>148</v>
      </c>
      <c r="P7" s="358" t="s">
        <v>53</v>
      </c>
      <c r="Q7" s="355" t="s">
        <v>32</v>
      </c>
      <c r="R7" s="355" t="s">
        <v>33</v>
      </c>
      <c r="S7" s="355" t="s">
        <v>54</v>
      </c>
      <c r="T7" s="355"/>
      <c r="U7" s="355" t="s">
        <v>52</v>
      </c>
      <c r="V7" s="355"/>
      <c r="W7" s="355" t="s">
        <v>55</v>
      </c>
      <c r="X7" s="351" t="s">
        <v>56</v>
      </c>
      <c r="Y7" s="163"/>
      <c r="Z7" s="163"/>
      <c r="AJ7" s="112" t="s">
        <v>111</v>
      </c>
      <c r="AK7" s="113" t="e">
        <f>IF(初期条件設定表!C26="当月",'入力用 従事者別直接人件費集計表（前期）'!A11,'入力用 従事者別直接人件費集計表（前期）'!A12)</f>
        <v>#NUM!</v>
      </c>
    </row>
    <row r="8" spans="1:43" s="112" customFormat="1" ht="24" customHeight="1" thickBot="1">
      <c r="A8" s="335"/>
      <c r="B8" s="337"/>
      <c r="C8" s="337"/>
      <c r="D8" s="337"/>
      <c r="E8" s="341"/>
      <c r="F8" s="342"/>
      <c r="G8" s="342"/>
      <c r="H8" s="343"/>
      <c r="I8" s="347"/>
      <c r="J8" s="347"/>
      <c r="K8" s="344"/>
      <c r="L8" s="379"/>
      <c r="M8" s="180" t="s">
        <v>116</v>
      </c>
      <c r="N8" s="164" t="s">
        <v>121</v>
      </c>
      <c r="O8" s="357"/>
      <c r="P8" s="358"/>
      <c r="Q8" s="355"/>
      <c r="R8" s="355"/>
      <c r="S8" s="355"/>
      <c r="T8" s="355"/>
      <c r="U8" s="355"/>
      <c r="V8" s="355"/>
      <c r="W8" s="355"/>
      <c r="X8" s="351"/>
      <c r="Y8" s="163"/>
      <c r="Z8" s="163"/>
      <c r="AJ8" s="112" t="s">
        <v>110</v>
      </c>
      <c r="AK8" s="113">
        <f>IF(初期条件設定表!C26="当月",'入力用 従事者別直接人件費集計表（前期）'!D11,'入力用 従事者別直接人件費集計表（前期）'!D12)</f>
        <v>6</v>
      </c>
    </row>
    <row r="9" spans="1:43" ht="46.15" customHeight="1">
      <c r="A9" s="87" t="e">
        <f>Z9</f>
        <v>#NUM!</v>
      </c>
      <c r="B9" s="100" t="s">
        <v>30</v>
      </c>
      <c r="C9" s="88" t="s">
        <v>3</v>
      </c>
      <c r="D9" s="103" t="s">
        <v>30</v>
      </c>
      <c r="E9" s="89" t="str">
        <f>IFERROR(HOUR(R9),"")</f>
        <v/>
      </c>
      <c r="F9" s="90" t="s">
        <v>28</v>
      </c>
      <c r="G9" s="91" t="str">
        <f>IFERROR(MINUTE(R9),"")</f>
        <v/>
      </c>
      <c r="H9" s="143" t="s">
        <v>29</v>
      </c>
      <c r="I9" s="147" t="str">
        <f>U9</f>
        <v/>
      </c>
      <c r="J9" s="148"/>
      <c r="K9" s="92" t="str">
        <f>IFERROR((E9+G9/60)*$B$5,"")</f>
        <v/>
      </c>
      <c r="L9" s="165" t="s">
        <v>0</v>
      </c>
      <c r="M9" s="166"/>
      <c r="N9" s="167"/>
      <c r="O9" s="262"/>
      <c r="P9" s="71" t="str">
        <f t="shared" ref="P9:P39" si="0">IF(OR(DBCS(B9)="：",B9="",DBCS(D9)="：",D9=""),"",$D9-$B9)</f>
        <v/>
      </c>
      <c r="Q9" s="71" t="str">
        <f t="shared" ref="Q9:Q39" si="1">IFERROR(IF(J9="",D9-B9-X9,D9-B9-J9-X9),"")</f>
        <v/>
      </c>
      <c r="R9" s="72" t="str">
        <f t="shared" ref="R9:R39" si="2">IFERROR(MIN(IF(Q9&gt;0,FLOOR(Q9,"0:30"),""),$AK$6),"")</f>
        <v/>
      </c>
      <c r="S9" s="73" t="str">
        <f t="shared" ref="S9:S39" si="3">IF(OR(DBCS($B9)="：",$B9="",DBCS($D9)="：",$D9=""),"",MAX(MIN($D9,AG$1)-MAX($B9,TIME(0,0,0)),0))</f>
        <v/>
      </c>
      <c r="T9" s="73" t="str">
        <f t="shared" ref="T9:T39" si="4">IF(OR(DBCS($B9)="：",$B9="",DBCS($D9)="：",$D9=""),"",MAX(MIN($D9,AH$2)-MAX($B9,$AG$2),0))</f>
        <v/>
      </c>
      <c r="U9" s="73" t="str">
        <f t="shared" ref="U9:U39" si="5">IF(OR(DBCS($B9)="：",$B9="",DBCS($D9)="：",$D9=""),"",MAX(MIN($D9,$AH$3)-MAX($B9,$AG$3),0))</f>
        <v/>
      </c>
      <c r="V9" s="73" t="str">
        <f t="shared" ref="V9:V39" si="6">IF(OR(DBCS($B9)="：",$B9="",DBCS($D9)="：",$D9=""),"",MAX(MIN($D9,$AH$4)-MAX($B9,$AG$4),0))</f>
        <v/>
      </c>
      <c r="W9" s="73" t="str">
        <f t="shared" ref="W9:W39" si="7">IF(OR(DBCS($B9)="：",$B9="",DBCS($D9)="：",$D9=""),"",MAX(MIN($D9,TIME(23,59,59))-MAX($B9,$AH$1),0))</f>
        <v/>
      </c>
      <c r="X9" s="73" t="str">
        <f>IF(OR(DBCS($B9)="：",$B9="",DBCS($D9)="：",$D9=""),"",SUM(S9:W9))</f>
        <v/>
      </c>
      <c r="Y9" s="58"/>
      <c r="Z9" s="87" t="e">
        <f>IF($AK$3="","",IF(FIND(TEXT($AK$3,"aaa"),$AO$5)&gt;$AO$4,$AK$3,IF(FIND(TEXT($AK$3+1,"aaa"),$AO$5)&gt;$AO$4,$AK$3+1,IF(FIND(TEXT($AK$3+2,"aaa"),$AO$5)&gt;$AO$4,$AK$3+2,IF(FIND(TEXT($AK$3+3,"aaa"),$AO$5)&gt;$AO$4,$AK$3+3,"")))))</f>
        <v>#NUM!</v>
      </c>
      <c r="AB9" s="43"/>
    </row>
    <row r="10" spans="1:43" ht="46.15" customHeight="1">
      <c r="A10" s="87" t="e">
        <f t="shared" ref="A10:A39" si="8">Z10</f>
        <v>#NUM!</v>
      </c>
      <c r="B10" s="100" t="s">
        <v>30</v>
      </c>
      <c r="C10" s="88" t="s">
        <v>3</v>
      </c>
      <c r="D10" s="103" t="s">
        <v>30</v>
      </c>
      <c r="E10" s="89" t="str">
        <f>IFERROR(HOUR(R10),"")</f>
        <v/>
      </c>
      <c r="F10" s="90" t="s">
        <v>28</v>
      </c>
      <c r="G10" s="91" t="str">
        <f>IFERROR(MINUTE(R10),"")</f>
        <v/>
      </c>
      <c r="H10" s="143" t="s">
        <v>29</v>
      </c>
      <c r="I10" s="145" t="str">
        <f t="shared" ref="I10:I39" si="9">U10</f>
        <v/>
      </c>
      <c r="J10" s="148"/>
      <c r="K10" s="92" t="str">
        <f t="shared" ref="K10:K39" si="10">IFERROR((E10+G10/60)*$B$5,"")</f>
        <v/>
      </c>
      <c r="L10" s="165" t="s">
        <v>0</v>
      </c>
      <c r="M10" s="168"/>
      <c r="N10" s="169"/>
      <c r="O10" s="26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7" t="e">
        <f t="shared" ref="Z10:Z39" si="12">IF($A9="","",IF(AND($A9+1&lt;=$AK$4,FIND(TEXT($A9+1,"aaa"),$AO$5)&gt;$AO$4),$A9+1,IF(AND($A9+2&lt;=$AK$4,FIND(TEXT($A9+2,"aaa"),$AO$5)&gt;$AO$4),$A9+2,IF(AND($A9+3&lt;=$AK$4,FIND(TEXT($A9+3,"aaa"),$AO$5)&gt;$AO$4),$A9+3,IF(AND($A9+4&lt;=$AK$4,FIND(TEXT($A9+4,"aaa"),$AO$5)&gt;$AO$4),$A9+4,"")))))</f>
        <v>#NUM!</v>
      </c>
      <c r="AB10" s="43"/>
      <c r="AF10" s="170" t="s">
        <v>117</v>
      </c>
      <c r="AG10" s="170" t="s">
        <v>127</v>
      </c>
    </row>
    <row r="11" spans="1:43" ht="46.15" customHeight="1">
      <c r="A11" s="87" t="e">
        <f t="shared" si="8"/>
        <v>#NUM!</v>
      </c>
      <c r="B11" s="100" t="s">
        <v>30</v>
      </c>
      <c r="C11" s="88" t="s">
        <v>3</v>
      </c>
      <c r="D11" s="103" t="s">
        <v>30</v>
      </c>
      <c r="E11" s="89" t="str">
        <f>IFERROR(HOUR(R11),"")</f>
        <v/>
      </c>
      <c r="F11" s="90" t="s">
        <v>28</v>
      </c>
      <c r="G11" s="91" t="str">
        <f>IFERROR(MINUTE(R11),"")</f>
        <v/>
      </c>
      <c r="H11" s="143" t="s">
        <v>29</v>
      </c>
      <c r="I11" s="145" t="str">
        <f t="shared" si="9"/>
        <v/>
      </c>
      <c r="J11" s="148"/>
      <c r="K11" s="92" t="str">
        <f t="shared" si="10"/>
        <v/>
      </c>
      <c r="L11" s="165" t="s">
        <v>0</v>
      </c>
      <c r="M11" s="168"/>
      <c r="N11" s="169"/>
      <c r="O11" s="26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7" t="e">
        <f t="shared" si="12"/>
        <v>#NUM!</v>
      </c>
      <c r="AB11" s="43"/>
      <c r="AF11" s="142" t="str">
        <f>初期条件設定表!U5</f>
        <v>　</v>
      </c>
      <c r="AG11" s="171" t="str">
        <f>初期条件設定表!V5</f>
        <v>　</v>
      </c>
    </row>
    <row r="12" spans="1:43" ht="46.15" customHeight="1">
      <c r="A12" s="87" t="e">
        <f t="shared" si="8"/>
        <v>#NUM!</v>
      </c>
      <c r="B12" s="100" t="s">
        <v>30</v>
      </c>
      <c r="C12" s="88" t="s">
        <v>3</v>
      </c>
      <c r="D12" s="103" t="s">
        <v>30</v>
      </c>
      <c r="E12" s="89" t="str">
        <f>IFERROR(HOUR(R12),"")</f>
        <v/>
      </c>
      <c r="F12" s="90" t="s">
        <v>28</v>
      </c>
      <c r="G12" s="91" t="str">
        <f>IFERROR(MINUTE(R12),"")</f>
        <v/>
      </c>
      <c r="H12" s="143" t="s">
        <v>29</v>
      </c>
      <c r="I12" s="145" t="str">
        <f t="shared" si="9"/>
        <v/>
      </c>
      <c r="J12" s="148"/>
      <c r="K12" s="92" t="str">
        <f t="shared" si="10"/>
        <v/>
      </c>
      <c r="L12" s="165" t="s">
        <v>0</v>
      </c>
      <c r="M12" s="168"/>
      <c r="N12" s="169"/>
      <c r="O12" s="26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7" t="e">
        <f t="shared" si="12"/>
        <v>#NUM!</v>
      </c>
      <c r="AB12" s="43"/>
      <c r="AF12" s="142" t="str">
        <f>初期条件設定表!U6</f>
        <v>設計</v>
      </c>
      <c r="AG12" s="172" t="str">
        <f>初期条件設定表!V6</f>
        <v>A</v>
      </c>
    </row>
    <row r="13" spans="1:43" ht="46.15" customHeight="1">
      <c r="A13" s="87" t="e">
        <f t="shared" si="8"/>
        <v>#NUM!</v>
      </c>
      <c r="B13" s="100" t="s">
        <v>30</v>
      </c>
      <c r="C13" s="88" t="s">
        <v>3</v>
      </c>
      <c r="D13" s="103" t="s">
        <v>30</v>
      </c>
      <c r="E13" s="89" t="str">
        <f>IFERROR(HOUR(R13),"")</f>
        <v/>
      </c>
      <c r="F13" s="90" t="s">
        <v>28</v>
      </c>
      <c r="G13" s="91" t="str">
        <f>IFERROR(MINUTE(R13),"")</f>
        <v/>
      </c>
      <c r="H13" s="143" t="s">
        <v>29</v>
      </c>
      <c r="I13" s="145" t="str">
        <f t="shared" si="9"/>
        <v/>
      </c>
      <c r="J13" s="148"/>
      <c r="K13" s="92" t="str">
        <f t="shared" si="10"/>
        <v/>
      </c>
      <c r="L13" s="165" t="s">
        <v>0</v>
      </c>
      <c r="M13" s="168"/>
      <c r="N13" s="169"/>
      <c r="O13" s="26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9" si="13">IF(OR(DBCS($B13)="：",$B13="",DBCS($D13)="：",$D13=""),"",MAX(MIN($D13,$AH$3)-MAX($B13,$AG$3),0))</f>
        <v/>
      </c>
      <c r="Z13" s="87" t="e">
        <f t="shared" si="12"/>
        <v>#NUM!</v>
      </c>
      <c r="AA13" s="42" t="str">
        <f t="shared" ref="AA13:AA37" si="14">IF(OR(DBCS($B13)="：",$B13="",DBCS($D13)="：",$D13=""),"",MAX(MIN($D13,TIME(23,59,59))-MAX($B13,$AH$1),0))</f>
        <v/>
      </c>
      <c r="AB13" s="43"/>
      <c r="AF13" s="142" t="str">
        <f>初期条件設定表!U7</f>
        <v>要件定義</v>
      </c>
      <c r="AG13" s="172" t="str">
        <f>初期条件設定表!V7</f>
        <v>B</v>
      </c>
    </row>
    <row r="14" spans="1:43" ht="46.15" customHeight="1">
      <c r="A14" s="87" t="e">
        <f t="shared" si="8"/>
        <v>#NUM!</v>
      </c>
      <c r="B14" s="100" t="s">
        <v>30</v>
      </c>
      <c r="C14" s="88" t="s">
        <v>3</v>
      </c>
      <c r="D14" s="103" t="s">
        <v>30</v>
      </c>
      <c r="E14" s="89" t="str">
        <f t="shared" ref="E14:E39" si="15">IFERROR(HOUR(R14),"")</f>
        <v/>
      </c>
      <c r="F14" s="90" t="s">
        <v>28</v>
      </c>
      <c r="G14" s="91" t="str">
        <f t="shared" ref="G14:G39" si="16">IFERROR(MINUTE(R14),"")</f>
        <v/>
      </c>
      <c r="H14" s="143" t="s">
        <v>29</v>
      </c>
      <c r="I14" s="145" t="str">
        <f t="shared" si="9"/>
        <v/>
      </c>
      <c r="J14" s="148"/>
      <c r="K14" s="92" t="str">
        <f t="shared" si="10"/>
        <v/>
      </c>
      <c r="L14" s="165" t="s">
        <v>0</v>
      </c>
      <c r="M14" s="168"/>
      <c r="N14" s="169"/>
      <c r="O14" s="26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7" t="e">
        <f t="shared" si="12"/>
        <v>#NUM!</v>
      </c>
      <c r="AA14" s="42" t="str">
        <f t="shared" si="14"/>
        <v/>
      </c>
      <c r="AB14" s="43"/>
      <c r="AF14" s="142" t="str">
        <f>初期条件設定表!U8</f>
        <v>目標仕様</v>
      </c>
      <c r="AG14" s="172" t="str">
        <f>初期条件設定表!V8</f>
        <v>C</v>
      </c>
    </row>
    <row r="15" spans="1:43" ht="46.15" customHeight="1">
      <c r="A15" s="87" t="e">
        <f t="shared" si="8"/>
        <v>#NUM!</v>
      </c>
      <c r="B15" s="100" t="s">
        <v>30</v>
      </c>
      <c r="C15" s="88" t="s">
        <v>3</v>
      </c>
      <c r="D15" s="103" t="s">
        <v>30</v>
      </c>
      <c r="E15" s="89" t="str">
        <f t="shared" si="15"/>
        <v/>
      </c>
      <c r="F15" s="90" t="s">
        <v>28</v>
      </c>
      <c r="G15" s="91" t="str">
        <f t="shared" si="16"/>
        <v/>
      </c>
      <c r="H15" s="143" t="s">
        <v>29</v>
      </c>
      <c r="I15" s="145" t="str">
        <f t="shared" si="9"/>
        <v/>
      </c>
      <c r="J15" s="148"/>
      <c r="K15" s="92" t="str">
        <f t="shared" si="10"/>
        <v/>
      </c>
      <c r="L15" s="165" t="s">
        <v>0</v>
      </c>
      <c r="M15" s="168"/>
      <c r="N15" s="169"/>
      <c r="O15" s="26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7" t="e">
        <f t="shared" si="12"/>
        <v>#NUM!</v>
      </c>
      <c r="AA15" s="42" t="str">
        <f t="shared" si="14"/>
        <v/>
      </c>
      <c r="AB15" s="43"/>
      <c r="AF15" s="142" t="str">
        <f>初期条件設定表!U9</f>
        <v>プログラミング</v>
      </c>
      <c r="AG15" s="172" t="str">
        <f>初期条件設定表!V9</f>
        <v>D</v>
      </c>
    </row>
    <row r="16" spans="1:43" ht="46.15" customHeight="1">
      <c r="A16" s="87" t="e">
        <f t="shared" si="8"/>
        <v>#NUM!</v>
      </c>
      <c r="B16" s="100" t="s">
        <v>30</v>
      </c>
      <c r="C16" s="88" t="s">
        <v>3</v>
      </c>
      <c r="D16" s="103" t="s">
        <v>30</v>
      </c>
      <c r="E16" s="89" t="str">
        <f t="shared" si="15"/>
        <v/>
      </c>
      <c r="F16" s="90" t="s">
        <v>28</v>
      </c>
      <c r="G16" s="91" t="str">
        <f t="shared" si="16"/>
        <v/>
      </c>
      <c r="H16" s="143" t="s">
        <v>29</v>
      </c>
      <c r="I16" s="145" t="str">
        <f t="shared" si="9"/>
        <v/>
      </c>
      <c r="J16" s="148"/>
      <c r="K16" s="92" t="str">
        <f t="shared" si="10"/>
        <v/>
      </c>
      <c r="L16" s="165" t="s">
        <v>0</v>
      </c>
      <c r="M16" s="168"/>
      <c r="N16" s="169"/>
      <c r="O16" s="26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7" t="e">
        <f t="shared" si="12"/>
        <v>#NUM!</v>
      </c>
      <c r="AA16" s="42" t="str">
        <f t="shared" si="14"/>
        <v/>
      </c>
      <c r="AB16" s="43"/>
      <c r="AF16" s="142" t="str">
        <f>初期条件設定表!U10</f>
        <v>試作</v>
      </c>
      <c r="AG16" s="172" t="str">
        <f>初期条件設定表!V10</f>
        <v>E</v>
      </c>
    </row>
    <row r="17" spans="1:33" ht="46.15" customHeight="1">
      <c r="A17" s="87" t="e">
        <f t="shared" si="8"/>
        <v>#NUM!</v>
      </c>
      <c r="B17" s="100" t="s">
        <v>30</v>
      </c>
      <c r="C17" s="88" t="s">
        <v>3</v>
      </c>
      <c r="D17" s="103" t="s">
        <v>30</v>
      </c>
      <c r="E17" s="89" t="str">
        <f t="shared" si="15"/>
        <v/>
      </c>
      <c r="F17" s="90" t="s">
        <v>28</v>
      </c>
      <c r="G17" s="91" t="str">
        <f t="shared" si="16"/>
        <v/>
      </c>
      <c r="H17" s="143" t="s">
        <v>29</v>
      </c>
      <c r="I17" s="145" t="str">
        <f t="shared" si="9"/>
        <v/>
      </c>
      <c r="J17" s="148"/>
      <c r="K17" s="92" t="str">
        <f t="shared" si="10"/>
        <v/>
      </c>
      <c r="L17" s="165" t="s">
        <v>0</v>
      </c>
      <c r="M17" s="168"/>
      <c r="N17" s="169"/>
      <c r="O17" s="26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7" t="e">
        <f t="shared" si="12"/>
        <v>#NUM!</v>
      </c>
      <c r="AA17" s="42" t="str">
        <f t="shared" si="14"/>
        <v/>
      </c>
      <c r="AB17" s="43"/>
      <c r="AF17" s="142" t="str">
        <f>初期条件設定表!U11</f>
        <v>単体テスト</v>
      </c>
      <c r="AG17" s="172" t="str">
        <f>初期条件設定表!V11</f>
        <v>F</v>
      </c>
    </row>
    <row r="18" spans="1:33" ht="46.15" customHeight="1">
      <c r="A18" s="87" t="e">
        <f t="shared" si="8"/>
        <v>#NUM!</v>
      </c>
      <c r="B18" s="100" t="s">
        <v>30</v>
      </c>
      <c r="C18" s="88" t="s">
        <v>3</v>
      </c>
      <c r="D18" s="103" t="s">
        <v>30</v>
      </c>
      <c r="E18" s="89" t="str">
        <f t="shared" si="15"/>
        <v/>
      </c>
      <c r="F18" s="90" t="s">
        <v>28</v>
      </c>
      <c r="G18" s="91" t="str">
        <f t="shared" si="16"/>
        <v/>
      </c>
      <c r="H18" s="143" t="s">
        <v>29</v>
      </c>
      <c r="I18" s="145" t="str">
        <f t="shared" si="9"/>
        <v/>
      </c>
      <c r="J18" s="148"/>
      <c r="K18" s="92" t="str">
        <f t="shared" si="10"/>
        <v/>
      </c>
      <c r="L18" s="165" t="s">
        <v>0</v>
      </c>
      <c r="M18" s="168"/>
      <c r="N18" s="169"/>
      <c r="O18" s="26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7" t="e">
        <f t="shared" si="12"/>
        <v>#NUM!</v>
      </c>
      <c r="AA18" s="42" t="str">
        <f t="shared" si="14"/>
        <v/>
      </c>
      <c r="AB18" s="43"/>
      <c r="AF18" s="142" t="str">
        <f>初期条件設定表!U12</f>
        <v>総合テスト</v>
      </c>
      <c r="AG18" s="172" t="str">
        <f>初期条件設定表!V12</f>
        <v>G</v>
      </c>
    </row>
    <row r="19" spans="1:33" ht="46.15" customHeight="1">
      <c r="A19" s="87" t="e">
        <f t="shared" si="8"/>
        <v>#NUM!</v>
      </c>
      <c r="B19" s="100" t="s">
        <v>30</v>
      </c>
      <c r="C19" s="88" t="s">
        <v>3</v>
      </c>
      <c r="D19" s="103" t="s">
        <v>30</v>
      </c>
      <c r="E19" s="89" t="str">
        <f t="shared" si="15"/>
        <v/>
      </c>
      <c r="F19" s="90" t="s">
        <v>28</v>
      </c>
      <c r="G19" s="91" t="str">
        <f t="shared" si="16"/>
        <v/>
      </c>
      <c r="H19" s="143" t="s">
        <v>29</v>
      </c>
      <c r="I19" s="145" t="str">
        <f t="shared" si="9"/>
        <v/>
      </c>
      <c r="J19" s="148"/>
      <c r="K19" s="92" t="str">
        <f t="shared" si="10"/>
        <v/>
      </c>
      <c r="L19" s="165" t="s">
        <v>0</v>
      </c>
      <c r="M19" s="168"/>
      <c r="N19" s="169"/>
      <c r="O19" s="26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7" t="e">
        <f t="shared" si="12"/>
        <v>#NUM!</v>
      </c>
      <c r="AA19" s="42" t="str">
        <f t="shared" si="14"/>
        <v/>
      </c>
      <c r="AB19" s="43"/>
      <c r="AF19" s="142" t="str">
        <f>初期条件設定表!U13</f>
        <v xml:space="preserve"> </v>
      </c>
      <c r="AG19" s="172" t="str">
        <f>初期条件設定表!V13</f>
        <v>H</v>
      </c>
    </row>
    <row r="20" spans="1:33" ht="46.15" customHeight="1">
      <c r="A20" s="87" t="e">
        <f t="shared" si="8"/>
        <v>#NUM!</v>
      </c>
      <c r="B20" s="100" t="s">
        <v>30</v>
      </c>
      <c r="C20" s="88" t="s">
        <v>3</v>
      </c>
      <c r="D20" s="103" t="s">
        <v>30</v>
      </c>
      <c r="E20" s="89" t="str">
        <f t="shared" si="15"/>
        <v/>
      </c>
      <c r="F20" s="90" t="s">
        <v>28</v>
      </c>
      <c r="G20" s="91" t="str">
        <f t="shared" si="16"/>
        <v/>
      </c>
      <c r="H20" s="143" t="s">
        <v>29</v>
      </c>
      <c r="I20" s="145" t="str">
        <f t="shared" si="9"/>
        <v/>
      </c>
      <c r="J20" s="148"/>
      <c r="K20" s="92" t="str">
        <f t="shared" si="10"/>
        <v/>
      </c>
      <c r="L20" s="165" t="s">
        <v>0</v>
      </c>
      <c r="M20" s="168"/>
      <c r="N20" s="169"/>
      <c r="O20" s="26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7" t="e">
        <f t="shared" si="12"/>
        <v>#NUM!</v>
      </c>
      <c r="AA20" s="42" t="str">
        <f t="shared" si="14"/>
        <v/>
      </c>
      <c r="AB20" s="43"/>
      <c r="AF20" s="142" t="str">
        <f>初期条件設定表!U14</f>
        <v xml:space="preserve"> </v>
      </c>
      <c r="AG20" s="172" t="str">
        <f>初期条件設定表!V14</f>
        <v>I</v>
      </c>
    </row>
    <row r="21" spans="1:33" ht="46.15" customHeight="1">
      <c r="A21" s="87" t="e">
        <f t="shared" si="8"/>
        <v>#NUM!</v>
      </c>
      <c r="B21" s="100" t="s">
        <v>30</v>
      </c>
      <c r="C21" s="88" t="s">
        <v>3</v>
      </c>
      <c r="D21" s="103" t="s">
        <v>30</v>
      </c>
      <c r="E21" s="89" t="str">
        <f t="shared" si="15"/>
        <v/>
      </c>
      <c r="F21" s="90" t="s">
        <v>28</v>
      </c>
      <c r="G21" s="91" t="str">
        <f t="shared" si="16"/>
        <v/>
      </c>
      <c r="H21" s="143" t="s">
        <v>29</v>
      </c>
      <c r="I21" s="145" t="str">
        <f t="shared" si="9"/>
        <v/>
      </c>
      <c r="J21" s="148"/>
      <c r="K21" s="92" t="str">
        <f t="shared" si="10"/>
        <v/>
      </c>
      <c r="L21" s="165" t="s">
        <v>0</v>
      </c>
      <c r="M21" s="168"/>
      <c r="N21" s="169"/>
      <c r="O21" s="26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7" t="e">
        <f t="shared" si="12"/>
        <v>#NUM!</v>
      </c>
      <c r="AA21" s="42" t="str">
        <f t="shared" si="14"/>
        <v/>
      </c>
      <c r="AB21" s="43"/>
      <c r="AF21" s="142" t="str">
        <f>初期条件設定表!U15</f>
        <v xml:space="preserve"> </v>
      </c>
      <c r="AG21" s="172" t="str">
        <f>初期条件設定表!V15</f>
        <v>J</v>
      </c>
    </row>
    <row r="22" spans="1:33" ht="46.15" customHeight="1">
      <c r="A22" s="87" t="e">
        <f t="shared" si="8"/>
        <v>#NUM!</v>
      </c>
      <c r="B22" s="100" t="s">
        <v>30</v>
      </c>
      <c r="C22" s="88" t="s">
        <v>3</v>
      </c>
      <c r="D22" s="103" t="s">
        <v>30</v>
      </c>
      <c r="E22" s="89" t="str">
        <f t="shared" si="15"/>
        <v/>
      </c>
      <c r="F22" s="90" t="s">
        <v>28</v>
      </c>
      <c r="G22" s="91" t="str">
        <f t="shared" si="16"/>
        <v/>
      </c>
      <c r="H22" s="143" t="s">
        <v>29</v>
      </c>
      <c r="I22" s="145" t="str">
        <f t="shared" si="9"/>
        <v/>
      </c>
      <c r="J22" s="148"/>
      <c r="K22" s="92" t="str">
        <f t="shared" si="10"/>
        <v/>
      </c>
      <c r="L22" s="165" t="s">
        <v>0</v>
      </c>
      <c r="M22" s="168"/>
      <c r="N22" s="169"/>
      <c r="O22" s="26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7" t="e">
        <f t="shared" si="12"/>
        <v>#NUM!</v>
      </c>
      <c r="AA22" s="42" t="str">
        <f t="shared" si="14"/>
        <v/>
      </c>
      <c r="AB22" s="43"/>
      <c r="AF22" s="142" t="str">
        <f>初期条件設定表!U16</f>
        <v xml:space="preserve"> </v>
      </c>
      <c r="AG22" s="172" t="str">
        <f>初期条件設定表!V16</f>
        <v>K</v>
      </c>
    </row>
    <row r="23" spans="1:33" ht="46.15" customHeight="1">
      <c r="A23" s="87" t="e">
        <f t="shared" si="8"/>
        <v>#NUM!</v>
      </c>
      <c r="B23" s="100" t="s">
        <v>30</v>
      </c>
      <c r="C23" s="88" t="s">
        <v>3</v>
      </c>
      <c r="D23" s="103" t="s">
        <v>30</v>
      </c>
      <c r="E23" s="89" t="str">
        <f t="shared" si="15"/>
        <v/>
      </c>
      <c r="F23" s="90" t="s">
        <v>28</v>
      </c>
      <c r="G23" s="91" t="str">
        <f t="shared" si="16"/>
        <v/>
      </c>
      <c r="H23" s="143" t="s">
        <v>29</v>
      </c>
      <c r="I23" s="145" t="str">
        <f t="shared" si="9"/>
        <v/>
      </c>
      <c r="J23" s="148"/>
      <c r="K23" s="92" t="str">
        <f t="shared" si="10"/>
        <v/>
      </c>
      <c r="L23" s="165" t="s">
        <v>0</v>
      </c>
      <c r="M23" s="168"/>
      <c r="N23" s="169"/>
      <c r="O23" s="26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7" t="e">
        <f t="shared" si="12"/>
        <v>#NUM!</v>
      </c>
      <c r="AA23" s="42" t="str">
        <f t="shared" si="14"/>
        <v/>
      </c>
      <c r="AB23" s="43"/>
      <c r="AF23" s="142" t="str">
        <f>初期条件設定表!U17</f>
        <v xml:space="preserve"> </v>
      </c>
      <c r="AG23" s="172" t="str">
        <f>初期条件設定表!V17</f>
        <v>L</v>
      </c>
    </row>
    <row r="24" spans="1:33" ht="46.15" customHeight="1">
      <c r="A24" s="87" t="e">
        <f t="shared" si="8"/>
        <v>#NUM!</v>
      </c>
      <c r="B24" s="100" t="s">
        <v>30</v>
      </c>
      <c r="C24" s="88" t="s">
        <v>3</v>
      </c>
      <c r="D24" s="103" t="s">
        <v>30</v>
      </c>
      <c r="E24" s="89" t="str">
        <f t="shared" si="15"/>
        <v/>
      </c>
      <c r="F24" s="90" t="s">
        <v>28</v>
      </c>
      <c r="G24" s="91" t="str">
        <f t="shared" si="16"/>
        <v/>
      </c>
      <c r="H24" s="143" t="s">
        <v>29</v>
      </c>
      <c r="I24" s="145" t="str">
        <f t="shared" si="9"/>
        <v/>
      </c>
      <c r="J24" s="148"/>
      <c r="K24" s="92" t="str">
        <f t="shared" si="10"/>
        <v/>
      </c>
      <c r="L24" s="165" t="s">
        <v>0</v>
      </c>
      <c r="M24" s="168"/>
      <c r="N24" s="169"/>
      <c r="O24" s="26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7" t="e">
        <f t="shared" si="12"/>
        <v>#NUM!</v>
      </c>
      <c r="AA24" s="42" t="str">
        <f t="shared" si="14"/>
        <v/>
      </c>
      <c r="AB24" s="43"/>
      <c r="AF24" s="142" t="str">
        <f>初期条件設定表!U18</f>
        <v xml:space="preserve"> </v>
      </c>
      <c r="AG24" s="172" t="str">
        <f>初期条件設定表!V18</f>
        <v>M</v>
      </c>
    </row>
    <row r="25" spans="1:33" ht="46.15" customHeight="1">
      <c r="A25" s="87" t="e">
        <f t="shared" si="8"/>
        <v>#NUM!</v>
      </c>
      <c r="B25" s="100" t="s">
        <v>30</v>
      </c>
      <c r="C25" s="88" t="s">
        <v>3</v>
      </c>
      <c r="D25" s="103" t="s">
        <v>30</v>
      </c>
      <c r="E25" s="89" t="str">
        <f t="shared" si="15"/>
        <v/>
      </c>
      <c r="F25" s="90" t="s">
        <v>28</v>
      </c>
      <c r="G25" s="91" t="str">
        <f t="shared" si="16"/>
        <v/>
      </c>
      <c r="H25" s="143" t="s">
        <v>29</v>
      </c>
      <c r="I25" s="145" t="str">
        <f t="shared" si="9"/>
        <v/>
      </c>
      <c r="J25" s="148"/>
      <c r="K25" s="92" t="str">
        <f t="shared" si="10"/>
        <v/>
      </c>
      <c r="L25" s="165" t="s">
        <v>0</v>
      </c>
      <c r="M25" s="168"/>
      <c r="N25" s="169"/>
      <c r="O25" s="26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7" t="e">
        <f t="shared" si="12"/>
        <v>#NUM!</v>
      </c>
      <c r="AA25" s="42" t="str">
        <f t="shared" si="14"/>
        <v/>
      </c>
      <c r="AB25" s="43"/>
      <c r="AF25" s="142" t="str">
        <f>初期条件設定表!U19</f>
        <v xml:space="preserve"> </v>
      </c>
      <c r="AG25" s="172" t="str">
        <f>初期条件設定表!V19</f>
        <v>N</v>
      </c>
    </row>
    <row r="26" spans="1:33" ht="46.15" customHeight="1">
      <c r="A26" s="87" t="e">
        <f t="shared" si="8"/>
        <v>#NUM!</v>
      </c>
      <c r="B26" s="100" t="s">
        <v>30</v>
      </c>
      <c r="C26" s="88" t="s">
        <v>3</v>
      </c>
      <c r="D26" s="103" t="s">
        <v>30</v>
      </c>
      <c r="E26" s="89" t="str">
        <f t="shared" si="15"/>
        <v/>
      </c>
      <c r="F26" s="90" t="s">
        <v>28</v>
      </c>
      <c r="G26" s="91" t="str">
        <f t="shared" si="16"/>
        <v/>
      </c>
      <c r="H26" s="143" t="s">
        <v>29</v>
      </c>
      <c r="I26" s="145" t="str">
        <f t="shared" si="9"/>
        <v/>
      </c>
      <c r="J26" s="148"/>
      <c r="K26" s="92" t="str">
        <f t="shared" si="10"/>
        <v/>
      </c>
      <c r="L26" s="165" t="s">
        <v>0</v>
      </c>
      <c r="M26" s="168"/>
      <c r="N26" s="169"/>
      <c r="O26" s="26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7" t="e">
        <f t="shared" si="12"/>
        <v>#NUM!</v>
      </c>
      <c r="AA26" s="42" t="str">
        <f t="shared" si="14"/>
        <v/>
      </c>
      <c r="AB26" s="43"/>
      <c r="AF26" s="142" t="str">
        <f>初期条件設定表!U20</f>
        <v xml:space="preserve"> </v>
      </c>
      <c r="AG26" s="172" t="str">
        <f>初期条件設定表!V20</f>
        <v>O</v>
      </c>
    </row>
    <row r="27" spans="1:33" ht="46.15" customHeight="1">
      <c r="A27" s="87" t="e">
        <f t="shared" si="8"/>
        <v>#NUM!</v>
      </c>
      <c r="B27" s="100" t="s">
        <v>30</v>
      </c>
      <c r="C27" s="88" t="s">
        <v>3</v>
      </c>
      <c r="D27" s="103" t="s">
        <v>30</v>
      </c>
      <c r="E27" s="89" t="str">
        <f t="shared" si="15"/>
        <v/>
      </c>
      <c r="F27" s="90" t="s">
        <v>28</v>
      </c>
      <c r="G27" s="91" t="str">
        <f t="shared" si="16"/>
        <v/>
      </c>
      <c r="H27" s="143" t="s">
        <v>29</v>
      </c>
      <c r="I27" s="145" t="str">
        <f t="shared" si="9"/>
        <v/>
      </c>
      <c r="J27" s="148"/>
      <c r="K27" s="92" t="str">
        <f t="shared" si="10"/>
        <v/>
      </c>
      <c r="L27" s="165" t="s">
        <v>0</v>
      </c>
      <c r="M27" s="168"/>
      <c r="N27" s="169"/>
      <c r="O27" s="26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7" t="e">
        <f t="shared" si="12"/>
        <v>#NUM!</v>
      </c>
      <c r="AA27" s="42" t="str">
        <f t="shared" si="14"/>
        <v/>
      </c>
      <c r="AB27" s="43"/>
      <c r="AF27" s="142" t="str">
        <f>初期条件設定表!U21</f>
        <v xml:space="preserve"> </v>
      </c>
      <c r="AG27" s="172" t="str">
        <f>初期条件設定表!V21</f>
        <v>P</v>
      </c>
    </row>
    <row r="28" spans="1:33" ht="46.15" customHeight="1">
      <c r="A28" s="87" t="e">
        <f t="shared" si="8"/>
        <v>#NUM!</v>
      </c>
      <c r="B28" s="100" t="s">
        <v>30</v>
      </c>
      <c r="C28" s="88" t="s">
        <v>3</v>
      </c>
      <c r="D28" s="103" t="s">
        <v>30</v>
      </c>
      <c r="E28" s="89" t="str">
        <f t="shared" si="15"/>
        <v/>
      </c>
      <c r="F28" s="90" t="s">
        <v>28</v>
      </c>
      <c r="G28" s="91" t="str">
        <f t="shared" si="16"/>
        <v/>
      </c>
      <c r="H28" s="143" t="s">
        <v>29</v>
      </c>
      <c r="I28" s="145" t="str">
        <f t="shared" si="9"/>
        <v/>
      </c>
      <c r="J28" s="148"/>
      <c r="K28" s="92" t="str">
        <f t="shared" si="10"/>
        <v/>
      </c>
      <c r="L28" s="165" t="s">
        <v>0</v>
      </c>
      <c r="M28" s="168"/>
      <c r="N28" s="169"/>
      <c r="O28" s="26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7" t="e">
        <f t="shared" si="12"/>
        <v>#NUM!</v>
      </c>
      <c r="AA28" s="42" t="str">
        <f t="shared" si="14"/>
        <v/>
      </c>
      <c r="AB28" s="43"/>
      <c r="AF28" s="142" t="str">
        <f>初期条件設定表!U22</f>
        <v xml:space="preserve"> </v>
      </c>
      <c r="AG28" s="172" t="str">
        <f>初期条件設定表!V22</f>
        <v>Q</v>
      </c>
    </row>
    <row r="29" spans="1:33" ht="46.15" customHeight="1">
      <c r="A29" s="87" t="e">
        <f t="shared" si="8"/>
        <v>#NUM!</v>
      </c>
      <c r="B29" s="100" t="s">
        <v>30</v>
      </c>
      <c r="C29" s="88" t="s">
        <v>3</v>
      </c>
      <c r="D29" s="103" t="s">
        <v>30</v>
      </c>
      <c r="E29" s="89" t="str">
        <f t="shared" si="15"/>
        <v/>
      </c>
      <c r="F29" s="90" t="s">
        <v>28</v>
      </c>
      <c r="G29" s="91" t="str">
        <f t="shared" si="16"/>
        <v/>
      </c>
      <c r="H29" s="143" t="s">
        <v>29</v>
      </c>
      <c r="I29" s="145" t="str">
        <f t="shared" si="9"/>
        <v/>
      </c>
      <c r="J29" s="148"/>
      <c r="K29" s="92" t="str">
        <f t="shared" si="10"/>
        <v/>
      </c>
      <c r="L29" s="165" t="s">
        <v>0</v>
      </c>
      <c r="M29" s="168"/>
      <c r="N29" s="169"/>
      <c r="O29" s="26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7" t="e">
        <f t="shared" si="12"/>
        <v>#NUM!</v>
      </c>
      <c r="AA29" s="42" t="str">
        <f t="shared" si="14"/>
        <v/>
      </c>
      <c r="AB29" s="43"/>
      <c r="AF29" s="142" t="str">
        <f>初期条件設定表!U23</f>
        <v xml:space="preserve"> </v>
      </c>
      <c r="AG29" s="172" t="str">
        <f>初期条件設定表!V23</f>
        <v>R</v>
      </c>
    </row>
    <row r="30" spans="1:33" ht="46.15" customHeight="1">
      <c r="A30" s="87" t="e">
        <f t="shared" si="8"/>
        <v>#NUM!</v>
      </c>
      <c r="B30" s="100" t="s">
        <v>30</v>
      </c>
      <c r="C30" s="88" t="s">
        <v>3</v>
      </c>
      <c r="D30" s="103" t="s">
        <v>30</v>
      </c>
      <c r="E30" s="89" t="str">
        <f t="shared" si="15"/>
        <v/>
      </c>
      <c r="F30" s="90" t="s">
        <v>28</v>
      </c>
      <c r="G30" s="91" t="str">
        <f t="shared" si="16"/>
        <v/>
      </c>
      <c r="H30" s="143" t="s">
        <v>29</v>
      </c>
      <c r="I30" s="145" t="str">
        <f t="shared" si="9"/>
        <v/>
      </c>
      <c r="J30" s="148"/>
      <c r="K30" s="92" t="str">
        <f t="shared" si="10"/>
        <v/>
      </c>
      <c r="L30" s="165" t="s">
        <v>0</v>
      </c>
      <c r="M30" s="168"/>
      <c r="N30" s="169"/>
      <c r="O30" s="26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7" t="e">
        <f t="shared" si="12"/>
        <v>#NUM!</v>
      </c>
      <c r="AA30" s="42" t="str">
        <f t="shared" si="14"/>
        <v/>
      </c>
      <c r="AB30" s="43"/>
      <c r="AF30" s="142" t="str">
        <f>初期条件設定表!U24</f>
        <v xml:space="preserve"> </v>
      </c>
      <c r="AG30" s="172" t="str">
        <f>初期条件設定表!V24</f>
        <v>S</v>
      </c>
    </row>
    <row r="31" spans="1:33" ht="46.15" customHeight="1">
      <c r="A31" s="87" t="e">
        <f t="shared" si="8"/>
        <v>#NUM!</v>
      </c>
      <c r="B31" s="101" t="s">
        <v>30</v>
      </c>
      <c r="C31" s="93" t="s">
        <v>3</v>
      </c>
      <c r="D31" s="104" t="s">
        <v>30</v>
      </c>
      <c r="E31" s="89" t="str">
        <f t="shared" si="15"/>
        <v/>
      </c>
      <c r="F31" s="90" t="s">
        <v>28</v>
      </c>
      <c r="G31" s="91" t="str">
        <f t="shared" si="16"/>
        <v/>
      </c>
      <c r="H31" s="143" t="s">
        <v>29</v>
      </c>
      <c r="I31" s="145" t="str">
        <f t="shared" si="9"/>
        <v/>
      </c>
      <c r="J31" s="148"/>
      <c r="K31" s="92" t="str">
        <f t="shared" si="10"/>
        <v/>
      </c>
      <c r="L31" s="165" t="s">
        <v>0</v>
      </c>
      <c r="M31" s="168"/>
      <c r="N31" s="169"/>
      <c r="O31" s="26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7" t="e">
        <f t="shared" si="12"/>
        <v>#NUM!</v>
      </c>
      <c r="AA31" s="42" t="str">
        <f t="shared" si="14"/>
        <v/>
      </c>
      <c r="AB31" s="43"/>
      <c r="AF31" s="142" t="str">
        <f>初期条件設定表!U25</f>
        <v xml:space="preserve"> </v>
      </c>
      <c r="AG31" s="172" t="str">
        <f>初期条件設定表!V25</f>
        <v>T</v>
      </c>
    </row>
    <row r="32" spans="1:33" ht="46.15" customHeight="1">
      <c r="A32" s="87" t="e">
        <f t="shared" si="8"/>
        <v>#NUM!</v>
      </c>
      <c r="B32" s="100" t="s">
        <v>30</v>
      </c>
      <c r="C32" s="88" t="s">
        <v>3</v>
      </c>
      <c r="D32" s="103" t="s">
        <v>30</v>
      </c>
      <c r="E32" s="89" t="str">
        <f t="shared" si="15"/>
        <v/>
      </c>
      <c r="F32" s="90" t="s">
        <v>28</v>
      </c>
      <c r="G32" s="91" t="str">
        <f t="shared" si="16"/>
        <v/>
      </c>
      <c r="H32" s="143" t="s">
        <v>29</v>
      </c>
      <c r="I32" s="145" t="str">
        <f t="shared" si="9"/>
        <v/>
      </c>
      <c r="J32" s="148"/>
      <c r="K32" s="92" t="str">
        <f t="shared" si="10"/>
        <v/>
      </c>
      <c r="L32" s="165" t="s">
        <v>0</v>
      </c>
      <c r="M32" s="168"/>
      <c r="N32" s="263"/>
      <c r="O32" s="26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7" t="e">
        <f t="shared" si="12"/>
        <v>#NUM!</v>
      </c>
      <c r="AA32" s="42" t="str">
        <f t="shared" si="14"/>
        <v/>
      </c>
      <c r="AB32" s="43"/>
      <c r="AF32" s="142" t="str">
        <f>初期条件設定表!U26</f>
        <v xml:space="preserve"> </v>
      </c>
      <c r="AG32" s="172" t="str">
        <f>初期条件設定表!V26</f>
        <v xml:space="preserve"> </v>
      </c>
    </row>
    <row r="33" spans="1:33" ht="46.15" customHeight="1">
      <c r="A33" s="87" t="e">
        <f t="shared" si="8"/>
        <v>#NUM!</v>
      </c>
      <c r="B33" s="100" t="s">
        <v>30</v>
      </c>
      <c r="C33" s="88" t="s">
        <v>3</v>
      </c>
      <c r="D33" s="103" t="s">
        <v>30</v>
      </c>
      <c r="E33" s="89" t="str">
        <f t="shared" si="15"/>
        <v/>
      </c>
      <c r="F33" s="90" t="s">
        <v>28</v>
      </c>
      <c r="G33" s="91" t="str">
        <f t="shared" si="16"/>
        <v/>
      </c>
      <c r="H33" s="143" t="s">
        <v>29</v>
      </c>
      <c r="I33" s="145" t="str">
        <f t="shared" si="9"/>
        <v/>
      </c>
      <c r="J33" s="148"/>
      <c r="K33" s="92" t="str">
        <f t="shared" si="10"/>
        <v/>
      </c>
      <c r="L33" s="83" t="s">
        <v>0</v>
      </c>
      <c r="M33" s="168"/>
      <c r="N33" s="169"/>
      <c r="O33" s="261"/>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7" t="e">
        <f t="shared" si="12"/>
        <v>#NUM!</v>
      </c>
      <c r="AA33" s="42" t="str">
        <f t="shared" si="14"/>
        <v/>
      </c>
      <c r="AB33" s="43"/>
    </row>
    <row r="34" spans="1:33" ht="46.15" customHeight="1">
      <c r="A34" s="87" t="e">
        <f t="shared" si="8"/>
        <v>#NUM!</v>
      </c>
      <c r="B34" s="100" t="s">
        <v>30</v>
      </c>
      <c r="C34" s="88" t="s">
        <v>3</v>
      </c>
      <c r="D34" s="103" t="s">
        <v>30</v>
      </c>
      <c r="E34" s="89" t="str">
        <f t="shared" si="15"/>
        <v/>
      </c>
      <c r="F34" s="90" t="s">
        <v>28</v>
      </c>
      <c r="G34" s="91" t="str">
        <f t="shared" si="16"/>
        <v/>
      </c>
      <c r="H34" s="143" t="s">
        <v>29</v>
      </c>
      <c r="I34" s="145" t="str">
        <f t="shared" si="9"/>
        <v/>
      </c>
      <c r="J34" s="148"/>
      <c r="K34" s="92" t="str">
        <f t="shared" si="10"/>
        <v/>
      </c>
      <c r="L34" s="83" t="s">
        <v>0</v>
      </c>
      <c r="M34" s="168"/>
      <c r="N34" s="169"/>
      <c r="O34" s="261"/>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9" si="17">IF(OR(DBCS($B34)="：",$B34="",DBCS($D34)="：",$D34=""),"",SUM(S34:W34))</f>
        <v/>
      </c>
      <c r="Y34" s="73" t="str">
        <f t="shared" si="13"/>
        <v/>
      </c>
      <c r="Z34" s="87" t="e">
        <f t="shared" si="12"/>
        <v>#NUM!</v>
      </c>
      <c r="AA34" s="42"/>
      <c r="AB34" s="43"/>
    </row>
    <row r="35" spans="1:33" ht="46.15" customHeight="1" thickBot="1">
      <c r="A35" s="87" t="e">
        <f t="shared" ref="A35:A38" si="18">Z35</f>
        <v>#NUM!</v>
      </c>
      <c r="B35" s="101" t="s">
        <v>30</v>
      </c>
      <c r="C35" s="93" t="s">
        <v>3</v>
      </c>
      <c r="D35" s="104" t="s">
        <v>30</v>
      </c>
      <c r="E35" s="89" t="str">
        <f t="shared" ref="E35:E38" si="19">IFERROR(HOUR(R35),"")</f>
        <v/>
      </c>
      <c r="F35" s="90" t="s">
        <v>28</v>
      </c>
      <c r="G35" s="91" t="str">
        <f t="shared" ref="G35:G38" si="20">IFERROR(MINUTE(R35),"")</f>
        <v/>
      </c>
      <c r="H35" s="143" t="s">
        <v>29</v>
      </c>
      <c r="I35" s="145" t="str">
        <f t="shared" ref="I35:I38" si="21">U35</f>
        <v/>
      </c>
      <c r="J35" s="148"/>
      <c r="K35" s="92" t="str">
        <f t="shared" ref="K35:K38" si="22">IFERROR((E35+G35/60)*$B$5,"")</f>
        <v/>
      </c>
      <c r="L35" s="165" t="s">
        <v>0</v>
      </c>
      <c r="M35" s="168"/>
      <c r="N35" s="169"/>
      <c r="O35" s="261"/>
      <c r="P35" s="71" t="str">
        <f t="shared" ref="P35:P38" si="23">IF(OR(DBCS(B35)="：",B35="",DBCS(D35)="：",D35=""),"",$D35-$B35)</f>
        <v/>
      </c>
      <c r="Q35" s="71" t="str">
        <f t="shared" ref="Q35:Q38" si="24">IFERROR(IF(J35="",D35-B35-X35,D35-B35-J35-X35),"")</f>
        <v/>
      </c>
      <c r="R35" s="72" t="str">
        <f t="shared" ref="R35:R38" si="25">IFERROR(MIN(IF(Q35&gt;0,FLOOR(Q35,"0:30"),""),$AK$6),"")</f>
        <v/>
      </c>
      <c r="S35" s="73" t="str">
        <f t="shared" ref="S35:S38" si="26">IF(OR(DBCS($B35)="：",$B35="",DBCS($D35)="：",$D35=""),"",MAX(MIN($D35,AG$1)-MAX($B35,TIME(0,0,0)),0))</f>
        <v/>
      </c>
      <c r="T35" s="73" t="str">
        <f t="shared" ref="T35:T38" si="27">IF(OR(DBCS($B35)="：",$B35="",DBCS($D35)="：",$D35=""),"",MAX(MIN($D35,AH$2)-MAX($B35,$AG$2),0))</f>
        <v/>
      </c>
      <c r="U35" s="73" t="str">
        <f t="shared" si="5"/>
        <v/>
      </c>
      <c r="V35" s="73" t="str">
        <f t="shared" si="6"/>
        <v/>
      </c>
      <c r="W35" s="73" t="str">
        <f t="shared" si="7"/>
        <v/>
      </c>
      <c r="X35" s="73" t="str">
        <f t="shared" ref="X35:X37" si="28">IF(OR(DBCS($B35)="：",$B35="",DBCS($D35)="：",$D35=""),"",SUM(S35:W35))</f>
        <v/>
      </c>
      <c r="Y35" s="73" t="str">
        <f t="shared" si="13"/>
        <v/>
      </c>
      <c r="Z35" s="87" t="e">
        <f t="shared" si="12"/>
        <v>#NUM!</v>
      </c>
      <c r="AA35" s="42" t="str">
        <f t="shared" si="14"/>
        <v/>
      </c>
      <c r="AB35" s="43"/>
      <c r="AF35" s="142">
        <f>初期条件設定表!U29</f>
        <v>0</v>
      </c>
      <c r="AG35" s="172">
        <f>初期条件設定表!V29</f>
        <v>0</v>
      </c>
    </row>
    <row r="36" spans="1:33" ht="46.15" hidden="1" customHeight="1">
      <c r="A36" s="87" t="e">
        <f t="shared" si="18"/>
        <v>#NUM!</v>
      </c>
      <c r="B36" s="100" t="s">
        <v>30</v>
      </c>
      <c r="C36" s="88" t="s">
        <v>3</v>
      </c>
      <c r="D36" s="103" t="s">
        <v>30</v>
      </c>
      <c r="E36" s="89" t="str">
        <f t="shared" si="19"/>
        <v/>
      </c>
      <c r="F36" s="90" t="s">
        <v>28</v>
      </c>
      <c r="G36" s="91" t="str">
        <f t="shared" si="20"/>
        <v/>
      </c>
      <c r="H36" s="143" t="s">
        <v>29</v>
      </c>
      <c r="I36" s="145" t="str">
        <f t="shared" si="21"/>
        <v/>
      </c>
      <c r="J36" s="148"/>
      <c r="K36" s="92" t="str">
        <f t="shared" si="22"/>
        <v/>
      </c>
      <c r="L36" s="165" t="s">
        <v>0</v>
      </c>
      <c r="M36" s="168"/>
      <c r="N36" s="169"/>
      <c r="O36" s="261"/>
      <c r="P36" s="71" t="str">
        <f t="shared" si="23"/>
        <v/>
      </c>
      <c r="Q36" s="71" t="str">
        <f t="shared" si="24"/>
        <v/>
      </c>
      <c r="R36" s="72" t="str">
        <f t="shared" si="25"/>
        <v/>
      </c>
      <c r="S36" s="73" t="str">
        <f t="shared" si="26"/>
        <v/>
      </c>
      <c r="T36" s="73" t="str">
        <f t="shared" si="27"/>
        <v/>
      </c>
      <c r="U36" s="73" t="str">
        <f t="shared" si="5"/>
        <v/>
      </c>
      <c r="V36" s="73" t="str">
        <f t="shared" si="6"/>
        <v/>
      </c>
      <c r="W36" s="73" t="str">
        <f t="shared" si="7"/>
        <v/>
      </c>
      <c r="X36" s="73" t="str">
        <f t="shared" si="28"/>
        <v/>
      </c>
      <c r="Y36" s="73" t="str">
        <f t="shared" si="13"/>
        <v/>
      </c>
      <c r="Z36" s="87" t="e">
        <f t="shared" si="12"/>
        <v>#NUM!</v>
      </c>
      <c r="AA36" s="42" t="str">
        <f t="shared" si="14"/>
        <v/>
      </c>
      <c r="AB36" s="43"/>
      <c r="AF36" s="142">
        <f>初期条件設定表!U30</f>
        <v>0</v>
      </c>
      <c r="AG36" s="172">
        <f>初期条件設定表!V30</f>
        <v>0</v>
      </c>
    </row>
    <row r="37" spans="1:33" ht="46.15" hidden="1" customHeight="1">
      <c r="A37" s="87" t="e">
        <f t="shared" si="18"/>
        <v>#NUM!</v>
      </c>
      <c r="B37" s="100" t="s">
        <v>30</v>
      </c>
      <c r="C37" s="88" t="s">
        <v>3</v>
      </c>
      <c r="D37" s="103" t="s">
        <v>30</v>
      </c>
      <c r="E37" s="89" t="str">
        <f t="shared" si="19"/>
        <v/>
      </c>
      <c r="F37" s="90" t="s">
        <v>28</v>
      </c>
      <c r="G37" s="91" t="str">
        <f t="shared" si="20"/>
        <v/>
      </c>
      <c r="H37" s="143" t="s">
        <v>29</v>
      </c>
      <c r="I37" s="145" t="str">
        <f t="shared" si="21"/>
        <v/>
      </c>
      <c r="J37" s="148"/>
      <c r="K37" s="92" t="str">
        <f t="shared" si="22"/>
        <v/>
      </c>
      <c r="L37" s="83" t="s">
        <v>0</v>
      </c>
      <c r="M37" s="168"/>
      <c r="N37" s="169"/>
      <c r="O37" s="261"/>
      <c r="P37" s="71" t="str">
        <f t="shared" si="23"/>
        <v/>
      </c>
      <c r="Q37" s="71" t="str">
        <f t="shared" si="24"/>
        <v/>
      </c>
      <c r="R37" s="72" t="str">
        <f t="shared" si="25"/>
        <v/>
      </c>
      <c r="S37" s="73" t="str">
        <f t="shared" si="26"/>
        <v/>
      </c>
      <c r="T37" s="73" t="str">
        <f t="shared" si="27"/>
        <v/>
      </c>
      <c r="U37" s="73" t="str">
        <f t="shared" si="5"/>
        <v/>
      </c>
      <c r="V37" s="73" t="str">
        <f t="shared" si="6"/>
        <v/>
      </c>
      <c r="W37" s="73" t="str">
        <f t="shared" si="7"/>
        <v/>
      </c>
      <c r="X37" s="73" t="str">
        <f t="shared" si="28"/>
        <v/>
      </c>
      <c r="Y37" s="73" t="str">
        <f t="shared" si="13"/>
        <v/>
      </c>
      <c r="Z37" s="87" t="e">
        <f t="shared" si="12"/>
        <v>#NUM!</v>
      </c>
      <c r="AA37" s="42" t="str">
        <f t="shared" si="14"/>
        <v/>
      </c>
      <c r="AB37" s="43"/>
    </row>
    <row r="38" spans="1:33" ht="46.15" hidden="1" customHeight="1">
      <c r="A38" s="87" t="e">
        <f t="shared" si="18"/>
        <v>#NUM!</v>
      </c>
      <c r="B38" s="100" t="s">
        <v>30</v>
      </c>
      <c r="C38" s="88" t="s">
        <v>3</v>
      </c>
      <c r="D38" s="103" t="s">
        <v>30</v>
      </c>
      <c r="E38" s="89" t="str">
        <f t="shared" si="19"/>
        <v/>
      </c>
      <c r="F38" s="90" t="s">
        <v>28</v>
      </c>
      <c r="G38" s="91" t="str">
        <f t="shared" si="20"/>
        <v/>
      </c>
      <c r="H38" s="143" t="s">
        <v>29</v>
      </c>
      <c r="I38" s="145" t="str">
        <f t="shared" si="21"/>
        <v/>
      </c>
      <c r="J38" s="148"/>
      <c r="K38" s="92" t="str">
        <f t="shared" si="22"/>
        <v/>
      </c>
      <c r="L38" s="83" t="s">
        <v>0</v>
      </c>
      <c r="M38" s="168"/>
      <c r="N38" s="169"/>
      <c r="O38" s="261"/>
      <c r="P38" s="71" t="str">
        <f t="shared" si="23"/>
        <v/>
      </c>
      <c r="Q38" s="71" t="str">
        <f t="shared" si="24"/>
        <v/>
      </c>
      <c r="R38" s="72" t="str">
        <f t="shared" si="25"/>
        <v/>
      </c>
      <c r="S38" s="73" t="str">
        <f t="shared" si="26"/>
        <v/>
      </c>
      <c r="T38" s="73" t="str">
        <f t="shared" si="27"/>
        <v/>
      </c>
      <c r="U38" s="73" t="str">
        <f t="shared" si="5"/>
        <v/>
      </c>
      <c r="V38" s="73" t="str">
        <f t="shared" si="6"/>
        <v/>
      </c>
      <c r="W38" s="73" t="str">
        <f t="shared" si="7"/>
        <v/>
      </c>
      <c r="X38" s="73" t="str">
        <f t="shared" ref="X38" si="29">IF(OR(DBCS($B38)="：",$B38="",DBCS($D38)="：",$D38=""),"",SUM(S38:W38))</f>
        <v/>
      </c>
      <c r="Y38" s="73" t="str">
        <f t="shared" si="13"/>
        <v/>
      </c>
      <c r="Z38" s="87" t="e">
        <f t="shared" si="12"/>
        <v>#NUM!</v>
      </c>
      <c r="AA38" s="42"/>
      <c r="AB38" s="43"/>
    </row>
    <row r="39" spans="1:33" ht="46.15" hidden="1" customHeight="1" thickBot="1">
      <c r="A39" s="94" t="e">
        <f t="shared" si="8"/>
        <v>#NUM!</v>
      </c>
      <c r="B39" s="102" t="s">
        <v>60</v>
      </c>
      <c r="C39" s="95" t="s">
        <v>24</v>
      </c>
      <c r="D39" s="105" t="s">
        <v>60</v>
      </c>
      <c r="E39" s="96" t="str">
        <f t="shared" si="15"/>
        <v/>
      </c>
      <c r="F39" s="97" t="s">
        <v>65</v>
      </c>
      <c r="G39" s="98" t="str">
        <f t="shared" si="16"/>
        <v/>
      </c>
      <c r="H39" s="144" t="s">
        <v>84</v>
      </c>
      <c r="I39" s="146" t="str">
        <f t="shared" si="9"/>
        <v/>
      </c>
      <c r="J39" s="149"/>
      <c r="K39" s="99" t="str">
        <f t="shared" si="10"/>
        <v/>
      </c>
      <c r="L39" s="84" t="s">
        <v>85</v>
      </c>
      <c r="M39" s="173"/>
      <c r="N39" s="265"/>
      <c r="O39" s="266"/>
      <c r="P39" s="71" t="str">
        <f t="shared" si="0"/>
        <v/>
      </c>
      <c r="Q39" s="71" t="str">
        <f t="shared" si="1"/>
        <v/>
      </c>
      <c r="R39" s="72" t="str">
        <f t="shared" si="2"/>
        <v/>
      </c>
      <c r="S39" s="73" t="str">
        <f t="shared" si="3"/>
        <v/>
      </c>
      <c r="T39" s="73" t="str">
        <f t="shared" si="4"/>
        <v/>
      </c>
      <c r="U39" s="73" t="str">
        <f t="shared" si="5"/>
        <v/>
      </c>
      <c r="V39" s="73" t="str">
        <f t="shared" si="6"/>
        <v/>
      </c>
      <c r="W39" s="73" t="str">
        <f t="shared" si="7"/>
        <v/>
      </c>
      <c r="X39" s="73" t="str">
        <f t="shared" si="17"/>
        <v/>
      </c>
      <c r="Y39" s="73" t="str">
        <f t="shared" si="13"/>
        <v/>
      </c>
      <c r="Z39" s="87" t="e">
        <f t="shared" si="12"/>
        <v>#NUM!</v>
      </c>
      <c r="AA39" s="42" t="str">
        <f>IF(OR(DBCS($B39)="：",$B39="",DBCS($D39)="：",$D39=""),"",MAX(MIN($D39,TIME(23,59,59))-MAX($B39,$AH$1),0))</f>
        <v/>
      </c>
      <c r="AB39" s="43"/>
    </row>
    <row r="40" spans="1:33" ht="41.25" customHeight="1" thickBot="1">
      <c r="A40" s="44" t="s">
        <v>31</v>
      </c>
      <c r="B40" s="361"/>
      <c r="C40" s="362"/>
      <c r="D40" s="363"/>
      <c r="E40" s="364">
        <f>SUM(E9:E39)+SUM(G9:G39)/60</f>
        <v>0</v>
      </c>
      <c r="F40" s="365"/>
      <c r="G40" s="366" t="s">
        <v>1</v>
      </c>
      <c r="H40" s="367"/>
      <c r="I40" s="150"/>
      <c r="J40" s="151"/>
      <c r="K40" s="85">
        <f>SUM(K9:K39)</f>
        <v>0</v>
      </c>
      <c r="L40" s="268" t="s">
        <v>0</v>
      </c>
      <c r="M40" s="380"/>
      <c r="N40" s="381"/>
      <c r="O40" s="382"/>
      <c r="P40" s="58"/>
      <c r="Q40" s="58"/>
      <c r="R40" s="58"/>
      <c r="S40" s="58"/>
      <c r="T40" s="58"/>
      <c r="U40" s="58"/>
      <c r="V40" s="58"/>
      <c r="W40" s="74"/>
      <c r="X40" s="74"/>
      <c r="Y40" s="74"/>
      <c r="Z40" s="74"/>
      <c r="AA40" s="43"/>
      <c r="AB40" s="43"/>
    </row>
    <row r="41" spans="1:33" ht="19.5" customHeight="1">
      <c r="A41" s="9"/>
      <c r="B41" s="10"/>
      <c r="C41" s="10"/>
      <c r="D41" s="10"/>
      <c r="E41" s="2"/>
      <c r="F41" s="2"/>
      <c r="G41" s="10"/>
      <c r="H41" s="10"/>
      <c r="I41" s="10"/>
      <c r="J41" s="10"/>
      <c r="K41" s="1"/>
      <c r="L41" s="159"/>
      <c r="M41" s="11"/>
      <c r="N41" s="11"/>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row r="52" spans="16:26">
      <c r="P52" s="58"/>
      <c r="Q52" s="58"/>
      <c r="R52" s="58"/>
      <c r="S52" s="58"/>
      <c r="T52" s="58"/>
      <c r="U52" s="58"/>
      <c r="V52" s="58"/>
      <c r="W52" s="58"/>
      <c r="X52" s="58"/>
      <c r="Y52" s="58"/>
      <c r="Z52" s="58"/>
    </row>
    <row r="53" spans="16:26">
      <c r="P53" s="58"/>
      <c r="Q53" s="58"/>
      <c r="R53" s="58"/>
      <c r="S53" s="58"/>
      <c r="T53" s="58"/>
      <c r="U53" s="58"/>
      <c r="V53" s="58"/>
      <c r="W53" s="58"/>
      <c r="X53" s="58"/>
      <c r="Y53" s="58"/>
      <c r="Z53" s="58"/>
    </row>
    <row r="54" spans="16:26">
      <c r="P54" s="58"/>
      <c r="Q54" s="58"/>
      <c r="R54" s="58"/>
      <c r="S54" s="58"/>
      <c r="T54" s="58"/>
      <c r="U54" s="58"/>
      <c r="V54" s="58"/>
      <c r="W54" s="58"/>
      <c r="X54" s="58"/>
      <c r="Y54" s="58"/>
      <c r="Z54" s="58"/>
    </row>
    <row r="55" spans="16:26">
      <c r="P55" s="58"/>
      <c r="Q55" s="58"/>
      <c r="R55" s="58"/>
      <c r="S55" s="58"/>
      <c r="T55" s="58"/>
      <c r="U55" s="58"/>
      <c r="V55" s="58"/>
      <c r="W55" s="58"/>
      <c r="X55" s="58"/>
      <c r="Y55" s="58"/>
      <c r="Z55" s="58"/>
    </row>
  </sheetData>
  <sheetProtection sheet="1" objects="1" scenarios="1"/>
  <mergeCells count="29">
    <mergeCell ref="B3:D3"/>
    <mergeCell ref="B4:D4"/>
    <mergeCell ref="B5:D5"/>
    <mergeCell ref="D1:O2"/>
    <mergeCell ref="B40:D40"/>
    <mergeCell ref="E40:F40"/>
    <mergeCell ref="G40:H40"/>
    <mergeCell ref="O7:O8"/>
    <mergeCell ref="K7:L8"/>
    <mergeCell ref="M40:O40"/>
    <mergeCell ref="A7:A8"/>
    <mergeCell ref="B7:D8"/>
    <mergeCell ref="E7:H8"/>
    <mergeCell ref="I7:I8"/>
    <mergeCell ref="J7:J8"/>
    <mergeCell ref="AE1:AE5"/>
    <mergeCell ref="AI6:AJ6"/>
    <mergeCell ref="M7:N7"/>
    <mergeCell ref="X7:X8"/>
    <mergeCell ref="P7:P8"/>
    <mergeCell ref="T7:T8"/>
    <mergeCell ref="U7:U8"/>
    <mergeCell ref="V7:V8"/>
    <mergeCell ref="W7:W8"/>
    <mergeCell ref="Q7:Q8"/>
    <mergeCell ref="R7:R8"/>
    <mergeCell ref="S7:S8"/>
    <mergeCell ref="N5:O5"/>
    <mergeCell ref="N6:O6"/>
  </mergeCells>
  <phoneticPr fontId="3"/>
  <dataValidations count="3">
    <dataValidation type="time" allowBlank="1" showInputMessage="1" showErrorMessage="1" sqref="D9:D39 B9:B39">
      <formula1>0</formula1>
      <formula2>0.999305555555556</formula2>
    </dataValidation>
    <dataValidation type="list" allowBlank="1" showInputMessage="1" showErrorMessage="1" sqref="N9:N39">
      <formula1>$AG$11:$AG$32</formula1>
    </dataValidation>
    <dataValidation type="list" allowBlank="1" showInputMessage="1" showErrorMessage="1" sqref="M9:M39">
      <formula1>$AF$11:$AF$18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本様式使用方法</vt:lpstr>
      <vt:lpstr>体系図</vt:lpstr>
      <vt:lpstr>初期条件設定表</vt:lpstr>
      <vt:lpstr>入力用 従事者別直接人件費集計表（前期）</vt:lpstr>
      <vt:lpstr>提出用 従事者別直接人件費集計表（前期）</vt:lpstr>
      <vt:lpstr>2025年2月作業分</vt:lpstr>
      <vt:lpstr>2025年3月作業分</vt:lpstr>
      <vt:lpstr>2025年4月作業分</vt:lpstr>
      <vt:lpstr>2025年5月作業分</vt:lpstr>
      <vt:lpstr>2025年6月作業分</vt:lpstr>
      <vt:lpstr>2025年7月作業分</vt:lpstr>
      <vt:lpstr>2025年8月作業分</vt:lpstr>
      <vt:lpstr>2025年9月作業分</vt:lpstr>
      <vt:lpstr>2025年10月作業分</vt:lpstr>
      <vt:lpstr>'2025年10月作業分'!Print_Area</vt:lpstr>
      <vt:lpstr>'2025年2月作業分'!Print_Area</vt:lpstr>
      <vt:lpstr>'2025年3月作業分'!Print_Area</vt:lpstr>
      <vt:lpstr>'2025年4月作業分'!Print_Area</vt:lpstr>
      <vt:lpstr>'2025年5月作業分'!Print_Area</vt:lpstr>
      <vt:lpstr>'2025年6月作業分'!Print_Area</vt:lpstr>
      <vt:lpstr>'2025年7月作業分'!Print_Area</vt:lpstr>
      <vt:lpstr>'2025年8月作業分'!Print_Area</vt:lpstr>
      <vt:lpstr>'2025年9月作業分'!Print_Area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2025-01-20T00:24:14Z</dcterms:modified>
</cp:coreProperties>
</file>