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drawings/drawing7.xml" ContentType="application/vnd.openxmlformats-officedocument.drawing+xml"/>
  <Override PartName="/xl/tables/table7.xml" ContentType="application/vnd.openxmlformats-officedocument.spreadsheetml.table+xml"/>
  <Override PartName="/xl/drawings/drawing8.xml" ContentType="application/vnd.openxmlformats-officedocument.drawing+xml"/>
  <Override PartName="/xl/tables/table8.xml" ContentType="application/vnd.openxmlformats-officedocument.spreadsheetml.table+xml"/>
  <Override PartName="/xl/drawings/drawing9.xml" ContentType="application/vnd.openxmlformats-officedocument.drawing+xml"/>
  <Override PartName="/xl/tables/table9.xml" ContentType="application/vnd.openxmlformats-officedocument.spreadsheetml.table+xml"/>
  <Override PartName="/xl/drawings/drawing10.xml" ContentType="application/vnd.openxmlformats-officedocument.drawing+xml"/>
  <Override PartName="/xl/tables/table10.xml" ContentType="application/vnd.openxmlformats-officedocument.spreadsheetml.table+xml"/>
  <Override PartName="/xl/drawings/drawing11.xml" ContentType="application/vnd.openxmlformats-officedocument.drawing+xml"/>
  <Override PartName="/xl/tables/table11.xml" ContentType="application/vnd.openxmlformats-officedocument.spreadsheetml.table+xml"/>
  <Override PartName="/xl/drawings/drawing12.xml" ContentType="application/vnd.openxmlformats-officedocument.drawing+xml"/>
  <Override PartName="/xl/tables/table12.xml" ContentType="application/vnd.openxmlformats-officedocument.spreadsheetml.table+xml"/>
  <Override PartName="/xl/drawings/drawing13.xml" ContentType="application/vnd.openxmlformats-officedocument.drawing+xml"/>
  <Override PartName="/xl/tables/table13.xml" ContentType="application/vnd.openxmlformats-officedocument.spreadsheetml.table+xml"/>
  <Override PartName="/xl/drawings/drawing14.xml" ContentType="application/vnd.openxmlformats-officedocument.drawing+xml"/>
  <Override PartName="/xl/tables/table1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120" windowWidth="18315" windowHeight="11655"/>
  </bookViews>
  <sheets>
    <sheet name="本様式の使用方法" sheetId="33" r:id="rId1"/>
    <sheet name="人件費総括表・遂行状況（様式6号別紙2-1）" sheetId="1" r:id="rId2"/>
    <sheet name="【記入例】従業員別人件費総括表" sheetId="19" r:id="rId3"/>
    <sheet name="従業員別人件費総括表" sheetId="20" r:id="rId4"/>
    <sheet name="【記入例】作業日報兼直接人件費個別明細表" sheetId="5" r:id="rId5"/>
    <sheet name="①年月" sheetId="32" r:id="rId6"/>
    <sheet name="②年月" sheetId="21" r:id="rId7"/>
    <sheet name="③年月" sheetId="30" r:id="rId8"/>
    <sheet name="④年月" sheetId="29" r:id="rId9"/>
    <sheet name="⑤年月" sheetId="22" r:id="rId10"/>
    <sheet name="⑥年月" sheetId="23" r:id="rId11"/>
    <sheet name="⑦年月" sheetId="24" r:id="rId12"/>
    <sheet name="⑧年月" sheetId="25" r:id="rId13"/>
    <sheet name="⑨年月" sheetId="26" r:id="rId14"/>
    <sheet name="⑩年月" sheetId="28" r:id="rId15"/>
    <sheet name="⑪年月" sheetId="31" r:id="rId16"/>
    <sheet name="⑫年月" sheetId="27" r:id="rId17"/>
  </sheets>
  <definedNames>
    <definedName name="_xlnm.Print_Area" localSheetId="4">【記入例】作業日報兼直接人件費個別明細表!$A$1:$N$31</definedName>
    <definedName name="_xlnm.Print_Area" localSheetId="2">【記入例】従業員別人件費総括表!$A$1:$J$32</definedName>
    <definedName name="_xlnm.Print_Area" localSheetId="5">①年月!$A$1:$M$31</definedName>
    <definedName name="_xlnm.Print_Area" localSheetId="6">②年月!$A$1:$M$31</definedName>
    <definedName name="_xlnm.Print_Area" localSheetId="7">③年月!$A$1:$M$31</definedName>
    <definedName name="_xlnm.Print_Area" localSheetId="8">④年月!$A$1:$M$31</definedName>
    <definedName name="_xlnm.Print_Area" localSheetId="9">⑤年月!$A$1:$M$31</definedName>
    <definedName name="_xlnm.Print_Area" localSheetId="10">⑥年月!$A$1:$M$31</definedName>
    <definedName name="_xlnm.Print_Area" localSheetId="11">⑦年月!$A$1:$M$31</definedName>
    <definedName name="_xlnm.Print_Area" localSheetId="12">⑧年月!$A$1:$M$31</definedName>
    <definedName name="_xlnm.Print_Area" localSheetId="13">⑨年月!$A$1:$M$31</definedName>
    <definedName name="_xlnm.Print_Area" localSheetId="14">⑩年月!$A$1:$M$31</definedName>
    <definedName name="_xlnm.Print_Area" localSheetId="15">⑪年月!$A$1:$M$31</definedName>
    <definedName name="_xlnm.Print_Area" localSheetId="16">⑫年月!$A$1:$M$31</definedName>
    <definedName name="_xlnm.Print_Area" localSheetId="3">従業員別人件費総括表!$A$1:$I$33</definedName>
    <definedName name="_xlnm.Print_Titles" localSheetId="2">【記入例】従業員別人件費総括表!$3:$5</definedName>
    <definedName name="_xlnm.Print_Titles" localSheetId="3">従業員別人件費総括表!$4:$6</definedName>
  </definedNames>
  <calcPr calcId="145621"/>
</workbook>
</file>

<file path=xl/calcChain.xml><?xml version="1.0" encoding="utf-8"?>
<calcChain xmlns="http://schemas.openxmlformats.org/spreadsheetml/2006/main">
  <c r="H8" i="32" l="1"/>
  <c r="C3" i="27" l="1"/>
  <c r="C3" i="31"/>
  <c r="C3" i="28"/>
  <c r="C3" i="26"/>
  <c r="C3" i="25"/>
  <c r="C3" i="24"/>
  <c r="C3" i="23"/>
  <c r="C3" i="22"/>
  <c r="C3" i="29"/>
  <c r="C3" i="30"/>
  <c r="C3" i="21"/>
  <c r="C3" i="32"/>
  <c r="C4" i="32"/>
  <c r="C4" i="27"/>
  <c r="C4" i="31"/>
  <c r="C4" i="28"/>
  <c r="C4" i="26"/>
  <c r="C4" i="25"/>
  <c r="C4" i="24"/>
  <c r="C4" i="23"/>
  <c r="C4" i="22"/>
  <c r="C4" i="29"/>
  <c r="C4" i="30"/>
  <c r="C4" i="21"/>
  <c r="G6" i="1" l="1"/>
  <c r="G7" i="1"/>
  <c r="G8" i="1"/>
  <c r="G9" i="1"/>
  <c r="G10" i="1"/>
  <c r="G11" i="1"/>
  <c r="G12" i="1"/>
  <c r="A1" i="33" l="1"/>
  <c r="A2" i="32"/>
  <c r="H30" i="32"/>
  <c r="F30" i="32"/>
  <c r="B30" i="32"/>
  <c r="H29" i="32"/>
  <c r="F29" i="32"/>
  <c r="B29" i="32"/>
  <c r="H28" i="32"/>
  <c r="F28" i="32"/>
  <c r="B28" i="32"/>
  <c r="H27" i="32"/>
  <c r="F27" i="32"/>
  <c r="B27" i="32"/>
  <c r="H26" i="32"/>
  <c r="F26" i="32"/>
  <c r="B26" i="32"/>
  <c r="H25" i="32"/>
  <c r="F25" i="32"/>
  <c r="B25" i="32"/>
  <c r="H24" i="32"/>
  <c r="F24" i="32"/>
  <c r="B24" i="32"/>
  <c r="H23" i="32"/>
  <c r="F23" i="32"/>
  <c r="B23" i="32"/>
  <c r="H22" i="32"/>
  <c r="F22" i="32"/>
  <c r="B22" i="32"/>
  <c r="H21" i="32"/>
  <c r="F21" i="32"/>
  <c r="B21" i="32"/>
  <c r="H20" i="32"/>
  <c r="F20" i="32"/>
  <c r="B20" i="32"/>
  <c r="H19" i="32"/>
  <c r="F19" i="32"/>
  <c r="B19" i="32"/>
  <c r="H18" i="32"/>
  <c r="F18" i="32"/>
  <c r="B18" i="32"/>
  <c r="H17" i="32"/>
  <c r="F17" i="32"/>
  <c r="B17" i="32"/>
  <c r="H16" i="32"/>
  <c r="F16" i="32"/>
  <c r="B16" i="32"/>
  <c r="H15" i="32"/>
  <c r="F15" i="32"/>
  <c r="B15" i="32"/>
  <c r="H14" i="32"/>
  <c r="F14" i="32"/>
  <c r="B14" i="32"/>
  <c r="H13" i="32"/>
  <c r="F13" i="32"/>
  <c r="B13" i="32"/>
  <c r="H12" i="32"/>
  <c r="F12" i="32"/>
  <c r="B12" i="32"/>
  <c r="H11" i="32"/>
  <c r="F11" i="32"/>
  <c r="B11" i="32"/>
  <c r="H10" i="32"/>
  <c r="F10" i="32"/>
  <c r="B10" i="32"/>
  <c r="H9" i="32"/>
  <c r="F9" i="32"/>
  <c r="B9" i="32"/>
  <c r="F8" i="32"/>
  <c r="F31" i="32" s="1"/>
  <c r="G7" i="20" s="1"/>
  <c r="B8" i="32"/>
  <c r="A7" i="20"/>
  <c r="G29" i="20"/>
  <c r="G27" i="20"/>
  <c r="G25" i="20"/>
  <c r="G23" i="20"/>
  <c r="G21" i="20"/>
  <c r="G19" i="20"/>
  <c r="G17" i="20"/>
  <c r="G15" i="20"/>
  <c r="G13" i="20"/>
  <c r="G11" i="20"/>
  <c r="H30" i="31"/>
  <c r="F30" i="31"/>
  <c r="B30" i="31"/>
  <c r="H29" i="31"/>
  <c r="F29" i="31"/>
  <c r="B29" i="31"/>
  <c r="H28" i="31"/>
  <c r="F28" i="31"/>
  <c r="B28" i="31"/>
  <c r="H27" i="31"/>
  <c r="F27" i="31"/>
  <c r="B27" i="31"/>
  <c r="H26" i="31"/>
  <c r="F26" i="31"/>
  <c r="B26" i="31"/>
  <c r="H25" i="31"/>
  <c r="F25" i="31"/>
  <c r="B25" i="31"/>
  <c r="H24" i="31"/>
  <c r="F24" i="31"/>
  <c r="B24" i="31"/>
  <c r="H23" i="31"/>
  <c r="F23" i="31"/>
  <c r="B23" i="31"/>
  <c r="H22" i="31"/>
  <c r="F22" i="31"/>
  <c r="B22" i="31"/>
  <c r="H21" i="31"/>
  <c r="F21" i="31"/>
  <c r="B21" i="31"/>
  <c r="H20" i="31"/>
  <c r="F20" i="31"/>
  <c r="B20" i="31"/>
  <c r="H19" i="31"/>
  <c r="F19" i="31"/>
  <c r="B19" i="31"/>
  <c r="H18" i="31"/>
  <c r="F18" i="31"/>
  <c r="B18" i="31"/>
  <c r="H17" i="31"/>
  <c r="F17" i="31"/>
  <c r="B17" i="31"/>
  <c r="H16" i="31"/>
  <c r="F16" i="31"/>
  <c r="B16" i="31"/>
  <c r="H15" i="31"/>
  <c r="F15" i="31"/>
  <c r="B15" i="31"/>
  <c r="H14" i="31"/>
  <c r="F14" i="31"/>
  <c r="B14" i="31"/>
  <c r="H13" i="31"/>
  <c r="F13" i="31"/>
  <c r="B13" i="31"/>
  <c r="H12" i="31"/>
  <c r="F12" i="31"/>
  <c r="B12" i="31"/>
  <c r="H11" i="31"/>
  <c r="F11" i="31"/>
  <c r="B11" i="31"/>
  <c r="H10" i="31"/>
  <c r="F10" i="31"/>
  <c r="B10" i="31"/>
  <c r="H9" i="31"/>
  <c r="F9" i="31"/>
  <c r="B9" i="31"/>
  <c r="H8" i="31"/>
  <c r="F8" i="31"/>
  <c r="F31" i="31" s="1"/>
  <c r="B8" i="31"/>
  <c r="A2" i="31"/>
  <c r="A26" i="19" s="1"/>
  <c r="H30" i="30"/>
  <c r="F30" i="30"/>
  <c r="B30" i="30"/>
  <c r="H29" i="30"/>
  <c r="F29" i="30"/>
  <c r="B29" i="30"/>
  <c r="H28" i="30"/>
  <c r="F28" i="30"/>
  <c r="B28" i="30"/>
  <c r="H27" i="30"/>
  <c r="F27" i="30"/>
  <c r="B27" i="30"/>
  <c r="H26" i="30"/>
  <c r="F26" i="30"/>
  <c r="B26" i="30"/>
  <c r="H25" i="30"/>
  <c r="F25" i="30"/>
  <c r="B25" i="30"/>
  <c r="H24" i="30"/>
  <c r="F24" i="30"/>
  <c r="B24" i="30"/>
  <c r="H23" i="30"/>
  <c r="F23" i="30"/>
  <c r="B23" i="30"/>
  <c r="H22" i="30"/>
  <c r="F22" i="30"/>
  <c r="B22" i="30"/>
  <c r="H21" i="30"/>
  <c r="F21" i="30"/>
  <c r="B21" i="30"/>
  <c r="H20" i="30"/>
  <c r="F20" i="30"/>
  <c r="B20" i="30"/>
  <c r="H19" i="30"/>
  <c r="F19" i="30"/>
  <c r="B19" i="30"/>
  <c r="H18" i="30"/>
  <c r="F18" i="30"/>
  <c r="B18" i="30"/>
  <c r="H17" i="30"/>
  <c r="F17" i="30"/>
  <c r="B17" i="30"/>
  <c r="H16" i="30"/>
  <c r="F16" i="30"/>
  <c r="B16" i="30"/>
  <c r="H15" i="30"/>
  <c r="F15" i="30"/>
  <c r="B15" i="30"/>
  <c r="H14" i="30"/>
  <c r="F14" i="30"/>
  <c r="B14" i="30"/>
  <c r="H13" i="30"/>
  <c r="F13" i="30"/>
  <c r="B13" i="30"/>
  <c r="H12" i="30"/>
  <c r="F12" i="30"/>
  <c r="B12" i="30"/>
  <c r="H11" i="30"/>
  <c r="F11" i="30"/>
  <c r="B11" i="30"/>
  <c r="H10" i="30"/>
  <c r="F10" i="30"/>
  <c r="B10" i="30"/>
  <c r="H9" i="30"/>
  <c r="F9" i="30"/>
  <c r="B9" i="30"/>
  <c r="H8" i="30"/>
  <c r="F8" i="30"/>
  <c r="F31" i="30" s="1"/>
  <c r="B8" i="30"/>
  <c r="A2" i="30"/>
  <c r="A10" i="19" s="1"/>
  <c r="H30" i="29"/>
  <c r="F30" i="29"/>
  <c r="B30" i="29"/>
  <c r="H29" i="29"/>
  <c r="F29" i="29"/>
  <c r="B29" i="29"/>
  <c r="H28" i="29"/>
  <c r="F28" i="29"/>
  <c r="B28" i="29"/>
  <c r="H27" i="29"/>
  <c r="F27" i="29"/>
  <c r="B27" i="29"/>
  <c r="H26" i="29"/>
  <c r="F26" i="29"/>
  <c r="B26" i="29"/>
  <c r="H25" i="29"/>
  <c r="F25" i="29"/>
  <c r="B25" i="29"/>
  <c r="H24" i="29"/>
  <c r="F24" i="29"/>
  <c r="B24" i="29"/>
  <c r="H23" i="29"/>
  <c r="F23" i="29"/>
  <c r="B23" i="29"/>
  <c r="H22" i="29"/>
  <c r="F22" i="29"/>
  <c r="B22" i="29"/>
  <c r="H21" i="29"/>
  <c r="F21" i="29"/>
  <c r="B21" i="29"/>
  <c r="H20" i="29"/>
  <c r="F20" i="29"/>
  <c r="B20" i="29"/>
  <c r="H19" i="29"/>
  <c r="F19" i="29"/>
  <c r="B19" i="29"/>
  <c r="H18" i="29"/>
  <c r="F18" i="29"/>
  <c r="B18" i="29"/>
  <c r="H17" i="29"/>
  <c r="F17" i="29"/>
  <c r="B17" i="29"/>
  <c r="H16" i="29"/>
  <c r="F16" i="29"/>
  <c r="B16" i="29"/>
  <c r="H15" i="29"/>
  <c r="F15" i="29"/>
  <c r="B15" i="29"/>
  <c r="H14" i="29"/>
  <c r="F14" i="29"/>
  <c r="B14" i="29"/>
  <c r="H13" i="29"/>
  <c r="F13" i="29"/>
  <c r="B13" i="29"/>
  <c r="H12" i="29"/>
  <c r="F12" i="29"/>
  <c r="B12" i="29"/>
  <c r="H11" i="29"/>
  <c r="F11" i="29"/>
  <c r="B11" i="29"/>
  <c r="H10" i="29"/>
  <c r="F10" i="29"/>
  <c r="B10" i="29"/>
  <c r="H9" i="29"/>
  <c r="F9" i="29"/>
  <c r="B9" i="29"/>
  <c r="H8" i="29"/>
  <c r="F8" i="29"/>
  <c r="F31" i="29" s="1"/>
  <c r="B8" i="29"/>
  <c r="A2" i="29"/>
  <c r="A12" i="19" s="1"/>
  <c r="H30" i="28"/>
  <c r="F30" i="28"/>
  <c r="B30" i="28"/>
  <c r="H29" i="28"/>
  <c r="F29" i="28"/>
  <c r="B29" i="28"/>
  <c r="H28" i="28"/>
  <c r="F28" i="28"/>
  <c r="B28" i="28"/>
  <c r="H27" i="28"/>
  <c r="F27" i="28"/>
  <c r="B27" i="28"/>
  <c r="H26" i="28"/>
  <c r="F26" i="28"/>
  <c r="B26" i="28"/>
  <c r="H25" i="28"/>
  <c r="F25" i="28"/>
  <c r="B25" i="28"/>
  <c r="H24" i="28"/>
  <c r="F24" i="28"/>
  <c r="B24" i="28"/>
  <c r="H23" i="28"/>
  <c r="F23" i="28"/>
  <c r="B23" i="28"/>
  <c r="H22" i="28"/>
  <c r="F22" i="28"/>
  <c r="B22" i="28"/>
  <c r="H21" i="28"/>
  <c r="F21" i="28"/>
  <c r="B21" i="28"/>
  <c r="H20" i="28"/>
  <c r="F20" i="28"/>
  <c r="B20" i="28"/>
  <c r="H19" i="28"/>
  <c r="F19" i="28"/>
  <c r="B19" i="28"/>
  <c r="H18" i="28"/>
  <c r="F18" i="28"/>
  <c r="B18" i="28"/>
  <c r="H17" i="28"/>
  <c r="F17" i="28"/>
  <c r="B17" i="28"/>
  <c r="H16" i="28"/>
  <c r="F16" i="28"/>
  <c r="B16" i="28"/>
  <c r="H15" i="28"/>
  <c r="F15" i="28"/>
  <c r="B15" i="28"/>
  <c r="H14" i="28"/>
  <c r="F14" i="28"/>
  <c r="B14" i="28"/>
  <c r="H13" i="28"/>
  <c r="F13" i="28"/>
  <c r="B13" i="28"/>
  <c r="H12" i="28"/>
  <c r="F12" i="28"/>
  <c r="B12" i="28"/>
  <c r="H11" i="28"/>
  <c r="F11" i="28"/>
  <c r="B11" i="28"/>
  <c r="H10" i="28"/>
  <c r="F10" i="28"/>
  <c r="B10" i="28"/>
  <c r="H9" i="28"/>
  <c r="F9" i="28"/>
  <c r="B9" i="28"/>
  <c r="H8" i="28"/>
  <c r="F8" i="28"/>
  <c r="F31" i="28" s="1"/>
  <c r="B8" i="28"/>
  <c r="A2" i="28"/>
  <c r="A24" i="19" s="1"/>
  <c r="H30" i="27"/>
  <c r="F30" i="27"/>
  <c r="B30" i="27"/>
  <c r="H29" i="27"/>
  <c r="F29" i="27"/>
  <c r="B29" i="27"/>
  <c r="H28" i="27"/>
  <c r="F28" i="27"/>
  <c r="B28" i="27"/>
  <c r="H27" i="27"/>
  <c r="F27" i="27"/>
  <c r="B27" i="27"/>
  <c r="H26" i="27"/>
  <c r="F26" i="27"/>
  <c r="B26" i="27"/>
  <c r="H25" i="27"/>
  <c r="F25" i="27"/>
  <c r="B25" i="27"/>
  <c r="H24" i="27"/>
  <c r="F24" i="27"/>
  <c r="B24" i="27"/>
  <c r="H23" i="27"/>
  <c r="F23" i="27"/>
  <c r="B23" i="27"/>
  <c r="H22" i="27"/>
  <c r="F22" i="27"/>
  <c r="B22" i="27"/>
  <c r="H21" i="27"/>
  <c r="F21" i="27"/>
  <c r="B21" i="27"/>
  <c r="H20" i="27"/>
  <c r="F20" i="27"/>
  <c r="B20" i="27"/>
  <c r="H19" i="27"/>
  <c r="F19" i="27"/>
  <c r="B19" i="27"/>
  <c r="H18" i="27"/>
  <c r="F18" i="27"/>
  <c r="B18" i="27"/>
  <c r="H17" i="27"/>
  <c r="F17" i="27"/>
  <c r="B17" i="27"/>
  <c r="H16" i="27"/>
  <c r="F16" i="27"/>
  <c r="B16" i="27"/>
  <c r="H15" i="27"/>
  <c r="F15" i="27"/>
  <c r="B15" i="27"/>
  <c r="H14" i="27"/>
  <c r="F14" i="27"/>
  <c r="B14" i="27"/>
  <c r="H13" i="27"/>
  <c r="F13" i="27"/>
  <c r="B13" i="27"/>
  <c r="H12" i="27"/>
  <c r="F12" i="27"/>
  <c r="B12" i="27"/>
  <c r="H11" i="27"/>
  <c r="F11" i="27"/>
  <c r="B11" i="27"/>
  <c r="H10" i="27"/>
  <c r="F10" i="27"/>
  <c r="B10" i="27"/>
  <c r="H9" i="27"/>
  <c r="F9" i="27"/>
  <c r="B9" i="27"/>
  <c r="H8" i="27"/>
  <c r="F8" i="27"/>
  <c r="F31" i="27" s="1"/>
  <c r="B8" i="27"/>
  <c r="A2" i="27"/>
  <c r="A28" i="19" s="1"/>
  <c r="H30" i="26"/>
  <c r="F30" i="26"/>
  <c r="B30" i="26"/>
  <c r="H29" i="26"/>
  <c r="F29" i="26"/>
  <c r="B29" i="26"/>
  <c r="H28" i="26"/>
  <c r="F28" i="26"/>
  <c r="B28" i="26"/>
  <c r="H27" i="26"/>
  <c r="F27" i="26"/>
  <c r="B27" i="26"/>
  <c r="H26" i="26"/>
  <c r="F26" i="26"/>
  <c r="B26" i="26"/>
  <c r="H25" i="26"/>
  <c r="F25" i="26"/>
  <c r="B25" i="26"/>
  <c r="H24" i="26"/>
  <c r="F24" i="26"/>
  <c r="B24" i="26"/>
  <c r="H23" i="26"/>
  <c r="F23" i="26"/>
  <c r="B23" i="26"/>
  <c r="H22" i="26"/>
  <c r="F22" i="26"/>
  <c r="B22" i="26"/>
  <c r="H21" i="26"/>
  <c r="F21" i="26"/>
  <c r="B21" i="26"/>
  <c r="H20" i="26"/>
  <c r="F20" i="26"/>
  <c r="B20" i="26"/>
  <c r="H19" i="26"/>
  <c r="F19" i="26"/>
  <c r="B19" i="26"/>
  <c r="H18" i="26"/>
  <c r="F18" i="26"/>
  <c r="B18" i="26"/>
  <c r="H17" i="26"/>
  <c r="F17" i="26"/>
  <c r="B17" i="26"/>
  <c r="H16" i="26"/>
  <c r="F16" i="26"/>
  <c r="B16" i="26"/>
  <c r="H15" i="26"/>
  <c r="F15" i="26"/>
  <c r="B15" i="26"/>
  <c r="H14" i="26"/>
  <c r="F14" i="26"/>
  <c r="B14" i="26"/>
  <c r="H13" i="26"/>
  <c r="F13" i="26"/>
  <c r="B13" i="26"/>
  <c r="H12" i="26"/>
  <c r="F12" i="26"/>
  <c r="B12" i="26"/>
  <c r="H11" i="26"/>
  <c r="F11" i="26"/>
  <c r="B11" i="26"/>
  <c r="H10" i="26"/>
  <c r="F10" i="26"/>
  <c r="B10" i="26"/>
  <c r="H9" i="26"/>
  <c r="F9" i="26"/>
  <c r="B9" i="26"/>
  <c r="H8" i="26"/>
  <c r="F8" i="26"/>
  <c r="F31" i="26" s="1"/>
  <c r="B8" i="26"/>
  <c r="A2" i="26"/>
  <c r="A22" i="19" s="1"/>
  <c r="H30" i="25"/>
  <c r="F30" i="25"/>
  <c r="B30" i="25"/>
  <c r="H29" i="25"/>
  <c r="F29" i="25"/>
  <c r="B29" i="25"/>
  <c r="H28" i="25"/>
  <c r="F28" i="25"/>
  <c r="B28" i="25"/>
  <c r="H27" i="25"/>
  <c r="F27" i="25"/>
  <c r="B27" i="25"/>
  <c r="H26" i="25"/>
  <c r="F26" i="25"/>
  <c r="B26" i="25"/>
  <c r="H25" i="25"/>
  <c r="F25" i="25"/>
  <c r="B25" i="25"/>
  <c r="H24" i="25"/>
  <c r="F24" i="25"/>
  <c r="B24" i="25"/>
  <c r="H23" i="25"/>
  <c r="F23" i="25"/>
  <c r="B23" i="25"/>
  <c r="H22" i="25"/>
  <c r="F22" i="25"/>
  <c r="B22" i="25"/>
  <c r="H21" i="25"/>
  <c r="F21" i="25"/>
  <c r="B21" i="25"/>
  <c r="H20" i="25"/>
  <c r="F20" i="25"/>
  <c r="B20" i="25"/>
  <c r="H19" i="25"/>
  <c r="F19" i="25"/>
  <c r="B19" i="25"/>
  <c r="H18" i="25"/>
  <c r="F18" i="25"/>
  <c r="B18" i="25"/>
  <c r="H17" i="25"/>
  <c r="F17" i="25"/>
  <c r="B17" i="25"/>
  <c r="H16" i="25"/>
  <c r="F16" i="25"/>
  <c r="B16" i="25"/>
  <c r="H15" i="25"/>
  <c r="F15" i="25"/>
  <c r="B15" i="25"/>
  <c r="H14" i="25"/>
  <c r="F14" i="25"/>
  <c r="B14" i="25"/>
  <c r="H13" i="25"/>
  <c r="F13" i="25"/>
  <c r="B13" i="25"/>
  <c r="H12" i="25"/>
  <c r="F12" i="25"/>
  <c r="B12" i="25"/>
  <c r="H11" i="25"/>
  <c r="F11" i="25"/>
  <c r="B11" i="25"/>
  <c r="H10" i="25"/>
  <c r="F10" i="25"/>
  <c r="B10" i="25"/>
  <c r="H9" i="25"/>
  <c r="F9" i="25"/>
  <c r="B9" i="25"/>
  <c r="H8" i="25"/>
  <c r="F8" i="25"/>
  <c r="F31" i="25" s="1"/>
  <c r="B8" i="25"/>
  <c r="A2" i="25"/>
  <c r="A20" i="19" s="1"/>
  <c r="H30" i="24"/>
  <c r="F30" i="24"/>
  <c r="B30" i="24"/>
  <c r="H29" i="24"/>
  <c r="F29" i="24"/>
  <c r="B29" i="24"/>
  <c r="H28" i="24"/>
  <c r="F28" i="24"/>
  <c r="B28" i="24"/>
  <c r="H27" i="24"/>
  <c r="F27" i="24"/>
  <c r="B27" i="24"/>
  <c r="H26" i="24"/>
  <c r="F26" i="24"/>
  <c r="B26" i="24"/>
  <c r="H25" i="24"/>
  <c r="F25" i="24"/>
  <c r="B25" i="24"/>
  <c r="H24" i="24"/>
  <c r="F24" i="24"/>
  <c r="B24" i="24"/>
  <c r="H23" i="24"/>
  <c r="F23" i="24"/>
  <c r="B23" i="24"/>
  <c r="H22" i="24"/>
  <c r="F22" i="24"/>
  <c r="B22" i="24"/>
  <c r="H21" i="24"/>
  <c r="F21" i="24"/>
  <c r="B21" i="24"/>
  <c r="H20" i="24"/>
  <c r="F20" i="24"/>
  <c r="B20" i="24"/>
  <c r="H19" i="24"/>
  <c r="F19" i="24"/>
  <c r="B19" i="24"/>
  <c r="H18" i="24"/>
  <c r="F18" i="24"/>
  <c r="B18" i="24"/>
  <c r="H17" i="24"/>
  <c r="F17" i="24"/>
  <c r="B17" i="24"/>
  <c r="H16" i="24"/>
  <c r="F16" i="24"/>
  <c r="B16" i="24"/>
  <c r="H15" i="24"/>
  <c r="F15" i="24"/>
  <c r="B15" i="24"/>
  <c r="H14" i="24"/>
  <c r="F14" i="24"/>
  <c r="B14" i="24"/>
  <c r="H13" i="24"/>
  <c r="F13" i="24"/>
  <c r="B13" i="24"/>
  <c r="H12" i="24"/>
  <c r="F12" i="24"/>
  <c r="B12" i="24"/>
  <c r="H11" i="24"/>
  <c r="F11" i="24"/>
  <c r="B11" i="24"/>
  <c r="H10" i="24"/>
  <c r="F10" i="24"/>
  <c r="B10" i="24"/>
  <c r="H9" i="24"/>
  <c r="F9" i="24"/>
  <c r="B9" i="24"/>
  <c r="H8" i="24"/>
  <c r="F8" i="24"/>
  <c r="F31" i="24" s="1"/>
  <c r="B8" i="24"/>
  <c r="A2" i="24"/>
  <c r="A18" i="19" s="1"/>
  <c r="H30" i="23"/>
  <c r="F30" i="23"/>
  <c r="B30" i="23"/>
  <c r="H29" i="23"/>
  <c r="F29" i="23"/>
  <c r="B29" i="23"/>
  <c r="H28" i="23"/>
  <c r="F28" i="23"/>
  <c r="B28" i="23"/>
  <c r="H27" i="23"/>
  <c r="F27" i="23"/>
  <c r="B27" i="23"/>
  <c r="H26" i="23"/>
  <c r="F26" i="23"/>
  <c r="B26" i="23"/>
  <c r="H25" i="23"/>
  <c r="F25" i="23"/>
  <c r="B25" i="23"/>
  <c r="H24" i="23"/>
  <c r="F24" i="23"/>
  <c r="B24" i="23"/>
  <c r="H23" i="23"/>
  <c r="F23" i="23"/>
  <c r="B23" i="23"/>
  <c r="H22" i="23"/>
  <c r="F22" i="23"/>
  <c r="B22" i="23"/>
  <c r="H21" i="23"/>
  <c r="F21" i="23"/>
  <c r="B21" i="23"/>
  <c r="H20" i="23"/>
  <c r="F20" i="23"/>
  <c r="B20" i="23"/>
  <c r="H19" i="23"/>
  <c r="F19" i="23"/>
  <c r="B19" i="23"/>
  <c r="H18" i="23"/>
  <c r="F18" i="23"/>
  <c r="B18" i="23"/>
  <c r="H17" i="23"/>
  <c r="F17" i="23"/>
  <c r="B17" i="23"/>
  <c r="H16" i="23"/>
  <c r="F16" i="23"/>
  <c r="B16" i="23"/>
  <c r="H15" i="23"/>
  <c r="F15" i="23"/>
  <c r="B15" i="23"/>
  <c r="H14" i="23"/>
  <c r="F14" i="23"/>
  <c r="B14" i="23"/>
  <c r="H13" i="23"/>
  <c r="F13" i="23"/>
  <c r="B13" i="23"/>
  <c r="H12" i="23"/>
  <c r="F12" i="23"/>
  <c r="B12" i="23"/>
  <c r="H11" i="23"/>
  <c r="F11" i="23"/>
  <c r="B11" i="23"/>
  <c r="H10" i="23"/>
  <c r="F10" i="23"/>
  <c r="B10" i="23"/>
  <c r="H9" i="23"/>
  <c r="F9" i="23"/>
  <c r="B9" i="23"/>
  <c r="H8" i="23"/>
  <c r="F8" i="23"/>
  <c r="F31" i="23" s="1"/>
  <c r="B8" i="23"/>
  <c r="A2" i="23"/>
  <c r="A16" i="19" s="1"/>
  <c r="H30" i="22"/>
  <c r="F30" i="22"/>
  <c r="B30" i="22"/>
  <c r="H29" i="22"/>
  <c r="F29" i="22"/>
  <c r="B29" i="22"/>
  <c r="H28" i="22"/>
  <c r="F28" i="22"/>
  <c r="B28" i="22"/>
  <c r="H27" i="22"/>
  <c r="F27" i="22"/>
  <c r="B27" i="22"/>
  <c r="H26" i="22"/>
  <c r="F26" i="22"/>
  <c r="B26" i="22"/>
  <c r="H25" i="22"/>
  <c r="F25" i="22"/>
  <c r="B25" i="22"/>
  <c r="H24" i="22"/>
  <c r="F24" i="22"/>
  <c r="B24" i="22"/>
  <c r="H23" i="22"/>
  <c r="F23" i="22"/>
  <c r="B23" i="22"/>
  <c r="H22" i="22"/>
  <c r="F22" i="22"/>
  <c r="B22" i="22"/>
  <c r="H21" i="22"/>
  <c r="F21" i="22"/>
  <c r="B21" i="22"/>
  <c r="H20" i="22"/>
  <c r="F20" i="22"/>
  <c r="B20" i="22"/>
  <c r="H19" i="22"/>
  <c r="F19" i="22"/>
  <c r="B19" i="22"/>
  <c r="H18" i="22"/>
  <c r="F18" i="22"/>
  <c r="B18" i="22"/>
  <c r="H17" i="22"/>
  <c r="F17" i="22"/>
  <c r="B17" i="22"/>
  <c r="H16" i="22"/>
  <c r="F16" i="22"/>
  <c r="B16" i="22"/>
  <c r="H15" i="22"/>
  <c r="F15" i="22"/>
  <c r="B15" i="22"/>
  <c r="H14" i="22"/>
  <c r="F14" i="22"/>
  <c r="B14" i="22"/>
  <c r="H13" i="22"/>
  <c r="F13" i="22"/>
  <c r="B13" i="22"/>
  <c r="H12" i="22"/>
  <c r="F12" i="22"/>
  <c r="B12" i="22"/>
  <c r="H11" i="22"/>
  <c r="F11" i="22"/>
  <c r="B11" i="22"/>
  <c r="H10" i="22"/>
  <c r="F10" i="22"/>
  <c r="B10" i="22"/>
  <c r="H9" i="22"/>
  <c r="F9" i="22"/>
  <c r="B9" i="22"/>
  <c r="H8" i="22"/>
  <c r="F8" i="22"/>
  <c r="F31" i="22" s="1"/>
  <c r="B8" i="22"/>
  <c r="A2" i="22"/>
  <c r="A14" i="19" s="1"/>
  <c r="H30" i="21"/>
  <c r="F30" i="21"/>
  <c r="B30" i="21"/>
  <c r="H29" i="21"/>
  <c r="F29" i="21"/>
  <c r="B29" i="21"/>
  <c r="H28" i="21"/>
  <c r="F28" i="21"/>
  <c r="B28" i="21"/>
  <c r="H27" i="21"/>
  <c r="F27" i="21"/>
  <c r="B27" i="21"/>
  <c r="H26" i="21"/>
  <c r="F26" i="21"/>
  <c r="B26" i="21"/>
  <c r="H25" i="21"/>
  <c r="F25" i="21"/>
  <c r="B25" i="21"/>
  <c r="H24" i="21"/>
  <c r="F24" i="21"/>
  <c r="B24" i="21"/>
  <c r="H23" i="21"/>
  <c r="F23" i="21"/>
  <c r="B23" i="21"/>
  <c r="H22" i="21"/>
  <c r="F22" i="21"/>
  <c r="B22" i="21"/>
  <c r="H21" i="21"/>
  <c r="F21" i="21"/>
  <c r="B21" i="21"/>
  <c r="H20" i="21"/>
  <c r="F20" i="21"/>
  <c r="B20" i="21"/>
  <c r="H19" i="21"/>
  <c r="F19" i="21"/>
  <c r="B19" i="21"/>
  <c r="H18" i="21"/>
  <c r="F18" i="21"/>
  <c r="B18" i="21"/>
  <c r="H17" i="21"/>
  <c r="F17" i="21"/>
  <c r="B17" i="21"/>
  <c r="H16" i="21"/>
  <c r="F16" i="21"/>
  <c r="B16" i="21"/>
  <c r="H15" i="21"/>
  <c r="F15" i="21"/>
  <c r="B15" i="21"/>
  <c r="H14" i="21"/>
  <c r="F14" i="21"/>
  <c r="B14" i="21"/>
  <c r="H13" i="21"/>
  <c r="F13" i="21"/>
  <c r="B13" i="21"/>
  <c r="H12" i="21"/>
  <c r="F12" i="21"/>
  <c r="B12" i="21"/>
  <c r="H11" i="21"/>
  <c r="F11" i="21"/>
  <c r="B11" i="21"/>
  <c r="H10" i="21"/>
  <c r="F10" i="21"/>
  <c r="B10" i="21"/>
  <c r="H9" i="21"/>
  <c r="F9" i="21"/>
  <c r="B9" i="21"/>
  <c r="H8" i="21"/>
  <c r="F8" i="21"/>
  <c r="F31" i="21" s="1"/>
  <c r="G9" i="20" s="1"/>
  <c r="B8" i="21"/>
  <c r="A2" i="21"/>
  <c r="A8" i="19" s="1"/>
  <c r="C3" i="5"/>
  <c r="C4" i="5"/>
  <c r="B13" i="1"/>
  <c r="D13" i="1"/>
  <c r="A6" i="19" l="1"/>
  <c r="A29" i="20"/>
  <c r="A27" i="20"/>
  <c r="A25" i="20"/>
  <c r="A23" i="20"/>
  <c r="A21" i="20"/>
  <c r="A19" i="20"/>
  <c r="A17" i="20"/>
  <c r="A15" i="20"/>
  <c r="A13" i="20"/>
  <c r="A11" i="20"/>
  <c r="A9" i="20"/>
  <c r="G13" i="1" l="1"/>
  <c r="B8" i="5"/>
  <c r="B9" i="5"/>
  <c r="B10" i="5"/>
  <c r="B11" i="5"/>
  <c r="B12" i="5"/>
  <c r="B13" i="5"/>
  <c r="B14" i="5"/>
  <c r="B15" i="5"/>
  <c r="B16" i="5"/>
  <c r="B17" i="5"/>
  <c r="B18" i="5"/>
  <c r="B19" i="5"/>
  <c r="B20" i="5"/>
  <c r="B21" i="5"/>
  <c r="B22" i="5"/>
  <c r="B23" i="5"/>
  <c r="B24" i="5"/>
  <c r="B25" i="5"/>
  <c r="B26" i="5"/>
  <c r="B27" i="5"/>
  <c r="B28" i="5"/>
  <c r="B29" i="5"/>
  <c r="B30" i="5"/>
  <c r="F8" i="5"/>
  <c r="F9" i="5"/>
  <c r="F10" i="5"/>
  <c r="F11" i="5"/>
  <c r="F12" i="5"/>
  <c r="F13" i="5"/>
  <c r="F14" i="5"/>
  <c r="F15" i="5"/>
  <c r="F16" i="5"/>
  <c r="F17" i="5"/>
  <c r="F18" i="5"/>
  <c r="F19" i="5"/>
  <c r="F20" i="5"/>
  <c r="F21" i="5"/>
  <c r="F22" i="5"/>
  <c r="F23" i="5"/>
  <c r="F24" i="5"/>
  <c r="F25" i="5"/>
  <c r="F26" i="5"/>
  <c r="F27" i="5"/>
  <c r="F28" i="5"/>
  <c r="F29" i="5"/>
  <c r="F30" i="5"/>
  <c r="H8" i="5"/>
  <c r="H9" i="5"/>
  <c r="H10" i="5"/>
  <c r="H11" i="5"/>
  <c r="H12" i="5"/>
  <c r="H13" i="5"/>
  <c r="H14" i="5"/>
  <c r="H15" i="5"/>
  <c r="H16" i="5"/>
  <c r="H17" i="5"/>
  <c r="H18" i="5"/>
  <c r="H19" i="5"/>
  <c r="H20" i="5"/>
  <c r="H21" i="5"/>
  <c r="H22" i="5"/>
  <c r="H23" i="5"/>
  <c r="H24" i="5"/>
  <c r="H25" i="5"/>
  <c r="H26" i="5"/>
  <c r="H27" i="5"/>
  <c r="H28" i="5"/>
  <c r="H29" i="5"/>
  <c r="H30" i="5"/>
  <c r="F31" i="5" l="1"/>
  <c r="F29" i="20"/>
  <c r="F27" i="20"/>
  <c r="F25" i="20"/>
  <c r="F23" i="20"/>
  <c r="F21" i="20"/>
  <c r="F19" i="20"/>
  <c r="F17" i="20"/>
  <c r="F15" i="20"/>
  <c r="F13" i="20"/>
  <c r="F11" i="20"/>
  <c r="F9" i="20"/>
  <c r="F7" i="20"/>
  <c r="C5" i="32" l="1"/>
  <c r="C5" i="31"/>
  <c r="C5" i="30"/>
  <c r="C5" i="29"/>
  <c r="C5" i="28"/>
  <c r="C5" i="27"/>
  <c r="C5" i="26"/>
  <c r="C5" i="25"/>
  <c r="C5" i="24"/>
  <c r="C5" i="23"/>
  <c r="C5" i="22"/>
  <c r="C5" i="21"/>
  <c r="G33" i="20"/>
  <c r="H30" i="20"/>
  <c r="I30" i="20" s="1"/>
  <c r="H29" i="20"/>
  <c r="I29" i="20" s="1"/>
  <c r="H28" i="20"/>
  <c r="I28" i="20" s="1"/>
  <c r="H27" i="20"/>
  <c r="I27" i="20" s="1"/>
  <c r="H26" i="20"/>
  <c r="I26" i="20" s="1"/>
  <c r="H25" i="20"/>
  <c r="I25" i="20" s="1"/>
  <c r="H24" i="20"/>
  <c r="I24" i="20" s="1"/>
  <c r="H23" i="20"/>
  <c r="I23" i="20" s="1"/>
  <c r="H22" i="20"/>
  <c r="I22" i="20" s="1"/>
  <c r="H21" i="20"/>
  <c r="I21" i="20" s="1"/>
  <c r="H20" i="20"/>
  <c r="I20" i="20" s="1"/>
  <c r="H19" i="20"/>
  <c r="I19" i="20" s="1"/>
  <c r="H18" i="20"/>
  <c r="I18" i="20" s="1"/>
  <c r="H17" i="20"/>
  <c r="I17" i="20" s="1"/>
  <c r="H16" i="20"/>
  <c r="I16" i="20" s="1"/>
  <c r="H15" i="20"/>
  <c r="I15" i="20" s="1"/>
  <c r="H14" i="20"/>
  <c r="I14" i="20" s="1"/>
  <c r="H13" i="20"/>
  <c r="I13" i="20" s="1"/>
  <c r="H12" i="20"/>
  <c r="I12" i="20" s="1"/>
  <c r="H11" i="20"/>
  <c r="I11" i="20" s="1"/>
  <c r="H10" i="20"/>
  <c r="I10" i="20" s="1"/>
  <c r="H8" i="20"/>
  <c r="H33" i="20" s="1"/>
  <c r="H32" i="19"/>
  <c r="I29" i="19"/>
  <c r="J29" i="19" s="1"/>
  <c r="F28" i="19"/>
  <c r="G28" i="19" s="1"/>
  <c r="I28" i="19" s="1"/>
  <c r="J28" i="19" s="1"/>
  <c r="I27" i="19"/>
  <c r="J27" i="19" s="1"/>
  <c r="F26" i="19"/>
  <c r="G26" i="19" s="1"/>
  <c r="I26" i="19" s="1"/>
  <c r="J26" i="19" s="1"/>
  <c r="I25" i="19"/>
  <c r="J25" i="19" s="1"/>
  <c r="F24" i="19"/>
  <c r="G24" i="19" s="1"/>
  <c r="I24" i="19" s="1"/>
  <c r="J24" i="19" s="1"/>
  <c r="I23" i="19"/>
  <c r="J23" i="19" s="1"/>
  <c r="F22" i="19"/>
  <c r="G22" i="19" s="1"/>
  <c r="I22" i="19" s="1"/>
  <c r="J22" i="19" s="1"/>
  <c r="I21" i="19"/>
  <c r="J21" i="19" s="1"/>
  <c r="F20" i="19"/>
  <c r="G20" i="19" s="1"/>
  <c r="I20" i="19" s="1"/>
  <c r="J20" i="19" s="1"/>
  <c r="I19" i="19"/>
  <c r="J19" i="19" s="1"/>
  <c r="F18" i="19"/>
  <c r="G18" i="19" s="1"/>
  <c r="I18" i="19" s="1"/>
  <c r="J18" i="19" s="1"/>
  <c r="I17" i="19"/>
  <c r="J17" i="19" s="1"/>
  <c r="F16" i="19"/>
  <c r="G16" i="19" s="1"/>
  <c r="I16" i="19" s="1"/>
  <c r="J16" i="19" s="1"/>
  <c r="I15" i="19"/>
  <c r="J15" i="19" s="1"/>
  <c r="F14" i="19"/>
  <c r="G14" i="19" s="1"/>
  <c r="I14" i="19" s="1"/>
  <c r="J14" i="19" s="1"/>
  <c r="I13" i="19"/>
  <c r="J13" i="19" s="1"/>
  <c r="F12" i="19"/>
  <c r="G12" i="19" s="1"/>
  <c r="I12" i="19" s="1"/>
  <c r="J12" i="19" s="1"/>
  <c r="I11" i="19"/>
  <c r="J11" i="19" s="1"/>
  <c r="F10" i="19"/>
  <c r="G10" i="19" s="1"/>
  <c r="I10" i="19" s="1"/>
  <c r="J10" i="19" s="1"/>
  <c r="I9" i="19"/>
  <c r="J9" i="19" s="1"/>
  <c r="H31" i="19"/>
  <c r="F8" i="19"/>
  <c r="G8" i="19" s="1"/>
  <c r="I8" i="19" s="1"/>
  <c r="J8" i="19" s="1"/>
  <c r="I7" i="19"/>
  <c r="I32" i="19" s="1"/>
  <c r="F6" i="19"/>
  <c r="G6" i="19" s="1"/>
  <c r="I6" i="19" s="1"/>
  <c r="J30" i="21" l="1"/>
  <c r="J8" i="21"/>
  <c r="J9" i="21"/>
  <c r="J10" i="21"/>
  <c r="J11" i="21"/>
  <c r="J12" i="21"/>
  <c r="J13" i="21"/>
  <c r="J14" i="21"/>
  <c r="J15" i="21"/>
  <c r="J16" i="21"/>
  <c r="J17" i="21"/>
  <c r="J18" i="21"/>
  <c r="J19" i="21"/>
  <c r="J20" i="21"/>
  <c r="J21" i="21"/>
  <c r="J22" i="21"/>
  <c r="J23" i="21"/>
  <c r="J24" i="21"/>
  <c r="J25" i="21"/>
  <c r="J26" i="21"/>
  <c r="J27" i="21"/>
  <c r="J28" i="21"/>
  <c r="J29" i="21"/>
  <c r="J30" i="22"/>
  <c r="J8" i="22"/>
  <c r="J9" i="22"/>
  <c r="J10" i="22"/>
  <c r="J11" i="22"/>
  <c r="J12" i="22"/>
  <c r="J13" i="22"/>
  <c r="J14" i="22"/>
  <c r="J15" i="22"/>
  <c r="J16" i="22"/>
  <c r="J17" i="22"/>
  <c r="J18" i="22"/>
  <c r="J19" i="22"/>
  <c r="J20" i="22"/>
  <c r="J21" i="22"/>
  <c r="J22" i="22"/>
  <c r="J23" i="22"/>
  <c r="J24" i="22"/>
  <c r="J25" i="22"/>
  <c r="J26" i="22"/>
  <c r="J27" i="22"/>
  <c r="J28" i="22"/>
  <c r="J29" i="22"/>
  <c r="J30" i="23"/>
  <c r="J8" i="23"/>
  <c r="J9" i="23"/>
  <c r="J10" i="23"/>
  <c r="J11" i="23"/>
  <c r="J12" i="23"/>
  <c r="J13" i="23"/>
  <c r="J14" i="23"/>
  <c r="J15" i="23"/>
  <c r="J16" i="23"/>
  <c r="J17" i="23"/>
  <c r="J18" i="23"/>
  <c r="J19" i="23"/>
  <c r="J20" i="23"/>
  <c r="J21" i="23"/>
  <c r="J22" i="23"/>
  <c r="J23" i="23"/>
  <c r="J24" i="23"/>
  <c r="J25" i="23"/>
  <c r="J26" i="23"/>
  <c r="J27" i="23"/>
  <c r="J28" i="23"/>
  <c r="J29" i="23"/>
  <c r="J30" i="24"/>
  <c r="J8" i="24"/>
  <c r="J9" i="24"/>
  <c r="J10" i="24"/>
  <c r="J11" i="24"/>
  <c r="J12" i="24"/>
  <c r="J13" i="24"/>
  <c r="J14" i="24"/>
  <c r="J15" i="24"/>
  <c r="J16" i="24"/>
  <c r="J17" i="24"/>
  <c r="J18" i="24"/>
  <c r="J19" i="24"/>
  <c r="J20" i="24"/>
  <c r="J21" i="24"/>
  <c r="J22" i="24"/>
  <c r="J23" i="24"/>
  <c r="J24" i="24"/>
  <c r="J25" i="24"/>
  <c r="J26" i="24"/>
  <c r="J27" i="24"/>
  <c r="J28" i="24"/>
  <c r="J29" i="24"/>
  <c r="J30" i="25"/>
  <c r="J8" i="25"/>
  <c r="J9" i="25"/>
  <c r="J10" i="25"/>
  <c r="J11" i="25"/>
  <c r="J12" i="25"/>
  <c r="J13" i="25"/>
  <c r="J14" i="25"/>
  <c r="J15" i="25"/>
  <c r="J16" i="25"/>
  <c r="J17" i="25"/>
  <c r="J18" i="25"/>
  <c r="J19" i="25"/>
  <c r="J20" i="25"/>
  <c r="J21" i="25"/>
  <c r="J22" i="25"/>
  <c r="J23" i="25"/>
  <c r="J24" i="25"/>
  <c r="J25" i="25"/>
  <c r="J26" i="25"/>
  <c r="J27" i="25"/>
  <c r="J28" i="25"/>
  <c r="J29" i="25"/>
  <c r="J30" i="26"/>
  <c r="J8" i="26"/>
  <c r="J9" i="26"/>
  <c r="J10" i="26"/>
  <c r="J11" i="26"/>
  <c r="J12" i="26"/>
  <c r="J13" i="26"/>
  <c r="J14" i="26"/>
  <c r="J15" i="26"/>
  <c r="J16" i="26"/>
  <c r="J17" i="26"/>
  <c r="J18" i="26"/>
  <c r="J19" i="26"/>
  <c r="J20" i="26"/>
  <c r="J21" i="26"/>
  <c r="J22" i="26"/>
  <c r="J23" i="26"/>
  <c r="J24" i="26"/>
  <c r="J25" i="26"/>
  <c r="J26" i="26"/>
  <c r="J27" i="26"/>
  <c r="J28" i="26"/>
  <c r="J29" i="26"/>
  <c r="J30" i="27"/>
  <c r="J8" i="27"/>
  <c r="J9" i="27"/>
  <c r="J10" i="27"/>
  <c r="J11" i="27"/>
  <c r="J12" i="27"/>
  <c r="J13" i="27"/>
  <c r="J14" i="27"/>
  <c r="J15" i="27"/>
  <c r="J16" i="27"/>
  <c r="J17" i="27"/>
  <c r="J18" i="27"/>
  <c r="J19" i="27"/>
  <c r="J20" i="27"/>
  <c r="J21" i="27"/>
  <c r="J22" i="27"/>
  <c r="J23" i="27"/>
  <c r="J24" i="27"/>
  <c r="J25" i="27"/>
  <c r="J26" i="27"/>
  <c r="J27" i="27"/>
  <c r="J28" i="27"/>
  <c r="J29" i="27"/>
  <c r="J30" i="28"/>
  <c r="J8" i="28"/>
  <c r="J9" i="28"/>
  <c r="J10" i="28"/>
  <c r="J11" i="28"/>
  <c r="J12" i="28"/>
  <c r="J13" i="28"/>
  <c r="J14" i="28"/>
  <c r="J15" i="28"/>
  <c r="J16" i="28"/>
  <c r="J17" i="28"/>
  <c r="J18" i="28"/>
  <c r="J19" i="28"/>
  <c r="J20" i="28"/>
  <c r="J21" i="28"/>
  <c r="J22" i="28"/>
  <c r="J23" i="28"/>
  <c r="J24" i="28"/>
  <c r="J25" i="28"/>
  <c r="J26" i="28"/>
  <c r="J27" i="28"/>
  <c r="J28" i="28"/>
  <c r="J29" i="28"/>
  <c r="J30" i="29"/>
  <c r="J8" i="29"/>
  <c r="J9" i="29"/>
  <c r="J10" i="29"/>
  <c r="J11" i="29"/>
  <c r="J12" i="29"/>
  <c r="J13" i="29"/>
  <c r="J14" i="29"/>
  <c r="J15" i="29"/>
  <c r="J16" i="29"/>
  <c r="J17" i="29"/>
  <c r="J18" i="29"/>
  <c r="J19" i="29"/>
  <c r="J20" i="29"/>
  <c r="J21" i="29"/>
  <c r="J22" i="29"/>
  <c r="J23" i="29"/>
  <c r="J24" i="29"/>
  <c r="J25" i="29"/>
  <c r="J26" i="29"/>
  <c r="J27" i="29"/>
  <c r="J28" i="29"/>
  <c r="J29" i="29"/>
  <c r="J30" i="30"/>
  <c r="J8" i="30"/>
  <c r="J9" i="30"/>
  <c r="J10" i="30"/>
  <c r="J11" i="30"/>
  <c r="J12" i="30"/>
  <c r="J13" i="30"/>
  <c r="J14" i="30"/>
  <c r="J15" i="30"/>
  <c r="J16" i="30"/>
  <c r="J17" i="30"/>
  <c r="J18" i="30"/>
  <c r="J19" i="30"/>
  <c r="J20" i="30"/>
  <c r="J21" i="30"/>
  <c r="J22" i="30"/>
  <c r="J23" i="30"/>
  <c r="J24" i="30"/>
  <c r="J25" i="30"/>
  <c r="J26" i="30"/>
  <c r="J27" i="30"/>
  <c r="J28" i="30"/>
  <c r="J29" i="30"/>
  <c r="J30" i="31"/>
  <c r="J8" i="31"/>
  <c r="J9" i="31"/>
  <c r="J10" i="31"/>
  <c r="J11" i="31"/>
  <c r="J12" i="31"/>
  <c r="J13" i="31"/>
  <c r="J14" i="31"/>
  <c r="J15" i="31"/>
  <c r="J16" i="31"/>
  <c r="J17" i="31"/>
  <c r="J18" i="31"/>
  <c r="J19" i="31"/>
  <c r="J20" i="31"/>
  <c r="J21" i="31"/>
  <c r="J22" i="31"/>
  <c r="J23" i="31"/>
  <c r="J24" i="31"/>
  <c r="J25" i="31"/>
  <c r="J26" i="31"/>
  <c r="J27" i="31"/>
  <c r="J28" i="31"/>
  <c r="J29" i="31"/>
  <c r="J30" i="32"/>
  <c r="J8" i="32"/>
  <c r="J9" i="32"/>
  <c r="J10" i="32"/>
  <c r="J11" i="32"/>
  <c r="J12" i="32"/>
  <c r="J13" i="32"/>
  <c r="J14" i="32"/>
  <c r="J15" i="32"/>
  <c r="J16" i="32"/>
  <c r="J17" i="32"/>
  <c r="J18" i="32"/>
  <c r="J19" i="32"/>
  <c r="J20" i="32"/>
  <c r="J21" i="32"/>
  <c r="J22" i="32"/>
  <c r="J23" i="32"/>
  <c r="J24" i="32"/>
  <c r="J25" i="32"/>
  <c r="J26" i="32"/>
  <c r="J27" i="32"/>
  <c r="J28" i="32"/>
  <c r="J29" i="32"/>
  <c r="C5" i="5"/>
  <c r="I31" i="19"/>
  <c r="J6" i="19"/>
  <c r="J31" i="19" s="1"/>
  <c r="J7" i="19"/>
  <c r="J32" i="19" s="1"/>
  <c r="I8" i="20"/>
  <c r="I33" i="20" s="1"/>
  <c r="H7" i="20"/>
  <c r="I7" i="20" s="1"/>
  <c r="J31" i="32" l="1"/>
  <c r="J31" i="31"/>
  <c r="J31" i="30"/>
  <c r="J31" i="29"/>
  <c r="J31" i="28"/>
  <c r="J31" i="27"/>
  <c r="J31" i="26"/>
  <c r="J31" i="25"/>
  <c r="J31" i="24"/>
  <c r="J31" i="23"/>
  <c r="J31" i="22"/>
  <c r="J31" i="21"/>
  <c r="J8" i="5"/>
  <c r="J30" i="5"/>
  <c r="J29" i="5"/>
  <c r="J28" i="5"/>
  <c r="J27" i="5"/>
  <c r="J26" i="5"/>
  <c r="J25" i="5"/>
  <c r="J24" i="5"/>
  <c r="J23" i="5"/>
  <c r="J22" i="5"/>
  <c r="J21" i="5"/>
  <c r="J20" i="5"/>
  <c r="J19" i="5"/>
  <c r="J18" i="5"/>
  <c r="J17" i="5"/>
  <c r="J16" i="5"/>
  <c r="J15" i="5"/>
  <c r="J14" i="5"/>
  <c r="J13" i="5"/>
  <c r="J12" i="5"/>
  <c r="J11" i="5"/>
  <c r="J10" i="5"/>
  <c r="J9" i="5"/>
  <c r="J31" i="5" s="1"/>
  <c r="G32" i="20"/>
  <c r="H9" i="20"/>
  <c r="I9" i="20" l="1"/>
  <c r="I32" i="20" s="1"/>
  <c r="H32" i="20"/>
</calcChain>
</file>

<file path=xl/sharedStrings.xml><?xml version="1.0" encoding="utf-8"?>
<sst xmlns="http://schemas.openxmlformats.org/spreadsheetml/2006/main" count="2199" uniqueCount="65">
  <si>
    <t>様式第6号（別紙2-1）</t>
    <rPh sb="0" eb="2">
      <t>ヨウシキ</t>
    </rPh>
    <rPh sb="4" eb="5">
      <t>ゴウ</t>
    </rPh>
    <rPh sb="6" eb="8">
      <t>ベッシ</t>
    </rPh>
    <phoneticPr fontId="2"/>
  </si>
  <si>
    <t>企業名：</t>
    <rPh sb="0" eb="2">
      <t>キギョウ</t>
    </rPh>
    <rPh sb="2" eb="3">
      <t>メイ</t>
    </rPh>
    <phoneticPr fontId="2"/>
  </si>
  <si>
    <t>従事者の氏名</t>
    <rPh sb="0" eb="3">
      <t>ジュウジシャ</t>
    </rPh>
    <rPh sb="4" eb="6">
      <t>シメイ</t>
    </rPh>
    <phoneticPr fontId="2"/>
  </si>
  <si>
    <t>延時間数（Ⅰ）</t>
    <rPh sb="0" eb="1">
      <t>ノ</t>
    </rPh>
    <rPh sb="1" eb="3">
      <t>ジカン</t>
    </rPh>
    <rPh sb="3" eb="4">
      <t>スウ</t>
    </rPh>
    <phoneticPr fontId="2"/>
  </si>
  <si>
    <t>時間単価（Ⅱ）</t>
    <rPh sb="0" eb="2">
      <t>ジカン</t>
    </rPh>
    <rPh sb="2" eb="4">
      <t>タンカ</t>
    </rPh>
    <phoneticPr fontId="2"/>
  </si>
  <si>
    <t>時間給の合計（Ⅰ）×（Ⅱ）</t>
    <rPh sb="0" eb="2">
      <t>ジカン</t>
    </rPh>
    <rPh sb="2" eb="3">
      <t>キュウ</t>
    </rPh>
    <rPh sb="4" eb="6">
      <t>ゴウケイ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</si>
  <si>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</si>
  <si>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</si>
  <si>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</si>
  <si>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</si>
  <si>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</si>
  <si>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</si>
  <si>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</si>
  <si>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氏　　名</t>
    <rPh sb="0" eb="1">
      <t>シ</t>
    </rPh>
    <rPh sb="3" eb="4">
      <t>メイ</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</si>
  <si>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</si>
  <si>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</si>
  <si>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</si>
  <si>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</si>
  <si>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</si>
  <si>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</si>
  <si>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</si>
  <si>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申請</t>
    <rPh sb="0" eb="2">
      <t>シンセイ</t>
    </rPh>
    <phoneticPr fontId="2"/>
  </si>
  <si>
    <t>円以上</t>
  </si>
  <si>
    <t>円未満</t>
  </si>
  <si>
    <t>単位：円</t>
  </si>
  <si>
    <t>公社確認</t>
    <rPh sb="0" eb="2">
      <t>コウシャ</t>
    </rPh>
    <rPh sb="2" eb="4">
      <t>カクニン</t>
    </rPh>
    <phoneticPr fontId="2"/>
  </si>
  <si>
    <t>～</t>
  </si>
  <si>
    <t>合計</t>
    <rPh sb="0" eb="2">
      <t>ゴウケイ</t>
    </rPh>
    <phoneticPr fontId="2"/>
  </si>
  <si>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</si>
  <si>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</si>
  <si>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</si>
  <si>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</si>
  <si>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</si>
  <si>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</si>
  <si>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</si>
  <si>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</si>
  <si>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</si>
  <si>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</si>
  <si>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</si>
  <si>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t>
    <phoneticPr fontId="2"/>
  </si>
  <si>
    <t>～</t>
    <phoneticPr fontId="2"/>
  </si>
  <si>
    <t>時間</t>
    <phoneticPr fontId="2"/>
  </si>
  <si>
    <t>様式第6号（別紙2-3）</t>
    <rPh sb="0" eb="2">
      <t>ヨウシキ</t>
    </rPh>
    <rPh sb="2" eb="3">
      <t>ダイ</t>
    </rPh>
    <rPh sb="4" eb="5">
      <t>ゴウ</t>
    </rPh>
    <rPh sb="6" eb="8">
      <t>ベッシ</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</si>
  <si>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</si>
  <si>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時間単価：</t>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</si>
  <si>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</si>
  <si>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</si>
  <si>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人件費単価（時給）</t>
    <phoneticPr fontId="2"/>
  </si>
  <si>
    <t>様式第6号（別紙2-2）</t>
    <phoneticPr fontId="2"/>
  </si>
  <si>
    <t>人件費単価（時給）</t>
    <phoneticPr fontId="2"/>
  </si>
  <si>
    <t>休憩時間</t>
    <rPh sb="0" eb="2">
      <t>キュウケイ</t>
    </rPh>
    <rPh sb="2" eb="4">
      <t>ジカン</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</si>
  <si>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</si>
  <si>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</si>
  <si>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</si>
  <si>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</si>
  <si>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</si>
  <si>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円</t>
    <phoneticPr fontId="2"/>
  </si>
  <si>
    <t>時間</t>
    <rPh sb="0" eb="2">
      <t>ジカン</t>
    </rPh>
    <phoneticPr fontId="2"/>
  </si>
  <si>
    <t>分</t>
    <rPh sb="0" eb="1">
      <t>フン</t>
    </rPh>
    <phoneticPr fontId="2"/>
  </si>
  <si>
    <t>以下の手順で作業を進めてください。</t>
    <rPh sb="0" eb="2">
      <t>イカ</t>
    </rPh>
    <rPh sb="3" eb="5">
      <t>テジュン</t>
    </rPh>
    <rPh sb="6" eb="8">
      <t>サギョウ</t>
    </rPh>
    <rPh sb="9" eb="10">
      <t>スス</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</si>
  <si>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rgb="FFFFC000"/>
        <rFont val="ＭＳ Ｐゴシック"/>
        <family val="3"/>
        <charset val="128"/>
      </rPr>
      <t>人件費総括表</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 xml:space="preserve">は、会社の給与計算の期間に対応させてください。
</t>
    </r>
    <r>
      <rPr>
        <b/>
        <sz val="10"/>
        <color rgb="FF000000"/>
        <rFont val="ＭＳ Ｐゴシック"/>
        <family val="3"/>
        <charset val="128"/>
      </rPr>
      <t>⑤</t>
    </r>
    <r>
      <rPr>
        <b/>
        <sz val="10"/>
        <color rgb="FFFFC000"/>
        <rFont val="ＭＳ Ｐゴシック"/>
        <family val="3"/>
        <charset val="128"/>
      </rPr>
      <t>総括表</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4" eb="37">
      <t>ジンケンヒ</t>
    </rPh>
    <rPh sb="52" eb="54">
      <t>キギョウ</t>
    </rPh>
    <rPh sb="54" eb="55">
      <t>メイ</t>
    </rPh>
    <rPh sb="55" eb="56">
      <t>ラン</t>
    </rPh>
    <rPh sb="57" eb="59">
      <t>キギョウ</t>
    </rPh>
    <rPh sb="59" eb="60">
      <t>メイ</t>
    </rPh>
    <rPh sb="83" eb="85">
      <t>アオイロ</t>
    </rPh>
    <rPh sb="91" eb="93">
      <t>シメイ</t>
    </rPh>
    <rPh sb="93" eb="94">
      <t>ラン</t>
    </rPh>
    <rPh sb="95" eb="98">
      <t>ジュウジシャ</t>
    </rPh>
    <rPh sb="99" eb="101">
      <t>シメイ</t>
    </rPh>
    <rPh sb="102" eb="104">
      <t>ニュウリョク</t>
    </rPh>
    <rPh sb="140" eb="141">
      <t>メイ</t>
    </rPh>
    <rPh sb="142" eb="144">
      <t>ガイトウ</t>
    </rPh>
    <rPh sb="146" eb="148">
      <t>ネンゲツ</t>
    </rPh>
    <rPh sb="149" eb="151">
      <t>シュウセイ</t>
    </rPh>
    <rPh sb="177" eb="179">
      <t>コベツ</t>
    </rPh>
    <rPh sb="179" eb="182">
      <t>メイサイヒョウ</t>
    </rPh>
    <rPh sb="184" eb="186">
      <t>カイシャ</t>
    </rPh>
    <rPh sb="187" eb="189">
      <t>キュウヨ</t>
    </rPh>
    <rPh sb="189" eb="191">
      <t>ケイサン</t>
    </rPh>
    <rPh sb="192" eb="194">
      <t>キカン</t>
    </rPh>
    <rPh sb="195" eb="197">
      <t>タイオウ</t>
    </rPh>
    <rPh sb="207" eb="210">
      <t>ソウカツヒョウ</t>
    </rPh>
    <rPh sb="211" eb="213">
      <t>トウガイ</t>
    </rPh>
    <rPh sb="213" eb="215">
      <t>キカン</t>
    </rPh>
    <rPh sb="215" eb="217">
      <t>ゼンタイ</t>
    </rPh>
    <rPh sb="221" eb="223">
      <t>ニュウリョク</t>
    </rPh>
    <rPh sb="234" eb="236">
      <t>フクセイ</t>
    </rPh>
    <rPh sb="239" eb="241">
      <t>バアイ</t>
    </rPh>
    <rPh sb="256" eb="257">
      <t>ゼン</t>
    </rPh>
    <rPh sb="257" eb="260">
      <t>ジュウジシャ</t>
    </rPh>
    <rPh sb="261" eb="263">
      <t>ジョウホウ</t>
    </rPh>
    <rPh sb="264" eb="266">
      <t>ニュウリョク</t>
    </rPh>
    <phoneticPr fontId="2"/>
  </si>
  <si>
    <t>報告期間：</t>
    <rPh sb="0" eb="2">
      <t>ホウコク</t>
    </rPh>
    <rPh sb="2" eb="4">
      <t>キカン</t>
    </rPh>
    <phoneticPr fontId="2"/>
  </si>
  <si>
    <t>年　  月 ～ 　　年　　月まで</t>
    <phoneticPr fontId="2"/>
  </si>
  <si>
    <t>年    月 ～ 　　年    月まで</t>
    <phoneticPr fontId="2"/>
  </si>
  <si>
    <t>直　接　人　件　費　総　括　表　（　第　　期　遂行状況報告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</si>
</sst>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_ "/>
    <numFmt numFmtId="178" formatCode="#,##0_ ;[Red]\-#,##0\ "/>
    <numFmt numFmtId="179" formatCode="h&quot;時間&quot;mm&quot;分&quot;;@"/>
    <numFmt numFmtId="180" formatCode="0.0_ "/>
    <numFmt numFmtId="181" formatCode="[$-F400]h:mm:ss\ AM/PM"/>
  </numFmts>
  <fonts count="27">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b/>
      <sz val="11"/>
      <color indexed="8"/>
      <name val="ＭＳ Ｐゴシック"/>
      <family val="3"/>
      <charset val="128"/>
    </font>
    <font>
      <sz val="12"/>
      <color theme="8" tint="-0.249977111117893"/>
      <name val="ＭＳ Ｐゴシック"/>
      <family val="3"/>
      <charset val="128"/>
    </font>
    <font>
      <sz val="12"/>
      <color indexed="8"/>
      <name val="ＭＳ Ｐゴシック"/>
      <family val="3"/>
      <charset val="128"/>
    </font>
    <font>
      <b/>
      <sz val="12"/>
      <color indexed="8"/>
      <name val="ＭＳ Ｐゴシック"/>
      <family val="3"/>
      <charset val="128"/>
    </font>
    <font>
      <b/>
      <u/>
      <sz val="12"/>
      <color indexed="8"/>
      <name val="ＭＳ Ｐゴシック"/>
      <family val="3"/>
      <charset val="128"/>
    </font>
    <font>
      <sz val="12"/>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FFC000"/>
      <name val="ＭＳ Ｐゴシック"/>
      <family val="3"/>
      <charset val="128"/>
    </font>
    <font>
      <b/>
      <sz val="10"/>
      <color rgb="FF0070C0"/>
      <name val="ＭＳ Ｐゴシック"/>
      <family val="3"/>
      <charset val="128"/>
    </font>
  </fonts>
  <fills count="8">
    <fill>
      <patternFill patternType="none"/>
    </fill>
    <fill>
      <patternFill patternType="gray125"/>
    </fill>
    <fill>
      <patternFill patternType="solid">
        <fgColor rgb="FFB7DEE8"/>
        <bgColor indexed="64"/>
      </patternFill>
    </fill>
    <fill>
      <patternFill patternType="solid">
        <fgColor indexed="43"/>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s>
  <borders count="6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thick">
        <color theme="3"/>
      </left>
      <right style="thick">
        <color theme="3"/>
      </right>
      <top style="thick">
        <color theme="3"/>
      </top>
      <bottom style="thick">
        <color theme="3"/>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thick">
        <color theme="3"/>
      </left>
      <right style="thick">
        <color theme="3"/>
      </right>
      <top style="thick">
        <color theme="3"/>
      </top>
      <bottom/>
      <diagonal/>
    </border>
    <border>
      <left style="thick">
        <color theme="3"/>
      </left>
      <right style="thick">
        <color theme="3"/>
      </right>
      <top/>
      <bottom style="thick">
        <color theme="3"/>
      </bottom>
      <diagonal/>
    </border>
    <border>
      <left/>
      <right style="thick">
        <color theme="3"/>
      </right>
      <top/>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72">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176" fontId="5" fillId="0" borderId="0" xfId="2" applyNumberFormat="1" applyFont="1">
      <alignment vertical="center"/>
    </xf>
    <xf numFmtId="176" fontId="5" fillId="0" borderId="0" xfId="2" applyNumberFormat="1" applyFont="1" applyProtection="1">
      <alignment vertical="center"/>
    </xf>
    <xf numFmtId="176" fontId="8" fillId="3" borderId="2" xfId="2" applyNumberFormat="1" applyFont="1" applyFill="1" applyBorder="1" applyAlignment="1" applyProtection="1">
      <alignment horizontal="center" vertical="center" wrapText="1" shrinkToFit="1"/>
    </xf>
    <xf numFmtId="176" fontId="8" fillId="3" borderId="5" xfId="2" applyNumberFormat="1" applyFont="1" applyFill="1" applyBorder="1" applyAlignment="1" applyProtection="1">
      <alignment horizontal="center" vertical="center" wrapText="1" shrinkToFit="1"/>
    </xf>
    <xf numFmtId="176" fontId="8" fillId="3" borderId="7" xfId="2" applyNumberFormat="1" applyFont="1" applyFill="1" applyBorder="1" applyAlignment="1" applyProtection="1">
      <alignment horizontal="center" vertical="center" wrapText="1" shrinkToFit="1"/>
    </xf>
    <xf numFmtId="176" fontId="5" fillId="0" borderId="0" xfId="2" applyNumberFormat="1" applyFont="1" applyAlignment="1" applyProtection="1">
      <alignment horizontal="center" vertical="center"/>
    </xf>
    <xf numFmtId="176" fontId="5" fillId="0" borderId="2" xfId="2" applyNumberFormat="1" applyBorder="1" applyAlignment="1" applyProtection="1">
      <alignment horizontal="center" vertical="center" wrapText="1"/>
    </xf>
    <xf numFmtId="176" fontId="5" fillId="0" borderId="0" xfId="2" applyNumberFormat="1" applyFont="1" applyAlignment="1">
      <alignment horizontal="center" vertical="center"/>
    </xf>
    <xf numFmtId="176" fontId="5" fillId="0" borderId="4" xfId="2" applyNumberFormat="1" applyFont="1" applyBorder="1" applyAlignment="1" applyProtection="1">
      <alignment vertical="center" shrinkToFit="1"/>
    </xf>
    <xf numFmtId="176" fontId="5" fillId="0" borderId="12" xfId="2" applyNumberFormat="1" applyFont="1" applyBorder="1" applyAlignment="1" applyProtection="1">
      <alignment vertical="center" shrinkToFit="1"/>
    </xf>
    <xf numFmtId="176" fontId="5" fillId="0" borderId="3" xfId="2" applyNumberFormat="1" applyFont="1" applyBorder="1" applyAlignment="1" applyProtection="1">
      <alignment horizontal="right" vertical="center" shrinkToFit="1"/>
    </xf>
    <xf numFmtId="177" fontId="5" fillId="0" borderId="12" xfId="2" applyNumberFormat="1" applyFont="1" applyFill="1" applyBorder="1" applyAlignment="1" applyProtection="1">
      <alignment horizontal="right" vertical="center" shrinkToFit="1"/>
    </xf>
    <xf numFmtId="176" fontId="5" fillId="0" borderId="4" xfId="2" applyNumberFormat="1" applyFont="1" applyBorder="1" applyAlignment="1" applyProtection="1">
      <alignment horizontal="right" vertical="center" shrinkToFit="1"/>
    </xf>
    <xf numFmtId="176" fontId="5" fillId="0" borderId="12" xfId="2" applyNumberFormat="1" applyFont="1" applyBorder="1" applyAlignment="1" applyProtection="1">
      <alignment horizontal="right" vertical="center" shrinkToFit="1"/>
    </xf>
    <xf numFmtId="176" fontId="5" fillId="0" borderId="0" xfId="2" applyNumberFormat="1" applyFont="1" applyAlignment="1" applyProtection="1">
      <alignment vertical="center" wrapText="1"/>
    </xf>
    <xf numFmtId="0" fontId="10" fillId="0" borderId="2" xfId="2" applyFont="1" applyBorder="1" applyAlignment="1" applyProtection="1">
      <alignment horizontal="center" vertical="center"/>
    </xf>
    <xf numFmtId="0" fontId="10" fillId="0" borderId="2" xfId="2" applyFont="1" applyBorder="1" applyAlignment="1" applyProtection="1">
      <alignment horizontal="left" vertical="center"/>
    </xf>
    <xf numFmtId="176" fontId="5" fillId="0" borderId="0" xfId="2" applyNumberFormat="1" applyFont="1" applyAlignment="1">
      <alignment vertical="center" wrapText="1"/>
    </xf>
    <xf numFmtId="176" fontId="5" fillId="0" borderId="15" xfId="2" applyNumberFormat="1" applyFont="1" applyBorder="1" applyAlignment="1" applyProtection="1">
      <alignment vertical="center" shrinkToFit="1"/>
    </xf>
    <xf numFmtId="176" fontId="5" fillId="0" borderId="16" xfId="2" applyNumberFormat="1" applyFont="1" applyBorder="1" applyAlignment="1" applyProtection="1">
      <alignment vertical="center" shrinkToFit="1"/>
    </xf>
    <xf numFmtId="176" fontId="5" fillId="0" borderId="17" xfId="2" applyNumberFormat="1" applyFont="1" applyBorder="1" applyAlignment="1" applyProtection="1">
      <alignment horizontal="right" vertical="center" shrinkToFit="1"/>
    </xf>
    <xf numFmtId="177" fontId="5" fillId="0" borderId="16" xfId="2" applyNumberFormat="1" applyFont="1" applyBorder="1" applyAlignment="1" applyProtection="1">
      <alignment horizontal="right" vertical="center" shrinkToFit="1"/>
    </xf>
    <xf numFmtId="176" fontId="5" fillId="0" borderId="15" xfId="2" applyNumberFormat="1" applyFont="1" applyBorder="1" applyAlignment="1" applyProtection="1">
      <alignment horizontal="right" vertical="center" shrinkToFit="1"/>
    </xf>
    <xf numFmtId="176" fontId="11" fillId="0" borderId="16" xfId="2" applyNumberFormat="1" applyFont="1" applyBorder="1" applyAlignment="1" applyProtection="1">
      <alignment horizontal="right" vertical="center" shrinkToFit="1"/>
    </xf>
    <xf numFmtId="3" fontId="10" fillId="0" borderId="2" xfId="2" applyNumberFormat="1" applyFont="1" applyBorder="1" applyAlignment="1" applyProtection="1">
      <alignment horizontal="center" vertical="center"/>
    </xf>
    <xf numFmtId="178" fontId="10" fillId="0" borderId="2" xfId="2" applyNumberFormat="1" applyFont="1" applyBorder="1" applyAlignment="1" applyProtection="1">
      <alignment horizontal="center" vertical="center"/>
    </xf>
    <xf numFmtId="177" fontId="5" fillId="0" borderId="16" xfId="2" applyNumberFormat="1" applyFont="1" applyFill="1" applyBorder="1" applyAlignment="1" applyProtection="1">
      <alignment horizontal="right" vertical="center" shrinkToFit="1"/>
    </xf>
    <xf numFmtId="176" fontId="5" fillId="0" borderId="0" xfId="2" applyNumberFormat="1" applyFont="1" applyAlignment="1" applyProtection="1">
      <alignment horizontal="right" vertical="center" shrinkToFit="1"/>
    </xf>
    <xf numFmtId="176" fontId="5" fillId="0" borderId="0" xfId="2" applyNumberFormat="1" applyFont="1" applyAlignment="1" applyProtection="1">
      <alignment vertical="center" shrinkToFit="1"/>
    </xf>
    <xf numFmtId="176" fontId="5" fillId="0" borderId="20" xfId="2" applyNumberFormat="1" applyFont="1" applyBorder="1" applyAlignment="1" applyProtection="1">
      <alignment vertical="center" shrinkToFit="1"/>
    </xf>
    <xf numFmtId="176" fontId="5" fillId="0" borderId="21" xfId="2" applyNumberFormat="1" applyFont="1" applyBorder="1" applyAlignment="1" applyProtection="1">
      <alignment horizontal="right" vertical="center" shrinkToFit="1"/>
    </xf>
    <xf numFmtId="177" fontId="5" fillId="0" borderId="20" xfId="2" applyNumberFormat="1" applyFont="1" applyBorder="1" applyAlignment="1" applyProtection="1">
      <alignment horizontal="right" vertical="center" shrinkToFit="1"/>
    </xf>
    <xf numFmtId="176" fontId="5" fillId="0" borderId="20" xfId="2" applyNumberFormat="1" applyFont="1" applyBorder="1" applyAlignment="1" applyProtection="1">
      <alignment horizontal="right" vertical="center" shrinkToFit="1"/>
    </xf>
    <xf numFmtId="176" fontId="5" fillId="0" borderId="22" xfId="2" applyNumberFormat="1" applyFont="1" applyBorder="1" applyAlignment="1" applyProtection="1">
      <alignment horizontal="right" vertical="center" shrinkToFit="1"/>
    </xf>
    <xf numFmtId="176" fontId="5" fillId="0" borderId="24" xfId="2" applyNumberFormat="1" applyFont="1" applyBorder="1" applyAlignment="1" applyProtection="1">
      <alignment vertical="center" shrinkToFit="1"/>
    </xf>
    <xf numFmtId="176" fontId="5" fillId="0" borderId="25" xfId="2" applyNumberFormat="1" applyFont="1" applyBorder="1" applyAlignment="1" applyProtection="1">
      <alignment horizontal="right" vertical="center" shrinkToFit="1"/>
    </xf>
    <xf numFmtId="177" fontId="5" fillId="0" borderId="24" xfId="2" applyNumberFormat="1" applyFont="1" applyBorder="1" applyAlignment="1" applyProtection="1">
      <alignment horizontal="right" vertical="center" shrinkToFit="1"/>
    </xf>
    <xf numFmtId="176" fontId="5" fillId="0" borderId="24" xfId="2" applyNumberFormat="1" applyFont="1" applyFill="1" applyBorder="1" applyAlignment="1" applyProtection="1">
      <alignment horizontal="right" vertical="center" shrinkToFit="1"/>
    </xf>
    <xf numFmtId="176" fontId="11" fillId="0" borderId="26" xfId="2" applyNumberFormat="1" applyFont="1" applyFill="1" applyBorder="1" applyAlignment="1" applyProtection="1">
      <alignment horizontal="right" vertical="center" shrinkToFit="1"/>
    </xf>
    <xf numFmtId="3" fontId="10" fillId="0" borderId="2" xfId="2" applyNumberFormat="1" applyFont="1" applyFill="1" applyBorder="1" applyAlignment="1" applyProtection="1">
      <alignment horizontal="center" vertical="center"/>
    </xf>
    <xf numFmtId="178" fontId="10" fillId="0" borderId="2" xfId="2" applyNumberFormat="1" applyFont="1" applyFill="1" applyBorder="1" applyAlignment="1" applyProtection="1">
      <alignment horizontal="center" vertical="center"/>
    </xf>
    <xf numFmtId="0" fontId="5" fillId="0" borderId="2" xfId="2" applyBorder="1" applyProtection="1">
      <alignment vertical="center"/>
    </xf>
    <xf numFmtId="176" fontId="5" fillId="0" borderId="0" xfId="2" applyNumberFormat="1" applyFont="1" applyAlignment="1">
      <alignment horizontal="right" vertical="center" shrinkToFit="1"/>
    </xf>
    <xf numFmtId="176" fontId="5" fillId="0" borderId="0" xfId="2" applyNumberFormat="1" applyFont="1" applyAlignment="1">
      <alignment vertical="center" shrinkToFit="1"/>
    </xf>
    <xf numFmtId="38" fontId="0" fillId="0" borderId="5" xfId="1" applyFont="1" applyBorder="1" applyAlignment="1">
      <alignment horizontal="right" vertical="center"/>
    </xf>
    <xf numFmtId="176" fontId="5" fillId="3" borderId="7" xfId="2" applyNumberFormat="1" applyFont="1" applyFill="1" applyBorder="1" applyAlignment="1" applyProtection="1">
      <alignment horizontal="center" vertical="center" wrapText="1" shrinkToFit="1"/>
    </xf>
    <xf numFmtId="176" fontId="12" fillId="0" borderId="0" xfId="2" applyNumberFormat="1" applyFont="1" applyAlignment="1" applyProtection="1">
      <alignment horizontal="center" vertical="top"/>
      <protection locked="0"/>
    </xf>
    <xf numFmtId="176" fontId="12" fillId="0" borderId="0" xfId="2" applyNumberFormat="1" applyFont="1" applyProtection="1">
      <alignment vertical="center"/>
      <protection locked="0"/>
    </xf>
    <xf numFmtId="176" fontId="13" fillId="0" borderId="0" xfId="2" applyNumberFormat="1" applyFont="1" applyProtection="1">
      <alignment vertical="center"/>
      <protection locked="0"/>
    </xf>
    <xf numFmtId="176" fontId="13" fillId="0" borderId="0" xfId="2" applyNumberFormat="1" applyFont="1" applyAlignment="1" applyProtection="1">
      <alignment horizontal="center" vertical="center"/>
      <protection locked="0"/>
    </xf>
    <xf numFmtId="176" fontId="13" fillId="0" borderId="0" xfId="2" applyNumberFormat="1" applyFont="1" applyAlignment="1" applyProtection="1">
      <alignment horizontal="center" vertical="center" wrapText="1"/>
      <protection locked="0"/>
    </xf>
    <xf numFmtId="176" fontId="14" fillId="0" borderId="0" xfId="2" applyNumberFormat="1" applyFont="1" applyAlignment="1" applyProtection="1">
      <alignment horizontal="center" vertical="center"/>
      <protection locked="0"/>
    </xf>
    <xf numFmtId="176" fontId="13" fillId="0" borderId="0" xfId="2" applyNumberFormat="1" applyFont="1" applyAlignment="1">
      <alignment horizontal="center" vertical="center" wrapText="1"/>
    </xf>
    <xf numFmtId="176" fontId="13" fillId="0" borderId="0" xfId="2" applyNumberFormat="1" applyFont="1" applyAlignment="1">
      <alignment vertical="center"/>
    </xf>
    <xf numFmtId="176" fontId="5" fillId="0" borderId="0" xfId="2" applyNumberFormat="1" applyFont="1" applyAlignment="1" applyProtection="1">
      <alignment horizontal="center" vertical="center" wrapText="1"/>
    </xf>
    <xf numFmtId="176" fontId="13" fillId="0" borderId="0" xfId="2" applyNumberFormat="1" applyFont="1" applyAlignment="1" applyProtection="1">
      <alignment vertical="top"/>
    </xf>
    <xf numFmtId="176" fontId="13" fillId="0" borderId="0" xfId="2" applyNumberFormat="1" applyFont="1" applyAlignment="1" applyProtection="1">
      <alignment horizontal="center" vertical="center"/>
    </xf>
    <xf numFmtId="176" fontId="13" fillId="0" borderId="0" xfId="2" applyNumberFormat="1" applyFont="1" applyProtection="1">
      <alignment vertical="center"/>
    </xf>
    <xf numFmtId="176" fontId="13" fillId="0" borderId="0" xfId="2" applyNumberFormat="1" applyFont="1" applyAlignment="1" applyProtection="1">
      <alignment horizontal="center" vertical="center" wrapText="1"/>
    </xf>
    <xf numFmtId="176" fontId="13" fillId="0" borderId="0" xfId="2" applyNumberFormat="1" applyFont="1" applyAlignment="1" applyProtection="1">
      <alignment vertical="center"/>
    </xf>
    <xf numFmtId="176" fontId="13" fillId="0" borderId="0" xfId="2" applyNumberFormat="1" applyFont="1" applyAlignment="1">
      <alignment horizontal="center" vertical="center"/>
    </xf>
    <xf numFmtId="176" fontId="13" fillId="0" borderId="0" xfId="2" applyNumberFormat="1" applyFont="1">
      <alignment vertical="center"/>
    </xf>
    <xf numFmtId="176" fontId="13" fillId="0" borderId="0" xfId="2" applyNumberFormat="1" applyFont="1" applyAlignment="1" applyProtection="1">
      <alignment horizontal="center" vertical="top" wrapText="1"/>
    </xf>
    <xf numFmtId="176" fontId="15" fillId="0" borderId="0" xfId="2" applyNumberFormat="1" applyFont="1" applyAlignment="1" applyProtection="1">
      <alignment vertical="center"/>
    </xf>
    <xf numFmtId="176" fontId="5" fillId="0" borderId="0" xfId="2" applyNumberFormat="1" applyFont="1" applyAlignment="1" applyProtection="1">
      <alignment horizontal="center" vertical="top" wrapText="1"/>
    </xf>
    <xf numFmtId="176" fontId="5" fillId="0" borderId="0" xfId="2" applyNumberFormat="1" applyFont="1" applyAlignment="1" applyProtection="1">
      <alignment horizontal="center" vertical="top"/>
    </xf>
    <xf numFmtId="176" fontId="5" fillId="0" borderId="0" xfId="2" applyNumberFormat="1" applyFont="1" applyAlignment="1">
      <alignment horizontal="center" vertical="top"/>
    </xf>
    <xf numFmtId="176" fontId="5" fillId="0" borderId="0" xfId="2" applyNumberFormat="1" applyFont="1" applyAlignment="1">
      <alignment horizontal="left" vertical="center"/>
    </xf>
    <xf numFmtId="176" fontId="16" fillId="0" borderId="2" xfId="0" applyNumberFormat="1" applyFont="1" applyBorder="1" applyAlignment="1">
      <alignment vertical="center"/>
    </xf>
    <xf numFmtId="176" fontId="16" fillId="0" borderId="5" xfId="0" applyNumberFormat="1" applyFont="1" applyBorder="1" applyAlignment="1">
      <alignment vertical="center"/>
    </xf>
    <xf numFmtId="176" fontId="16" fillId="0" borderId="8" xfId="0" applyNumberFormat="1" applyFont="1" applyBorder="1" applyAlignment="1">
      <alignment vertical="center"/>
    </xf>
    <xf numFmtId="176" fontId="16" fillId="0" borderId="3" xfId="0" applyNumberFormat="1" applyFont="1" applyBorder="1" applyAlignment="1">
      <alignment vertical="center"/>
    </xf>
    <xf numFmtId="176" fontId="5" fillId="0" borderId="4" xfId="2" applyNumberFormat="1" applyFont="1" applyBorder="1" applyAlignment="1" applyProtection="1">
      <alignment horizontal="center" vertical="center" shrinkToFit="1"/>
    </xf>
    <xf numFmtId="176" fontId="5" fillId="5" borderId="2" xfId="2" applyNumberFormat="1" applyFill="1" applyBorder="1" applyAlignment="1" applyProtection="1">
      <alignment horizontal="center" vertical="center" wrapText="1"/>
    </xf>
    <xf numFmtId="0" fontId="10" fillId="5" borderId="2" xfId="2" applyFont="1" applyFill="1" applyBorder="1" applyAlignment="1" applyProtection="1">
      <alignment horizontal="center" vertical="center"/>
    </xf>
    <xf numFmtId="20" fontId="17" fillId="0" borderId="51" xfId="0" applyNumberFormat="1" applyFont="1" applyBorder="1" applyAlignment="1" applyProtection="1">
      <alignment horizontal="center" vertical="center"/>
      <protection locked="0"/>
    </xf>
    <xf numFmtId="20" fontId="17" fillId="0" borderId="53" xfId="0" applyNumberFormat="1" applyFont="1" applyBorder="1" applyAlignment="1" applyProtection="1">
      <alignment horizontal="center" vertical="center"/>
      <protection locked="0"/>
    </xf>
    <xf numFmtId="20" fontId="17" fillId="0" borderId="5" xfId="0" applyNumberFormat="1" applyFont="1" applyBorder="1" applyAlignment="1" applyProtection="1">
      <alignment horizontal="center" vertical="center"/>
      <protection locked="0"/>
    </xf>
    <xf numFmtId="20" fontId="17" fillId="0" borderId="7" xfId="0" applyNumberFormat="1" applyFont="1" applyBorder="1" applyAlignment="1" applyProtection="1">
      <alignment horizontal="center" vertical="center"/>
      <protection locked="0"/>
    </xf>
    <xf numFmtId="20" fontId="17" fillId="0" borderId="47" xfId="0" applyNumberFormat="1" applyFont="1" applyBorder="1" applyAlignment="1" applyProtection="1">
      <alignment horizontal="center" vertical="center"/>
      <protection locked="0"/>
    </xf>
    <xf numFmtId="20" fontId="17" fillId="0" borderId="48" xfId="0" applyNumberFormat="1" applyFont="1" applyBorder="1" applyAlignment="1" applyProtection="1">
      <alignment horizontal="center" vertical="center"/>
      <protection locked="0"/>
    </xf>
    <xf numFmtId="56" fontId="17" fillId="0" borderId="18" xfId="0" applyNumberFormat="1" applyFont="1" applyBorder="1" applyAlignment="1" applyProtection="1">
      <alignment horizontal="right" vertical="center"/>
      <protection locked="0"/>
    </xf>
    <xf numFmtId="56" fontId="17" fillId="0" borderId="40" xfId="0" applyNumberFormat="1" applyFont="1" applyBorder="1" applyAlignment="1" applyProtection="1">
      <alignment horizontal="right" vertical="center"/>
      <protection locked="0"/>
    </xf>
    <xf numFmtId="56" fontId="17" fillId="0" borderId="23" xfId="0" applyNumberFormat="1" applyFont="1" applyBorder="1" applyAlignment="1" applyProtection="1">
      <alignment horizontal="right" vertical="center"/>
      <protection locked="0"/>
    </xf>
    <xf numFmtId="0" fontId="17" fillId="0" borderId="0" xfId="0" applyFont="1" applyFill="1" applyAlignment="1" applyProtection="1">
      <alignment vertical="center"/>
    </xf>
    <xf numFmtId="0" fontId="17" fillId="0" borderId="0" xfId="0" applyFont="1" applyAlignment="1" applyProtection="1">
      <alignment vertical="center"/>
    </xf>
    <xf numFmtId="0" fontId="18" fillId="0" borderId="0" xfId="0" applyFont="1" applyAlignment="1" applyProtection="1">
      <alignment horizontal="left" vertical="center"/>
    </xf>
    <xf numFmtId="0" fontId="17" fillId="0" borderId="0" xfId="0" applyFont="1" applyBorder="1" applyAlignment="1" applyProtection="1">
      <alignment horizontal="left" vertical="center"/>
    </xf>
    <xf numFmtId="0" fontId="17" fillId="0" borderId="0" xfId="0" applyFont="1" applyAlignment="1" applyProtection="1">
      <alignment vertical="center" wrapText="1"/>
    </xf>
    <xf numFmtId="0" fontId="17" fillId="0" borderId="0" xfId="0" applyFont="1" applyAlignment="1" applyProtection="1"/>
    <xf numFmtId="0" fontId="17" fillId="0" borderId="0" xfId="0" applyFont="1" applyAlignment="1" applyProtection="1">
      <alignment horizontal="center" vertical="center"/>
    </xf>
    <xf numFmtId="0" fontId="17" fillId="0" borderId="29" xfId="0" applyFont="1" applyBorder="1" applyAlignment="1" applyProtection="1">
      <alignment horizontal="center" vertical="center" wrapText="1"/>
    </xf>
    <xf numFmtId="0" fontId="17" fillId="0" borderId="30" xfId="0" applyFont="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17" fillId="0" borderId="28" xfId="0" applyNumberFormat="1" applyFont="1" applyBorder="1" applyAlignment="1" applyProtection="1">
      <alignment horizontal="left" vertical="center"/>
    </xf>
    <xf numFmtId="0" fontId="17" fillId="0" borderId="52" xfId="0" applyFont="1" applyBorder="1" applyAlignment="1" applyProtection="1">
      <alignment horizontal="center" vertical="center"/>
    </xf>
    <xf numFmtId="0" fontId="17" fillId="0" borderId="51" xfId="0" applyNumberFormat="1" applyFont="1" applyFill="1" applyBorder="1" applyAlignment="1" applyProtection="1">
      <alignment horizontal="center" vertical="center"/>
    </xf>
    <xf numFmtId="20" fontId="17" fillId="0" borderId="52" xfId="0" applyNumberFormat="1" applyFont="1" applyBorder="1" applyAlignment="1" applyProtection="1">
      <alignment horizontal="left" vertical="center"/>
    </xf>
    <xf numFmtId="0" fontId="17" fillId="0" borderId="52" xfId="0" applyNumberFormat="1" applyFont="1" applyFill="1" applyBorder="1" applyAlignment="1" applyProtection="1">
      <alignment horizontal="center" vertical="center"/>
    </xf>
    <xf numFmtId="179" fontId="17" fillId="0" borderId="53" xfId="0" applyNumberFormat="1" applyFont="1" applyBorder="1" applyAlignment="1" applyProtection="1">
      <alignment horizontal="left" vertical="center" wrapText="1"/>
    </xf>
    <xf numFmtId="38" fontId="17" fillId="0" borderId="51" xfId="1" applyFont="1" applyBorder="1" applyAlignment="1" applyProtection="1">
      <alignment horizontal="right" vertical="center"/>
    </xf>
    <xf numFmtId="0" fontId="17" fillId="0" borderId="53" xfId="0" applyFont="1" applyBorder="1" applyAlignment="1" applyProtection="1">
      <alignment horizontal="left" vertical="center"/>
    </xf>
    <xf numFmtId="181" fontId="17" fillId="0" borderId="54" xfId="0" applyNumberFormat="1" applyFont="1" applyBorder="1" applyAlignment="1" applyProtection="1">
      <alignment vertical="center" wrapText="1"/>
    </xf>
    <xf numFmtId="0" fontId="17" fillId="0" borderId="55" xfId="0" applyFont="1" applyBorder="1" applyAlignment="1" applyProtection="1">
      <alignment vertical="center"/>
    </xf>
    <xf numFmtId="20" fontId="17" fillId="0" borderId="0" xfId="0" applyNumberFormat="1" applyFont="1" applyBorder="1" applyAlignment="1" applyProtection="1">
      <alignment vertical="center"/>
    </xf>
    <xf numFmtId="20" fontId="17" fillId="0" borderId="0" xfId="0" applyNumberFormat="1" applyFont="1" applyAlignment="1" applyProtection="1">
      <alignment vertical="center"/>
    </xf>
    <xf numFmtId="56" fontId="17" fillId="0" borderId="40" xfId="0" applyNumberFormat="1" applyFont="1" applyBorder="1" applyAlignment="1" applyProtection="1">
      <alignment horizontal="right" vertical="center"/>
    </xf>
    <xf numFmtId="0" fontId="17" fillId="0" borderId="7" xfId="0" applyNumberFormat="1" applyFont="1" applyBorder="1" applyAlignment="1" applyProtection="1">
      <alignment horizontal="left" vertical="center" wrapText="1"/>
    </xf>
    <xf numFmtId="20" fontId="17" fillId="0" borderId="5" xfId="0" applyNumberFormat="1" applyFont="1" applyBorder="1" applyAlignment="1" applyProtection="1">
      <alignment horizontal="center" vertical="center"/>
    </xf>
    <xf numFmtId="0" fontId="17" fillId="0" borderId="6" xfId="0" applyFont="1" applyBorder="1" applyAlignment="1" applyProtection="1">
      <alignment horizontal="center" vertical="center"/>
    </xf>
    <xf numFmtId="20" fontId="17" fillId="0" borderId="7" xfId="0" applyNumberFormat="1" applyFont="1" applyBorder="1" applyAlignment="1" applyProtection="1">
      <alignment horizontal="center" vertical="center"/>
    </xf>
    <xf numFmtId="0" fontId="17" fillId="0" borderId="5" xfId="0" applyNumberFormat="1" applyFont="1" applyFill="1" applyBorder="1" applyAlignment="1" applyProtection="1">
      <alignment horizontal="center" vertical="center"/>
    </xf>
    <xf numFmtId="20" fontId="17" fillId="0" borderId="6" xfId="0" applyNumberFormat="1" applyFont="1" applyBorder="1" applyAlignment="1" applyProtection="1">
      <alignment horizontal="left" vertical="center"/>
    </xf>
    <xf numFmtId="0" fontId="17" fillId="0" borderId="6" xfId="0" applyNumberFormat="1" applyFont="1" applyFill="1" applyBorder="1" applyAlignment="1" applyProtection="1">
      <alignment horizontal="center" vertical="center" wrapText="1"/>
    </xf>
    <xf numFmtId="179" fontId="17" fillId="0" borderId="7" xfId="0" applyNumberFormat="1" applyFont="1" applyBorder="1" applyAlignment="1" applyProtection="1">
      <alignment horizontal="left" vertical="center" wrapText="1"/>
    </xf>
    <xf numFmtId="38" fontId="17" fillId="0" borderId="5" xfId="1" applyFont="1" applyBorder="1" applyAlignment="1" applyProtection="1">
      <alignment horizontal="right" vertical="center"/>
    </xf>
    <xf numFmtId="0" fontId="17" fillId="0" borderId="7" xfId="0" applyFont="1" applyBorder="1" applyAlignment="1" applyProtection="1">
      <alignment horizontal="left" vertical="center"/>
    </xf>
    <xf numFmtId="0" fontId="17" fillId="0" borderId="31" xfId="0" applyFont="1" applyBorder="1" applyAlignment="1" applyProtection="1">
      <alignment vertical="center" wrapText="1"/>
    </xf>
    <xf numFmtId="0" fontId="17" fillId="0" borderId="33" xfId="0" applyFont="1" applyBorder="1" applyAlignment="1" applyProtection="1">
      <alignment vertical="center"/>
    </xf>
    <xf numFmtId="0" fontId="17" fillId="0" borderId="7" xfId="0" applyNumberFormat="1" applyFont="1" applyBorder="1" applyAlignment="1" applyProtection="1">
      <alignment horizontal="left" vertical="center"/>
    </xf>
    <xf numFmtId="0" fontId="17" fillId="0" borderId="6" xfId="0" applyNumberFormat="1" applyFont="1" applyFill="1" applyBorder="1" applyAlignment="1" applyProtection="1">
      <alignment horizontal="center" vertical="center"/>
    </xf>
    <xf numFmtId="0" fontId="17" fillId="0" borderId="32" xfId="0" applyFont="1" applyBorder="1" applyAlignment="1" applyProtection="1">
      <alignment vertical="center" wrapText="1"/>
    </xf>
    <xf numFmtId="56" fontId="17" fillId="0" borderId="23" xfId="0" applyNumberFormat="1" applyFont="1" applyBorder="1" applyAlignment="1" applyProtection="1">
      <alignment horizontal="right" vertical="center"/>
    </xf>
    <xf numFmtId="0" fontId="17" fillId="0" borderId="45" xfId="0" applyNumberFormat="1" applyFont="1" applyBorder="1" applyAlignment="1" applyProtection="1">
      <alignment horizontal="left" vertical="center"/>
    </xf>
    <xf numFmtId="20" fontId="17" fillId="0" borderId="47" xfId="0" applyNumberFormat="1" applyFont="1" applyBorder="1" applyAlignment="1" applyProtection="1">
      <alignment horizontal="center" vertical="center"/>
    </xf>
    <xf numFmtId="0" fontId="17" fillId="0" borderId="48" xfId="0" applyFont="1" applyBorder="1" applyAlignment="1" applyProtection="1">
      <alignment horizontal="center" vertical="center"/>
    </xf>
    <xf numFmtId="20" fontId="17" fillId="0" borderId="48" xfId="0" applyNumberFormat="1" applyFont="1" applyBorder="1" applyAlignment="1" applyProtection="1">
      <alignment horizontal="center" vertical="center"/>
    </xf>
    <xf numFmtId="0" fontId="17" fillId="0" borderId="47" xfId="0" applyNumberFormat="1" applyFont="1" applyFill="1" applyBorder="1" applyAlignment="1" applyProtection="1">
      <alignment horizontal="center" vertical="center"/>
    </xf>
    <xf numFmtId="20" fontId="17" fillId="0" borderId="48" xfId="0" applyNumberFormat="1" applyFont="1" applyBorder="1" applyAlignment="1" applyProtection="1">
      <alignment horizontal="left" vertical="center"/>
    </xf>
    <xf numFmtId="0" fontId="17" fillId="0" borderId="48" xfId="0" applyNumberFormat="1" applyFont="1" applyFill="1" applyBorder="1" applyAlignment="1" applyProtection="1">
      <alignment horizontal="center" vertical="center"/>
    </xf>
    <xf numFmtId="179" fontId="17" fillId="0" borderId="49" xfId="0" applyNumberFormat="1" applyFont="1" applyBorder="1" applyAlignment="1" applyProtection="1">
      <alignment horizontal="left" vertical="center" wrapText="1"/>
    </xf>
    <xf numFmtId="38" fontId="17" fillId="0" borderId="47" xfId="1" applyFont="1" applyBorder="1" applyAlignment="1" applyProtection="1">
      <alignment horizontal="right" vertical="center"/>
    </xf>
    <xf numFmtId="0" fontId="17" fillId="0" borderId="49" xfId="0" applyFont="1" applyBorder="1" applyAlignment="1" applyProtection="1">
      <alignment horizontal="left" vertical="center"/>
    </xf>
    <xf numFmtId="0" fontId="17" fillId="0" borderId="50" xfId="0" applyFont="1" applyBorder="1" applyAlignment="1" applyProtection="1">
      <alignment vertical="center" wrapText="1"/>
    </xf>
    <xf numFmtId="0" fontId="17" fillId="0" borderId="34" xfId="0" applyFont="1" applyBorder="1" applyAlignment="1" applyProtection="1">
      <alignment vertical="center"/>
    </xf>
    <xf numFmtId="38" fontId="18" fillId="0" borderId="44" xfId="1" applyFont="1" applyBorder="1" applyAlignment="1" applyProtection="1">
      <alignment horizontal="right" vertical="center"/>
    </xf>
    <xf numFmtId="0" fontId="17" fillId="0" borderId="45" xfId="0" applyFont="1" applyBorder="1" applyAlignment="1" applyProtection="1">
      <alignment horizontal="left" vertical="center"/>
    </xf>
    <xf numFmtId="56" fontId="17" fillId="0" borderId="0" xfId="0" applyNumberFormat="1" applyFont="1" applyBorder="1" applyAlignment="1" applyProtection="1">
      <alignment horizontal="center" vertical="center"/>
    </xf>
    <xf numFmtId="0" fontId="17" fillId="0" borderId="0" xfId="0" applyNumberFormat="1" applyFont="1" applyBorder="1" applyAlignment="1" applyProtection="1">
      <alignment horizontal="center" vertical="center"/>
    </xf>
    <xf numFmtId="180" fontId="18" fillId="0" borderId="0" xfId="0" applyNumberFormat="1" applyFont="1" applyBorder="1" applyAlignment="1" applyProtection="1">
      <alignment horizontal="center" vertical="center"/>
    </xf>
    <xf numFmtId="38" fontId="18" fillId="0" borderId="0" xfId="1" applyFont="1" applyBorder="1" applyAlignment="1" applyProtection="1">
      <alignment horizontal="right" vertical="center"/>
    </xf>
    <xf numFmtId="0" fontId="17" fillId="0" borderId="0" xfId="0" applyFont="1" applyBorder="1" applyAlignment="1" applyProtection="1">
      <alignment vertical="center" wrapText="1"/>
    </xf>
    <xf numFmtId="20" fontId="17" fillId="0" borderId="0" xfId="0" applyNumberFormat="1" applyFont="1" applyBorder="1" applyAlignment="1" applyProtection="1">
      <alignment vertical="center"/>
      <protection locked="0"/>
    </xf>
    <xf numFmtId="176" fontId="5" fillId="0" borderId="15" xfId="2" applyNumberFormat="1" applyFont="1" applyBorder="1" applyAlignment="1" applyProtection="1">
      <alignment horizontal="center" vertical="center" shrinkToFit="1"/>
    </xf>
    <xf numFmtId="176" fontId="5" fillId="0" borderId="20" xfId="2" applyNumberFormat="1" applyFont="1" applyBorder="1" applyAlignment="1" applyProtection="1">
      <alignment horizontal="center" vertical="center" shrinkToFit="1"/>
    </xf>
    <xf numFmtId="176" fontId="5" fillId="0" borderId="24" xfId="2" applyNumberFormat="1" applyFont="1" applyBorder="1" applyAlignment="1" applyProtection="1">
      <alignment horizontal="center" vertical="center" shrinkToFit="1"/>
    </xf>
    <xf numFmtId="0" fontId="10" fillId="0" borderId="5" xfId="2" applyFont="1" applyBorder="1" applyAlignment="1" applyProtection="1">
      <alignment horizontal="center" vertical="center"/>
    </xf>
    <xf numFmtId="3" fontId="10" fillId="0" borderId="5" xfId="2" applyNumberFormat="1" applyFont="1" applyBorder="1" applyAlignment="1" applyProtection="1">
      <alignment horizontal="center" vertical="center"/>
    </xf>
    <xf numFmtId="3" fontId="10" fillId="0" borderId="5" xfId="2" applyNumberFormat="1" applyFont="1" applyFill="1" applyBorder="1" applyAlignment="1" applyProtection="1">
      <alignment horizontal="center" vertical="center"/>
    </xf>
    <xf numFmtId="0" fontId="10" fillId="5" borderId="5" xfId="2" applyFont="1" applyFill="1" applyBorder="1" applyAlignment="1" applyProtection="1">
      <alignment horizontal="center" vertical="center"/>
    </xf>
    <xf numFmtId="0" fontId="10" fillId="0" borderId="7" xfId="2" applyFont="1" applyBorder="1" applyAlignment="1" applyProtection="1">
      <alignment horizontal="center" vertical="center"/>
    </xf>
    <xf numFmtId="3" fontId="10" fillId="0" borderId="7" xfId="2" applyNumberFormat="1" applyFont="1" applyBorder="1" applyAlignment="1" applyProtection="1">
      <alignment horizontal="center" vertical="center"/>
    </xf>
    <xf numFmtId="3" fontId="10" fillId="0" borderId="7" xfId="2" applyNumberFormat="1" applyFont="1" applyFill="1" applyBorder="1" applyAlignment="1" applyProtection="1">
      <alignment horizontal="center" vertical="center"/>
    </xf>
    <xf numFmtId="0" fontId="10" fillId="5" borderId="7" xfId="2" applyFont="1" applyFill="1" applyBorder="1" applyAlignment="1" applyProtection="1">
      <alignment horizontal="center" vertical="center"/>
    </xf>
    <xf numFmtId="0" fontId="10" fillId="0" borderId="56" xfId="2" applyFont="1" applyBorder="1" applyAlignment="1" applyProtection="1">
      <alignment horizontal="left" vertical="center"/>
    </xf>
    <xf numFmtId="0" fontId="10" fillId="0" borderId="56" xfId="2" applyFont="1" applyBorder="1" applyAlignment="1" applyProtection="1">
      <alignment horizontal="center" vertical="center"/>
    </xf>
    <xf numFmtId="0" fontId="10" fillId="5" borderId="56" xfId="2" applyFont="1" applyFill="1" applyBorder="1" applyAlignment="1" applyProtection="1">
      <alignment horizontal="left" vertical="center"/>
    </xf>
    <xf numFmtId="0" fontId="0" fillId="0" borderId="6" xfId="0" applyBorder="1" applyAlignment="1">
      <alignment horizontal="left" vertical="center"/>
    </xf>
    <xf numFmtId="38" fontId="0" fillId="0" borderId="6" xfId="1" applyFont="1" applyBorder="1" applyAlignment="1">
      <alignment horizontal="right" vertical="center"/>
    </xf>
    <xf numFmtId="0" fontId="0" fillId="0" borderId="7" xfId="0" applyBorder="1" applyAlignment="1">
      <alignment horizontal="left"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57" xfId="0" applyBorder="1" applyAlignment="1">
      <alignment vertical="center"/>
    </xf>
    <xf numFmtId="0" fontId="0" fillId="0" borderId="1" xfId="0" applyFont="1" applyBorder="1" applyAlignment="1">
      <alignment horizontal="right" vertical="center"/>
    </xf>
    <xf numFmtId="38" fontId="0" fillId="0" borderId="8" xfId="0" applyNumberFormat="1" applyFont="1" applyBorder="1" applyAlignment="1">
      <alignment horizontal="right" vertical="center"/>
    </xf>
    <xf numFmtId="38" fontId="0" fillId="0" borderId="6" xfId="0" applyNumberFormat="1" applyBorder="1" applyAlignment="1">
      <alignment horizontal="right" vertical="center"/>
    </xf>
    <xf numFmtId="0" fontId="0" fillId="0" borderId="60" xfId="0" applyBorder="1" applyAlignment="1">
      <alignment vertical="center"/>
    </xf>
    <xf numFmtId="0" fontId="17" fillId="0" borderId="19" xfId="0" applyNumberFormat="1" applyFont="1" applyBorder="1" applyAlignment="1" applyProtection="1">
      <alignment horizontal="left" vertical="center"/>
    </xf>
    <xf numFmtId="0" fontId="17" fillId="0" borderId="52" xfId="0" applyFont="1" applyBorder="1" applyAlignment="1" applyProtection="1">
      <alignment horizontal="left" vertical="center"/>
    </xf>
    <xf numFmtId="181" fontId="17" fillId="0" borderId="61" xfId="0" applyNumberFormat="1" applyFont="1" applyBorder="1" applyAlignment="1" applyProtection="1">
      <alignment vertical="center" wrapText="1"/>
    </xf>
    <xf numFmtId="0" fontId="20" fillId="0" borderId="0" xfId="0" applyFont="1" applyAlignment="1">
      <alignment horizontal="left" vertical="center"/>
    </xf>
    <xf numFmtId="0" fontId="22" fillId="0" borderId="0" xfId="0" applyFont="1" applyAlignment="1">
      <alignment horizontal="left" vertical="center"/>
    </xf>
    <xf numFmtId="0" fontId="23" fillId="6" borderId="0" xfId="0" applyFont="1" applyFill="1" applyAlignment="1">
      <alignment horizontal="center" vertical="center"/>
    </xf>
    <xf numFmtId="176" fontId="8" fillId="3" borderId="59" xfId="2" applyNumberFormat="1" applyFont="1" applyFill="1" applyBorder="1" applyAlignment="1" applyProtection="1">
      <alignment horizontal="center" vertical="center" wrapText="1" shrinkToFit="1"/>
    </xf>
    <xf numFmtId="176" fontId="5" fillId="3" borderId="14" xfId="2" applyNumberFormat="1" applyFont="1" applyFill="1" applyBorder="1" applyAlignment="1" applyProtection="1">
      <alignment horizontal="center" vertical="center" wrapText="1" shrinkToFit="1"/>
    </xf>
    <xf numFmtId="176" fontId="5" fillId="3" borderId="58" xfId="2" applyNumberFormat="1" applyFont="1" applyFill="1" applyBorder="1" applyAlignment="1" applyProtection="1">
      <alignment horizontal="center" vertical="center" wrapText="1" shrinkToFit="1"/>
    </xf>
    <xf numFmtId="176" fontId="8" fillId="3" borderId="13" xfId="2" applyNumberFormat="1" applyFont="1" applyFill="1" applyBorder="1" applyAlignment="1" applyProtection="1">
      <alignment horizontal="center" vertical="center" wrapText="1" shrinkToFit="1"/>
    </xf>
    <xf numFmtId="176" fontId="8" fillId="3" borderId="58" xfId="2" applyNumberFormat="1" applyFont="1" applyFill="1" applyBorder="1" applyAlignment="1" applyProtection="1">
      <alignment horizontal="center" vertical="center" wrapText="1" shrinkToFit="1"/>
    </xf>
    <xf numFmtId="176" fontId="8" fillId="3" borderId="14" xfId="2" applyNumberFormat="1" applyFont="1" applyFill="1" applyBorder="1" applyAlignment="1" applyProtection="1">
      <alignment horizontal="center" vertical="center" wrapText="1" shrinkToFit="1"/>
    </xf>
    <xf numFmtId="0" fontId="17" fillId="0" borderId="52" xfId="0" applyFont="1" applyBorder="1" applyAlignment="1" applyProtection="1">
      <alignment vertical="center"/>
    </xf>
    <xf numFmtId="56" fontId="17" fillId="0" borderId="61" xfId="0" applyNumberFormat="1" applyFont="1" applyBorder="1" applyAlignment="1" applyProtection="1">
      <alignment horizontal="right" vertical="center"/>
    </xf>
    <xf numFmtId="20" fontId="17" fillId="0" borderId="61" xfId="0" applyNumberFormat="1" applyFont="1" applyBorder="1" applyAlignment="1" applyProtection="1">
      <alignment horizontal="center" vertical="center"/>
    </xf>
    <xf numFmtId="20" fontId="17" fillId="0" borderId="61" xfId="0" applyNumberFormat="1" applyFont="1" applyBorder="1" applyAlignment="1" applyProtection="1">
      <alignment vertical="center"/>
    </xf>
    <xf numFmtId="56" fontId="17" fillId="0" borderId="62" xfId="0" applyNumberFormat="1" applyFont="1" applyBorder="1" applyAlignment="1" applyProtection="1">
      <alignment horizontal="right" vertical="center"/>
    </xf>
    <xf numFmtId="20" fontId="17" fillId="0" borderId="13" xfId="0" applyNumberFormat="1" applyFont="1" applyBorder="1" applyAlignment="1" applyProtection="1">
      <alignment horizontal="center" vertical="center"/>
    </xf>
    <xf numFmtId="20" fontId="17" fillId="0" borderId="14" xfId="0" applyNumberFormat="1" applyFont="1" applyBorder="1" applyAlignment="1" applyProtection="1">
      <alignment horizontal="center" vertical="center"/>
    </xf>
    <xf numFmtId="0" fontId="22" fillId="7" borderId="0" xfId="0" applyFont="1" applyFill="1" applyAlignment="1">
      <alignment horizontal="left" vertical="center" wrapText="1"/>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6" fontId="5" fillId="0" borderId="3" xfId="2" applyNumberFormat="1" applyFont="1" applyBorder="1" applyAlignment="1" applyProtection="1">
      <alignment horizontal="center" vertical="center" shrinkToFit="1"/>
    </xf>
    <xf numFmtId="176" fontId="5" fillId="0" borderId="9" xfId="2" applyNumberFormat="1" applyFont="1" applyBorder="1" applyAlignment="1" applyProtection="1">
      <alignment horizontal="center" vertical="center" shrinkToFit="1"/>
    </xf>
    <xf numFmtId="176" fontId="5" fillId="0" borderId="13" xfId="2" applyNumberFormat="1" applyFont="1" applyBorder="1" applyAlignment="1" applyProtection="1">
      <alignment horizontal="center" vertical="center" shrinkToFit="1"/>
    </xf>
    <xf numFmtId="176" fontId="5" fillId="0" borderId="11" xfId="2" applyNumberFormat="1" applyFont="1" applyBorder="1" applyAlignment="1" applyProtection="1">
      <alignment horizontal="center" vertical="center" shrinkToFit="1"/>
    </xf>
    <xf numFmtId="176" fontId="5" fillId="4" borderId="39" xfId="2" applyNumberFormat="1" applyFill="1" applyBorder="1" applyAlignment="1" applyProtection="1">
      <alignment horizontal="center" vertical="center" shrinkToFit="1"/>
      <protection locked="0"/>
    </xf>
    <xf numFmtId="176" fontId="5" fillId="0" borderId="18" xfId="2" applyNumberFormat="1" applyFont="1" applyBorder="1" applyAlignment="1" applyProtection="1">
      <alignment horizontal="center" vertical="center" shrinkToFit="1"/>
    </xf>
    <xf numFmtId="176" fontId="5" fillId="0" borderId="19" xfId="2" applyNumberFormat="1" applyFont="1" applyBorder="1" applyAlignment="1" applyProtection="1">
      <alignment horizontal="center" vertical="center" shrinkToFit="1"/>
    </xf>
    <xf numFmtId="176" fontId="5" fillId="0" borderId="23" xfId="2" applyNumberFormat="1" applyFont="1" applyBorder="1" applyAlignment="1" applyProtection="1">
      <alignment horizontal="center" vertical="center" shrinkToFit="1"/>
    </xf>
    <xf numFmtId="176" fontId="5" fillId="0" borderId="1" xfId="2" applyNumberFormat="1" applyFont="1" applyBorder="1" applyAlignment="1" applyProtection="1">
      <alignment horizontal="center" vertical="center" shrinkToFit="1"/>
    </xf>
    <xf numFmtId="176" fontId="5" fillId="3" borderId="5" xfId="2" applyNumberFormat="1" applyFont="1" applyFill="1" applyBorder="1" applyAlignment="1" applyProtection="1">
      <alignment horizontal="center" vertical="center" wrapText="1" shrinkToFit="1"/>
    </xf>
    <xf numFmtId="176" fontId="5" fillId="3" borderId="6" xfId="2" applyNumberFormat="1" applyFont="1" applyFill="1" applyBorder="1" applyAlignment="1" applyProtection="1">
      <alignment horizontal="center" vertical="center" wrapText="1" shrinkToFit="1"/>
    </xf>
    <xf numFmtId="176" fontId="5" fillId="3" borderId="7" xfId="2" applyNumberFormat="1" applyFont="1" applyFill="1" applyBorder="1" applyAlignment="1" applyProtection="1">
      <alignment horizontal="center" vertical="center" wrapText="1" shrinkToFit="1"/>
    </xf>
    <xf numFmtId="176" fontId="5" fillId="0" borderId="5" xfId="2" applyNumberFormat="1" applyBorder="1" applyAlignment="1" applyProtection="1">
      <alignment horizontal="center" vertical="center"/>
    </xf>
    <xf numFmtId="176" fontId="5" fillId="0" borderId="6" xfId="2" applyNumberFormat="1" applyBorder="1" applyAlignment="1" applyProtection="1">
      <alignment horizontal="center" vertical="center"/>
    </xf>
    <xf numFmtId="176" fontId="5" fillId="0" borderId="7" xfId="2" applyNumberFormat="1" applyBorder="1" applyAlignment="1" applyProtection="1">
      <alignment horizontal="center" vertical="center"/>
    </xf>
    <xf numFmtId="176" fontId="5" fillId="2" borderId="63" xfId="2" applyNumberFormat="1" applyFont="1" applyFill="1" applyBorder="1" applyAlignment="1" applyProtection="1">
      <alignment horizontal="center" vertical="center" wrapText="1"/>
      <protection locked="0"/>
    </xf>
    <xf numFmtId="176" fontId="5" fillId="2" borderId="64" xfId="2" applyNumberFormat="1" applyFont="1" applyFill="1" applyBorder="1" applyAlignment="1" applyProtection="1">
      <alignment horizontal="center" vertical="center" wrapText="1"/>
      <protection locked="0"/>
    </xf>
    <xf numFmtId="176" fontId="5" fillId="4" borderId="39" xfId="2" applyNumberFormat="1" applyFont="1" applyFill="1" applyBorder="1" applyAlignment="1" applyProtection="1">
      <alignment horizontal="center" vertical="center" wrapText="1"/>
      <protection locked="0"/>
    </xf>
    <xf numFmtId="176" fontId="6" fillId="0" borderId="0" xfId="2" applyNumberFormat="1" applyFont="1" applyAlignment="1">
      <alignment horizontal="center" vertical="center" shrinkToFit="1"/>
    </xf>
    <xf numFmtId="176" fontId="5" fillId="0" borderId="0" xfId="2" applyNumberFormat="1" applyAlignment="1" applyProtection="1">
      <alignment horizontal="left" vertical="center" shrinkToFit="1"/>
    </xf>
    <xf numFmtId="176" fontId="5" fillId="0" borderId="0" xfId="2" applyNumberFormat="1" applyFont="1" applyAlignment="1" applyProtection="1">
      <alignment horizontal="left" vertical="center" shrinkToFit="1"/>
    </xf>
    <xf numFmtId="176" fontId="13" fillId="0" borderId="0" xfId="2" applyNumberFormat="1" applyFont="1" applyAlignment="1" applyProtection="1">
      <alignment horizontal="left" vertical="center" wrapText="1"/>
      <protection locked="0"/>
    </xf>
    <xf numFmtId="176" fontId="7" fillId="0" borderId="11" xfId="2" applyNumberFormat="1" applyFont="1" applyBorder="1" applyAlignment="1" applyProtection="1">
      <alignment horizontal="center" vertical="center"/>
    </xf>
    <xf numFmtId="176" fontId="14" fillId="0" borderId="0" xfId="2" applyNumberFormat="1" applyFont="1" applyAlignment="1" applyProtection="1">
      <alignment horizontal="left" vertical="center" wrapText="1"/>
      <protection locked="0"/>
    </xf>
    <xf numFmtId="176" fontId="14" fillId="0" borderId="0" xfId="2" applyNumberFormat="1" applyFont="1" applyAlignment="1" applyProtection="1">
      <alignment horizontal="left" vertical="center"/>
      <protection locked="0"/>
    </xf>
    <xf numFmtId="176" fontId="5" fillId="0" borderId="0" xfId="2" applyNumberFormat="1" applyFill="1" applyBorder="1" applyAlignment="1" applyProtection="1">
      <alignment horizontal="center" vertical="center" shrinkToFit="1"/>
      <protection locked="0"/>
    </xf>
    <xf numFmtId="176" fontId="5" fillId="0" borderId="65" xfId="2" applyNumberFormat="1" applyFill="1" applyBorder="1" applyAlignment="1" applyProtection="1">
      <alignment horizontal="center" vertical="center" shrinkToFit="1"/>
      <protection locked="0"/>
    </xf>
    <xf numFmtId="176" fontId="5" fillId="2" borderId="36" xfId="2" applyNumberFormat="1" applyFont="1" applyFill="1" applyBorder="1" applyAlignment="1" applyProtection="1">
      <alignment horizontal="center" vertical="center" shrinkToFit="1"/>
      <protection locked="0"/>
    </xf>
    <xf numFmtId="176" fontId="5" fillId="2" borderId="37" xfId="2" applyNumberFormat="1" applyFont="1" applyFill="1" applyBorder="1" applyAlignment="1" applyProtection="1">
      <alignment horizontal="center" vertical="center" shrinkToFit="1"/>
      <protection locked="0"/>
    </xf>
    <xf numFmtId="176" fontId="5" fillId="2" borderId="38" xfId="2" applyNumberFormat="1" applyFont="1" applyFill="1" applyBorder="1" applyAlignment="1" applyProtection="1">
      <alignment horizontal="center" vertical="center" shrinkToFit="1"/>
      <protection locked="0"/>
    </xf>
    <xf numFmtId="176" fontId="7" fillId="4" borderId="36" xfId="2" applyNumberFormat="1" applyFont="1" applyFill="1" applyBorder="1" applyAlignment="1" applyProtection="1">
      <alignment horizontal="center" vertical="center" shrinkToFit="1"/>
      <protection locked="0"/>
    </xf>
    <xf numFmtId="176" fontId="7" fillId="4" borderId="37" xfId="2" applyNumberFormat="1" applyFont="1" applyFill="1" applyBorder="1" applyAlignment="1" applyProtection="1">
      <alignment horizontal="center" vertical="center" shrinkToFit="1"/>
      <protection locked="0"/>
    </xf>
    <xf numFmtId="176" fontId="7" fillId="4" borderId="38" xfId="2" applyNumberFormat="1" applyFont="1" applyFill="1" applyBorder="1" applyAlignment="1" applyProtection="1">
      <alignment horizontal="center" vertical="center" shrinkToFit="1"/>
      <protection locked="0"/>
    </xf>
    <xf numFmtId="176" fontId="5" fillId="4" borderId="2" xfId="2" applyNumberFormat="1" applyFill="1" applyBorder="1" applyAlignment="1" applyProtection="1">
      <alignment horizontal="center" vertical="center" shrinkToFit="1"/>
      <protection locked="0"/>
    </xf>
    <xf numFmtId="176" fontId="5" fillId="2" borderId="2" xfId="2" applyNumberFormat="1" applyFont="1" applyFill="1" applyBorder="1" applyAlignment="1" applyProtection="1">
      <alignment horizontal="center" vertical="center" wrapText="1"/>
      <protection locked="0"/>
    </xf>
    <xf numFmtId="176" fontId="5" fillId="4" borderId="2" xfId="2" applyNumberFormat="1" applyFont="1" applyFill="1" applyBorder="1" applyAlignment="1" applyProtection="1">
      <alignment horizontal="center" vertical="center" wrapText="1"/>
      <protection locked="0"/>
    </xf>
    <xf numFmtId="176" fontId="5" fillId="5" borderId="5" xfId="2" applyNumberFormat="1" applyFill="1" applyBorder="1" applyAlignment="1" applyProtection="1">
      <alignment horizontal="center" vertical="center" wrapText="1"/>
    </xf>
    <xf numFmtId="176" fontId="5" fillId="5" borderId="6" xfId="2" applyNumberFormat="1" applyFont="1" applyFill="1" applyBorder="1" applyAlignment="1" applyProtection="1">
      <alignment horizontal="center" vertical="center" wrapText="1"/>
    </xf>
    <xf numFmtId="176" fontId="5" fillId="5" borderId="7" xfId="2" applyNumberFormat="1" applyFont="1" applyFill="1" applyBorder="1" applyAlignment="1" applyProtection="1">
      <alignment horizontal="center" vertical="center" wrapText="1"/>
    </xf>
    <xf numFmtId="176" fontId="7" fillId="4" borderId="11" xfId="2" applyNumberFormat="1" applyFont="1" applyFill="1" applyBorder="1" applyAlignment="1" applyProtection="1">
      <alignment horizontal="left" vertical="center" shrinkToFit="1"/>
      <protection locked="0"/>
    </xf>
    <xf numFmtId="176" fontId="5" fillId="0" borderId="0" xfId="2" applyNumberFormat="1" applyFill="1" applyAlignment="1" applyProtection="1">
      <alignment horizontal="center" vertical="center" shrinkToFit="1"/>
    </xf>
    <xf numFmtId="176" fontId="5" fillId="2" borderId="0" xfId="2" applyNumberFormat="1" applyFont="1" applyFill="1" applyAlignment="1" applyProtection="1">
      <alignment horizontal="center" vertical="center" shrinkToFit="1"/>
      <protection locked="0"/>
    </xf>
    <xf numFmtId="0" fontId="17" fillId="0" borderId="18" xfId="0" applyFont="1" applyBorder="1" applyAlignment="1" applyProtection="1">
      <alignment horizontal="center" vertical="center"/>
    </xf>
    <xf numFmtId="0" fontId="17" fillId="0" borderId="35"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0" borderId="27"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8" xfId="0" applyFont="1" applyBorder="1" applyAlignment="1" applyProtection="1">
      <alignment horizontal="center" vertical="center"/>
    </xf>
    <xf numFmtId="0" fontId="18" fillId="0" borderId="0" xfId="0" applyFont="1" applyAlignment="1" applyProtection="1">
      <alignment vertical="center"/>
    </xf>
    <xf numFmtId="55" fontId="18" fillId="0" borderId="0" xfId="0" applyNumberFormat="1" applyFont="1" applyAlignment="1" applyProtection="1">
      <alignment horizontal="center" vertical="center"/>
    </xf>
    <xf numFmtId="0" fontId="18" fillId="0" borderId="0" xfId="0" applyFont="1" applyAlignment="1" applyProtection="1">
      <alignment horizontal="center" vertical="center"/>
    </xf>
    <xf numFmtId="0" fontId="17" fillId="0" borderId="11" xfId="0" applyFont="1" applyBorder="1" applyAlignment="1" applyProtection="1">
      <alignment horizontal="center" vertical="center"/>
    </xf>
    <xf numFmtId="38" fontId="17" fillId="0" borderId="6" xfId="1" applyFont="1" applyBorder="1" applyAlignment="1" applyProtection="1">
      <alignment horizontal="center" vertical="center"/>
    </xf>
    <xf numFmtId="0" fontId="17" fillId="0" borderId="6" xfId="0" applyFont="1" applyBorder="1" applyAlignment="1" applyProtection="1">
      <alignment horizontal="center" vertical="center"/>
    </xf>
    <xf numFmtId="0" fontId="17" fillId="0" borderId="41" xfId="0" applyNumberFormat="1" applyFont="1" applyBorder="1" applyAlignment="1" applyProtection="1">
      <alignment horizontal="center" vertical="center"/>
    </xf>
    <xf numFmtId="0" fontId="17" fillId="0" borderId="42" xfId="0" applyNumberFormat="1" applyFont="1" applyBorder="1" applyAlignment="1" applyProtection="1">
      <alignment horizontal="center" vertical="center"/>
    </xf>
    <xf numFmtId="0" fontId="17" fillId="0" borderId="43" xfId="0" applyNumberFormat="1" applyFont="1" applyBorder="1" applyAlignment="1" applyProtection="1">
      <alignment horizontal="center" vertical="center"/>
    </xf>
    <xf numFmtId="180" fontId="18" fillId="0" borderId="44" xfId="0" applyNumberFormat="1" applyFont="1" applyBorder="1" applyAlignment="1" applyProtection="1">
      <alignment horizontal="center" vertical="center"/>
    </xf>
    <xf numFmtId="180" fontId="18" fillId="0" borderId="1" xfId="0" applyNumberFormat="1" applyFont="1" applyBorder="1" applyAlignment="1" applyProtection="1">
      <alignment horizontal="center" vertical="center"/>
    </xf>
    <xf numFmtId="0" fontId="17" fillId="0" borderId="1" xfId="0" applyNumberFormat="1" applyFont="1" applyBorder="1" applyAlignment="1" applyProtection="1">
      <alignment horizontal="center" vertical="center"/>
    </xf>
    <xf numFmtId="0" fontId="17" fillId="0" borderId="45" xfId="0" applyNumberFormat="1" applyFont="1" applyBorder="1" applyAlignment="1" applyProtection="1">
      <alignment horizontal="center" vertical="center"/>
    </xf>
    <xf numFmtId="0" fontId="17" fillId="0" borderId="41" xfId="0" applyFont="1" applyBorder="1" applyAlignment="1" applyProtection="1">
      <alignment horizontal="center" vertical="center" wrapText="1"/>
    </xf>
    <xf numFmtId="0" fontId="17" fillId="0" borderId="46" xfId="0" applyFont="1" applyBorder="1" applyAlignment="1" applyProtection="1">
      <alignment horizontal="center" vertical="center" wrapText="1"/>
    </xf>
    <xf numFmtId="56" fontId="17" fillId="0" borderId="10" xfId="0" applyNumberFormat="1" applyFont="1" applyBorder="1" applyAlignment="1" applyProtection="1">
      <alignment horizontal="center" vertical="center"/>
    </xf>
    <xf numFmtId="56" fontId="17" fillId="0" borderId="35" xfId="0" applyNumberFormat="1" applyFont="1" applyBorder="1" applyAlignment="1" applyProtection="1">
      <alignment horizontal="center" vertical="center"/>
    </xf>
    <xf numFmtId="0" fontId="17" fillId="0" borderId="10" xfId="0" applyFont="1" applyBorder="1" applyAlignment="1" applyProtection="1">
      <alignment horizontal="center" vertical="center"/>
    </xf>
  </cellXfs>
  <cellStyles count="3">
    <cellStyle name="桁区切り" xfId="1" builtinId="6"/>
    <cellStyle name="標準" xfId="0" builtinId="0"/>
    <cellStyle name="標準 2" xfId="2"/>
  </cellStyles>
  <dxfs count="436">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25" formatCode="h:mm"/>
      <alignment horizontal="general" vertical="center" textRotation="0" wrapText="0" indent="0" justifyLastLine="0" shrinkToFit="0" readingOrder="0"/>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indexed="64"/>
        </left>
        <right/>
        <top/>
        <bottom/>
      </border>
    </dxf>
    <dxf>
      <font>
        <strike val="0"/>
        <outline val="0"/>
        <shadow val="0"/>
        <vertAlign val="baseline"/>
        <sz val="8"/>
        <color auto="1"/>
        <name val="ＭＳ Ｐゴシック"/>
        <scheme val="none"/>
      </font>
      <protection locked="1" hidden="0"/>
    </dxf>
    <dxf>
      <border outline="0">
        <bottom style="thin">
          <color indexed="64"/>
        </bottom>
      </border>
    </dxf>
    <dxf>
      <font>
        <strike val="0"/>
        <outline val="0"/>
        <shadow val="0"/>
        <vertAlign val="baseline"/>
        <sz val="8"/>
        <color auto="1"/>
        <name val="ＭＳ Ｐゴシック"/>
        <scheme val="none"/>
      </font>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435"/>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207433</xdr:colOff>
      <xdr:row>3</xdr:row>
      <xdr:rowOff>128058</xdr:rowOff>
    </xdr:from>
    <xdr:to>
      <xdr:col>9</xdr:col>
      <xdr:colOff>686858</xdr:colOff>
      <xdr:row>4</xdr:row>
      <xdr:rowOff>157691</xdr:rowOff>
    </xdr:to>
    <xdr:sp macro="" textlink="">
      <xdr:nvSpPr>
        <xdr:cNvPr id="2" name="角丸四角形 1"/>
        <xdr:cNvSpPr/>
      </xdr:nvSpPr>
      <xdr:spPr>
        <a:xfrm>
          <a:off x="2599266" y="964141"/>
          <a:ext cx="3305175" cy="654050"/>
        </a:xfrm>
        <a:prstGeom prst="roundRect">
          <a:avLst/>
        </a:prstGeom>
        <a:solidFill>
          <a:sysClr val="window" lastClr="FFFFFF"/>
        </a:solidFill>
        <a:ln w="38100">
          <a:solidFill>
            <a:srgbClr val="0070C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a:pPr algn="ct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それ以外は自動入力されます。</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266699</xdr:colOff>
      <xdr:row>12</xdr:row>
      <xdr:rowOff>9525</xdr:rowOff>
    </xdr:from>
    <xdr:to>
      <xdr:col>9</xdr:col>
      <xdr:colOff>790574</xdr:colOff>
      <xdr:row>16</xdr:row>
      <xdr:rowOff>190499</xdr:rowOff>
    </xdr:to>
    <xdr:sp macro="" textlink="">
      <xdr:nvSpPr>
        <xdr:cNvPr id="3" name="角丸四角形 2"/>
        <xdr:cNvSpPr/>
      </xdr:nvSpPr>
      <xdr:spPr>
        <a:xfrm>
          <a:off x="581024" y="4238625"/>
          <a:ext cx="5400675" cy="1323974"/>
        </a:xfrm>
        <a:prstGeom prst="roundRect">
          <a:avLst/>
        </a:prstGeom>
        <a:solidFill>
          <a:sysClr val="window" lastClr="FFFFFF"/>
        </a:solidFill>
        <a:ln w="3810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76201</xdr:colOff>
      <xdr:row>0</xdr:row>
      <xdr:rowOff>28575</xdr:rowOff>
    </xdr:from>
    <xdr:to>
      <xdr:col>3</xdr:col>
      <xdr:colOff>952501</xdr:colOff>
      <xdr:row>1</xdr:row>
      <xdr:rowOff>247650</xdr:rowOff>
    </xdr:to>
    <xdr:sp macro="" textlink="">
      <xdr:nvSpPr>
        <xdr:cNvPr id="4" name="角丸四角形 3"/>
        <xdr:cNvSpPr/>
      </xdr:nvSpPr>
      <xdr:spPr>
        <a:xfrm>
          <a:off x="76201" y="28575"/>
          <a:ext cx="1752600" cy="466725"/>
        </a:xfrm>
        <a:prstGeom prst="roundRect">
          <a:avLst/>
        </a:prstGeom>
        <a:solidFill>
          <a:sysClr val="window" lastClr="FFFFFF"/>
        </a:solidFill>
        <a:ln w="38100">
          <a:solidFill>
            <a:srgbClr val="0070C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4</xdr:col>
      <xdr:colOff>266698</xdr:colOff>
      <xdr:row>7</xdr:row>
      <xdr:rowOff>38100</xdr:rowOff>
    </xdr:from>
    <xdr:to>
      <xdr:col>8</xdr:col>
      <xdr:colOff>857250</xdr:colOff>
      <xdr:row>10</xdr:row>
      <xdr:rowOff>180975</xdr:rowOff>
    </xdr:to>
    <xdr:sp macro="" textlink="">
      <xdr:nvSpPr>
        <xdr:cNvPr id="5" name="角丸四角形吹き出し 4"/>
        <xdr:cNvSpPr/>
      </xdr:nvSpPr>
      <xdr:spPr>
        <a:xfrm>
          <a:off x="2143123" y="2838450"/>
          <a:ext cx="2714627" cy="1000125"/>
        </a:xfrm>
        <a:prstGeom prst="wedgeRoundRectCallout">
          <a:avLst>
            <a:gd name="adj1" fmla="val -60438"/>
            <a:gd name="adj2" fmla="val -49208"/>
            <a:gd name="adj3" fmla="val 16667"/>
          </a:avLst>
        </a:prstGeom>
        <a:solidFill>
          <a:sysClr val="window" lastClr="FFFFFF"/>
        </a:solidFill>
        <a:ln w="38100">
          <a:solidFill>
            <a:srgbClr val="0070C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6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6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6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0</xdr:col>
      <xdr:colOff>257177</xdr:colOff>
      <xdr:row>7</xdr:row>
      <xdr:rowOff>142878</xdr:rowOff>
    </xdr:from>
    <xdr:to>
      <xdr:col>9</xdr:col>
      <xdr:colOff>57150</xdr:colOff>
      <xdr:row>10</xdr:row>
      <xdr:rowOff>285748</xdr:rowOff>
    </xdr:to>
    <xdr:cxnSp macro="">
      <xdr:nvCxnSpPr>
        <xdr:cNvPr id="36" name="直線矢印コネクタ 35"/>
        <xdr:cNvCxnSpPr>
          <a:stCxn id="35" idx="0"/>
        </xdr:cNvCxnSpPr>
      </xdr:nvCxnSpPr>
      <xdr:spPr>
        <a:xfrm flipH="1" flipV="1">
          <a:off x="257177" y="2714628"/>
          <a:ext cx="2705098" cy="10001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247653</xdr:colOff>
      <xdr:row>7</xdr:row>
      <xdr:rowOff>219078</xdr:rowOff>
    </xdr:from>
    <xdr:to>
      <xdr:col>9</xdr:col>
      <xdr:colOff>57150</xdr:colOff>
      <xdr:row>10</xdr:row>
      <xdr:rowOff>285748</xdr:rowOff>
    </xdr:to>
    <xdr:cxnSp macro="">
      <xdr:nvCxnSpPr>
        <xdr:cNvPr id="37" name="直線矢印コネクタ 36"/>
        <xdr:cNvCxnSpPr>
          <a:stCxn id="35" idx="0"/>
        </xdr:cNvCxnSpPr>
      </xdr:nvCxnSpPr>
      <xdr:spPr>
        <a:xfrm flipH="1" flipV="1">
          <a:off x="1009653" y="2790828"/>
          <a:ext cx="1952622" cy="9239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238128</xdr:colOff>
      <xdr:row>7</xdr:row>
      <xdr:rowOff>219078</xdr:rowOff>
    </xdr:from>
    <xdr:to>
      <xdr:col>9</xdr:col>
      <xdr:colOff>57150</xdr:colOff>
      <xdr:row>10</xdr:row>
      <xdr:rowOff>285748</xdr:rowOff>
    </xdr:to>
    <xdr:cxnSp macro="">
      <xdr:nvCxnSpPr>
        <xdr:cNvPr id="38" name="直線矢印コネクタ 37"/>
        <xdr:cNvCxnSpPr>
          <a:stCxn id="35" idx="0"/>
        </xdr:cNvCxnSpPr>
      </xdr:nvCxnSpPr>
      <xdr:spPr>
        <a:xfrm flipH="1" flipV="1">
          <a:off x="1714503" y="2790828"/>
          <a:ext cx="1247772" cy="9239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57150</xdr:colOff>
      <xdr:row>7</xdr:row>
      <xdr:rowOff>142878</xdr:rowOff>
    </xdr:from>
    <xdr:to>
      <xdr:col>11</xdr:col>
      <xdr:colOff>1495425</xdr:colOff>
      <xdr:row>10</xdr:row>
      <xdr:rowOff>285748</xdr:rowOff>
    </xdr:to>
    <xdr:cxnSp macro="">
      <xdr:nvCxnSpPr>
        <xdr:cNvPr id="39" name="直線矢印コネクタ 38"/>
        <xdr:cNvCxnSpPr>
          <a:stCxn id="35" idx="0"/>
        </xdr:cNvCxnSpPr>
      </xdr:nvCxnSpPr>
      <xdr:spPr>
        <a:xfrm flipV="1">
          <a:off x="2962275" y="2714628"/>
          <a:ext cx="2152650" cy="1000120"/>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20</xdr:row>
      <xdr:rowOff>6350</xdr:rowOff>
    </xdr:from>
    <xdr:to>
      <xdr:col>12</xdr:col>
      <xdr:colOff>290700</xdr:colOff>
      <xdr:row>23</xdr:row>
      <xdr:rowOff>229100</xdr:rowOff>
    </xdr:to>
    <xdr:sp macro="" textlink="">
      <xdr:nvSpPr>
        <xdr:cNvPr id="45" name="角丸四角形 44"/>
        <xdr:cNvSpPr/>
      </xdr:nvSpPr>
      <xdr:spPr>
        <a:xfrm>
          <a:off x="647700" y="629285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5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5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5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5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5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5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28575</xdr:colOff>
      <xdr:row>0</xdr:row>
      <xdr:rowOff>28575</xdr:rowOff>
    </xdr:from>
    <xdr:to>
      <xdr:col>3</xdr:col>
      <xdr:colOff>230325</xdr:colOff>
      <xdr:row>1</xdr:row>
      <xdr:rowOff>187575</xdr:rowOff>
    </xdr:to>
    <xdr:sp macro="" textlink="">
      <xdr:nvSpPr>
        <xdr:cNvPr id="55" name="角丸四角形 54"/>
        <xdr:cNvSpPr/>
      </xdr:nvSpPr>
      <xdr:spPr>
        <a:xfrm>
          <a:off x="28575" y="2857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8</xdr:col>
      <xdr:colOff>200025</xdr:colOff>
      <xdr:row>1</xdr:row>
      <xdr:rowOff>19050</xdr:rowOff>
    </xdr:from>
    <xdr:to>
      <xdr:col>10</xdr:col>
      <xdr:colOff>190500</xdr:colOff>
      <xdr:row>1</xdr:row>
      <xdr:rowOff>333375</xdr:rowOff>
    </xdr:to>
    <xdr:sp macro="" textlink="">
      <xdr:nvSpPr>
        <xdr:cNvPr id="56" name="角丸四角形 55"/>
        <xdr:cNvSpPr/>
      </xdr:nvSpPr>
      <xdr:spPr>
        <a:xfrm>
          <a:off x="2867025" y="400050"/>
          <a:ext cx="7048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9</xdr:col>
      <xdr:colOff>57150</xdr:colOff>
      <xdr:row>7</xdr:row>
      <xdr:rowOff>190502</xdr:rowOff>
    </xdr:from>
    <xdr:to>
      <xdr:col>13</xdr:col>
      <xdr:colOff>142875</xdr:colOff>
      <xdr:row>10</xdr:row>
      <xdr:rowOff>285748</xdr:rowOff>
    </xdr:to>
    <xdr:cxnSp macro="">
      <xdr:nvCxnSpPr>
        <xdr:cNvPr id="58" name="直線矢印コネクタ 57"/>
        <xdr:cNvCxnSpPr>
          <a:stCxn id="35" idx="0"/>
        </xdr:cNvCxnSpPr>
      </xdr:nvCxnSpPr>
      <xdr:spPr>
        <a:xfrm flipV="1">
          <a:off x="2962275" y="2762252"/>
          <a:ext cx="4371975" cy="952496"/>
        </a:xfrm>
        <a:prstGeom prst="straightConnector1">
          <a:avLst/>
        </a:prstGeom>
        <a:ln w="57150">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1450975</xdr:colOff>
      <xdr:row>9</xdr:row>
      <xdr:rowOff>263523</xdr:rowOff>
    </xdr:from>
    <xdr:to>
      <xdr:col>13</xdr:col>
      <xdr:colOff>399100</xdr:colOff>
      <xdr:row>12</xdr:row>
      <xdr:rowOff>126273</xdr:rowOff>
    </xdr:to>
    <xdr:sp macro="" textlink="">
      <xdr:nvSpPr>
        <xdr:cNvPr id="61" name="角丸四角形吹き出し 60"/>
        <xdr:cNvSpPr/>
      </xdr:nvSpPr>
      <xdr:spPr>
        <a:xfrm>
          <a:off x="5070475" y="3406773"/>
          <a:ext cx="2520000" cy="720000"/>
        </a:xfrm>
        <a:prstGeom prst="wedgeRoundRectCallout">
          <a:avLst>
            <a:gd name="adj1" fmla="val 46247"/>
            <a:gd name="adj2" fmla="val -130912"/>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　作業時間内に休息があった場合のみ、その時間数を入力してください</a:t>
          </a:r>
          <a:endPar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38100</xdr:colOff>
      <xdr:row>10</xdr:row>
      <xdr:rowOff>285748</xdr:rowOff>
    </xdr:from>
    <xdr:to>
      <xdr:col>11</xdr:col>
      <xdr:colOff>1028699</xdr:colOff>
      <xdr:row>16</xdr:row>
      <xdr:rowOff>11248</xdr:rowOff>
    </xdr:to>
    <xdr:sp macro="" textlink="">
      <xdr:nvSpPr>
        <xdr:cNvPr id="35" name="角丸四角形 34"/>
        <xdr:cNvSpPr/>
      </xdr:nvSpPr>
      <xdr:spPr>
        <a:xfrm>
          <a:off x="1276350" y="3714748"/>
          <a:ext cx="3371849" cy="14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時間・分・秒のいずれも省略しない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4"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10</xdr:col>
      <xdr:colOff>193675</xdr:colOff>
      <xdr:row>1</xdr:row>
      <xdr:rowOff>368300</xdr:rowOff>
    </xdr:from>
    <xdr:to>
      <xdr:col>12</xdr:col>
      <xdr:colOff>657225</xdr:colOff>
      <xdr:row>5</xdr:row>
      <xdr:rowOff>314325</xdr:rowOff>
    </xdr:to>
    <xdr:sp macro="" textlink="">
      <xdr:nvSpPr>
        <xdr:cNvPr id="57" name="角丸四角形吹き出し 56"/>
        <xdr:cNvSpPr/>
      </xdr:nvSpPr>
      <xdr:spPr>
        <a:xfrm>
          <a:off x="3575050" y="749300"/>
          <a:ext cx="3559175" cy="1470025"/>
        </a:xfrm>
        <a:prstGeom prst="wedgeRoundRectCallout">
          <a:avLst>
            <a:gd name="adj1" fmla="val -58376"/>
            <a:gd name="adj2" fmla="val -55579"/>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900"/>
            </a:lnSpc>
          </a:pP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①年月⇒２０１８年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2543175</xdr:colOff>
      <xdr:row>2</xdr:row>
      <xdr:rowOff>0</xdr:rowOff>
    </xdr:from>
    <xdr:to>
      <xdr:col>12</xdr:col>
      <xdr:colOff>585675</xdr:colOff>
      <xdr:row>4</xdr:row>
      <xdr:rowOff>138000</xdr:rowOff>
    </xdr:to>
    <xdr:sp macro="" textlink="">
      <xdr:nvSpPr>
        <xdr:cNvPr id="30" name="Text Box 35"/>
        <xdr:cNvSpPr txBox="1">
          <a:spLocks noChangeArrowheads="1"/>
        </xdr:cNvSpPr>
      </xdr:nvSpPr>
      <xdr:spPr bwMode="auto">
        <a:xfrm>
          <a:off x="616267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8</xdr:col>
      <xdr:colOff>0</xdr:colOff>
      <xdr:row>2</xdr:row>
      <xdr:rowOff>0</xdr:rowOff>
    </xdr:from>
    <xdr:to>
      <xdr:col>11</xdr:col>
      <xdr:colOff>2409825</xdr:colOff>
      <xdr:row>4</xdr:row>
      <xdr:rowOff>371475</xdr:rowOff>
    </xdr:to>
    <xdr:sp macro="" textlink="">
      <xdr:nvSpPr>
        <xdr:cNvPr id="31" name="Text Box 60"/>
        <xdr:cNvSpPr txBox="1">
          <a:spLocks noChangeArrowheads="1"/>
        </xdr:cNvSpPr>
      </xdr:nvSpPr>
      <xdr:spPr bwMode="auto">
        <a:xfrm>
          <a:off x="2667000" y="762000"/>
          <a:ext cx="336232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2" name="直接人件費総括表" displayName="直接人件費総括表" ref="A6:J13" headerRowCount="0" totalsRowCount="1" headerRowBorderDxfId="434" tableBorderDxfId="433">
  <tableColumns count="10">
    <tableColumn id="1" name="列1" totalsRowLabel="合　　　計" headerRowDxfId="432" dataDxfId="431" totalsRowDxfId="430"/>
    <tableColumn id="3" name="列3" totalsRowFunction="custom" headerRowDxfId="429" dataDxfId="428" totalsRowDxfId="427" headerRowCellStyle="桁区切り" dataCellStyle="桁区切り">
      <totalsRowFormula>SUBTOTAL(109,直接人件費総括表[列3])
  +ROUNDDOWN(SUBTOTAL(109,直接人件費総括表[列5])/60,0)</totalsRowFormula>
    </tableColumn>
    <tableColumn id="4" name="列4" totalsRowLabel="時間" headerRowDxfId="426" dataDxfId="425" totalsRowDxfId="424"/>
    <tableColumn id="5" name="列5" totalsRowFunction="custom" headerRowDxfId="423" dataDxfId="422" totalsRowDxfId="421"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420" dataDxfId="419" totalsRowDxfId="418"/>
    <tableColumn id="7" name="列7" headerRowDxfId="417" dataDxfId="416" totalsRowDxfId="415"/>
    <tableColumn id="8" name="列8" totalsRowFunction="sum" headerRowDxfId="414" dataDxfId="413" totalsRowDxfId="412">
      <calculatedColumnFormula>直接人件費総括表[[#This Row],[列3]]*直接人件費総括表[[#This Row],[列7]]+直接人件費総括表[[#This Row],[列5]]/60*直接人件費総括表[[#This Row],[列7]]</calculatedColumnFormula>
    </tableColumn>
    <tableColumn id="9" name="列9" totalsRowLabel="円" headerRowDxfId="411" dataDxfId="410" totalsRowDxfId="409"/>
    <tableColumn id="10" name="列10" headerRowDxfId="408" dataDxfId="407" totalsRowDxfId="406"/>
    <tableColumn id="11" name="列11" headerRowDxfId="405" dataDxfId="404" totalsRowDxfId="403"/>
  </tableColumns>
  <tableStyleInfo name="テーブル スタイル 1" showFirstColumn="0" showLastColumn="0" showRowStripes="1" showColumnStripes="0"/>
</table>
</file>

<file path=xl/tables/table10.xml><?xml version="1.0" encoding="utf-8"?>
<table xmlns="http://schemas.openxmlformats.org/spreadsheetml/2006/main" id="7" name="テーブル145678" displayName="テーブル145678" ref="A8:N30" headerRowCount="0" totalsRowShown="0" headerRowDxfId="154" dataDxfId="152" headerRowBorderDxfId="153" tableBorderDxfId="151">
  <tableColumns count="14">
    <tableColumn id="1" name="列1" headerRowDxfId="150" dataDxfId="149"/>
    <tableColumn id="14" name="列14" headerRowDxfId="148" dataDxfId="147">
      <calculatedColumnFormula>IF(テーブル145678[[#This Row],[列1]]="",
    "",
    TEXT(テーブル145678[[#This Row],[列1]],"(aaa)"))</calculatedColumnFormula>
    </tableColumn>
    <tableColumn id="2" name="列2" headerRowDxfId="146" dataDxfId="145"/>
    <tableColumn id="3" name="列3" headerRowDxfId="144" dataDxfId="143"/>
    <tableColumn id="4" name="列4" headerRowDxfId="142" dataDxfId="141"/>
    <tableColumn id="5" name="列5" headerRowDxfId="140" dataDxfId="139">
      <calculatedColumnFormula>IFERROR(HOUR(テーブル145678[[#This Row],[列4]]-テーブル145678[[#This Row],[列13]]-テーブル145678[[#This Row],[列2]]),
              0)</calculatedColumnFormula>
    </tableColumn>
    <tableColumn id="6" name="列6" headerRowDxfId="138" dataDxfId="137"/>
    <tableColumn id="7" name="列7" headerRowDxfId="136" dataDxfId="135">
      <calculatedColumnFormula>IFERROR(IF(MINUTE(テーブル145678[[#This Row],[列4]]-テーブル145678[[#This Row],[列13]]-テーブル145678[[#This Row],[列2]])&lt;30,
                  "00",
                  30),
              "00")</calculatedColumnFormula>
    </tableColumn>
    <tableColumn id="8" name="列8" headerRowDxfId="134" dataDxfId="133"/>
    <tableColumn id="9" name="列9" headerRowDxfId="132" dataDxfId="131" headerRowCellStyle="桁区切り" dataCellStyle="桁区切り">
      <calculatedColumnFormula>IFERROR((テーブル145678[[#This Row],[列5]]+テーブル145678[[#This Row],[列7]]/60)*$C$5,"")</calculatedColumnFormula>
    </tableColumn>
    <tableColumn id="10" name="列10" headerRowDxfId="130" dataDxfId="129"/>
    <tableColumn id="11" name="列11" headerRowDxfId="128" dataDxfId="127"/>
    <tableColumn id="12" name="列12" headerRowDxfId="126" dataDxfId="125"/>
    <tableColumn id="13" name="列13" dataDxfId="124"/>
  </tableColumns>
  <tableStyleInfo showFirstColumn="0" showLastColumn="0" showRowStripes="1" showColumnStripes="0"/>
</table>
</file>

<file path=xl/tables/table11.xml><?xml version="1.0" encoding="utf-8"?>
<table xmlns="http://schemas.openxmlformats.org/spreadsheetml/2006/main" id="8" name="テーブル1456789" displayName="テーブル1456789" ref="A8:N30" headerRowCount="0" totalsRowShown="0" headerRowDxfId="123" dataDxfId="121" headerRowBorderDxfId="122" tableBorderDxfId="120">
  <tableColumns count="14">
    <tableColumn id="1" name="列1" headerRowDxfId="119" dataDxfId="118"/>
    <tableColumn id="14" name="列14" headerRowDxfId="117" dataDxfId="116">
      <calculatedColumnFormula>IF(テーブル1456789[[#This Row],[列1]]="",
    "",
    TEXT(テーブル1456789[[#This Row],[列1]],"(aaa)"))</calculatedColumnFormula>
    </tableColumn>
    <tableColumn id="2" name="列2" headerRowDxfId="115" dataDxfId="114"/>
    <tableColumn id="3" name="列3" headerRowDxfId="113" dataDxfId="112"/>
    <tableColumn id="4" name="列4" headerRowDxfId="111" dataDxfId="110"/>
    <tableColumn id="5" name="列5" headerRowDxfId="109" dataDxfId="108">
      <calculatedColumnFormula>IFERROR(HOUR(テーブル1456789[[#This Row],[列4]]-テーブル1456789[[#This Row],[列13]]-テーブル1456789[[#This Row],[列2]]),
              0)</calculatedColumnFormula>
    </tableColumn>
    <tableColumn id="6" name="列6" headerRowDxfId="107" dataDxfId="106"/>
    <tableColumn id="7" name="列7" headerRowDxfId="105" dataDxfId="104">
      <calculatedColumnFormula>IFERROR(IF(MINUTE(テーブル1456789[[#This Row],[列4]]-テーブル1456789[[#This Row],[列13]]-テーブル1456789[[#This Row],[列2]])&lt;30,
                  "00",
                  30),
              "00")</calculatedColumnFormula>
    </tableColumn>
    <tableColumn id="8" name="列8" headerRowDxfId="103" dataDxfId="102"/>
    <tableColumn id="9" name="列9" headerRowDxfId="101" dataDxfId="100" headerRowCellStyle="桁区切り" dataCellStyle="桁区切り">
      <calculatedColumnFormula>IFERROR((テーブル1456789[[#This Row],[列5]]+テーブル1456789[[#This Row],[列7]]/60)*$C$5,"")</calculatedColumnFormula>
    </tableColumn>
    <tableColumn id="10" name="列10" headerRowDxfId="99" dataDxfId="98"/>
    <tableColumn id="11" name="列11" headerRowDxfId="97" dataDxfId="96"/>
    <tableColumn id="12" name="列12" headerRowDxfId="95" dataDxfId="94"/>
    <tableColumn id="13" name="列13" dataDxfId="93"/>
  </tableColumns>
  <tableStyleInfo showFirstColumn="0" showLastColumn="0" showRowStripes="1" showColumnStripes="0"/>
</table>
</file>

<file path=xl/tables/table12.xml><?xml version="1.0" encoding="utf-8"?>
<table xmlns="http://schemas.openxmlformats.org/spreadsheetml/2006/main" id="10" name="テーブル14567891011" displayName="テーブル14567891011" ref="A8:N30" headerRowCount="0" totalsRowShown="0" headerRowDxfId="92" dataDxfId="90" headerRowBorderDxfId="91" tableBorderDxfId="89">
  <tableColumns count="14">
    <tableColumn id="1" name="列1" headerRowDxfId="88" dataDxfId="87"/>
    <tableColumn id="14" name="列14" headerRowDxfId="86" dataDxfId="85">
      <calculatedColumnFormula>IF(テーブル14567891011[[#This Row],[列1]]="",
    "",
    TEXT(テーブル14567891011[[#This Row],[列1]],"(aaa)"))</calculatedColumnFormula>
    </tableColumn>
    <tableColumn id="2" name="列2" headerRowDxfId="84" dataDxfId="83"/>
    <tableColumn id="3" name="列3" headerRowDxfId="82" dataDxfId="81"/>
    <tableColumn id="4" name="列4" headerRowDxfId="80" dataDxfId="79"/>
    <tableColumn id="5" name="列5" headerRowDxfId="78" dataDxfId="77">
      <calculatedColumnFormula>IFERROR(HOUR(テーブル14567891011[[#This Row],[列4]]-テーブル14567891011[[#This Row],[列13]]-テーブル14567891011[[#This Row],[列2]]),
              0)</calculatedColumnFormula>
    </tableColumn>
    <tableColumn id="6" name="列6" headerRowDxfId="76" dataDxfId="75"/>
    <tableColumn id="7" name="列7" headerRowDxfId="74" dataDxfId="73">
      <calculatedColumnFormula>IFERROR(IF(MINUTE(テーブル14567891011[[#This Row],[列4]]-テーブル14567891011[[#This Row],[列13]]-テーブル14567891011[[#This Row],[列2]])&lt;30,
                  "00",
                  30),
              "00")</calculatedColumnFormula>
    </tableColumn>
    <tableColumn id="8" name="列8" headerRowDxfId="72" dataDxfId="71"/>
    <tableColumn id="9" name="列9" headerRowDxfId="70" dataDxfId="69" headerRowCellStyle="桁区切り" dataCellStyle="桁区切り">
      <calculatedColumnFormula>IFERROR((テーブル14567891011[[#This Row],[列5]]+テーブル14567891011[[#This Row],[列7]]/60)*$C$5,"")</calculatedColumnFormula>
    </tableColumn>
    <tableColumn id="10" name="列10" headerRowDxfId="68" dataDxfId="67"/>
    <tableColumn id="11" name="列11" headerRowDxfId="66" dataDxfId="65"/>
    <tableColumn id="12" name="列12" headerRowDxfId="64" dataDxfId="63"/>
    <tableColumn id="13" name="列13" dataDxfId="62"/>
  </tableColumns>
  <tableStyleInfo showFirstColumn="0" showLastColumn="0" showRowStripes="1" showColumnStripes="0"/>
</table>
</file>

<file path=xl/tables/table13.xml><?xml version="1.0" encoding="utf-8"?>
<table xmlns="http://schemas.openxmlformats.org/spreadsheetml/2006/main" id="13" name="テーブル14567891011121314" displayName="テーブル14567891011121314" ref="A8:N30" headerRowCount="0" totalsRowShown="0" headerRowDxfId="61" dataDxfId="59" headerRowBorderDxfId="60" tableBorderDxfId="58">
  <tableColumns count="14">
    <tableColumn id="1" name="列1" headerRowDxfId="57" dataDxfId="56"/>
    <tableColumn id="14" name="列14" headerRowDxfId="55" dataDxfId="54">
      <calculatedColumnFormula>IF(テーブル14567891011121314[[#This Row],[列1]]="",
    "",
    TEXT(テーブル14567891011121314[[#This Row],[列1]],"(aaa)"))</calculatedColumnFormula>
    </tableColumn>
    <tableColumn id="2" name="列2" headerRowDxfId="53" dataDxfId="52"/>
    <tableColumn id="3" name="列3" headerRowDxfId="51" dataDxfId="50"/>
    <tableColumn id="4" name="列4" headerRowDxfId="49" dataDxfId="48"/>
    <tableColumn id="5" name="列5" headerRowDxfId="47" dataDxfId="46">
      <calculatedColumnFormula>IFERROR(HOUR(テーブル14567891011121314[[#This Row],[列4]]-テーブル14567891011121314[[#This Row],[列13]]-テーブル14567891011121314[[#This Row],[列2]]),
              0)</calculatedColumnFormula>
    </tableColumn>
    <tableColumn id="6" name="列6" headerRowDxfId="45" dataDxfId="44"/>
    <tableColumn id="7" name="列7" headerRowDxfId="43" dataDxfId="42">
      <calculatedColumnFormula>IFERROR(IF(MINUTE(テーブル14567891011121314[[#This Row],[列4]]-テーブル14567891011121314[[#This Row],[列13]]-テーブル14567891011121314[[#This Row],[列2]])&lt;30,
                  "00",
                  30),
              "00")</calculatedColumnFormula>
    </tableColumn>
    <tableColumn id="8" name="列8" headerRowDxfId="41" dataDxfId="40"/>
    <tableColumn id="9" name="列9" headerRowDxfId="39" dataDxfId="38" headerRowCellStyle="桁区切り" dataCellStyle="桁区切り">
      <calculatedColumnFormula>IFERROR((テーブル14567891011121314[[#This Row],[列5]]+テーブル14567891011121314[[#This Row],[列7]]/60)*$C$5,"")</calculatedColumnFormula>
    </tableColumn>
    <tableColumn id="10" name="列10" headerRowDxfId="37" dataDxfId="36"/>
    <tableColumn id="11" name="列11" headerRowDxfId="35" dataDxfId="34"/>
    <tableColumn id="12" name="列12" headerRowDxfId="33" dataDxfId="32"/>
    <tableColumn id="13" name="列13" dataDxfId="31"/>
  </tableColumns>
  <tableStyleInfo showFirstColumn="0" showLastColumn="0" showRowStripes="1" showColumnStripes="0"/>
</table>
</file>

<file path=xl/tables/table14.xml><?xml version="1.0" encoding="utf-8"?>
<table xmlns="http://schemas.openxmlformats.org/spreadsheetml/2006/main" id="9" name="テーブル145678910" displayName="テーブル145678910" ref="A8:N30" headerRowCount="0" totalsRowShown="0" headerRowDxfId="30" dataDxfId="28" headerRowBorderDxfId="29" tableBorderDxfId="27">
  <tableColumns count="14">
    <tableColumn id="1" name="列1" headerRowDxfId="26" dataDxfId="25"/>
    <tableColumn id="14" name="列14" headerRowDxfId="24" dataDxfId="23">
      <calculatedColumnFormula>IF(テーブル145678910[[#This Row],[列1]]="",
    "",
    TEXT(テーブル145678910[[#This Row],[列1]],"(aaa)"))</calculatedColumnFormula>
    </tableColumn>
    <tableColumn id="2" name="列2" headerRowDxfId="22" dataDxfId="21"/>
    <tableColumn id="3" name="列3" headerRowDxfId="20" dataDxfId="19"/>
    <tableColumn id="4" name="列4" headerRowDxfId="18" dataDxfId="17"/>
    <tableColumn id="5" name="列5" headerRowDxfId="16" dataDxfId="15">
      <calculatedColumnFormula>IFERROR(HOUR(テーブル145678910[[#This Row],[列4]]-テーブル145678910[[#This Row],[列13]]-テーブル145678910[[#This Row],[列2]]),
              0)</calculatedColumnFormula>
    </tableColumn>
    <tableColumn id="6" name="列6" headerRowDxfId="14" dataDxfId="13"/>
    <tableColumn id="7" name="列7" headerRowDxfId="12" dataDxfId="11">
      <calculatedColumnFormula>IFERROR(IF(MINUTE(テーブル145678910[[#This Row],[列4]]-テーブル145678910[[#This Row],[列13]]-テーブル145678910[[#This Row],[列2]])&lt;30,
                  "00",
                  30),
              "00")</calculatedColumnFormula>
    </tableColumn>
    <tableColumn id="8" name="列8" headerRowDxfId="10" dataDxfId="9"/>
    <tableColumn id="9" name="列9" headerRowDxfId="8" dataDxfId="7" headerRowCellStyle="桁区切り" dataCellStyle="桁区切り">
      <calculatedColumnFormula>IFERROR((テーブル145678910[[#This Row],[列5]]+テーブル145678910[[#This Row],[列7]]/60)*$C$5,"")</calculatedColumnFormula>
    </tableColumn>
    <tableColumn id="10" name="列10" headerRowDxfId="6" dataDxfId="5"/>
    <tableColumn id="11" name="列11" headerRowDxfId="4" dataDxfId="3"/>
    <tableColumn id="12" name="列12" headerRowDxfId="2" dataDxfId="1"/>
    <tableColumn id="13" name="列13" dataDxfId="0"/>
  </tableColumns>
  <tableStyleInfo showFirstColumn="0" showLastColumn="0" showRowStripes="1" showColumnStripes="0"/>
</table>
</file>

<file path=xl/tables/table2.xml><?xml version="1.0" encoding="utf-8"?>
<table xmlns="http://schemas.openxmlformats.org/spreadsheetml/2006/main" id="1" name="テーブル1" displayName="テーブル1" ref="A8:N30" headerRowCount="0" totalsRowShown="0" headerRowDxfId="402" dataDxfId="400" headerRowBorderDxfId="401" tableBorderDxfId="399">
  <tableColumns count="14">
    <tableColumn id="1" name="列1" headerRowDxfId="398" dataDxfId="397"/>
    <tableColumn id="14" name="列14" headerRowDxfId="396" dataDxfId="395">
      <calculatedColumnFormula>IF(テーブル1[[#This Row],[列1]]="",
    "",
    TEXT(テーブル1[[#This Row],[列1]],"(aaa)"))</calculatedColumnFormula>
    </tableColumn>
    <tableColumn id="2" name="列2" headerRowDxfId="394" dataDxfId="393"/>
    <tableColumn id="3" name="列3" headerRowDxfId="392" dataDxfId="391"/>
    <tableColumn id="4" name="列4" headerRowDxfId="390" dataDxfId="389"/>
    <tableColumn id="5" name="列5" headerRowDxfId="388" dataDxfId="387">
      <calculatedColumnFormula>IFERROR(HOUR(テーブル1[[#This Row],[列4]]-テーブル1[[#This Row],[列13]]-テーブル1[[#This Row],[列2]]),
              0)</calculatedColumnFormula>
    </tableColumn>
    <tableColumn id="6" name="列6" headerRowDxfId="386" dataDxfId="385"/>
    <tableColumn id="7" name="列7" headerRowDxfId="384" dataDxfId="383">
      <calculatedColumnFormula>IFERROR(IF(MINUTE(テーブル1[[#This Row],[列4]]-テーブル1[[#This Row],[列13]]-テーブル1[[#This Row],[列2]])&lt;30,
                  "00",
                  30),
              "00")</calculatedColumnFormula>
    </tableColumn>
    <tableColumn id="8" name="列8" headerRowDxfId="382" dataDxfId="381"/>
    <tableColumn id="9" name="列9" headerRowDxfId="380" dataDxfId="379" headerRowCellStyle="桁区切り" dataCellStyle="桁区切り">
      <calculatedColumnFormula>IFERROR((テーブル1[[#This Row],[列5]]+テーブル1[[#This Row],[列7]]/60)*$C$5,"")</calculatedColumnFormula>
    </tableColumn>
    <tableColumn id="10" name="列10" headerRowDxfId="378" dataDxfId="377"/>
    <tableColumn id="11" name="列11" headerRowDxfId="376" dataDxfId="375"/>
    <tableColumn id="12" name="列12" headerRowDxfId="374" dataDxfId="373"/>
    <tableColumn id="13" name="列13" dataDxfId="372"/>
  </tableColumns>
  <tableStyleInfo showFirstColumn="0" showLastColumn="0" showRowStripes="1" showColumnStripes="0"/>
</table>
</file>

<file path=xl/tables/table3.xml><?xml version="1.0" encoding="utf-8"?>
<table xmlns="http://schemas.openxmlformats.org/spreadsheetml/2006/main" id="14" name="テーブル1415" displayName="テーブル1415" ref="A8:N30" headerRowCount="0" totalsRowShown="0" headerRowDxfId="371" dataDxfId="369" headerRowBorderDxfId="370" tableBorderDxfId="368">
  <tableColumns count="14">
    <tableColumn id="1" name="列1" headerRowDxfId="367" dataDxfId="366"/>
    <tableColumn id="14" name="列14" headerRowDxfId="365" dataDxfId="364">
      <calculatedColumnFormula>IF(テーブル1415[[#This Row],[列1]]="",
    "",
    TEXT(テーブル1415[[#This Row],[列1]],"(aaa)"))</calculatedColumnFormula>
    </tableColumn>
    <tableColumn id="2" name="列2" headerRowDxfId="363" dataDxfId="362"/>
    <tableColumn id="3" name="列3" headerRowDxfId="361" dataDxfId="360"/>
    <tableColumn id="4" name="列4" headerRowDxfId="359" dataDxfId="358"/>
    <tableColumn id="5" name="列5" headerRowDxfId="357" dataDxfId="356">
      <calculatedColumnFormula>IFERROR(HOUR(テーブル1415[[#This Row],[列4]]-テーブル1415[[#This Row],[列13]]-テーブル1415[[#This Row],[列2]]),
              0)</calculatedColumnFormula>
    </tableColumn>
    <tableColumn id="6" name="列6" headerRowDxfId="355" dataDxfId="354"/>
    <tableColumn id="7" name="列7" headerRowDxfId="353" dataDxfId="352">
      <calculatedColumnFormula>IFERROR(IF(MINUTE(テーブル1415[[#This Row],[列4]]-テーブル1415[[#This Row],[列13]]-テーブル1415[[#This Row],[列2]])&lt;30,
                  "00",
                  30),
              "00")</calculatedColumnFormula>
    </tableColumn>
    <tableColumn id="8" name="列8" headerRowDxfId="351" dataDxfId="350"/>
    <tableColumn id="9" name="列9" headerRowDxfId="349" dataDxfId="348" headerRowCellStyle="桁区切り" dataCellStyle="桁区切り">
      <calculatedColumnFormula>IFERROR((テーブル1415[[#This Row],[列5]]+テーブル1415[[#This Row],[列7]]/60)*$C$5,"")</calculatedColumnFormula>
    </tableColumn>
    <tableColumn id="10" name="列10" headerRowDxfId="347" dataDxfId="346"/>
    <tableColumn id="11" name="列11" headerRowDxfId="345" dataDxfId="344"/>
    <tableColumn id="12" name="列12" headerRowDxfId="343" dataDxfId="342"/>
    <tableColumn id="13" name="列13" dataDxfId="341"/>
  </tableColumns>
  <tableStyleInfo showFirstColumn="0" showLastColumn="0" showRowStripes="1" showColumnStripes="0"/>
</table>
</file>

<file path=xl/tables/table4.xml><?xml version="1.0" encoding="utf-8"?>
<table xmlns="http://schemas.openxmlformats.org/spreadsheetml/2006/main" id="3" name="テーブル14" displayName="テーブル14" ref="A8:N30" headerRowCount="0" totalsRowShown="0" headerRowDxfId="340" dataDxfId="338" headerRowBorderDxfId="339" tableBorderDxfId="337">
  <tableColumns count="14">
    <tableColumn id="1" name="列1" headerRowDxfId="336" dataDxfId="335"/>
    <tableColumn id="14" name="列14" headerRowDxfId="334" dataDxfId="333">
      <calculatedColumnFormula>IF(テーブル14[[#This Row],[列1]]="",
    "",
    TEXT(テーブル14[[#This Row],[列1]],"(aaa)"))</calculatedColumnFormula>
    </tableColumn>
    <tableColumn id="2" name="列2" headerRowDxfId="332" dataDxfId="331"/>
    <tableColumn id="3" name="列3" headerRowDxfId="330" dataDxfId="329"/>
    <tableColumn id="4" name="列4" headerRowDxfId="328" dataDxfId="327"/>
    <tableColumn id="5" name="列5" headerRowDxfId="326" dataDxfId="325">
      <calculatedColumnFormula>IFERROR(HOUR(テーブル14[[#This Row],[列4]]-テーブル14[[#This Row],[列13]]-テーブル14[[#This Row],[列2]]),
              0)</calculatedColumnFormula>
    </tableColumn>
    <tableColumn id="6" name="列6" headerRowDxfId="324" dataDxfId="323"/>
    <tableColumn id="7" name="列7" headerRowDxfId="322" dataDxfId="321">
      <calculatedColumnFormula>IFERROR(IF(MINUTE(テーブル14[[#This Row],[列4]]-テーブル14[[#This Row],[列13]]-テーブル14[[#This Row],[列2]])&lt;30,
                  "00",
                  30),
              "00")</calculatedColumnFormula>
    </tableColumn>
    <tableColumn id="8" name="列8" headerRowDxfId="320" dataDxfId="319"/>
    <tableColumn id="9" name="列9" headerRowDxfId="318" dataDxfId="317" headerRowCellStyle="桁区切り" dataCellStyle="桁区切り">
      <calculatedColumnFormula>IFERROR((テーブル14[[#This Row],[列5]]+テーブル14[[#This Row],[列7]]/60)*$C$5,"")</calculatedColumnFormula>
    </tableColumn>
    <tableColumn id="10" name="列10" headerRowDxfId="316" dataDxfId="315"/>
    <tableColumn id="11" name="列11" headerRowDxfId="314" dataDxfId="313"/>
    <tableColumn id="12" name="列12" headerRowDxfId="312" dataDxfId="311"/>
    <tableColumn id="13" name="列13" dataDxfId="310"/>
  </tableColumns>
  <tableStyleInfo showFirstColumn="0" showLastColumn="0" showRowStripes="1" showColumnStripes="0"/>
</table>
</file>

<file path=xl/tables/table5.xml><?xml version="1.0" encoding="utf-8"?>
<table xmlns="http://schemas.openxmlformats.org/spreadsheetml/2006/main" id="12" name="テーブル145678910111213" displayName="テーブル145678910111213" ref="A8:N30" headerRowCount="0" totalsRowShown="0" headerRowDxfId="309" dataDxfId="307" headerRowBorderDxfId="308" tableBorderDxfId="306">
  <tableColumns count="14">
    <tableColumn id="1" name="列1" headerRowDxfId="305" dataDxfId="304"/>
    <tableColumn id="14" name="列14" headerRowDxfId="303" dataDxfId="302">
      <calculatedColumnFormula>IF(テーブル145678910111213[[#This Row],[列1]]="",
    "",
    TEXT(テーブル145678910111213[[#This Row],[列1]],"(aaa)"))</calculatedColumnFormula>
    </tableColumn>
    <tableColumn id="2" name="列2" headerRowDxfId="301" dataDxfId="300"/>
    <tableColumn id="3" name="列3" headerRowDxfId="299" dataDxfId="298"/>
    <tableColumn id="4" name="列4" headerRowDxfId="297" dataDxfId="296"/>
    <tableColumn id="5" name="列5" headerRowDxfId="295" dataDxfId="294">
      <calculatedColumnFormula>IFERROR(HOUR(テーブル145678910111213[[#This Row],[列4]]-テーブル145678910111213[[#This Row],[列13]]-テーブル145678910111213[[#This Row],[列2]]),
              0)</calculatedColumnFormula>
    </tableColumn>
    <tableColumn id="6" name="列6" headerRowDxfId="293" dataDxfId="292"/>
    <tableColumn id="7" name="列7" headerRowDxfId="291" dataDxfId="290">
      <calculatedColumnFormula>IFERROR(IF(MINUTE(テーブル145678910111213[[#This Row],[列4]]-テーブル145678910111213[[#This Row],[列13]]-テーブル145678910111213[[#This Row],[列2]])&lt;30,
                  "00",
                  30),
              "00")</calculatedColumnFormula>
    </tableColumn>
    <tableColumn id="8" name="列8" headerRowDxfId="289" dataDxfId="288"/>
    <tableColumn id="9" name="列9" headerRowDxfId="287" dataDxfId="286" headerRowCellStyle="桁区切り" dataCellStyle="桁区切り">
      <calculatedColumnFormula>IFERROR((テーブル145678910111213[[#This Row],[列5]]+テーブル145678910111213[[#This Row],[列7]]/60)*$C$5,"")</calculatedColumnFormula>
    </tableColumn>
    <tableColumn id="10" name="列10" headerRowDxfId="285" dataDxfId="284"/>
    <tableColumn id="11" name="列11" headerRowDxfId="283" dataDxfId="282"/>
    <tableColumn id="12" name="列12" headerRowDxfId="281" dataDxfId="280"/>
    <tableColumn id="13" name="列13" dataDxfId="279"/>
  </tableColumns>
  <tableStyleInfo showFirstColumn="0" showLastColumn="0" showRowStripes="1" showColumnStripes="0"/>
</table>
</file>

<file path=xl/tables/table6.xml><?xml version="1.0" encoding="utf-8"?>
<table xmlns="http://schemas.openxmlformats.org/spreadsheetml/2006/main" id="11" name="テーブル1456789101112" displayName="テーブル1456789101112" ref="A8:N30" headerRowCount="0" totalsRowShown="0" headerRowDxfId="278" dataDxfId="276" headerRowBorderDxfId="277" tableBorderDxfId="275">
  <tableColumns count="14">
    <tableColumn id="1" name="列1" headerRowDxfId="274" dataDxfId="273"/>
    <tableColumn id="14" name="列14" headerRowDxfId="272" dataDxfId="271">
      <calculatedColumnFormula>IF(テーブル1456789101112[[#This Row],[列1]]="",
    "",
    TEXT(テーブル1456789101112[[#This Row],[列1]],"(aaa)"))</calculatedColumnFormula>
    </tableColumn>
    <tableColumn id="2" name="列2" headerRowDxfId="270" dataDxfId="269"/>
    <tableColumn id="3" name="列3" headerRowDxfId="268" dataDxfId="267"/>
    <tableColumn id="4" name="列4" headerRowDxfId="266" dataDxfId="265"/>
    <tableColumn id="5" name="列5" headerRowDxfId="264" dataDxfId="263">
      <calculatedColumnFormula>IFERROR(HOUR(テーブル1456789101112[[#This Row],[列4]]-テーブル1456789101112[[#This Row],[列13]]-テーブル1456789101112[[#This Row],[列2]]),
              0)</calculatedColumnFormula>
    </tableColumn>
    <tableColumn id="6" name="列6" headerRowDxfId="262" dataDxfId="261"/>
    <tableColumn id="7" name="列7" headerRowDxfId="260" dataDxfId="259">
      <calculatedColumnFormula>IFERROR(IF(MINUTE(テーブル1456789101112[[#This Row],[列4]]-テーブル1456789101112[[#This Row],[列13]]-テーブル1456789101112[[#This Row],[列2]])&lt;30,
                  "00",
                  30),
              "00")</calculatedColumnFormula>
    </tableColumn>
    <tableColumn id="8" name="列8" headerRowDxfId="258" dataDxfId="257"/>
    <tableColumn id="9" name="列9" headerRowDxfId="256" dataDxfId="255" headerRowCellStyle="桁区切り" dataCellStyle="桁区切り">
      <calculatedColumnFormula>IFERROR((テーブル1456789101112[[#This Row],[列5]]+テーブル1456789101112[[#This Row],[列7]]/60)*$C$5,"")</calculatedColumnFormula>
    </tableColumn>
    <tableColumn id="10" name="列10" headerRowDxfId="254" dataDxfId="253"/>
    <tableColumn id="11" name="列11" headerRowDxfId="252" dataDxfId="251"/>
    <tableColumn id="12" name="列12" headerRowDxfId="250" dataDxfId="249"/>
    <tableColumn id="13" name="列13" dataDxfId="248"/>
  </tableColumns>
  <tableStyleInfo showFirstColumn="0" showLastColumn="0" showRowStripes="1" showColumnStripes="0"/>
</table>
</file>

<file path=xl/tables/table7.xml><?xml version="1.0" encoding="utf-8"?>
<table xmlns="http://schemas.openxmlformats.org/spreadsheetml/2006/main" id="4" name="テーブル145" displayName="テーブル145" ref="A8:N30" headerRowCount="0" totalsRowShown="0" headerRowDxfId="247" dataDxfId="245" headerRowBorderDxfId="246" tableBorderDxfId="244">
  <tableColumns count="14">
    <tableColumn id="1" name="列1" headerRowDxfId="243" dataDxfId="242"/>
    <tableColumn id="14" name="列14" headerRowDxfId="241" dataDxfId="240">
      <calculatedColumnFormula>IF(テーブル145[[#This Row],[列1]]="",
    "",
    TEXT(テーブル145[[#This Row],[列1]],"(aaa)"))</calculatedColumnFormula>
    </tableColumn>
    <tableColumn id="2" name="列2" headerRowDxfId="239" dataDxfId="238"/>
    <tableColumn id="3" name="列3" headerRowDxfId="237" dataDxfId="236"/>
    <tableColumn id="4" name="列4" headerRowDxfId="235" dataDxfId="234"/>
    <tableColumn id="5" name="列5" headerRowDxfId="233" dataDxfId="232">
      <calculatedColumnFormula>IFERROR(HOUR(テーブル145[[#This Row],[列4]]-テーブル145[[#This Row],[列13]]-テーブル145[[#This Row],[列2]]),
              0)</calculatedColumnFormula>
    </tableColumn>
    <tableColumn id="6" name="列6" headerRowDxfId="231" dataDxfId="230"/>
    <tableColumn id="7" name="列7" headerRowDxfId="229" dataDxfId="228">
      <calculatedColumnFormula>IFERROR(IF(MINUTE(テーブル145[[#This Row],[列4]]-テーブル145[[#This Row],[列13]]-テーブル145[[#This Row],[列2]])&lt;30,
                  "00",
                  30),
              "00")</calculatedColumnFormula>
    </tableColumn>
    <tableColumn id="8" name="列8" headerRowDxfId="227" dataDxfId="226"/>
    <tableColumn id="9" name="列9" headerRowDxfId="225" dataDxfId="224" headerRowCellStyle="桁区切り" dataCellStyle="桁区切り">
      <calculatedColumnFormula>IFERROR((テーブル145[[#This Row],[列5]]+テーブル145[[#This Row],[列7]]/60)*$C$5,"")</calculatedColumnFormula>
    </tableColumn>
    <tableColumn id="10" name="列10" headerRowDxfId="223" dataDxfId="222"/>
    <tableColumn id="11" name="列11" headerRowDxfId="221" dataDxfId="220"/>
    <tableColumn id="12" name="列12" headerRowDxfId="219" dataDxfId="218"/>
    <tableColumn id="13" name="列13" dataDxfId="217"/>
  </tableColumns>
  <tableStyleInfo showFirstColumn="0" showLastColumn="0" showRowStripes="1" showColumnStripes="0"/>
</table>
</file>

<file path=xl/tables/table8.xml><?xml version="1.0" encoding="utf-8"?>
<table xmlns="http://schemas.openxmlformats.org/spreadsheetml/2006/main" id="5" name="テーブル1456" displayName="テーブル1456" ref="A8:N30" headerRowCount="0" totalsRowShown="0" headerRowDxfId="216" dataDxfId="214" headerRowBorderDxfId="215" tableBorderDxfId="213">
  <tableColumns count="14">
    <tableColumn id="1" name="列1" headerRowDxfId="212" dataDxfId="211"/>
    <tableColumn id="14" name="列14" headerRowDxfId="210" dataDxfId="209">
      <calculatedColumnFormula>IF(テーブル1456[[#This Row],[列1]]="",
    "",
    TEXT(テーブル1456[[#This Row],[列1]],"(aaa)"))</calculatedColumnFormula>
    </tableColumn>
    <tableColumn id="2" name="列2" headerRowDxfId="208" dataDxfId="207"/>
    <tableColumn id="3" name="列3" headerRowDxfId="206" dataDxfId="205"/>
    <tableColumn id="4" name="列4" headerRowDxfId="204" dataDxfId="203"/>
    <tableColumn id="5" name="列5" headerRowDxfId="202" dataDxfId="201">
      <calculatedColumnFormula>IFERROR(HOUR(テーブル1456[[#This Row],[列4]]-テーブル1456[[#This Row],[列13]]-テーブル1456[[#This Row],[列2]]),
              0)</calculatedColumnFormula>
    </tableColumn>
    <tableColumn id="6" name="列6" headerRowDxfId="200" dataDxfId="199"/>
    <tableColumn id="7" name="列7" headerRowDxfId="198" dataDxfId="197">
      <calculatedColumnFormula>IFERROR(IF(MINUTE(テーブル1456[[#This Row],[列4]]-テーブル1456[[#This Row],[列13]]-テーブル1456[[#This Row],[列2]])&lt;30,
                  "00",
                  30),
              "00")</calculatedColumnFormula>
    </tableColumn>
    <tableColumn id="8" name="列8" headerRowDxfId="196" dataDxfId="195"/>
    <tableColumn id="9" name="列9" headerRowDxfId="194" dataDxfId="193" headerRowCellStyle="桁区切り" dataCellStyle="桁区切り">
      <calculatedColumnFormula>IFERROR((テーブル1456[[#This Row],[列5]]+テーブル1456[[#This Row],[列7]]/60)*$C$5,"")</calculatedColumnFormula>
    </tableColumn>
    <tableColumn id="10" name="列10" headerRowDxfId="192" dataDxfId="191"/>
    <tableColumn id="11" name="列11" headerRowDxfId="190" dataDxfId="189"/>
    <tableColumn id="12" name="列12" headerRowDxfId="188" dataDxfId="187"/>
    <tableColumn id="13" name="列13" dataDxfId="186"/>
  </tableColumns>
  <tableStyleInfo showFirstColumn="0" showLastColumn="0" showRowStripes="1" showColumnStripes="0"/>
</table>
</file>

<file path=xl/tables/table9.xml><?xml version="1.0" encoding="utf-8"?>
<table xmlns="http://schemas.openxmlformats.org/spreadsheetml/2006/main" id="6" name="テーブル14567" displayName="テーブル14567" ref="A8:N30" headerRowCount="0" totalsRowShown="0" headerRowDxfId="185" dataDxfId="183" headerRowBorderDxfId="184" tableBorderDxfId="182">
  <tableColumns count="14">
    <tableColumn id="1" name="列1" headerRowDxfId="181" dataDxfId="180"/>
    <tableColumn id="14" name="列14" headerRowDxfId="179" dataDxfId="178">
      <calculatedColumnFormula>IF(テーブル14567[[#This Row],[列1]]="",
    "",
    TEXT(テーブル14567[[#This Row],[列1]],"(aaa)"))</calculatedColumnFormula>
    </tableColumn>
    <tableColumn id="2" name="列2" headerRowDxfId="177" dataDxfId="176"/>
    <tableColumn id="3" name="列3" headerRowDxfId="175" dataDxfId="174"/>
    <tableColumn id="4" name="列4" headerRowDxfId="173" dataDxfId="172"/>
    <tableColumn id="5" name="列5" headerRowDxfId="171" dataDxfId="170">
      <calculatedColumnFormula>IFERROR(HOUR(テーブル14567[[#This Row],[列4]]-テーブル14567[[#This Row],[列13]]-テーブル14567[[#This Row],[列2]]),
              0)</calculatedColumnFormula>
    </tableColumn>
    <tableColumn id="6" name="列6" headerRowDxfId="169" dataDxfId="168"/>
    <tableColumn id="7" name="列7" headerRowDxfId="167" dataDxfId="166">
      <calculatedColumnFormula>IFERROR(IF(MINUTE(テーブル14567[[#This Row],[列4]]-テーブル14567[[#This Row],[列13]]-テーブル14567[[#This Row],[列2]])&lt;30,
                  "00",
                  30),
              "00")</calculatedColumnFormula>
    </tableColumn>
    <tableColumn id="8" name="列8" headerRowDxfId="165" dataDxfId="164"/>
    <tableColumn id="9" name="列9" headerRowDxfId="163" dataDxfId="162" headerRowCellStyle="桁区切り" dataCellStyle="桁区切り">
      <calculatedColumnFormula>IFERROR((テーブル14567[[#This Row],[列5]]+テーブル14567[[#This Row],[列7]]/60)*$C$5,"")</calculatedColumnFormula>
    </tableColumn>
    <tableColumn id="10" name="列10" headerRowDxfId="161" dataDxfId="160"/>
    <tableColumn id="11" name="列11" headerRowDxfId="159" dataDxfId="158"/>
    <tableColumn id="12" name="列12" headerRowDxfId="157" dataDxfId="156"/>
    <tableColumn id="13" name="列13" dataDxfId="155"/>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heetViews>
  <sheetFormatPr defaultRowHeight="12"/>
  <cols>
    <col min="1" max="1" width="68.75" style="181" customWidth="1"/>
    <col min="2" max="16384" width="9" style="181"/>
  </cols>
  <sheetData>
    <row r="1" spans="1:1" ht="22.5" customHeight="1">
      <c r="A1" s="183" t="str">
        <f ca="1">RIGHT(CELL("filename",A1),
 LEN(CELL("filename",A1))
       -FIND("]",CELL("filename",A1)))</f>
        <v>本様式の使用方法</v>
      </c>
    </row>
    <row r="3" spans="1:1">
      <c r="A3" s="181" t="s">
        <v>59</v>
      </c>
    </row>
    <row r="5" spans="1:1" ht="112.5" customHeight="1">
      <c r="A5" s="197" t="s">
        <v>60</v>
      </c>
    </row>
    <row r="6" spans="1:1">
      <c r="A6" s="182"/>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⑤年月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IF(テーブル145[[#This Row],[列1]]="",
    "",
    TEXT(テーブル145[[#This Row],[列1]],"(aaa)"))</f>
        <v/>
      </c>
      <c r="C8" s="85" t="s">
        <v>55</v>
      </c>
      <c r="D8" s="105" t="s">
        <v>26</v>
      </c>
      <c r="E8" s="86" t="s">
        <v>55</v>
      </c>
      <c r="F8" s="106">
        <f>IFERROR(HOUR(テーブル145[[#This Row],[列4]]-テーブル145[[#This Row],[列13]]-テーブル145[[#This Row],[列2]]),
              0)</f>
        <v>0</v>
      </c>
      <c r="G8" s="107" t="s">
        <v>36</v>
      </c>
      <c r="H8" s="108" t="str">
        <f>IFERROR(IF(MINUTE(テーブル145[[#This Row],[列4]]-テーブル145[[#This Row],[列13]]-テーブル145[[#This Row],[列2]])&lt;30,
                  "00",
                  30),
              "00")</f>
        <v>00</v>
      </c>
      <c r="I8" s="109" t="s">
        <v>37</v>
      </c>
      <c r="J8" s="110">
        <f>IFERROR((テーブル145[[#This Row],[列5]]+テーブル145[[#This Row],[列7]]/60)*$C$5,"")</f>
        <v>0</v>
      </c>
      <c r="K8" s="111" t="s">
        <v>8</v>
      </c>
      <c r="L8" s="112"/>
      <c r="M8" s="113"/>
      <c r="N8" s="152"/>
      <c r="O8" s="115"/>
    </row>
    <row r="9" spans="1:15" ht="22.5" customHeight="1">
      <c r="A9" s="92"/>
      <c r="B9" s="117" t="str">
        <f>IF(テーブル145[[#This Row],[列1]]="",
    "",
    TEXT(テーブル145[[#This Row],[列1]],"(aaa)"))</f>
        <v/>
      </c>
      <c r="C9" s="87" t="s">
        <v>55</v>
      </c>
      <c r="D9" s="119" t="s">
        <v>26</v>
      </c>
      <c r="E9" s="88" t="s">
        <v>55</v>
      </c>
      <c r="F9" s="121">
        <f>IFERROR(HOUR(テーブル145[[#This Row],[列4]]-テーブル145[[#This Row],[列13]]-テーブル145[[#This Row],[列2]]),
              0)</f>
        <v>0</v>
      </c>
      <c r="G9" s="122" t="s">
        <v>36</v>
      </c>
      <c r="H9" s="123" t="str">
        <f>IFERROR(IF(MINUTE(テーブル145[[#This Row],[列4]]-テーブル145[[#This Row],[列13]]-テーブル145[[#This Row],[列2]])&lt;30,
                  "00",
                  30),
              "00")</f>
        <v>00</v>
      </c>
      <c r="I9" s="124" t="s">
        <v>37</v>
      </c>
      <c r="J9" s="125">
        <f>IFERROR((テーブル145[[#This Row],[列5]]+テーブル145[[#This Row],[列7]]/60)*$C$5,"")</f>
        <v>0</v>
      </c>
      <c r="K9" s="126" t="s">
        <v>8</v>
      </c>
      <c r="L9" s="127"/>
      <c r="M9" s="128"/>
      <c r="N9" s="152"/>
      <c r="O9" s="115"/>
    </row>
    <row r="10" spans="1:15" ht="22.5" customHeight="1">
      <c r="A10" s="92"/>
      <c r="B10" s="129" t="str">
        <f>IF(テーブル145[[#This Row],[列1]]="",
    "",
    TEXT(テーブル145[[#This Row],[列1]],"(aaa)"))</f>
        <v/>
      </c>
      <c r="C10" s="87" t="s">
        <v>55</v>
      </c>
      <c r="D10" s="119" t="s">
        <v>26</v>
      </c>
      <c r="E10" s="88" t="s">
        <v>55</v>
      </c>
      <c r="F10" s="121">
        <f>IFERROR(HOUR(テーブル145[[#This Row],[列4]]-テーブル145[[#This Row],[列13]]-テーブル145[[#This Row],[列2]]),
              0)</f>
        <v>0</v>
      </c>
      <c r="G10" s="122" t="s">
        <v>36</v>
      </c>
      <c r="H10" s="130" t="str">
        <f>IFERROR(IF(MINUTE(テーブル145[[#This Row],[列4]]-テーブル145[[#This Row],[列13]]-テーブル145[[#This Row],[列2]])&lt;30,
                  "00",
                  30),
              "00")</f>
        <v>00</v>
      </c>
      <c r="I10" s="124" t="s">
        <v>37</v>
      </c>
      <c r="J10" s="125">
        <f>IFERROR((テーブル145[[#This Row],[列5]]+テーブル145[[#This Row],[列7]]/60)*$C$5,"")</f>
        <v>0</v>
      </c>
      <c r="K10" s="126" t="s">
        <v>8</v>
      </c>
      <c r="L10" s="131"/>
      <c r="M10" s="128"/>
      <c r="N10" s="152"/>
      <c r="O10" s="115"/>
    </row>
    <row r="11" spans="1:15" ht="22.5" customHeight="1">
      <c r="A11" s="92"/>
      <c r="B11" s="129" t="str">
        <f>IF(テーブル145[[#This Row],[列1]]="",
    "",
    TEXT(テーブル145[[#This Row],[列1]],"(aaa)"))</f>
        <v/>
      </c>
      <c r="C11" s="87" t="s">
        <v>34</v>
      </c>
      <c r="D11" s="119" t="s">
        <v>35</v>
      </c>
      <c r="E11" s="88" t="s">
        <v>34</v>
      </c>
      <c r="F11" s="121">
        <f>IFERROR(HOUR(テーブル145[[#This Row],[列4]]-テーブル145[[#This Row],[列13]]-テーブル145[[#This Row],[列2]]),
              0)</f>
        <v>0</v>
      </c>
      <c r="G11" s="122" t="s">
        <v>36</v>
      </c>
      <c r="H11" s="130" t="str">
        <f>IFERROR(IF(MINUTE(テーブル145[[#This Row],[列4]]-テーブル145[[#This Row],[列13]]-テーブル145[[#This Row],[列2]])&lt;30,
                  "00",
                  30),
              "00")</f>
        <v>00</v>
      </c>
      <c r="I11" s="124" t="s">
        <v>37</v>
      </c>
      <c r="J11" s="125">
        <f>IFERROR((テーブル145[[#This Row],[列5]]+テーブル145[[#This Row],[列7]]/60)*$C$5,"")</f>
        <v>0</v>
      </c>
      <c r="K11" s="126" t="s">
        <v>8</v>
      </c>
      <c r="L11" s="131"/>
      <c r="M11" s="128"/>
      <c r="N11" s="152"/>
      <c r="O11" s="115"/>
    </row>
    <row r="12" spans="1:15" ht="22.5" customHeight="1">
      <c r="A12" s="92"/>
      <c r="B12" s="129" t="str">
        <f>IF(テーブル145[[#This Row],[列1]]="",
    "",
    TEXT(テーブル145[[#This Row],[列1]],"(aaa)"))</f>
        <v/>
      </c>
      <c r="C12" s="87" t="s">
        <v>34</v>
      </c>
      <c r="D12" s="119" t="s">
        <v>35</v>
      </c>
      <c r="E12" s="88" t="s">
        <v>34</v>
      </c>
      <c r="F12" s="121">
        <f>IFERROR(HOUR(テーブル145[[#This Row],[列4]]-テーブル145[[#This Row],[列13]]-テーブル145[[#This Row],[列2]]),
              0)</f>
        <v>0</v>
      </c>
      <c r="G12" s="122" t="s">
        <v>36</v>
      </c>
      <c r="H12" s="130" t="str">
        <f>IFERROR(IF(MINUTE(テーブル145[[#This Row],[列4]]-テーブル145[[#This Row],[列13]]-テーブル145[[#This Row],[列2]])&lt;30,
                  "00",
                  30),
              "00")</f>
        <v>00</v>
      </c>
      <c r="I12" s="124" t="s">
        <v>37</v>
      </c>
      <c r="J12" s="125">
        <f>IFERROR((テーブル145[[#This Row],[列5]]+テーブル145[[#This Row],[列7]]/60)*$C$5,"")</f>
        <v>0</v>
      </c>
      <c r="K12" s="126" t="s">
        <v>8</v>
      </c>
      <c r="L12" s="131"/>
      <c r="M12" s="128"/>
      <c r="N12" s="152"/>
      <c r="O12" s="115"/>
    </row>
    <row r="13" spans="1:15" ht="22.5" customHeight="1">
      <c r="A13" s="92"/>
      <c r="B13" s="129" t="str">
        <f>IF(テーブル145[[#This Row],[列1]]="",
    "",
    TEXT(テーブル145[[#This Row],[列1]],"(aaa)"))</f>
        <v/>
      </c>
      <c r="C13" s="87" t="s">
        <v>34</v>
      </c>
      <c r="D13" s="119" t="s">
        <v>35</v>
      </c>
      <c r="E13" s="88" t="s">
        <v>34</v>
      </c>
      <c r="F13" s="121">
        <f>IFERROR(HOUR(テーブル145[[#This Row],[列4]]-テーブル145[[#This Row],[列13]]-テーブル145[[#This Row],[列2]]),
              0)</f>
        <v>0</v>
      </c>
      <c r="G13" s="122" t="s">
        <v>36</v>
      </c>
      <c r="H13" s="130" t="str">
        <f>IFERROR(IF(MINUTE(テーブル145[[#This Row],[列4]]-テーブル145[[#This Row],[列13]]-テーブル145[[#This Row],[列2]])&lt;30,
                  "00",
                  30),
              "00")</f>
        <v>00</v>
      </c>
      <c r="I13" s="124" t="s">
        <v>37</v>
      </c>
      <c r="J13" s="125">
        <f>IFERROR((テーブル145[[#This Row],[列5]]+テーブル145[[#This Row],[列7]]/60)*$C$5,"")</f>
        <v>0</v>
      </c>
      <c r="K13" s="126" t="s">
        <v>8</v>
      </c>
      <c r="L13" s="131"/>
      <c r="M13" s="128"/>
      <c r="N13" s="152"/>
      <c r="O13" s="115"/>
    </row>
    <row r="14" spans="1:15" ht="22.5" customHeight="1">
      <c r="A14" s="92"/>
      <c r="B14" s="129" t="str">
        <f>IF(テーブル145[[#This Row],[列1]]="",
    "",
    TEXT(テーブル145[[#This Row],[列1]],"(aaa)"))</f>
        <v/>
      </c>
      <c r="C14" s="87" t="s">
        <v>34</v>
      </c>
      <c r="D14" s="119" t="s">
        <v>35</v>
      </c>
      <c r="E14" s="88" t="s">
        <v>34</v>
      </c>
      <c r="F14" s="121">
        <f>IFERROR(HOUR(テーブル145[[#This Row],[列4]]-テーブル145[[#This Row],[列13]]-テーブル145[[#This Row],[列2]]),
              0)</f>
        <v>0</v>
      </c>
      <c r="G14" s="122" t="s">
        <v>36</v>
      </c>
      <c r="H14" s="130" t="str">
        <f>IFERROR(IF(MINUTE(テーブル145[[#This Row],[列4]]-テーブル145[[#This Row],[列13]]-テーブル145[[#This Row],[列2]])&lt;30,
                  "00",
                  30),
              "00")</f>
        <v>00</v>
      </c>
      <c r="I14" s="124" t="s">
        <v>37</v>
      </c>
      <c r="J14" s="125">
        <f>IFERROR((テーブル145[[#This Row],[列5]]+テーブル145[[#This Row],[列7]]/60)*$C$5,"")</f>
        <v>0</v>
      </c>
      <c r="K14" s="126" t="s">
        <v>8</v>
      </c>
      <c r="L14" s="131"/>
      <c r="M14" s="128"/>
      <c r="N14" s="152"/>
      <c r="O14" s="115"/>
    </row>
    <row r="15" spans="1:15" ht="22.5" customHeight="1">
      <c r="A15" s="92"/>
      <c r="B15" s="129" t="str">
        <f>IF(テーブル145[[#This Row],[列1]]="",
    "",
    TEXT(テーブル145[[#This Row],[列1]],"(aaa)"))</f>
        <v/>
      </c>
      <c r="C15" s="87" t="s">
        <v>34</v>
      </c>
      <c r="D15" s="119" t="s">
        <v>35</v>
      </c>
      <c r="E15" s="88" t="s">
        <v>34</v>
      </c>
      <c r="F15" s="121">
        <f>IFERROR(HOUR(テーブル145[[#This Row],[列4]]-テーブル145[[#This Row],[列13]]-テーブル145[[#This Row],[列2]]),
              0)</f>
        <v>0</v>
      </c>
      <c r="G15" s="122" t="s">
        <v>36</v>
      </c>
      <c r="H15" s="130" t="str">
        <f>IFERROR(IF(MINUTE(テーブル145[[#This Row],[列4]]-テーブル145[[#This Row],[列13]]-テーブル145[[#This Row],[列2]])&lt;30,
                  "00",
                  30),
              "00")</f>
        <v>00</v>
      </c>
      <c r="I15" s="124" t="s">
        <v>37</v>
      </c>
      <c r="J15" s="125">
        <f>IFERROR((テーブル145[[#This Row],[列5]]+テーブル145[[#This Row],[列7]]/60)*$C$5,"")</f>
        <v>0</v>
      </c>
      <c r="K15" s="126" t="s">
        <v>8</v>
      </c>
      <c r="L15" s="131"/>
      <c r="M15" s="128"/>
      <c r="N15" s="152"/>
      <c r="O15" s="115"/>
    </row>
    <row r="16" spans="1:15" ht="22.5" customHeight="1">
      <c r="A16" s="92"/>
      <c r="B16" s="129" t="str">
        <f>IF(テーブル145[[#This Row],[列1]]="",
    "",
    TEXT(テーブル145[[#This Row],[列1]],"(aaa)"))</f>
        <v/>
      </c>
      <c r="C16" s="87" t="s">
        <v>34</v>
      </c>
      <c r="D16" s="119" t="s">
        <v>35</v>
      </c>
      <c r="E16" s="88" t="s">
        <v>34</v>
      </c>
      <c r="F16" s="121">
        <f>IFERROR(HOUR(テーブル145[[#This Row],[列4]]-テーブル145[[#This Row],[列13]]-テーブル145[[#This Row],[列2]]),
              0)</f>
        <v>0</v>
      </c>
      <c r="G16" s="122" t="s">
        <v>36</v>
      </c>
      <c r="H16" s="130" t="str">
        <f>IFERROR(IF(MINUTE(テーブル145[[#This Row],[列4]]-テーブル145[[#This Row],[列13]]-テーブル145[[#This Row],[列2]])&lt;30,
                  "00",
                  30),
              "00")</f>
        <v>00</v>
      </c>
      <c r="I16" s="124" t="s">
        <v>37</v>
      </c>
      <c r="J16" s="125">
        <f>IFERROR((テーブル145[[#This Row],[列5]]+テーブル145[[#This Row],[列7]]/60)*$C$5,"")</f>
        <v>0</v>
      </c>
      <c r="K16" s="126" t="s">
        <v>8</v>
      </c>
      <c r="L16" s="131"/>
      <c r="M16" s="128"/>
      <c r="N16" s="152"/>
      <c r="O16" s="115"/>
    </row>
    <row r="17" spans="1:15" ht="22.5" customHeight="1">
      <c r="A17" s="92"/>
      <c r="B17" s="129" t="str">
        <f>IF(テーブル145[[#This Row],[列1]]="",
    "",
    TEXT(テーブル145[[#This Row],[列1]],"(aaa)"))</f>
        <v/>
      </c>
      <c r="C17" s="87" t="s">
        <v>34</v>
      </c>
      <c r="D17" s="119" t="s">
        <v>35</v>
      </c>
      <c r="E17" s="88" t="s">
        <v>34</v>
      </c>
      <c r="F17" s="121">
        <f>IFERROR(HOUR(テーブル145[[#This Row],[列4]]-テーブル145[[#This Row],[列13]]-テーブル145[[#This Row],[列2]]),
              0)</f>
        <v>0</v>
      </c>
      <c r="G17" s="122" t="s">
        <v>36</v>
      </c>
      <c r="H17" s="130" t="str">
        <f>IFERROR(IF(MINUTE(テーブル145[[#This Row],[列4]]-テーブル145[[#This Row],[列13]]-テーブル145[[#This Row],[列2]])&lt;30,
                  "00",
                  30),
              "00")</f>
        <v>00</v>
      </c>
      <c r="I17" s="124" t="s">
        <v>37</v>
      </c>
      <c r="J17" s="125">
        <f>IFERROR((テーブル145[[#This Row],[列5]]+テーブル145[[#This Row],[列7]]/60)*$C$5,"")</f>
        <v>0</v>
      </c>
      <c r="K17" s="126" t="s">
        <v>8</v>
      </c>
      <c r="L17" s="131"/>
      <c r="M17" s="128"/>
      <c r="N17" s="152"/>
      <c r="O17" s="115"/>
    </row>
    <row r="18" spans="1:15" ht="22.5" customHeight="1">
      <c r="A18" s="92"/>
      <c r="B18" s="129" t="str">
        <f>IF(テーブル145[[#This Row],[列1]]="",
    "",
    TEXT(テーブル145[[#This Row],[列1]],"(aaa)"))</f>
        <v/>
      </c>
      <c r="C18" s="87" t="s">
        <v>34</v>
      </c>
      <c r="D18" s="119" t="s">
        <v>35</v>
      </c>
      <c r="E18" s="88" t="s">
        <v>34</v>
      </c>
      <c r="F18" s="121">
        <f>IFERROR(HOUR(テーブル145[[#This Row],[列4]]-テーブル145[[#This Row],[列13]]-テーブル145[[#This Row],[列2]]),
              0)</f>
        <v>0</v>
      </c>
      <c r="G18" s="122" t="s">
        <v>36</v>
      </c>
      <c r="H18" s="130" t="str">
        <f>IFERROR(IF(MINUTE(テーブル145[[#This Row],[列4]]-テーブル145[[#This Row],[列13]]-テーブル145[[#This Row],[列2]])&lt;30,
                  "00",
                  30),
              "00")</f>
        <v>00</v>
      </c>
      <c r="I18" s="124" t="s">
        <v>37</v>
      </c>
      <c r="J18" s="125">
        <f>IFERROR((テーブル145[[#This Row],[列5]]+テーブル145[[#This Row],[列7]]/60)*$C$5,"")</f>
        <v>0</v>
      </c>
      <c r="K18" s="126" t="s">
        <v>8</v>
      </c>
      <c r="L18" s="131"/>
      <c r="M18" s="128"/>
      <c r="N18" s="152"/>
      <c r="O18" s="115"/>
    </row>
    <row r="19" spans="1:15" ht="22.5" customHeight="1">
      <c r="A19" s="92"/>
      <c r="B19" s="129" t="str">
        <f>IF(テーブル145[[#This Row],[列1]]="",
    "",
    TEXT(テーブル145[[#This Row],[列1]],"(aaa)"))</f>
        <v/>
      </c>
      <c r="C19" s="87" t="s">
        <v>34</v>
      </c>
      <c r="D19" s="119" t="s">
        <v>35</v>
      </c>
      <c r="E19" s="88" t="s">
        <v>34</v>
      </c>
      <c r="F19" s="121">
        <f>IFERROR(HOUR(テーブル145[[#This Row],[列4]]-テーブル145[[#This Row],[列13]]-テーブル145[[#This Row],[列2]]),
              0)</f>
        <v>0</v>
      </c>
      <c r="G19" s="122" t="s">
        <v>36</v>
      </c>
      <c r="H19" s="130" t="str">
        <f>IFERROR(IF(MINUTE(テーブル145[[#This Row],[列4]]-テーブル145[[#This Row],[列13]]-テーブル145[[#This Row],[列2]])&lt;30,
                  "00",
                  30),
              "00")</f>
        <v>00</v>
      </c>
      <c r="I19" s="124" t="s">
        <v>37</v>
      </c>
      <c r="J19" s="125">
        <f>IFERROR((テーブル145[[#This Row],[列5]]+テーブル145[[#This Row],[列7]]/60)*$C$5,"")</f>
        <v>0</v>
      </c>
      <c r="K19" s="126" t="s">
        <v>8</v>
      </c>
      <c r="L19" s="131"/>
      <c r="M19" s="128"/>
      <c r="N19" s="152"/>
      <c r="O19" s="115"/>
    </row>
    <row r="20" spans="1:15" ht="22.5" customHeight="1">
      <c r="A20" s="92"/>
      <c r="B20" s="129" t="str">
        <f>IF(テーブル145[[#This Row],[列1]]="",
    "",
    TEXT(テーブル145[[#This Row],[列1]],"(aaa)"))</f>
        <v/>
      </c>
      <c r="C20" s="87" t="s">
        <v>34</v>
      </c>
      <c r="D20" s="119" t="s">
        <v>35</v>
      </c>
      <c r="E20" s="88" t="s">
        <v>34</v>
      </c>
      <c r="F20" s="121">
        <f>IFERROR(HOUR(テーブル145[[#This Row],[列4]]-テーブル145[[#This Row],[列13]]-テーブル145[[#This Row],[列2]]),
              0)</f>
        <v>0</v>
      </c>
      <c r="G20" s="122" t="s">
        <v>36</v>
      </c>
      <c r="H20" s="130" t="str">
        <f>IFERROR(IF(MINUTE(テーブル145[[#This Row],[列4]]-テーブル145[[#This Row],[列13]]-テーブル145[[#This Row],[列2]])&lt;30,
                  "00",
                  30),
              "00")</f>
        <v>00</v>
      </c>
      <c r="I20" s="124" t="s">
        <v>37</v>
      </c>
      <c r="J20" s="125">
        <f>IFERROR((テーブル145[[#This Row],[列5]]+テーブル145[[#This Row],[列7]]/60)*$C$5,"")</f>
        <v>0</v>
      </c>
      <c r="K20" s="126" t="s">
        <v>8</v>
      </c>
      <c r="L20" s="131"/>
      <c r="M20" s="128"/>
      <c r="N20" s="152"/>
      <c r="O20" s="115"/>
    </row>
    <row r="21" spans="1:15" ht="22.5" customHeight="1">
      <c r="A21" s="92"/>
      <c r="B21" s="129" t="str">
        <f>IF(テーブル145[[#This Row],[列1]]="",
    "",
    TEXT(テーブル145[[#This Row],[列1]],"(aaa)"))</f>
        <v/>
      </c>
      <c r="C21" s="87" t="s">
        <v>34</v>
      </c>
      <c r="D21" s="119" t="s">
        <v>35</v>
      </c>
      <c r="E21" s="88" t="s">
        <v>34</v>
      </c>
      <c r="F21" s="121">
        <f>IFERROR(HOUR(テーブル145[[#This Row],[列4]]-テーブル145[[#This Row],[列13]]-テーブル145[[#This Row],[列2]]),
              0)</f>
        <v>0</v>
      </c>
      <c r="G21" s="122" t="s">
        <v>36</v>
      </c>
      <c r="H21" s="130" t="str">
        <f>IFERROR(IF(MINUTE(テーブル145[[#This Row],[列4]]-テーブル145[[#This Row],[列13]]-テーブル145[[#This Row],[列2]])&lt;30,
                  "00",
                  30),
              "00")</f>
        <v>00</v>
      </c>
      <c r="I21" s="124" t="s">
        <v>37</v>
      </c>
      <c r="J21" s="125">
        <f>IFERROR((テーブル145[[#This Row],[列5]]+テーブル145[[#This Row],[列7]]/60)*$C$5,"")</f>
        <v>0</v>
      </c>
      <c r="K21" s="126" t="s">
        <v>8</v>
      </c>
      <c r="L21" s="131"/>
      <c r="M21" s="128"/>
      <c r="N21" s="152"/>
      <c r="O21" s="115"/>
    </row>
    <row r="22" spans="1:15" ht="22.5" customHeight="1">
      <c r="A22" s="92"/>
      <c r="B22" s="129" t="str">
        <f>IF(テーブル145[[#This Row],[列1]]="",
    "",
    TEXT(テーブル145[[#This Row],[列1]],"(aaa)"))</f>
        <v/>
      </c>
      <c r="C22" s="87" t="s">
        <v>34</v>
      </c>
      <c r="D22" s="119" t="s">
        <v>35</v>
      </c>
      <c r="E22" s="88" t="s">
        <v>34</v>
      </c>
      <c r="F22" s="121">
        <f>IFERROR(HOUR(テーブル145[[#This Row],[列4]]-テーブル145[[#This Row],[列13]]-テーブル145[[#This Row],[列2]]),
              0)</f>
        <v>0</v>
      </c>
      <c r="G22" s="122" t="s">
        <v>36</v>
      </c>
      <c r="H22" s="130" t="str">
        <f>IFERROR(IF(MINUTE(テーブル145[[#This Row],[列4]]-テーブル145[[#This Row],[列13]]-テーブル145[[#This Row],[列2]])&lt;30,
                  "00",
                  30),
              "00")</f>
        <v>00</v>
      </c>
      <c r="I22" s="124" t="s">
        <v>37</v>
      </c>
      <c r="J22" s="125">
        <f>IFERROR((テーブル145[[#This Row],[列5]]+テーブル145[[#This Row],[列7]]/60)*$C$5,"")</f>
        <v>0</v>
      </c>
      <c r="K22" s="126" t="s">
        <v>8</v>
      </c>
      <c r="L22" s="131"/>
      <c r="M22" s="128"/>
      <c r="N22" s="152"/>
      <c r="O22" s="115"/>
    </row>
    <row r="23" spans="1:15" ht="22.5" customHeight="1">
      <c r="A23" s="92"/>
      <c r="B23" s="129" t="str">
        <f>IF(テーブル145[[#This Row],[列1]]="",
    "",
    TEXT(テーブル145[[#This Row],[列1]],"(aaa)"))</f>
        <v/>
      </c>
      <c r="C23" s="87" t="s">
        <v>34</v>
      </c>
      <c r="D23" s="119" t="s">
        <v>35</v>
      </c>
      <c r="E23" s="88" t="s">
        <v>34</v>
      </c>
      <c r="F23" s="121">
        <f>IFERROR(HOUR(テーブル145[[#This Row],[列4]]-テーブル145[[#This Row],[列13]]-テーブル145[[#This Row],[列2]]),
              0)</f>
        <v>0</v>
      </c>
      <c r="G23" s="122" t="s">
        <v>36</v>
      </c>
      <c r="H23" s="130" t="str">
        <f>IFERROR(IF(MINUTE(テーブル145[[#This Row],[列4]]-テーブル145[[#This Row],[列13]]-テーブル145[[#This Row],[列2]])&lt;30,
                  "00",
                  30),
              "00")</f>
        <v>00</v>
      </c>
      <c r="I23" s="124" t="s">
        <v>37</v>
      </c>
      <c r="J23" s="125">
        <f>IFERROR((テーブル145[[#This Row],[列5]]+テーブル145[[#This Row],[列7]]/60)*$C$5,"")</f>
        <v>0</v>
      </c>
      <c r="K23" s="126" t="s">
        <v>8</v>
      </c>
      <c r="L23" s="131"/>
      <c r="M23" s="128"/>
      <c r="N23" s="152"/>
      <c r="O23" s="115"/>
    </row>
    <row r="24" spans="1:15" ht="22.5" customHeight="1">
      <c r="A24" s="92"/>
      <c r="B24" s="129" t="str">
        <f>IF(テーブル145[[#This Row],[列1]]="",
    "",
    TEXT(テーブル145[[#This Row],[列1]],"(aaa)"))</f>
        <v/>
      </c>
      <c r="C24" s="87" t="s">
        <v>34</v>
      </c>
      <c r="D24" s="119" t="s">
        <v>35</v>
      </c>
      <c r="E24" s="88" t="s">
        <v>34</v>
      </c>
      <c r="F24" s="121">
        <f>IFERROR(HOUR(テーブル145[[#This Row],[列4]]-テーブル145[[#This Row],[列13]]-テーブル145[[#This Row],[列2]]),
              0)</f>
        <v>0</v>
      </c>
      <c r="G24" s="122" t="s">
        <v>36</v>
      </c>
      <c r="H24" s="130" t="str">
        <f>IFERROR(IF(MINUTE(テーブル145[[#This Row],[列4]]-テーブル145[[#This Row],[列13]]-テーブル145[[#This Row],[列2]])&lt;30,
                  "00",
                  30),
              "00")</f>
        <v>00</v>
      </c>
      <c r="I24" s="124" t="s">
        <v>37</v>
      </c>
      <c r="J24" s="125">
        <f>IFERROR((テーブル145[[#This Row],[列5]]+テーブル145[[#This Row],[列7]]/60)*$C$5,"")</f>
        <v>0</v>
      </c>
      <c r="K24" s="126" t="s">
        <v>8</v>
      </c>
      <c r="L24" s="127"/>
      <c r="M24" s="128"/>
      <c r="N24" s="152"/>
      <c r="O24" s="115"/>
    </row>
    <row r="25" spans="1:15" ht="22.5" customHeight="1">
      <c r="A25" s="92"/>
      <c r="B25" s="129" t="str">
        <f>IF(テーブル145[[#This Row],[列1]]="",
    "",
    TEXT(テーブル145[[#This Row],[列1]],"(aaa)"))</f>
        <v/>
      </c>
      <c r="C25" s="87" t="s">
        <v>34</v>
      </c>
      <c r="D25" s="119" t="s">
        <v>35</v>
      </c>
      <c r="E25" s="88" t="s">
        <v>34</v>
      </c>
      <c r="F25" s="121">
        <f>IFERROR(HOUR(テーブル145[[#This Row],[列4]]-テーブル145[[#This Row],[列13]]-テーブル145[[#This Row],[列2]]),
              0)</f>
        <v>0</v>
      </c>
      <c r="G25" s="122" t="s">
        <v>36</v>
      </c>
      <c r="H25" s="130" t="str">
        <f>IFERROR(IF(MINUTE(テーブル145[[#This Row],[列4]]-テーブル145[[#This Row],[列13]]-テーブル145[[#This Row],[列2]])&lt;30,
                  "00",
                  30),
              "00")</f>
        <v>00</v>
      </c>
      <c r="I25" s="124" t="s">
        <v>37</v>
      </c>
      <c r="J25" s="125">
        <f>IFERROR((テーブル145[[#This Row],[列5]]+テーブル145[[#This Row],[列7]]/60)*$C$5,"")</f>
        <v>0</v>
      </c>
      <c r="K25" s="126" t="s">
        <v>8</v>
      </c>
      <c r="L25" s="131"/>
      <c r="M25" s="128"/>
      <c r="N25" s="152"/>
      <c r="O25" s="115"/>
    </row>
    <row r="26" spans="1:15" ht="22.5" customHeight="1">
      <c r="A26" s="92"/>
      <c r="B26" s="129" t="str">
        <f>IF(テーブル145[[#This Row],[列1]]="",
    "",
    TEXT(テーブル145[[#This Row],[列1]],"(aaa)"))</f>
        <v/>
      </c>
      <c r="C26" s="87" t="s">
        <v>34</v>
      </c>
      <c r="D26" s="119" t="s">
        <v>35</v>
      </c>
      <c r="E26" s="88" t="s">
        <v>34</v>
      </c>
      <c r="F26" s="121">
        <f>IFERROR(HOUR(テーブル145[[#This Row],[列4]]-テーブル145[[#This Row],[列13]]-テーブル145[[#This Row],[列2]]),
              0)</f>
        <v>0</v>
      </c>
      <c r="G26" s="122" t="s">
        <v>36</v>
      </c>
      <c r="H26" s="130" t="str">
        <f>IFERROR(IF(MINUTE(テーブル145[[#This Row],[列4]]-テーブル145[[#This Row],[列13]]-テーブル145[[#This Row],[列2]])&lt;30,
                  "00",
                  30),
              "00")</f>
        <v>00</v>
      </c>
      <c r="I26" s="124" t="s">
        <v>37</v>
      </c>
      <c r="J26" s="125">
        <f>IFERROR((テーブル145[[#This Row],[列5]]+テーブル145[[#This Row],[列7]]/60)*$C$5,"")</f>
        <v>0</v>
      </c>
      <c r="K26" s="126" t="s">
        <v>8</v>
      </c>
      <c r="L26" s="131"/>
      <c r="M26" s="128"/>
      <c r="N26" s="152"/>
      <c r="O26" s="115"/>
    </row>
    <row r="27" spans="1:15" ht="22.5" customHeight="1">
      <c r="A27" s="92"/>
      <c r="B27" s="129" t="str">
        <f>IF(テーブル145[[#This Row],[列1]]="",
    "",
    TEXT(テーブル145[[#This Row],[列1]],"(aaa)"))</f>
        <v/>
      </c>
      <c r="C27" s="87" t="s">
        <v>34</v>
      </c>
      <c r="D27" s="119" t="s">
        <v>35</v>
      </c>
      <c r="E27" s="88" t="s">
        <v>34</v>
      </c>
      <c r="F27" s="121">
        <f>IFERROR(HOUR(テーブル145[[#This Row],[列4]]-テーブル145[[#This Row],[列13]]-テーブル145[[#This Row],[列2]]),
              0)</f>
        <v>0</v>
      </c>
      <c r="G27" s="122" t="s">
        <v>36</v>
      </c>
      <c r="H27" s="130" t="str">
        <f>IFERROR(IF(MINUTE(テーブル145[[#This Row],[列4]]-テーブル145[[#This Row],[列13]]-テーブル145[[#This Row],[列2]])&lt;30,
                  "00",
                  30),
              "00")</f>
        <v>00</v>
      </c>
      <c r="I27" s="124" t="s">
        <v>37</v>
      </c>
      <c r="J27" s="125">
        <f>IFERROR((テーブル145[[#This Row],[列5]]+テーブル145[[#This Row],[列7]]/60)*$C$5,"")</f>
        <v>0</v>
      </c>
      <c r="K27" s="126" t="s">
        <v>8</v>
      </c>
      <c r="L27" s="131"/>
      <c r="M27" s="128"/>
      <c r="N27" s="152"/>
      <c r="O27" s="115"/>
    </row>
    <row r="28" spans="1:15" ht="22.5" customHeight="1">
      <c r="A28" s="92"/>
      <c r="B28" s="129" t="str">
        <f>IF(テーブル145[[#This Row],[列1]]="",
    "",
    TEXT(テーブル145[[#This Row],[列1]],"(aaa)"))</f>
        <v/>
      </c>
      <c r="C28" s="87" t="s">
        <v>34</v>
      </c>
      <c r="D28" s="119" t="s">
        <v>35</v>
      </c>
      <c r="E28" s="88" t="s">
        <v>34</v>
      </c>
      <c r="F28" s="121">
        <f>IFERROR(HOUR(テーブル145[[#This Row],[列4]]-テーブル145[[#This Row],[列13]]-テーブル145[[#This Row],[列2]]),
              0)</f>
        <v>0</v>
      </c>
      <c r="G28" s="122" t="s">
        <v>36</v>
      </c>
      <c r="H28" s="130" t="str">
        <f>IFERROR(IF(MINUTE(テーブル145[[#This Row],[列4]]-テーブル145[[#This Row],[列13]]-テーブル145[[#This Row],[列2]])&lt;30,
                  "00",
                  30),
              "00")</f>
        <v>00</v>
      </c>
      <c r="I28" s="124" t="s">
        <v>37</v>
      </c>
      <c r="J28" s="125">
        <f>IFERROR((テーブル145[[#This Row],[列5]]+テーブル145[[#This Row],[列7]]/60)*$C$5,"")</f>
        <v>0</v>
      </c>
      <c r="K28" s="126" t="s">
        <v>8</v>
      </c>
      <c r="L28" s="131"/>
      <c r="M28" s="128"/>
      <c r="N28" s="152"/>
      <c r="O28" s="115"/>
    </row>
    <row r="29" spans="1:15" ht="22.5" customHeight="1">
      <c r="A29" s="92"/>
      <c r="B29" s="129" t="str">
        <f>IF(テーブル145[[#This Row],[列1]]="",
    "",
    TEXT(テーブル145[[#This Row],[列1]],"(aaa)"))</f>
        <v/>
      </c>
      <c r="C29" s="87" t="s">
        <v>34</v>
      </c>
      <c r="D29" s="119" t="s">
        <v>35</v>
      </c>
      <c r="E29" s="88" t="s">
        <v>34</v>
      </c>
      <c r="F29" s="121">
        <f>IFERROR(HOUR(テーブル145[[#This Row],[列4]]-テーブル145[[#This Row],[列13]]-テーブル145[[#This Row],[列2]]),
              0)</f>
        <v>0</v>
      </c>
      <c r="G29" s="122" t="s">
        <v>36</v>
      </c>
      <c r="H29" s="130" t="str">
        <f>IFERROR(IF(MINUTE(テーブル145[[#This Row],[列4]]-テーブル145[[#This Row],[列13]]-テーブル145[[#This Row],[列2]])&lt;30,
                  "00",
                  30),
              "00")</f>
        <v>00</v>
      </c>
      <c r="I29" s="124" t="s">
        <v>37</v>
      </c>
      <c r="J29" s="125">
        <f>IFERROR((テーブル145[[#This Row],[列5]]+テーブル145[[#This Row],[列7]]/60)*$C$5,"")</f>
        <v>0</v>
      </c>
      <c r="K29" s="126" t="s">
        <v>8</v>
      </c>
      <c r="L29" s="131"/>
      <c r="M29" s="128"/>
      <c r="N29" s="152"/>
      <c r="O29" s="115"/>
    </row>
    <row r="30" spans="1:15" ht="22.5" customHeight="1" thickBot="1">
      <c r="A30" s="93"/>
      <c r="B30" s="133" t="str">
        <f>IF(テーブル145[[#This Row],[列1]]="",
    "",
    TEXT(テーブル145[[#This Row],[列1]],"(aaa)"))</f>
        <v/>
      </c>
      <c r="C30" s="89" t="s">
        <v>34</v>
      </c>
      <c r="D30" s="135" t="s">
        <v>35</v>
      </c>
      <c r="E30" s="90" t="s">
        <v>34</v>
      </c>
      <c r="F30" s="137">
        <f>IFERROR(HOUR(テーブル145[[#This Row],[列4]]-テーブル145[[#This Row],[列13]]-テーブル145[[#This Row],[列2]]),
              0)</f>
        <v>0</v>
      </c>
      <c r="G30" s="138" t="s">
        <v>36</v>
      </c>
      <c r="H30" s="139" t="str">
        <f>IFERROR(IF(MINUTE(テーブル145[[#This Row],[列4]]-テーブル145[[#This Row],[列13]]-テーブル145[[#This Row],[列2]])&lt;30,
                  "00",
                  30),
              "00")</f>
        <v>00</v>
      </c>
      <c r="I30" s="140" t="s">
        <v>37</v>
      </c>
      <c r="J30" s="141">
        <f>IFERROR((テーブル145[[#This Row],[列5]]+テーブル145[[#This Row],[列7]]/60)*$C$5,"")</f>
        <v>0</v>
      </c>
      <c r="K30" s="142" t="s">
        <v>8</v>
      </c>
      <c r="L30" s="143"/>
      <c r="M30" s="144"/>
      <c r="N30" s="152"/>
      <c r="O30" s="115"/>
    </row>
    <row r="31" spans="1:15" ht="22.5" customHeight="1" thickBot="1">
      <c r="A31" s="269" t="s">
        <v>46</v>
      </c>
      <c r="B31" s="270"/>
      <c r="C31" s="260"/>
      <c r="D31" s="261"/>
      <c r="E31" s="262"/>
      <c r="F31" s="263">
        <f>SUM(テーブル145[[#All],[列5]])+SUM(テーブル145[[#All],[列7]])/60</f>
        <v>0</v>
      </c>
      <c r="G31" s="264"/>
      <c r="H31" s="265" t="s">
        <v>38</v>
      </c>
      <c r="I31" s="266"/>
      <c r="J31" s="145">
        <f>SUM(テーブル145[[#All],[列9]])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⑥年月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IF(テーブル1456[[#This Row],[列1]]="",
    "",
    TEXT(テーブル1456[[#This Row],[列1]],"(aaa)"))</f>
        <v/>
      </c>
      <c r="C8" s="85" t="s">
        <v>55</v>
      </c>
      <c r="D8" s="105" t="s">
        <v>26</v>
      </c>
      <c r="E8" s="86" t="s">
        <v>55</v>
      </c>
      <c r="F8" s="106">
        <f>IFERROR(HOUR(テーブル1456[[#This Row],[列4]]-テーブル1456[[#This Row],[列13]]-テーブル1456[[#This Row],[列2]]),
              0)</f>
        <v>0</v>
      </c>
      <c r="G8" s="107" t="s">
        <v>36</v>
      </c>
      <c r="H8" s="108" t="str">
        <f>IFERROR(IF(MINUTE(テーブル1456[[#This Row],[列4]]-テーブル1456[[#This Row],[列13]]-テーブル1456[[#This Row],[列2]])&lt;30,
                  "00",
                  30),
              "00")</f>
        <v>00</v>
      </c>
      <c r="I8" s="109" t="s">
        <v>37</v>
      </c>
      <c r="J8" s="110">
        <f>IFERROR((テーブル1456[[#This Row],[列5]]+テーブル1456[[#This Row],[列7]]/60)*$C$5,"")</f>
        <v>0</v>
      </c>
      <c r="K8" s="111" t="s">
        <v>8</v>
      </c>
      <c r="L8" s="112"/>
      <c r="M8" s="113"/>
      <c r="N8" s="152"/>
      <c r="O8" s="115"/>
    </row>
    <row r="9" spans="1:15" ht="22.5" customHeight="1">
      <c r="A9" s="92"/>
      <c r="B9" s="117" t="str">
        <f>IF(テーブル1456[[#This Row],[列1]]="",
    "",
    TEXT(テーブル1456[[#This Row],[列1]],"(aaa)"))</f>
        <v/>
      </c>
      <c r="C9" s="87" t="s">
        <v>55</v>
      </c>
      <c r="D9" s="119" t="s">
        <v>26</v>
      </c>
      <c r="E9" s="88" t="s">
        <v>55</v>
      </c>
      <c r="F9" s="121">
        <f>IFERROR(HOUR(テーブル1456[[#This Row],[列4]]-テーブル1456[[#This Row],[列13]]-テーブル1456[[#This Row],[列2]]),
              0)</f>
        <v>0</v>
      </c>
      <c r="G9" s="122" t="s">
        <v>36</v>
      </c>
      <c r="H9" s="123" t="str">
        <f>IFERROR(IF(MINUTE(テーブル1456[[#This Row],[列4]]-テーブル1456[[#This Row],[列13]]-テーブル1456[[#This Row],[列2]])&lt;30,
                  "00",
                  30),
              "00")</f>
        <v>00</v>
      </c>
      <c r="I9" s="124" t="s">
        <v>37</v>
      </c>
      <c r="J9" s="125">
        <f>IFERROR((テーブル1456[[#This Row],[列5]]+テーブル1456[[#This Row],[列7]]/60)*$C$5,"")</f>
        <v>0</v>
      </c>
      <c r="K9" s="126" t="s">
        <v>8</v>
      </c>
      <c r="L9" s="127"/>
      <c r="M9" s="128"/>
      <c r="N9" s="152"/>
      <c r="O9" s="115"/>
    </row>
    <row r="10" spans="1:15" ht="22.5" customHeight="1">
      <c r="A10" s="92"/>
      <c r="B10" s="129" t="str">
        <f>IF(テーブル1456[[#This Row],[列1]]="",
    "",
    TEXT(テーブル1456[[#This Row],[列1]],"(aaa)"))</f>
        <v/>
      </c>
      <c r="C10" s="87" t="s">
        <v>55</v>
      </c>
      <c r="D10" s="119" t="s">
        <v>26</v>
      </c>
      <c r="E10" s="88" t="s">
        <v>55</v>
      </c>
      <c r="F10" s="121">
        <f>IFERROR(HOUR(テーブル1456[[#This Row],[列4]]-テーブル1456[[#This Row],[列13]]-テーブル1456[[#This Row],[列2]]),
              0)</f>
        <v>0</v>
      </c>
      <c r="G10" s="122" t="s">
        <v>36</v>
      </c>
      <c r="H10" s="130" t="str">
        <f>IFERROR(IF(MINUTE(テーブル1456[[#This Row],[列4]]-テーブル1456[[#This Row],[列13]]-テーブル1456[[#This Row],[列2]])&lt;30,
                  "00",
                  30),
              "00")</f>
        <v>00</v>
      </c>
      <c r="I10" s="124" t="s">
        <v>37</v>
      </c>
      <c r="J10" s="125">
        <f>IFERROR((テーブル1456[[#This Row],[列5]]+テーブル1456[[#This Row],[列7]]/60)*$C$5,"")</f>
        <v>0</v>
      </c>
      <c r="K10" s="126" t="s">
        <v>8</v>
      </c>
      <c r="L10" s="131"/>
      <c r="M10" s="128"/>
      <c r="N10" s="152"/>
      <c r="O10" s="115"/>
    </row>
    <row r="11" spans="1:15" ht="22.5" customHeight="1">
      <c r="A11" s="92"/>
      <c r="B11" s="129" t="str">
        <f>IF(テーブル1456[[#This Row],[列1]]="",
    "",
    TEXT(テーブル1456[[#This Row],[列1]],"(aaa)"))</f>
        <v/>
      </c>
      <c r="C11" s="87" t="s">
        <v>34</v>
      </c>
      <c r="D11" s="119" t="s">
        <v>35</v>
      </c>
      <c r="E11" s="88" t="s">
        <v>34</v>
      </c>
      <c r="F11" s="121">
        <f>IFERROR(HOUR(テーブル1456[[#This Row],[列4]]-テーブル1456[[#This Row],[列13]]-テーブル1456[[#This Row],[列2]]),
              0)</f>
        <v>0</v>
      </c>
      <c r="G11" s="122" t="s">
        <v>36</v>
      </c>
      <c r="H11" s="130" t="str">
        <f>IFERROR(IF(MINUTE(テーブル1456[[#This Row],[列4]]-テーブル1456[[#This Row],[列13]]-テーブル1456[[#This Row],[列2]])&lt;30,
                  "00",
                  30),
              "00")</f>
        <v>00</v>
      </c>
      <c r="I11" s="124" t="s">
        <v>37</v>
      </c>
      <c r="J11" s="125">
        <f>IFERROR((テーブル1456[[#This Row],[列5]]+テーブル1456[[#This Row],[列7]]/60)*$C$5,"")</f>
        <v>0</v>
      </c>
      <c r="K11" s="126" t="s">
        <v>8</v>
      </c>
      <c r="L11" s="131"/>
      <c r="M11" s="128"/>
      <c r="N11" s="152"/>
      <c r="O11" s="115"/>
    </row>
    <row r="12" spans="1:15" ht="22.5" customHeight="1">
      <c r="A12" s="92"/>
      <c r="B12" s="129" t="str">
        <f>IF(テーブル1456[[#This Row],[列1]]="",
    "",
    TEXT(テーブル1456[[#This Row],[列1]],"(aaa)"))</f>
        <v/>
      </c>
      <c r="C12" s="87" t="s">
        <v>34</v>
      </c>
      <c r="D12" s="119" t="s">
        <v>35</v>
      </c>
      <c r="E12" s="88" t="s">
        <v>34</v>
      </c>
      <c r="F12" s="121">
        <f>IFERROR(HOUR(テーブル1456[[#This Row],[列4]]-テーブル1456[[#This Row],[列13]]-テーブル1456[[#This Row],[列2]]),
              0)</f>
        <v>0</v>
      </c>
      <c r="G12" s="122" t="s">
        <v>36</v>
      </c>
      <c r="H12" s="130" t="str">
        <f>IFERROR(IF(MINUTE(テーブル1456[[#This Row],[列4]]-テーブル1456[[#This Row],[列13]]-テーブル1456[[#This Row],[列2]])&lt;30,
                  "00",
                  30),
              "00")</f>
        <v>00</v>
      </c>
      <c r="I12" s="124" t="s">
        <v>37</v>
      </c>
      <c r="J12" s="125">
        <f>IFERROR((テーブル1456[[#This Row],[列5]]+テーブル1456[[#This Row],[列7]]/60)*$C$5,"")</f>
        <v>0</v>
      </c>
      <c r="K12" s="126" t="s">
        <v>8</v>
      </c>
      <c r="L12" s="131"/>
      <c r="M12" s="128"/>
      <c r="N12" s="152"/>
      <c r="O12" s="115"/>
    </row>
    <row r="13" spans="1:15" ht="22.5" customHeight="1">
      <c r="A13" s="92"/>
      <c r="B13" s="129" t="str">
        <f>IF(テーブル1456[[#This Row],[列1]]="",
    "",
    TEXT(テーブル1456[[#This Row],[列1]],"(aaa)"))</f>
        <v/>
      </c>
      <c r="C13" s="87" t="s">
        <v>34</v>
      </c>
      <c r="D13" s="119" t="s">
        <v>35</v>
      </c>
      <c r="E13" s="88" t="s">
        <v>34</v>
      </c>
      <c r="F13" s="121">
        <f>IFERROR(HOUR(テーブル1456[[#This Row],[列4]]-テーブル1456[[#This Row],[列13]]-テーブル1456[[#This Row],[列2]]),
              0)</f>
        <v>0</v>
      </c>
      <c r="G13" s="122" t="s">
        <v>36</v>
      </c>
      <c r="H13" s="130" t="str">
        <f>IFERROR(IF(MINUTE(テーブル1456[[#This Row],[列4]]-テーブル1456[[#This Row],[列13]]-テーブル1456[[#This Row],[列2]])&lt;30,
                  "00",
                  30),
              "00")</f>
        <v>00</v>
      </c>
      <c r="I13" s="124" t="s">
        <v>37</v>
      </c>
      <c r="J13" s="125">
        <f>IFERROR((テーブル1456[[#This Row],[列5]]+テーブル1456[[#This Row],[列7]]/60)*$C$5,"")</f>
        <v>0</v>
      </c>
      <c r="K13" s="126" t="s">
        <v>8</v>
      </c>
      <c r="L13" s="131"/>
      <c r="M13" s="128"/>
      <c r="N13" s="152"/>
      <c r="O13" s="115"/>
    </row>
    <row r="14" spans="1:15" ht="22.5" customHeight="1">
      <c r="A14" s="92"/>
      <c r="B14" s="129" t="str">
        <f>IF(テーブル1456[[#This Row],[列1]]="",
    "",
    TEXT(テーブル1456[[#This Row],[列1]],"(aaa)"))</f>
        <v/>
      </c>
      <c r="C14" s="87" t="s">
        <v>34</v>
      </c>
      <c r="D14" s="119" t="s">
        <v>35</v>
      </c>
      <c r="E14" s="88" t="s">
        <v>34</v>
      </c>
      <c r="F14" s="121">
        <f>IFERROR(HOUR(テーブル1456[[#This Row],[列4]]-テーブル1456[[#This Row],[列13]]-テーブル1456[[#This Row],[列2]]),
              0)</f>
        <v>0</v>
      </c>
      <c r="G14" s="122" t="s">
        <v>36</v>
      </c>
      <c r="H14" s="130" t="str">
        <f>IFERROR(IF(MINUTE(テーブル1456[[#This Row],[列4]]-テーブル1456[[#This Row],[列13]]-テーブル1456[[#This Row],[列2]])&lt;30,
                  "00",
                  30),
              "00")</f>
        <v>00</v>
      </c>
      <c r="I14" s="124" t="s">
        <v>37</v>
      </c>
      <c r="J14" s="125">
        <f>IFERROR((テーブル1456[[#This Row],[列5]]+テーブル1456[[#This Row],[列7]]/60)*$C$5,"")</f>
        <v>0</v>
      </c>
      <c r="K14" s="126" t="s">
        <v>8</v>
      </c>
      <c r="L14" s="131"/>
      <c r="M14" s="128"/>
      <c r="N14" s="152"/>
      <c r="O14" s="115"/>
    </row>
    <row r="15" spans="1:15" ht="22.5" customHeight="1">
      <c r="A15" s="92"/>
      <c r="B15" s="129" t="str">
        <f>IF(テーブル1456[[#This Row],[列1]]="",
    "",
    TEXT(テーブル1456[[#This Row],[列1]],"(aaa)"))</f>
        <v/>
      </c>
      <c r="C15" s="87" t="s">
        <v>34</v>
      </c>
      <c r="D15" s="119" t="s">
        <v>35</v>
      </c>
      <c r="E15" s="88" t="s">
        <v>34</v>
      </c>
      <c r="F15" s="121">
        <f>IFERROR(HOUR(テーブル1456[[#This Row],[列4]]-テーブル1456[[#This Row],[列13]]-テーブル1456[[#This Row],[列2]]),
              0)</f>
        <v>0</v>
      </c>
      <c r="G15" s="122" t="s">
        <v>36</v>
      </c>
      <c r="H15" s="130" t="str">
        <f>IFERROR(IF(MINUTE(テーブル1456[[#This Row],[列4]]-テーブル1456[[#This Row],[列13]]-テーブル1456[[#This Row],[列2]])&lt;30,
                  "00",
                  30),
              "00")</f>
        <v>00</v>
      </c>
      <c r="I15" s="124" t="s">
        <v>37</v>
      </c>
      <c r="J15" s="125">
        <f>IFERROR((テーブル1456[[#This Row],[列5]]+テーブル1456[[#This Row],[列7]]/60)*$C$5,"")</f>
        <v>0</v>
      </c>
      <c r="K15" s="126" t="s">
        <v>8</v>
      </c>
      <c r="L15" s="131"/>
      <c r="M15" s="128"/>
      <c r="N15" s="152"/>
      <c r="O15" s="115"/>
    </row>
    <row r="16" spans="1:15" ht="22.5" customHeight="1">
      <c r="A16" s="92"/>
      <c r="B16" s="129" t="str">
        <f>IF(テーブル1456[[#This Row],[列1]]="",
    "",
    TEXT(テーブル1456[[#This Row],[列1]],"(aaa)"))</f>
        <v/>
      </c>
      <c r="C16" s="87" t="s">
        <v>34</v>
      </c>
      <c r="D16" s="119" t="s">
        <v>35</v>
      </c>
      <c r="E16" s="88" t="s">
        <v>34</v>
      </c>
      <c r="F16" s="121">
        <f>IFERROR(HOUR(テーブル1456[[#This Row],[列4]]-テーブル1456[[#This Row],[列13]]-テーブル1456[[#This Row],[列2]]),
              0)</f>
        <v>0</v>
      </c>
      <c r="G16" s="122" t="s">
        <v>36</v>
      </c>
      <c r="H16" s="130" t="str">
        <f>IFERROR(IF(MINUTE(テーブル1456[[#This Row],[列4]]-テーブル1456[[#This Row],[列13]]-テーブル1456[[#This Row],[列2]])&lt;30,
                  "00",
                  30),
              "00")</f>
        <v>00</v>
      </c>
      <c r="I16" s="124" t="s">
        <v>37</v>
      </c>
      <c r="J16" s="125">
        <f>IFERROR((テーブル1456[[#This Row],[列5]]+テーブル1456[[#This Row],[列7]]/60)*$C$5,"")</f>
        <v>0</v>
      </c>
      <c r="K16" s="126" t="s">
        <v>8</v>
      </c>
      <c r="L16" s="131"/>
      <c r="M16" s="128"/>
      <c r="N16" s="152"/>
      <c r="O16" s="115"/>
    </row>
    <row r="17" spans="1:15" ht="22.5" customHeight="1">
      <c r="A17" s="92"/>
      <c r="B17" s="129" t="str">
        <f>IF(テーブル1456[[#This Row],[列1]]="",
    "",
    TEXT(テーブル1456[[#This Row],[列1]],"(aaa)"))</f>
        <v/>
      </c>
      <c r="C17" s="87" t="s">
        <v>34</v>
      </c>
      <c r="D17" s="119" t="s">
        <v>35</v>
      </c>
      <c r="E17" s="88" t="s">
        <v>34</v>
      </c>
      <c r="F17" s="121">
        <f>IFERROR(HOUR(テーブル1456[[#This Row],[列4]]-テーブル1456[[#This Row],[列13]]-テーブル1456[[#This Row],[列2]]),
              0)</f>
        <v>0</v>
      </c>
      <c r="G17" s="122" t="s">
        <v>36</v>
      </c>
      <c r="H17" s="130" t="str">
        <f>IFERROR(IF(MINUTE(テーブル1456[[#This Row],[列4]]-テーブル1456[[#This Row],[列13]]-テーブル1456[[#This Row],[列2]])&lt;30,
                  "00",
                  30),
              "00")</f>
        <v>00</v>
      </c>
      <c r="I17" s="124" t="s">
        <v>37</v>
      </c>
      <c r="J17" s="125">
        <f>IFERROR((テーブル1456[[#This Row],[列5]]+テーブル1456[[#This Row],[列7]]/60)*$C$5,"")</f>
        <v>0</v>
      </c>
      <c r="K17" s="126" t="s">
        <v>8</v>
      </c>
      <c r="L17" s="131"/>
      <c r="M17" s="128"/>
      <c r="N17" s="152"/>
      <c r="O17" s="115"/>
    </row>
    <row r="18" spans="1:15" ht="22.5" customHeight="1">
      <c r="A18" s="92"/>
      <c r="B18" s="129" t="str">
        <f>IF(テーブル1456[[#This Row],[列1]]="",
    "",
    TEXT(テーブル1456[[#This Row],[列1]],"(aaa)"))</f>
        <v/>
      </c>
      <c r="C18" s="87" t="s">
        <v>34</v>
      </c>
      <c r="D18" s="119" t="s">
        <v>35</v>
      </c>
      <c r="E18" s="88" t="s">
        <v>34</v>
      </c>
      <c r="F18" s="121">
        <f>IFERROR(HOUR(テーブル1456[[#This Row],[列4]]-テーブル1456[[#This Row],[列13]]-テーブル1456[[#This Row],[列2]]),
              0)</f>
        <v>0</v>
      </c>
      <c r="G18" s="122" t="s">
        <v>36</v>
      </c>
      <c r="H18" s="130" t="str">
        <f>IFERROR(IF(MINUTE(テーブル1456[[#This Row],[列4]]-テーブル1456[[#This Row],[列13]]-テーブル1456[[#This Row],[列2]])&lt;30,
                  "00",
                  30),
              "00")</f>
        <v>00</v>
      </c>
      <c r="I18" s="124" t="s">
        <v>37</v>
      </c>
      <c r="J18" s="125">
        <f>IFERROR((テーブル1456[[#This Row],[列5]]+テーブル1456[[#This Row],[列7]]/60)*$C$5,"")</f>
        <v>0</v>
      </c>
      <c r="K18" s="126" t="s">
        <v>8</v>
      </c>
      <c r="L18" s="131"/>
      <c r="M18" s="128"/>
      <c r="N18" s="152"/>
      <c r="O18" s="115"/>
    </row>
    <row r="19" spans="1:15" ht="22.5" customHeight="1">
      <c r="A19" s="92"/>
      <c r="B19" s="129" t="str">
        <f>IF(テーブル1456[[#This Row],[列1]]="",
    "",
    TEXT(テーブル1456[[#This Row],[列1]],"(aaa)"))</f>
        <v/>
      </c>
      <c r="C19" s="87" t="s">
        <v>34</v>
      </c>
      <c r="D19" s="119" t="s">
        <v>35</v>
      </c>
      <c r="E19" s="88" t="s">
        <v>34</v>
      </c>
      <c r="F19" s="121">
        <f>IFERROR(HOUR(テーブル1456[[#This Row],[列4]]-テーブル1456[[#This Row],[列13]]-テーブル1456[[#This Row],[列2]]),
              0)</f>
        <v>0</v>
      </c>
      <c r="G19" s="122" t="s">
        <v>36</v>
      </c>
      <c r="H19" s="130" t="str">
        <f>IFERROR(IF(MINUTE(テーブル1456[[#This Row],[列4]]-テーブル1456[[#This Row],[列13]]-テーブル1456[[#This Row],[列2]])&lt;30,
                  "00",
                  30),
              "00")</f>
        <v>00</v>
      </c>
      <c r="I19" s="124" t="s">
        <v>37</v>
      </c>
      <c r="J19" s="125">
        <f>IFERROR((テーブル1456[[#This Row],[列5]]+テーブル1456[[#This Row],[列7]]/60)*$C$5,"")</f>
        <v>0</v>
      </c>
      <c r="K19" s="126" t="s">
        <v>8</v>
      </c>
      <c r="L19" s="131"/>
      <c r="M19" s="128"/>
      <c r="N19" s="152"/>
      <c r="O19" s="115"/>
    </row>
    <row r="20" spans="1:15" ht="22.5" customHeight="1">
      <c r="A20" s="92"/>
      <c r="B20" s="129" t="str">
        <f>IF(テーブル1456[[#This Row],[列1]]="",
    "",
    TEXT(テーブル1456[[#This Row],[列1]],"(aaa)"))</f>
        <v/>
      </c>
      <c r="C20" s="87" t="s">
        <v>34</v>
      </c>
      <c r="D20" s="119" t="s">
        <v>35</v>
      </c>
      <c r="E20" s="88" t="s">
        <v>34</v>
      </c>
      <c r="F20" s="121">
        <f>IFERROR(HOUR(テーブル1456[[#This Row],[列4]]-テーブル1456[[#This Row],[列13]]-テーブル1456[[#This Row],[列2]]),
              0)</f>
        <v>0</v>
      </c>
      <c r="G20" s="122" t="s">
        <v>36</v>
      </c>
      <c r="H20" s="130" t="str">
        <f>IFERROR(IF(MINUTE(テーブル1456[[#This Row],[列4]]-テーブル1456[[#This Row],[列13]]-テーブル1456[[#This Row],[列2]])&lt;30,
                  "00",
                  30),
              "00")</f>
        <v>00</v>
      </c>
      <c r="I20" s="124" t="s">
        <v>37</v>
      </c>
      <c r="J20" s="125">
        <f>IFERROR((テーブル1456[[#This Row],[列5]]+テーブル1456[[#This Row],[列7]]/60)*$C$5,"")</f>
        <v>0</v>
      </c>
      <c r="K20" s="126" t="s">
        <v>8</v>
      </c>
      <c r="L20" s="131"/>
      <c r="M20" s="128"/>
      <c r="N20" s="152"/>
      <c r="O20" s="115"/>
    </row>
    <row r="21" spans="1:15" ht="22.5" customHeight="1">
      <c r="A21" s="92"/>
      <c r="B21" s="129" t="str">
        <f>IF(テーブル1456[[#This Row],[列1]]="",
    "",
    TEXT(テーブル1456[[#This Row],[列1]],"(aaa)"))</f>
        <v/>
      </c>
      <c r="C21" s="87" t="s">
        <v>34</v>
      </c>
      <c r="D21" s="119" t="s">
        <v>35</v>
      </c>
      <c r="E21" s="88" t="s">
        <v>34</v>
      </c>
      <c r="F21" s="121">
        <f>IFERROR(HOUR(テーブル1456[[#This Row],[列4]]-テーブル1456[[#This Row],[列13]]-テーブル1456[[#This Row],[列2]]),
              0)</f>
        <v>0</v>
      </c>
      <c r="G21" s="122" t="s">
        <v>36</v>
      </c>
      <c r="H21" s="130" t="str">
        <f>IFERROR(IF(MINUTE(テーブル1456[[#This Row],[列4]]-テーブル1456[[#This Row],[列13]]-テーブル1456[[#This Row],[列2]])&lt;30,
                  "00",
                  30),
              "00")</f>
        <v>00</v>
      </c>
      <c r="I21" s="124" t="s">
        <v>37</v>
      </c>
      <c r="J21" s="125">
        <f>IFERROR((テーブル1456[[#This Row],[列5]]+テーブル1456[[#This Row],[列7]]/60)*$C$5,"")</f>
        <v>0</v>
      </c>
      <c r="K21" s="126" t="s">
        <v>8</v>
      </c>
      <c r="L21" s="131"/>
      <c r="M21" s="128"/>
      <c r="N21" s="152"/>
      <c r="O21" s="115"/>
    </row>
    <row r="22" spans="1:15" ht="22.5" customHeight="1">
      <c r="A22" s="92"/>
      <c r="B22" s="129" t="str">
        <f>IF(テーブル1456[[#This Row],[列1]]="",
    "",
    TEXT(テーブル1456[[#This Row],[列1]],"(aaa)"))</f>
        <v/>
      </c>
      <c r="C22" s="87" t="s">
        <v>34</v>
      </c>
      <c r="D22" s="119" t="s">
        <v>35</v>
      </c>
      <c r="E22" s="88" t="s">
        <v>34</v>
      </c>
      <c r="F22" s="121">
        <f>IFERROR(HOUR(テーブル1456[[#This Row],[列4]]-テーブル1456[[#This Row],[列13]]-テーブル1456[[#This Row],[列2]]),
              0)</f>
        <v>0</v>
      </c>
      <c r="G22" s="122" t="s">
        <v>36</v>
      </c>
      <c r="H22" s="130" t="str">
        <f>IFERROR(IF(MINUTE(テーブル1456[[#This Row],[列4]]-テーブル1456[[#This Row],[列13]]-テーブル1456[[#This Row],[列2]])&lt;30,
                  "00",
                  30),
              "00")</f>
        <v>00</v>
      </c>
      <c r="I22" s="124" t="s">
        <v>37</v>
      </c>
      <c r="J22" s="125">
        <f>IFERROR((テーブル1456[[#This Row],[列5]]+テーブル1456[[#This Row],[列7]]/60)*$C$5,"")</f>
        <v>0</v>
      </c>
      <c r="K22" s="126" t="s">
        <v>8</v>
      </c>
      <c r="L22" s="131"/>
      <c r="M22" s="128"/>
      <c r="N22" s="152"/>
      <c r="O22" s="115"/>
    </row>
    <row r="23" spans="1:15" ht="22.5" customHeight="1">
      <c r="A23" s="92"/>
      <c r="B23" s="129" t="str">
        <f>IF(テーブル1456[[#This Row],[列1]]="",
    "",
    TEXT(テーブル1456[[#This Row],[列1]],"(aaa)"))</f>
        <v/>
      </c>
      <c r="C23" s="87" t="s">
        <v>34</v>
      </c>
      <c r="D23" s="119" t="s">
        <v>35</v>
      </c>
      <c r="E23" s="88" t="s">
        <v>34</v>
      </c>
      <c r="F23" s="121">
        <f>IFERROR(HOUR(テーブル1456[[#This Row],[列4]]-テーブル1456[[#This Row],[列13]]-テーブル1456[[#This Row],[列2]]),
              0)</f>
        <v>0</v>
      </c>
      <c r="G23" s="122" t="s">
        <v>36</v>
      </c>
      <c r="H23" s="130" t="str">
        <f>IFERROR(IF(MINUTE(テーブル1456[[#This Row],[列4]]-テーブル1456[[#This Row],[列13]]-テーブル1456[[#This Row],[列2]])&lt;30,
                  "00",
                  30),
              "00")</f>
        <v>00</v>
      </c>
      <c r="I23" s="124" t="s">
        <v>37</v>
      </c>
      <c r="J23" s="125">
        <f>IFERROR((テーブル1456[[#This Row],[列5]]+テーブル1456[[#This Row],[列7]]/60)*$C$5,"")</f>
        <v>0</v>
      </c>
      <c r="K23" s="126" t="s">
        <v>8</v>
      </c>
      <c r="L23" s="131"/>
      <c r="M23" s="128"/>
      <c r="N23" s="152"/>
      <c r="O23" s="115"/>
    </row>
    <row r="24" spans="1:15" ht="22.5" customHeight="1">
      <c r="A24" s="92"/>
      <c r="B24" s="129" t="str">
        <f>IF(テーブル1456[[#This Row],[列1]]="",
    "",
    TEXT(テーブル1456[[#This Row],[列1]],"(aaa)"))</f>
        <v/>
      </c>
      <c r="C24" s="87" t="s">
        <v>34</v>
      </c>
      <c r="D24" s="119" t="s">
        <v>35</v>
      </c>
      <c r="E24" s="88" t="s">
        <v>34</v>
      </c>
      <c r="F24" s="121">
        <f>IFERROR(HOUR(テーブル1456[[#This Row],[列4]]-テーブル1456[[#This Row],[列13]]-テーブル1456[[#This Row],[列2]]),
              0)</f>
        <v>0</v>
      </c>
      <c r="G24" s="122" t="s">
        <v>36</v>
      </c>
      <c r="H24" s="130" t="str">
        <f>IFERROR(IF(MINUTE(テーブル1456[[#This Row],[列4]]-テーブル1456[[#This Row],[列13]]-テーブル1456[[#This Row],[列2]])&lt;30,
                  "00",
                  30),
              "00")</f>
        <v>00</v>
      </c>
      <c r="I24" s="124" t="s">
        <v>37</v>
      </c>
      <c r="J24" s="125">
        <f>IFERROR((テーブル1456[[#This Row],[列5]]+テーブル1456[[#This Row],[列7]]/60)*$C$5,"")</f>
        <v>0</v>
      </c>
      <c r="K24" s="126" t="s">
        <v>8</v>
      </c>
      <c r="L24" s="127"/>
      <c r="M24" s="128"/>
      <c r="N24" s="152"/>
      <c r="O24" s="115"/>
    </row>
    <row r="25" spans="1:15" ht="22.5" customHeight="1">
      <c r="A25" s="92"/>
      <c r="B25" s="129" t="str">
        <f>IF(テーブル1456[[#This Row],[列1]]="",
    "",
    TEXT(テーブル1456[[#This Row],[列1]],"(aaa)"))</f>
        <v/>
      </c>
      <c r="C25" s="87" t="s">
        <v>34</v>
      </c>
      <c r="D25" s="119" t="s">
        <v>35</v>
      </c>
      <c r="E25" s="88" t="s">
        <v>34</v>
      </c>
      <c r="F25" s="121">
        <f>IFERROR(HOUR(テーブル1456[[#This Row],[列4]]-テーブル1456[[#This Row],[列13]]-テーブル1456[[#This Row],[列2]]),
              0)</f>
        <v>0</v>
      </c>
      <c r="G25" s="122" t="s">
        <v>36</v>
      </c>
      <c r="H25" s="130" t="str">
        <f>IFERROR(IF(MINUTE(テーブル1456[[#This Row],[列4]]-テーブル1456[[#This Row],[列13]]-テーブル1456[[#This Row],[列2]])&lt;30,
                  "00",
                  30),
              "00")</f>
        <v>00</v>
      </c>
      <c r="I25" s="124" t="s">
        <v>37</v>
      </c>
      <c r="J25" s="125">
        <f>IFERROR((テーブル1456[[#This Row],[列5]]+テーブル1456[[#This Row],[列7]]/60)*$C$5,"")</f>
        <v>0</v>
      </c>
      <c r="K25" s="126" t="s">
        <v>8</v>
      </c>
      <c r="L25" s="131"/>
      <c r="M25" s="128"/>
      <c r="N25" s="152"/>
      <c r="O25" s="115"/>
    </row>
    <row r="26" spans="1:15" ht="22.5" customHeight="1">
      <c r="A26" s="92"/>
      <c r="B26" s="129" t="str">
        <f>IF(テーブル1456[[#This Row],[列1]]="",
    "",
    TEXT(テーブル1456[[#This Row],[列1]],"(aaa)"))</f>
        <v/>
      </c>
      <c r="C26" s="87" t="s">
        <v>34</v>
      </c>
      <c r="D26" s="119" t="s">
        <v>35</v>
      </c>
      <c r="E26" s="88" t="s">
        <v>34</v>
      </c>
      <c r="F26" s="121">
        <f>IFERROR(HOUR(テーブル1456[[#This Row],[列4]]-テーブル1456[[#This Row],[列13]]-テーブル1456[[#This Row],[列2]]),
              0)</f>
        <v>0</v>
      </c>
      <c r="G26" s="122" t="s">
        <v>36</v>
      </c>
      <c r="H26" s="130" t="str">
        <f>IFERROR(IF(MINUTE(テーブル1456[[#This Row],[列4]]-テーブル1456[[#This Row],[列13]]-テーブル1456[[#This Row],[列2]])&lt;30,
                  "00",
                  30),
              "00")</f>
        <v>00</v>
      </c>
      <c r="I26" s="124" t="s">
        <v>37</v>
      </c>
      <c r="J26" s="125">
        <f>IFERROR((テーブル1456[[#This Row],[列5]]+テーブル1456[[#This Row],[列7]]/60)*$C$5,"")</f>
        <v>0</v>
      </c>
      <c r="K26" s="126" t="s">
        <v>8</v>
      </c>
      <c r="L26" s="131"/>
      <c r="M26" s="128"/>
      <c r="N26" s="152"/>
      <c r="O26" s="115"/>
    </row>
    <row r="27" spans="1:15" ht="22.5" customHeight="1">
      <c r="A27" s="92"/>
      <c r="B27" s="129" t="str">
        <f>IF(テーブル1456[[#This Row],[列1]]="",
    "",
    TEXT(テーブル1456[[#This Row],[列1]],"(aaa)"))</f>
        <v/>
      </c>
      <c r="C27" s="87" t="s">
        <v>34</v>
      </c>
      <c r="D27" s="119" t="s">
        <v>35</v>
      </c>
      <c r="E27" s="88" t="s">
        <v>34</v>
      </c>
      <c r="F27" s="121">
        <f>IFERROR(HOUR(テーブル1456[[#This Row],[列4]]-テーブル1456[[#This Row],[列13]]-テーブル1456[[#This Row],[列2]]),
              0)</f>
        <v>0</v>
      </c>
      <c r="G27" s="122" t="s">
        <v>36</v>
      </c>
      <c r="H27" s="130" t="str">
        <f>IFERROR(IF(MINUTE(テーブル1456[[#This Row],[列4]]-テーブル1456[[#This Row],[列13]]-テーブル1456[[#This Row],[列2]])&lt;30,
                  "00",
                  30),
              "00")</f>
        <v>00</v>
      </c>
      <c r="I27" s="124" t="s">
        <v>37</v>
      </c>
      <c r="J27" s="125">
        <f>IFERROR((テーブル1456[[#This Row],[列5]]+テーブル1456[[#This Row],[列7]]/60)*$C$5,"")</f>
        <v>0</v>
      </c>
      <c r="K27" s="126" t="s">
        <v>8</v>
      </c>
      <c r="L27" s="131"/>
      <c r="M27" s="128"/>
      <c r="N27" s="152"/>
      <c r="O27" s="115"/>
    </row>
    <row r="28" spans="1:15" ht="22.5" customHeight="1">
      <c r="A28" s="92"/>
      <c r="B28" s="129" t="str">
        <f>IF(テーブル1456[[#This Row],[列1]]="",
    "",
    TEXT(テーブル1456[[#This Row],[列1]],"(aaa)"))</f>
        <v/>
      </c>
      <c r="C28" s="87" t="s">
        <v>34</v>
      </c>
      <c r="D28" s="119" t="s">
        <v>35</v>
      </c>
      <c r="E28" s="88" t="s">
        <v>34</v>
      </c>
      <c r="F28" s="121">
        <f>IFERROR(HOUR(テーブル1456[[#This Row],[列4]]-テーブル1456[[#This Row],[列13]]-テーブル1456[[#This Row],[列2]]),
              0)</f>
        <v>0</v>
      </c>
      <c r="G28" s="122" t="s">
        <v>36</v>
      </c>
      <c r="H28" s="130" t="str">
        <f>IFERROR(IF(MINUTE(テーブル1456[[#This Row],[列4]]-テーブル1456[[#This Row],[列13]]-テーブル1456[[#This Row],[列2]])&lt;30,
                  "00",
                  30),
              "00")</f>
        <v>00</v>
      </c>
      <c r="I28" s="124" t="s">
        <v>37</v>
      </c>
      <c r="J28" s="125">
        <f>IFERROR((テーブル1456[[#This Row],[列5]]+テーブル1456[[#This Row],[列7]]/60)*$C$5,"")</f>
        <v>0</v>
      </c>
      <c r="K28" s="126" t="s">
        <v>8</v>
      </c>
      <c r="L28" s="131"/>
      <c r="M28" s="128"/>
      <c r="N28" s="152"/>
      <c r="O28" s="115"/>
    </row>
    <row r="29" spans="1:15" ht="22.5" customHeight="1">
      <c r="A29" s="92"/>
      <c r="B29" s="129" t="str">
        <f>IF(テーブル1456[[#This Row],[列1]]="",
    "",
    TEXT(テーブル1456[[#This Row],[列1]],"(aaa)"))</f>
        <v/>
      </c>
      <c r="C29" s="87" t="s">
        <v>34</v>
      </c>
      <c r="D29" s="119" t="s">
        <v>35</v>
      </c>
      <c r="E29" s="88" t="s">
        <v>34</v>
      </c>
      <c r="F29" s="121">
        <f>IFERROR(HOUR(テーブル1456[[#This Row],[列4]]-テーブル1456[[#This Row],[列13]]-テーブル1456[[#This Row],[列2]]),
              0)</f>
        <v>0</v>
      </c>
      <c r="G29" s="122" t="s">
        <v>36</v>
      </c>
      <c r="H29" s="130" t="str">
        <f>IFERROR(IF(MINUTE(テーブル1456[[#This Row],[列4]]-テーブル1456[[#This Row],[列13]]-テーブル1456[[#This Row],[列2]])&lt;30,
                  "00",
                  30),
              "00")</f>
        <v>00</v>
      </c>
      <c r="I29" s="124" t="s">
        <v>37</v>
      </c>
      <c r="J29" s="125">
        <f>IFERROR((テーブル1456[[#This Row],[列5]]+テーブル1456[[#This Row],[列7]]/60)*$C$5,"")</f>
        <v>0</v>
      </c>
      <c r="K29" s="126" t="s">
        <v>8</v>
      </c>
      <c r="L29" s="131"/>
      <c r="M29" s="128"/>
      <c r="N29" s="152"/>
      <c r="O29" s="115"/>
    </row>
    <row r="30" spans="1:15" ht="22.5" customHeight="1" thickBot="1">
      <c r="A30" s="93"/>
      <c r="B30" s="133" t="str">
        <f>IF(テーブル1456[[#This Row],[列1]]="",
    "",
    TEXT(テーブル1456[[#This Row],[列1]],"(aaa)"))</f>
        <v/>
      </c>
      <c r="C30" s="89" t="s">
        <v>34</v>
      </c>
      <c r="D30" s="135" t="s">
        <v>35</v>
      </c>
      <c r="E30" s="90" t="s">
        <v>34</v>
      </c>
      <c r="F30" s="137">
        <f>IFERROR(HOUR(テーブル1456[[#This Row],[列4]]-テーブル1456[[#This Row],[列13]]-テーブル1456[[#This Row],[列2]]),
              0)</f>
        <v>0</v>
      </c>
      <c r="G30" s="138" t="s">
        <v>36</v>
      </c>
      <c r="H30" s="139" t="str">
        <f>IFERROR(IF(MINUTE(テーブル1456[[#This Row],[列4]]-テーブル1456[[#This Row],[列13]]-テーブル1456[[#This Row],[列2]])&lt;30,
                  "00",
                  30),
              "00")</f>
        <v>00</v>
      </c>
      <c r="I30" s="140" t="s">
        <v>37</v>
      </c>
      <c r="J30" s="141">
        <f>IFERROR((テーブル1456[[#This Row],[列5]]+テーブル1456[[#This Row],[列7]]/60)*$C$5,"")</f>
        <v>0</v>
      </c>
      <c r="K30" s="142" t="s">
        <v>8</v>
      </c>
      <c r="L30" s="143"/>
      <c r="M30" s="144"/>
      <c r="N30" s="152"/>
      <c r="O30" s="115"/>
    </row>
    <row r="31" spans="1:15" ht="22.5" customHeight="1" thickBot="1">
      <c r="A31" s="269" t="s">
        <v>46</v>
      </c>
      <c r="B31" s="270"/>
      <c r="C31" s="260"/>
      <c r="D31" s="261"/>
      <c r="E31" s="262"/>
      <c r="F31" s="263">
        <f>SUM(テーブル1456[[#All],[列5]])+SUM(テーブル1456[[#All],[列7]])/60</f>
        <v>0</v>
      </c>
      <c r="G31" s="264"/>
      <c r="H31" s="265" t="s">
        <v>38</v>
      </c>
      <c r="I31" s="266"/>
      <c r="J31" s="145">
        <f>SUM(テーブル1456[[#All],[列9]])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⑦年月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IF(テーブル14567[[#This Row],[列1]]="",
    "",
    TEXT(テーブル14567[[#This Row],[列1]],"(aaa)"))</f>
        <v/>
      </c>
      <c r="C8" s="85" t="s">
        <v>55</v>
      </c>
      <c r="D8" s="105" t="s">
        <v>26</v>
      </c>
      <c r="E8" s="86" t="s">
        <v>55</v>
      </c>
      <c r="F8" s="106">
        <f>IFERROR(HOUR(テーブル14567[[#This Row],[列4]]-テーブル14567[[#This Row],[列13]]-テーブル14567[[#This Row],[列2]]),
              0)</f>
        <v>0</v>
      </c>
      <c r="G8" s="107" t="s">
        <v>36</v>
      </c>
      <c r="H8" s="108" t="str">
        <f>IFERROR(IF(MINUTE(テーブル14567[[#This Row],[列4]]-テーブル14567[[#This Row],[列13]]-テーブル14567[[#This Row],[列2]])&lt;30,
                  "00",
                  30),
              "00")</f>
        <v>00</v>
      </c>
      <c r="I8" s="109" t="s">
        <v>37</v>
      </c>
      <c r="J8" s="110">
        <f>IFERROR((テーブル14567[[#This Row],[列5]]+テーブル14567[[#This Row],[列7]]/60)*$C$5,"")</f>
        <v>0</v>
      </c>
      <c r="K8" s="111" t="s">
        <v>8</v>
      </c>
      <c r="L8" s="112"/>
      <c r="M8" s="113"/>
      <c r="N8" s="152"/>
      <c r="O8" s="115"/>
    </row>
    <row r="9" spans="1:15" ht="22.5" customHeight="1">
      <c r="A9" s="92"/>
      <c r="B9" s="117" t="str">
        <f>IF(テーブル14567[[#This Row],[列1]]="",
    "",
    TEXT(テーブル14567[[#This Row],[列1]],"(aaa)"))</f>
        <v/>
      </c>
      <c r="C9" s="87" t="s">
        <v>55</v>
      </c>
      <c r="D9" s="119" t="s">
        <v>26</v>
      </c>
      <c r="E9" s="88" t="s">
        <v>55</v>
      </c>
      <c r="F9" s="121">
        <f>IFERROR(HOUR(テーブル14567[[#This Row],[列4]]-テーブル14567[[#This Row],[列13]]-テーブル14567[[#This Row],[列2]]),
              0)</f>
        <v>0</v>
      </c>
      <c r="G9" s="122" t="s">
        <v>36</v>
      </c>
      <c r="H9" s="123" t="str">
        <f>IFERROR(IF(MINUTE(テーブル14567[[#This Row],[列4]]-テーブル14567[[#This Row],[列13]]-テーブル14567[[#This Row],[列2]])&lt;30,
                  "00",
                  30),
              "00")</f>
        <v>00</v>
      </c>
      <c r="I9" s="124" t="s">
        <v>37</v>
      </c>
      <c r="J9" s="125">
        <f>IFERROR((テーブル14567[[#This Row],[列5]]+テーブル14567[[#This Row],[列7]]/60)*$C$5,"")</f>
        <v>0</v>
      </c>
      <c r="K9" s="126" t="s">
        <v>8</v>
      </c>
      <c r="L9" s="127"/>
      <c r="M9" s="128"/>
      <c r="N9" s="152"/>
      <c r="O9" s="115"/>
    </row>
    <row r="10" spans="1:15" ht="22.5" customHeight="1">
      <c r="A10" s="92"/>
      <c r="B10" s="129" t="str">
        <f>IF(テーブル14567[[#This Row],[列1]]="",
    "",
    TEXT(テーブル14567[[#This Row],[列1]],"(aaa)"))</f>
        <v/>
      </c>
      <c r="C10" s="87" t="s">
        <v>55</v>
      </c>
      <c r="D10" s="119" t="s">
        <v>26</v>
      </c>
      <c r="E10" s="88" t="s">
        <v>55</v>
      </c>
      <c r="F10" s="121">
        <f>IFERROR(HOUR(テーブル14567[[#This Row],[列4]]-テーブル14567[[#This Row],[列13]]-テーブル14567[[#This Row],[列2]]),
              0)</f>
        <v>0</v>
      </c>
      <c r="G10" s="122" t="s">
        <v>36</v>
      </c>
      <c r="H10" s="130" t="str">
        <f>IFERROR(IF(MINUTE(テーブル14567[[#This Row],[列4]]-テーブル14567[[#This Row],[列13]]-テーブル14567[[#This Row],[列2]])&lt;30,
                  "00",
                  30),
              "00")</f>
        <v>00</v>
      </c>
      <c r="I10" s="124" t="s">
        <v>37</v>
      </c>
      <c r="J10" s="125">
        <f>IFERROR((テーブル14567[[#This Row],[列5]]+テーブル14567[[#This Row],[列7]]/60)*$C$5,"")</f>
        <v>0</v>
      </c>
      <c r="K10" s="126" t="s">
        <v>8</v>
      </c>
      <c r="L10" s="131"/>
      <c r="M10" s="128"/>
      <c r="N10" s="152"/>
      <c r="O10" s="115"/>
    </row>
    <row r="11" spans="1:15" ht="22.5" customHeight="1">
      <c r="A11" s="92"/>
      <c r="B11" s="129" t="str">
        <f>IF(テーブル14567[[#This Row],[列1]]="",
    "",
    TEXT(テーブル14567[[#This Row],[列1]],"(aaa)"))</f>
        <v/>
      </c>
      <c r="C11" s="87" t="s">
        <v>34</v>
      </c>
      <c r="D11" s="119" t="s">
        <v>35</v>
      </c>
      <c r="E11" s="88" t="s">
        <v>34</v>
      </c>
      <c r="F11" s="121">
        <f>IFERROR(HOUR(テーブル14567[[#This Row],[列4]]-テーブル14567[[#This Row],[列13]]-テーブル14567[[#This Row],[列2]]),
              0)</f>
        <v>0</v>
      </c>
      <c r="G11" s="122" t="s">
        <v>36</v>
      </c>
      <c r="H11" s="130" t="str">
        <f>IFERROR(IF(MINUTE(テーブル14567[[#This Row],[列4]]-テーブル14567[[#This Row],[列13]]-テーブル14567[[#This Row],[列2]])&lt;30,
                  "00",
                  30),
              "00")</f>
        <v>00</v>
      </c>
      <c r="I11" s="124" t="s">
        <v>37</v>
      </c>
      <c r="J11" s="125">
        <f>IFERROR((テーブル14567[[#This Row],[列5]]+テーブル14567[[#This Row],[列7]]/60)*$C$5,"")</f>
        <v>0</v>
      </c>
      <c r="K11" s="126" t="s">
        <v>8</v>
      </c>
      <c r="L11" s="131"/>
      <c r="M11" s="128"/>
      <c r="N11" s="152"/>
      <c r="O11" s="115"/>
    </row>
    <row r="12" spans="1:15" ht="22.5" customHeight="1">
      <c r="A12" s="92"/>
      <c r="B12" s="129" t="str">
        <f>IF(テーブル14567[[#This Row],[列1]]="",
    "",
    TEXT(テーブル14567[[#This Row],[列1]],"(aaa)"))</f>
        <v/>
      </c>
      <c r="C12" s="87" t="s">
        <v>34</v>
      </c>
      <c r="D12" s="119" t="s">
        <v>35</v>
      </c>
      <c r="E12" s="88" t="s">
        <v>34</v>
      </c>
      <c r="F12" s="121">
        <f>IFERROR(HOUR(テーブル14567[[#This Row],[列4]]-テーブル14567[[#This Row],[列13]]-テーブル14567[[#This Row],[列2]]),
              0)</f>
        <v>0</v>
      </c>
      <c r="G12" s="122" t="s">
        <v>36</v>
      </c>
      <c r="H12" s="130" t="str">
        <f>IFERROR(IF(MINUTE(テーブル14567[[#This Row],[列4]]-テーブル14567[[#This Row],[列13]]-テーブル14567[[#This Row],[列2]])&lt;30,
                  "00",
                  30),
              "00")</f>
        <v>00</v>
      </c>
      <c r="I12" s="124" t="s">
        <v>37</v>
      </c>
      <c r="J12" s="125">
        <f>IFERROR((テーブル14567[[#This Row],[列5]]+テーブル14567[[#This Row],[列7]]/60)*$C$5,"")</f>
        <v>0</v>
      </c>
      <c r="K12" s="126" t="s">
        <v>8</v>
      </c>
      <c r="L12" s="131"/>
      <c r="M12" s="128"/>
      <c r="N12" s="152"/>
      <c r="O12" s="115"/>
    </row>
    <row r="13" spans="1:15" ht="22.5" customHeight="1">
      <c r="A13" s="92"/>
      <c r="B13" s="129" t="str">
        <f>IF(テーブル14567[[#This Row],[列1]]="",
    "",
    TEXT(テーブル14567[[#This Row],[列1]],"(aaa)"))</f>
        <v/>
      </c>
      <c r="C13" s="87" t="s">
        <v>34</v>
      </c>
      <c r="D13" s="119" t="s">
        <v>35</v>
      </c>
      <c r="E13" s="88" t="s">
        <v>34</v>
      </c>
      <c r="F13" s="121">
        <f>IFERROR(HOUR(テーブル14567[[#This Row],[列4]]-テーブル14567[[#This Row],[列13]]-テーブル14567[[#This Row],[列2]]),
              0)</f>
        <v>0</v>
      </c>
      <c r="G13" s="122" t="s">
        <v>36</v>
      </c>
      <c r="H13" s="130" t="str">
        <f>IFERROR(IF(MINUTE(テーブル14567[[#This Row],[列4]]-テーブル14567[[#This Row],[列13]]-テーブル14567[[#This Row],[列2]])&lt;30,
                  "00",
                  30),
              "00")</f>
        <v>00</v>
      </c>
      <c r="I13" s="124" t="s">
        <v>37</v>
      </c>
      <c r="J13" s="125">
        <f>IFERROR((テーブル14567[[#This Row],[列5]]+テーブル14567[[#This Row],[列7]]/60)*$C$5,"")</f>
        <v>0</v>
      </c>
      <c r="K13" s="126" t="s">
        <v>8</v>
      </c>
      <c r="L13" s="131"/>
      <c r="M13" s="128"/>
      <c r="N13" s="152"/>
      <c r="O13" s="115"/>
    </row>
    <row r="14" spans="1:15" ht="22.5" customHeight="1">
      <c r="A14" s="92"/>
      <c r="B14" s="129" t="str">
        <f>IF(テーブル14567[[#This Row],[列1]]="",
    "",
    TEXT(テーブル14567[[#This Row],[列1]],"(aaa)"))</f>
        <v/>
      </c>
      <c r="C14" s="87" t="s">
        <v>34</v>
      </c>
      <c r="D14" s="119" t="s">
        <v>35</v>
      </c>
      <c r="E14" s="88" t="s">
        <v>34</v>
      </c>
      <c r="F14" s="121">
        <f>IFERROR(HOUR(テーブル14567[[#This Row],[列4]]-テーブル14567[[#This Row],[列13]]-テーブル14567[[#This Row],[列2]]),
              0)</f>
        <v>0</v>
      </c>
      <c r="G14" s="122" t="s">
        <v>36</v>
      </c>
      <c r="H14" s="130" t="str">
        <f>IFERROR(IF(MINUTE(テーブル14567[[#This Row],[列4]]-テーブル14567[[#This Row],[列13]]-テーブル14567[[#This Row],[列2]])&lt;30,
                  "00",
                  30),
              "00")</f>
        <v>00</v>
      </c>
      <c r="I14" s="124" t="s">
        <v>37</v>
      </c>
      <c r="J14" s="125">
        <f>IFERROR((テーブル14567[[#This Row],[列5]]+テーブル14567[[#This Row],[列7]]/60)*$C$5,"")</f>
        <v>0</v>
      </c>
      <c r="K14" s="126" t="s">
        <v>8</v>
      </c>
      <c r="L14" s="131"/>
      <c r="M14" s="128"/>
      <c r="N14" s="152"/>
      <c r="O14" s="115"/>
    </row>
    <row r="15" spans="1:15" ht="22.5" customHeight="1">
      <c r="A15" s="92"/>
      <c r="B15" s="129" t="str">
        <f>IF(テーブル14567[[#This Row],[列1]]="",
    "",
    TEXT(テーブル14567[[#This Row],[列1]],"(aaa)"))</f>
        <v/>
      </c>
      <c r="C15" s="87" t="s">
        <v>34</v>
      </c>
      <c r="D15" s="119" t="s">
        <v>35</v>
      </c>
      <c r="E15" s="88" t="s">
        <v>34</v>
      </c>
      <c r="F15" s="121">
        <f>IFERROR(HOUR(テーブル14567[[#This Row],[列4]]-テーブル14567[[#This Row],[列13]]-テーブル14567[[#This Row],[列2]]),
              0)</f>
        <v>0</v>
      </c>
      <c r="G15" s="122" t="s">
        <v>36</v>
      </c>
      <c r="H15" s="130" t="str">
        <f>IFERROR(IF(MINUTE(テーブル14567[[#This Row],[列4]]-テーブル14567[[#This Row],[列13]]-テーブル14567[[#This Row],[列2]])&lt;30,
                  "00",
                  30),
              "00")</f>
        <v>00</v>
      </c>
      <c r="I15" s="124" t="s">
        <v>37</v>
      </c>
      <c r="J15" s="125">
        <f>IFERROR((テーブル14567[[#This Row],[列5]]+テーブル14567[[#This Row],[列7]]/60)*$C$5,"")</f>
        <v>0</v>
      </c>
      <c r="K15" s="126" t="s">
        <v>8</v>
      </c>
      <c r="L15" s="131"/>
      <c r="M15" s="128"/>
      <c r="N15" s="152"/>
      <c r="O15" s="115"/>
    </row>
    <row r="16" spans="1:15" ht="22.5" customHeight="1">
      <c r="A16" s="92"/>
      <c r="B16" s="129" t="str">
        <f>IF(テーブル14567[[#This Row],[列1]]="",
    "",
    TEXT(テーブル14567[[#This Row],[列1]],"(aaa)"))</f>
        <v/>
      </c>
      <c r="C16" s="87" t="s">
        <v>34</v>
      </c>
      <c r="D16" s="119" t="s">
        <v>35</v>
      </c>
      <c r="E16" s="88" t="s">
        <v>34</v>
      </c>
      <c r="F16" s="121">
        <f>IFERROR(HOUR(テーブル14567[[#This Row],[列4]]-テーブル14567[[#This Row],[列13]]-テーブル14567[[#This Row],[列2]]),
              0)</f>
        <v>0</v>
      </c>
      <c r="G16" s="122" t="s">
        <v>36</v>
      </c>
      <c r="H16" s="130" t="str">
        <f>IFERROR(IF(MINUTE(テーブル14567[[#This Row],[列4]]-テーブル14567[[#This Row],[列13]]-テーブル14567[[#This Row],[列2]])&lt;30,
                  "00",
                  30),
              "00")</f>
        <v>00</v>
      </c>
      <c r="I16" s="124" t="s">
        <v>37</v>
      </c>
      <c r="J16" s="125">
        <f>IFERROR((テーブル14567[[#This Row],[列5]]+テーブル14567[[#This Row],[列7]]/60)*$C$5,"")</f>
        <v>0</v>
      </c>
      <c r="K16" s="126" t="s">
        <v>8</v>
      </c>
      <c r="L16" s="131"/>
      <c r="M16" s="128"/>
      <c r="N16" s="152"/>
      <c r="O16" s="115"/>
    </row>
    <row r="17" spans="1:15" ht="22.5" customHeight="1">
      <c r="A17" s="92"/>
      <c r="B17" s="129" t="str">
        <f>IF(テーブル14567[[#This Row],[列1]]="",
    "",
    TEXT(テーブル14567[[#This Row],[列1]],"(aaa)"))</f>
        <v/>
      </c>
      <c r="C17" s="87" t="s">
        <v>34</v>
      </c>
      <c r="D17" s="119" t="s">
        <v>35</v>
      </c>
      <c r="E17" s="88" t="s">
        <v>34</v>
      </c>
      <c r="F17" s="121">
        <f>IFERROR(HOUR(テーブル14567[[#This Row],[列4]]-テーブル14567[[#This Row],[列13]]-テーブル14567[[#This Row],[列2]]),
              0)</f>
        <v>0</v>
      </c>
      <c r="G17" s="122" t="s">
        <v>36</v>
      </c>
      <c r="H17" s="130" t="str">
        <f>IFERROR(IF(MINUTE(テーブル14567[[#This Row],[列4]]-テーブル14567[[#This Row],[列13]]-テーブル14567[[#This Row],[列2]])&lt;30,
                  "00",
                  30),
              "00")</f>
        <v>00</v>
      </c>
      <c r="I17" s="124" t="s">
        <v>37</v>
      </c>
      <c r="J17" s="125">
        <f>IFERROR((テーブル14567[[#This Row],[列5]]+テーブル14567[[#This Row],[列7]]/60)*$C$5,"")</f>
        <v>0</v>
      </c>
      <c r="K17" s="126" t="s">
        <v>8</v>
      </c>
      <c r="L17" s="131"/>
      <c r="M17" s="128"/>
      <c r="N17" s="152"/>
      <c r="O17" s="115"/>
    </row>
    <row r="18" spans="1:15" ht="22.5" customHeight="1">
      <c r="A18" s="92"/>
      <c r="B18" s="129" t="str">
        <f>IF(テーブル14567[[#This Row],[列1]]="",
    "",
    TEXT(テーブル14567[[#This Row],[列1]],"(aaa)"))</f>
        <v/>
      </c>
      <c r="C18" s="87" t="s">
        <v>34</v>
      </c>
      <c r="D18" s="119" t="s">
        <v>35</v>
      </c>
      <c r="E18" s="88" t="s">
        <v>34</v>
      </c>
      <c r="F18" s="121">
        <f>IFERROR(HOUR(テーブル14567[[#This Row],[列4]]-テーブル14567[[#This Row],[列13]]-テーブル14567[[#This Row],[列2]]),
              0)</f>
        <v>0</v>
      </c>
      <c r="G18" s="122" t="s">
        <v>36</v>
      </c>
      <c r="H18" s="130" t="str">
        <f>IFERROR(IF(MINUTE(テーブル14567[[#This Row],[列4]]-テーブル14567[[#This Row],[列13]]-テーブル14567[[#This Row],[列2]])&lt;30,
                  "00",
                  30),
              "00")</f>
        <v>00</v>
      </c>
      <c r="I18" s="124" t="s">
        <v>37</v>
      </c>
      <c r="J18" s="125">
        <f>IFERROR((テーブル14567[[#This Row],[列5]]+テーブル14567[[#This Row],[列7]]/60)*$C$5,"")</f>
        <v>0</v>
      </c>
      <c r="K18" s="126" t="s">
        <v>8</v>
      </c>
      <c r="L18" s="131"/>
      <c r="M18" s="128"/>
      <c r="N18" s="152"/>
      <c r="O18" s="115"/>
    </row>
    <row r="19" spans="1:15" ht="22.5" customHeight="1">
      <c r="A19" s="92"/>
      <c r="B19" s="129" t="str">
        <f>IF(テーブル14567[[#This Row],[列1]]="",
    "",
    TEXT(テーブル14567[[#This Row],[列1]],"(aaa)"))</f>
        <v/>
      </c>
      <c r="C19" s="87" t="s">
        <v>34</v>
      </c>
      <c r="D19" s="119" t="s">
        <v>35</v>
      </c>
      <c r="E19" s="88" t="s">
        <v>34</v>
      </c>
      <c r="F19" s="121">
        <f>IFERROR(HOUR(テーブル14567[[#This Row],[列4]]-テーブル14567[[#This Row],[列13]]-テーブル14567[[#This Row],[列2]]),
              0)</f>
        <v>0</v>
      </c>
      <c r="G19" s="122" t="s">
        <v>36</v>
      </c>
      <c r="H19" s="130" t="str">
        <f>IFERROR(IF(MINUTE(テーブル14567[[#This Row],[列4]]-テーブル14567[[#This Row],[列13]]-テーブル14567[[#This Row],[列2]])&lt;30,
                  "00",
                  30),
              "00")</f>
        <v>00</v>
      </c>
      <c r="I19" s="124" t="s">
        <v>37</v>
      </c>
      <c r="J19" s="125">
        <f>IFERROR((テーブル14567[[#This Row],[列5]]+テーブル14567[[#This Row],[列7]]/60)*$C$5,"")</f>
        <v>0</v>
      </c>
      <c r="K19" s="126" t="s">
        <v>8</v>
      </c>
      <c r="L19" s="131"/>
      <c r="M19" s="128"/>
      <c r="N19" s="152"/>
      <c r="O19" s="115"/>
    </row>
    <row r="20" spans="1:15" ht="22.5" customHeight="1">
      <c r="A20" s="92"/>
      <c r="B20" s="129" t="str">
        <f>IF(テーブル14567[[#This Row],[列1]]="",
    "",
    TEXT(テーブル14567[[#This Row],[列1]],"(aaa)"))</f>
        <v/>
      </c>
      <c r="C20" s="87" t="s">
        <v>34</v>
      </c>
      <c r="D20" s="119" t="s">
        <v>35</v>
      </c>
      <c r="E20" s="88" t="s">
        <v>34</v>
      </c>
      <c r="F20" s="121">
        <f>IFERROR(HOUR(テーブル14567[[#This Row],[列4]]-テーブル14567[[#This Row],[列13]]-テーブル14567[[#This Row],[列2]]),
              0)</f>
        <v>0</v>
      </c>
      <c r="G20" s="122" t="s">
        <v>36</v>
      </c>
      <c r="H20" s="130" t="str">
        <f>IFERROR(IF(MINUTE(テーブル14567[[#This Row],[列4]]-テーブル14567[[#This Row],[列13]]-テーブル14567[[#This Row],[列2]])&lt;30,
                  "00",
                  30),
              "00")</f>
        <v>00</v>
      </c>
      <c r="I20" s="124" t="s">
        <v>37</v>
      </c>
      <c r="J20" s="125">
        <f>IFERROR((テーブル14567[[#This Row],[列5]]+テーブル14567[[#This Row],[列7]]/60)*$C$5,"")</f>
        <v>0</v>
      </c>
      <c r="K20" s="126" t="s">
        <v>8</v>
      </c>
      <c r="L20" s="131"/>
      <c r="M20" s="128"/>
      <c r="N20" s="152"/>
      <c r="O20" s="115"/>
    </row>
    <row r="21" spans="1:15" ht="22.5" customHeight="1">
      <c r="A21" s="92"/>
      <c r="B21" s="129" t="str">
        <f>IF(テーブル14567[[#This Row],[列1]]="",
    "",
    TEXT(テーブル14567[[#This Row],[列1]],"(aaa)"))</f>
        <v/>
      </c>
      <c r="C21" s="87" t="s">
        <v>34</v>
      </c>
      <c r="D21" s="119" t="s">
        <v>35</v>
      </c>
      <c r="E21" s="88" t="s">
        <v>34</v>
      </c>
      <c r="F21" s="121">
        <f>IFERROR(HOUR(テーブル14567[[#This Row],[列4]]-テーブル14567[[#This Row],[列13]]-テーブル14567[[#This Row],[列2]]),
              0)</f>
        <v>0</v>
      </c>
      <c r="G21" s="122" t="s">
        <v>36</v>
      </c>
      <c r="H21" s="130" t="str">
        <f>IFERROR(IF(MINUTE(テーブル14567[[#This Row],[列4]]-テーブル14567[[#This Row],[列13]]-テーブル14567[[#This Row],[列2]])&lt;30,
                  "00",
                  30),
              "00")</f>
        <v>00</v>
      </c>
      <c r="I21" s="124" t="s">
        <v>37</v>
      </c>
      <c r="J21" s="125">
        <f>IFERROR((テーブル14567[[#This Row],[列5]]+テーブル14567[[#This Row],[列7]]/60)*$C$5,"")</f>
        <v>0</v>
      </c>
      <c r="K21" s="126" t="s">
        <v>8</v>
      </c>
      <c r="L21" s="131"/>
      <c r="M21" s="128"/>
      <c r="N21" s="152"/>
      <c r="O21" s="115"/>
    </row>
    <row r="22" spans="1:15" ht="22.5" customHeight="1">
      <c r="A22" s="92"/>
      <c r="B22" s="129" t="str">
        <f>IF(テーブル14567[[#This Row],[列1]]="",
    "",
    TEXT(テーブル14567[[#This Row],[列1]],"(aaa)"))</f>
        <v/>
      </c>
      <c r="C22" s="87" t="s">
        <v>34</v>
      </c>
      <c r="D22" s="119" t="s">
        <v>35</v>
      </c>
      <c r="E22" s="88" t="s">
        <v>34</v>
      </c>
      <c r="F22" s="121">
        <f>IFERROR(HOUR(テーブル14567[[#This Row],[列4]]-テーブル14567[[#This Row],[列13]]-テーブル14567[[#This Row],[列2]]),
              0)</f>
        <v>0</v>
      </c>
      <c r="G22" s="122" t="s">
        <v>36</v>
      </c>
      <c r="H22" s="130" t="str">
        <f>IFERROR(IF(MINUTE(テーブル14567[[#This Row],[列4]]-テーブル14567[[#This Row],[列13]]-テーブル14567[[#This Row],[列2]])&lt;30,
                  "00",
                  30),
              "00")</f>
        <v>00</v>
      </c>
      <c r="I22" s="124" t="s">
        <v>37</v>
      </c>
      <c r="J22" s="125">
        <f>IFERROR((テーブル14567[[#This Row],[列5]]+テーブル14567[[#This Row],[列7]]/60)*$C$5,"")</f>
        <v>0</v>
      </c>
      <c r="K22" s="126" t="s">
        <v>8</v>
      </c>
      <c r="L22" s="131"/>
      <c r="M22" s="128"/>
      <c r="N22" s="152"/>
      <c r="O22" s="115"/>
    </row>
    <row r="23" spans="1:15" ht="22.5" customHeight="1">
      <c r="A23" s="92"/>
      <c r="B23" s="129" t="str">
        <f>IF(テーブル14567[[#This Row],[列1]]="",
    "",
    TEXT(テーブル14567[[#This Row],[列1]],"(aaa)"))</f>
        <v/>
      </c>
      <c r="C23" s="87" t="s">
        <v>34</v>
      </c>
      <c r="D23" s="119" t="s">
        <v>35</v>
      </c>
      <c r="E23" s="88" t="s">
        <v>34</v>
      </c>
      <c r="F23" s="121">
        <f>IFERROR(HOUR(テーブル14567[[#This Row],[列4]]-テーブル14567[[#This Row],[列13]]-テーブル14567[[#This Row],[列2]]),
              0)</f>
        <v>0</v>
      </c>
      <c r="G23" s="122" t="s">
        <v>36</v>
      </c>
      <c r="H23" s="130" t="str">
        <f>IFERROR(IF(MINUTE(テーブル14567[[#This Row],[列4]]-テーブル14567[[#This Row],[列13]]-テーブル14567[[#This Row],[列2]])&lt;30,
                  "00",
                  30),
              "00")</f>
        <v>00</v>
      </c>
      <c r="I23" s="124" t="s">
        <v>37</v>
      </c>
      <c r="J23" s="125">
        <f>IFERROR((テーブル14567[[#This Row],[列5]]+テーブル14567[[#This Row],[列7]]/60)*$C$5,"")</f>
        <v>0</v>
      </c>
      <c r="K23" s="126" t="s">
        <v>8</v>
      </c>
      <c r="L23" s="131"/>
      <c r="M23" s="128"/>
      <c r="N23" s="152"/>
      <c r="O23" s="115"/>
    </row>
    <row r="24" spans="1:15" ht="22.5" customHeight="1">
      <c r="A24" s="92"/>
      <c r="B24" s="129" t="str">
        <f>IF(テーブル14567[[#This Row],[列1]]="",
    "",
    TEXT(テーブル14567[[#This Row],[列1]],"(aaa)"))</f>
        <v/>
      </c>
      <c r="C24" s="87" t="s">
        <v>34</v>
      </c>
      <c r="D24" s="119" t="s">
        <v>35</v>
      </c>
      <c r="E24" s="88" t="s">
        <v>34</v>
      </c>
      <c r="F24" s="121">
        <f>IFERROR(HOUR(テーブル14567[[#This Row],[列4]]-テーブル14567[[#This Row],[列13]]-テーブル14567[[#This Row],[列2]]),
              0)</f>
        <v>0</v>
      </c>
      <c r="G24" s="122" t="s">
        <v>36</v>
      </c>
      <c r="H24" s="130" t="str">
        <f>IFERROR(IF(MINUTE(テーブル14567[[#This Row],[列4]]-テーブル14567[[#This Row],[列13]]-テーブル14567[[#This Row],[列2]])&lt;30,
                  "00",
                  30),
              "00")</f>
        <v>00</v>
      </c>
      <c r="I24" s="124" t="s">
        <v>37</v>
      </c>
      <c r="J24" s="125">
        <f>IFERROR((テーブル14567[[#This Row],[列5]]+テーブル14567[[#This Row],[列7]]/60)*$C$5,"")</f>
        <v>0</v>
      </c>
      <c r="K24" s="126" t="s">
        <v>8</v>
      </c>
      <c r="L24" s="127"/>
      <c r="M24" s="128"/>
      <c r="N24" s="152"/>
      <c r="O24" s="115"/>
    </row>
    <row r="25" spans="1:15" ht="22.5" customHeight="1">
      <c r="A25" s="92"/>
      <c r="B25" s="129" t="str">
        <f>IF(テーブル14567[[#This Row],[列1]]="",
    "",
    TEXT(テーブル14567[[#This Row],[列1]],"(aaa)"))</f>
        <v/>
      </c>
      <c r="C25" s="87" t="s">
        <v>34</v>
      </c>
      <c r="D25" s="119" t="s">
        <v>35</v>
      </c>
      <c r="E25" s="88" t="s">
        <v>34</v>
      </c>
      <c r="F25" s="121">
        <f>IFERROR(HOUR(テーブル14567[[#This Row],[列4]]-テーブル14567[[#This Row],[列13]]-テーブル14567[[#This Row],[列2]]),
              0)</f>
        <v>0</v>
      </c>
      <c r="G25" s="122" t="s">
        <v>36</v>
      </c>
      <c r="H25" s="130" t="str">
        <f>IFERROR(IF(MINUTE(テーブル14567[[#This Row],[列4]]-テーブル14567[[#This Row],[列13]]-テーブル14567[[#This Row],[列2]])&lt;30,
                  "00",
                  30),
              "00")</f>
        <v>00</v>
      </c>
      <c r="I25" s="124" t="s">
        <v>37</v>
      </c>
      <c r="J25" s="125">
        <f>IFERROR((テーブル14567[[#This Row],[列5]]+テーブル14567[[#This Row],[列7]]/60)*$C$5,"")</f>
        <v>0</v>
      </c>
      <c r="K25" s="126" t="s">
        <v>8</v>
      </c>
      <c r="L25" s="131"/>
      <c r="M25" s="128"/>
      <c r="N25" s="152"/>
      <c r="O25" s="115"/>
    </row>
    <row r="26" spans="1:15" ht="22.5" customHeight="1">
      <c r="A26" s="92"/>
      <c r="B26" s="129" t="str">
        <f>IF(テーブル14567[[#This Row],[列1]]="",
    "",
    TEXT(テーブル14567[[#This Row],[列1]],"(aaa)"))</f>
        <v/>
      </c>
      <c r="C26" s="87" t="s">
        <v>34</v>
      </c>
      <c r="D26" s="119" t="s">
        <v>35</v>
      </c>
      <c r="E26" s="88" t="s">
        <v>34</v>
      </c>
      <c r="F26" s="121">
        <f>IFERROR(HOUR(テーブル14567[[#This Row],[列4]]-テーブル14567[[#This Row],[列13]]-テーブル14567[[#This Row],[列2]]),
              0)</f>
        <v>0</v>
      </c>
      <c r="G26" s="122" t="s">
        <v>36</v>
      </c>
      <c r="H26" s="130" t="str">
        <f>IFERROR(IF(MINUTE(テーブル14567[[#This Row],[列4]]-テーブル14567[[#This Row],[列13]]-テーブル14567[[#This Row],[列2]])&lt;30,
                  "00",
                  30),
              "00")</f>
        <v>00</v>
      </c>
      <c r="I26" s="124" t="s">
        <v>37</v>
      </c>
      <c r="J26" s="125">
        <f>IFERROR((テーブル14567[[#This Row],[列5]]+テーブル14567[[#This Row],[列7]]/60)*$C$5,"")</f>
        <v>0</v>
      </c>
      <c r="K26" s="126" t="s">
        <v>8</v>
      </c>
      <c r="L26" s="131"/>
      <c r="M26" s="128"/>
      <c r="N26" s="152"/>
      <c r="O26" s="115"/>
    </row>
    <row r="27" spans="1:15" ht="22.5" customHeight="1">
      <c r="A27" s="92"/>
      <c r="B27" s="129" t="str">
        <f>IF(テーブル14567[[#This Row],[列1]]="",
    "",
    TEXT(テーブル14567[[#This Row],[列1]],"(aaa)"))</f>
        <v/>
      </c>
      <c r="C27" s="87" t="s">
        <v>34</v>
      </c>
      <c r="D27" s="119" t="s">
        <v>35</v>
      </c>
      <c r="E27" s="88" t="s">
        <v>34</v>
      </c>
      <c r="F27" s="121">
        <f>IFERROR(HOUR(テーブル14567[[#This Row],[列4]]-テーブル14567[[#This Row],[列13]]-テーブル14567[[#This Row],[列2]]),
              0)</f>
        <v>0</v>
      </c>
      <c r="G27" s="122" t="s">
        <v>36</v>
      </c>
      <c r="H27" s="130" t="str">
        <f>IFERROR(IF(MINUTE(テーブル14567[[#This Row],[列4]]-テーブル14567[[#This Row],[列13]]-テーブル14567[[#This Row],[列2]])&lt;30,
                  "00",
                  30),
              "00")</f>
        <v>00</v>
      </c>
      <c r="I27" s="124" t="s">
        <v>37</v>
      </c>
      <c r="J27" s="125">
        <f>IFERROR((テーブル14567[[#This Row],[列5]]+テーブル14567[[#This Row],[列7]]/60)*$C$5,"")</f>
        <v>0</v>
      </c>
      <c r="K27" s="126" t="s">
        <v>8</v>
      </c>
      <c r="L27" s="131"/>
      <c r="M27" s="128"/>
      <c r="N27" s="152"/>
      <c r="O27" s="115"/>
    </row>
    <row r="28" spans="1:15" ht="22.5" customHeight="1">
      <c r="A28" s="92"/>
      <c r="B28" s="129" t="str">
        <f>IF(テーブル14567[[#This Row],[列1]]="",
    "",
    TEXT(テーブル14567[[#This Row],[列1]],"(aaa)"))</f>
        <v/>
      </c>
      <c r="C28" s="87" t="s">
        <v>34</v>
      </c>
      <c r="D28" s="119" t="s">
        <v>35</v>
      </c>
      <c r="E28" s="88" t="s">
        <v>34</v>
      </c>
      <c r="F28" s="121">
        <f>IFERROR(HOUR(テーブル14567[[#This Row],[列4]]-テーブル14567[[#This Row],[列13]]-テーブル14567[[#This Row],[列2]]),
              0)</f>
        <v>0</v>
      </c>
      <c r="G28" s="122" t="s">
        <v>36</v>
      </c>
      <c r="H28" s="130" t="str">
        <f>IFERROR(IF(MINUTE(テーブル14567[[#This Row],[列4]]-テーブル14567[[#This Row],[列13]]-テーブル14567[[#This Row],[列2]])&lt;30,
                  "00",
                  30),
              "00")</f>
        <v>00</v>
      </c>
      <c r="I28" s="124" t="s">
        <v>37</v>
      </c>
      <c r="J28" s="125">
        <f>IFERROR((テーブル14567[[#This Row],[列5]]+テーブル14567[[#This Row],[列7]]/60)*$C$5,"")</f>
        <v>0</v>
      </c>
      <c r="K28" s="126" t="s">
        <v>8</v>
      </c>
      <c r="L28" s="131"/>
      <c r="M28" s="128"/>
      <c r="N28" s="152"/>
      <c r="O28" s="115"/>
    </row>
    <row r="29" spans="1:15" ht="22.5" customHeight="1">
      <c r="A29" s="92"/>
      <c r="B29" s="129" t="str">
        <f>IF(テーブル14567[[#This Row],[列1]]="",
    "",
    TEXT(テーブル14567[[#This Row],[列1]],"(aaa)"))</f>
        <v/>
      </c>
      <c r="C29" s="87" t="s">
        <v>34</v>
      </c>
      <c r="D29" s="119" t="s">
        <v>35</v>
      </c>
      <c r="E29" s="88" t="s">
        <v>34</v>
      </c>
      <c r="F29" s="121">
        <f>IFERROR(HOUR(テーブル14567[[#This Row],[列4]]-テーブル14567[[#This Row],[列13]]-テーブル14567[[#This Row],[列2]]),
              0)</f>
        <v>0</v>
      </c>
      <c r="G29" s="122" t="s">
        <v>36</v>
      </c>
      <c r="H29" s="130" t="str">
        <f>IFERROR(IF(MINUTE(テーブル14567[[#This Row],[列4]]-テーブル14567[[#This Row],[列13]]-テーブル14567[[#This Row],[列2]])&lt;30,
                  "00",
                  30),
              "00")</f>
        <v>00</v>
      </c>
      <c r="I29" s="124" t="s">
        <v>37</v>
      </c>
      <c r="J29" s="125">
        <f>IFERROR((テーブル14567[[#This Row],[列5]]+テーブル14567[[#This Row],[列7]]/60)*$C$5,"")</f>
        <v>0</v>
      </c>
      <c r="K29" s="126" t="s">
        <v>8</v>
      </c>
      <c r="L29" s="131"/>
      <c r="M29" s="128"/>
      <c r="N29" s="152"/>
      <c r="O29" s="115"/>
    </row>
    <row r="30" spans="1:15" ht="22.5" customHeight="1" thickBot="1">
      <c r="A30" s="93"/>
      <c r="B30" s="133" t="str">
        <f>IF(テーブル14567[[#This Row],[列1]]="",
    "",
    TEXT(テーブル14567[[#This Row],[列1]],"(aaa)"))</f>
        <v/>
      </c>
      <c r="C30" s="89" t="s">
        <v>34</v>
      </c>
      <c r="D30" s="135" t="s">
        <v>35</v>
      </c>
      <c r="E30" s="90" t="s">
        <v>34</v>
      </c>
      <c r="F30" s="137">
        <f>IFERROR(HOUR(テーブル14567[[#This Row],[列4]]-テーブル14567[[#This Row],[列13]]-テーブル14567[[#This Row],[列2]]),
              0)</f>
        <v>0</v>
      </c>
      <c r="G30" s="138" t="s">
        <v>36</v>
      </c>
      <c r="H30" s="139" t="str">
        <f>IFERROR(IF(MINUTE(テーブル14567[[#This Row],[列4]]-テーブル14567[[#This Row],[列13]]-テーブル14567[[#This Row],[列2]])&lt;30,
                  "00",
                  30),
              "00")</f>
        <v>00</v>
      </c>
      <c r="I30" s="140" t="s">
        <v>37</v>
      </c>
      <c r="J30" s="141">
        <f>IFERROR((テーブル14567[[#This Row],[列5]]+テーブル14567[[#This Row],[列7]]/60)*$C$5,"")</f>
        <v>0</v>
      </c>
      <c r="K30" s="142" t="s">
        <v>8</v>
      </c>
      <c r="L30" s="143"/>
      <c r="M30" s="144"/>
      <c r="N30" s="152"/>
      <c r="O30" s="115"/>
    </row>
    <row r="31" spans="1:15" ht="22.5" customHeight="1" thickBot="1">
      <c r="A31" s="269" t="s">
        <v>46</v>
      </c>
      <c r="B31" s="270"/>
      <c r="C31" s="260"/>
      <c r="D31" s="261"/>
      <c r="E31" s="262"/>
      <c r="F31" s="263">
        <f>SUM(テーブル14567[[#All],[列5]])+SUM(テーブル14567[[#All],[列7]])/60</f>
        <v>0</v>
      </c>
      <c r="G31" s="264"/>
      <c r="H31" s="265" t="s">
        <v>38</v>
      </c>
      <c r="I31" s="266"/>
      <c r="J31" s="145">
        <f>SUM(テーブル14567[[#All],[列9]])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⑧年月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IF(テーブル145678[[#This Row],[列1]]="",
    "",
    TEXT(テーブル145678[[#This Row],[列1]],"(aaa)"))</f>
        <v/>
      </c>
      <c r="C8" s="85" t="s">
        <v>55</v>
      </c>
      <c r="D8" s="105" t="s">
        <v>26</v>
      </c>
      <c r="E8" s="86" t="s">
        <v>55</v>
      </c>
      <c r="F8" s="106">
        <f>IFERROR(HOUR(テーブル145678[[#This Row],[列4]]-テーブル145678[[#This Row],[列13]]-テーブル145678[[#This Row],[列2]]),
              0)</f>
        <v>0</v>
      </c>
      <c r="G8" s="107" t="s">
        <v>36</v>
      </c>
      <c r="H8" s="108" t="str">
        <f>IFERROR(IF(MINUTE(テーブル145678[[#This Row],[列4]]-テーブル145678[[#This Row],[列13]]-テーブル145678[[#This Row],[列2]])&lt;30,
                  "00",
                  30),
              "00")</f>
        <v>00</v>
      </c>
      <c r="I8" s="109" t="s">
        <v>37</v>
      </c>
      <c r="J8" s="110">
        <f>IFERROR((テーブル145678[[#This Row],[列5]]+テーブル145678[[#This Row],[列7]]/60)*$C$5,"")</f>
        <v>0</v>
      </c>
      <c r="K8" s="111" t="s">
        <v>8</v>
      </c>
      <c r="L8" s="112"/>
      <c r="M8" s="113"/>
      <c r="N8" s="152"/>
      <c r="O8" s="115"/>
    </row>
    <row r="9" spans="1:15" ht="22.5" customHeight="1">
      <c r="A9" s="92"/>
      <c r="B9" s="117" t="str">
        <f>IF(テーブル145678[[#This Row],[列1]]="",
    "",
    TEXT(テーブル145678[[#This Row],[列1]],"(aaa)"))</f>
        <v/>
      </c>
      <c r="C9" s="87" t="s">
        <v>55</v>
      </c>
      <c r="D9" s="119" t="s">
        <v>26</v>
      </c>
      <c r="E9" s="88" t="s">
        <v>55</v>
      </c>
      <c r="F9" s="121">
        <f>IFERROR(HOUR(テーブル145678[[#This Row],[列4]]-テーブル145678[[#This Row],[列13]]-テーブル145678[[#This Row],[列2]]),
              0)</f>
        <v>0</v>
      </c>
      <c r="G9" s="122" t="s">
        <v>36</v>
      </c>
      <c r="H9" s="123" t="str">
        <f>IFERROR(IF(MINUTE(テーブル145678[[#This Row],[列4]]-テーブル145678[[#This Row],[列13]]-テーブル145678[[#This Row],[列2]])&lt;30,
                  "00",
                  30),
              "00")</f>
        <v>00</v>
      </c>
      <c r="I9" s="124" t="s">
        <v>37</v>
      </c>
      <c r="J9" s="125">
        <f>IFERROR((テーブル145678[[#This Row],[列5]]+テーブル145678[[#This Row],[列7]]/60)*$C$5,"")</f>
        <v>0</v>
      </c>
      <c r="K9" s="126" t="s">
        <v>8</v>
      </c>
      <c r="L9" s="127"/>
      <c r="M9" s="128"/>
      <c r="N9" s="152"/>
      <c r="O9" s="115"/>
    </row>
    <row r="10" spans="1:15" ht="22.5" customHeight="1">
      <c r="A10" s="92"/>
      <c r="B10" s="129" t="str">
        <f>IF(テーブル145678[[#This Row],[列1]]="",
    "",
    TEXT(テーブル145678[[#This Row],[列1]],"(aaa)"))</f>
        <v/>
      </c>
      <c r="C10" s="87" t="s">
        <v>55</v>
      </c>
      <c r="D10" s="119" t="s">
        <v>26</v>
      </c>
      <c r="E10" s="88" t="s">
        <v>55</v>
      </c>
      <c r="F10" s="121">
        <f>IFERROR(HOUR(テーブル145678[[#This Row],[列4]]-テーブル145678[[#This Row],[列13]]-テーブル145678[[#This Row],[列2]]),
              0)</f>
        <v>0</v>
      </c>
      <c r="G10" s="122" t="s">
        <v>36</v>
      </c>
      <c r="H10" s="130" t="str">
        <f>IFERROR(IF(MINUTE(テーブル145678[[#This Row],[列4]]-テーブル145678[[#This Row],[列13]]-テーブル145678[[#This Row],[列2]])&lt;30,
                  "00",
                  30),
              "00")</f>
        <v>00</v>
      </c>
      <c r="I10" s="124" t="s">
        <v>37</v>
      </c>
      <c r="J10" s="125">
        <f>IFERROR((テーブル145678[[#This Row],[列5]]+テーブル145678[[#This Row],[列7]]/60)*$C$5,"")</f>
        <v>0</v>
      </c>
      <c r="K10" s="126" t="s">
        <v>8</v>
      </c>
      <c r="L10" s="131"/>
      <c r="M10" s="128"/>
      <c r="N10" s="152"/>
      <c r="O10" s="115"/>
    </row>
    <row r="11" spans="1:15" ht="22.5" customHeight="1">
      <c r="A11" s="92"/>
      <c r="B11" s="129" t="str">
        <f>IF(テーブル145678[[#This Row],[列1]]="",
    "",
    TEXT(テーブル145678[[#This Row],[列1]],"(aaa)"))</f>
        <v/>
      </c>
      <c r="C11" s="87" t="s">
        <v>34</v>
      </c>
      <c r="D11" s="119" t="s">
        <v>35</v>
      </c>
      <c r="E11" s="88" t="s">
        <v>34</v>
      </c>
      <c r="F11" s="121">
        <f>IFERROR(HOUR(テーブル145678[[#This Row],[列4]]-テーブル145678[[#This Row],[列13]]-テーブル145678[[#This Row],[列2]]),
              0)</f>
        <v>0</v>
      </c>
      <c r="G11" s="122" t="s">
        <v>36</v>
      </c>
      <c r="H11" s="130" t="str">
        <f>IFERROR(IF(MINUTE(テーブル145678[[#This Row],[列4]]-テーブル145678[[#This Row],[列13]]-テーブル145678[[#This Row],[列2]])&lt;30,
                  "00",
                  30),
              "00")</f>
        <v>00</v>
      </c>
      <c r="I11" s="124" t="s">
        <v>37</v>
      </c>
      <c r="J11" s="125">
        <f>IFERROR((テーブル145678[[#This Row],[列5]]+テーブル145678[[#This Row],[列7]]/60)*$C$5,"")</f>
        <v>0</v>
      </c>
      <c r="K11" s="126" t="s">
        <v>8</v>
      </c>
      <c r="L11" s="131"/>
      <c r="M11" s="128"/>
      <c r="N11" s="152"/>
      <c r="O11" s="115"/>
    </row>
    <row r="12" spans="1:15" ht="22.5" customHeight="1">
      <c r="A12" s="92"/>
      <c r="B12" s="129" t="str">
        <f>IF(テーブル145678[[#This Row],[列1]]="",
    "",
    TEXT(テーブル145678[[#This Row],[列1]],"(aaa)"))</f>
        <v/>
      </c>
      <c r="C12" s="87" t="s">
        <v>34</v>
      </c>
      <c r="D12" s="119" t="s">
        <v>35</v>
      </c>
      <c r="E12" s="88" t="s">
        <v>34</v>
      </c>
      <c r="F12" s="121">
        <f>IFERROR(HOUR(テーブル145678[[#This Row],[列4]]-テーブル145678[[#This Row],[列13]]-テーブル145678[[#This Row],[列2]]),
              0)</f>
        <v>0</v>
      </c>
      <c r="G12" s="122" t="s">
        <v>36</v>
      </c>
      <c r="H12" s="130" t="str">
        <f>IFERROR(IF(MINUTE(テーブル145678[[#This Row],[列4]]-テーブル145678[[#This Row],[列13]]-テーブル145678[[#This Row],[列2]])&lt;30,
                  "00",
                  30),
              "00")</f>
        <v>00</v>
      </c>
      <c r="I12" s="124" t="s">
        <v>37</v>
      </c>
      <c r="J12" s="125">
        <f>IFERROR((テーブル145678[[#This Row],[列5]]+テーブル145678[[#This Row],[列7]]/60)*$C$5,"")</f>
        <v>0</v>
      </c>
      <c r="K12" s="126" t="s">
        <v>8</v>
      </c>
      <c r="L12" s="131"/>
      <c r="M12" s="128"/>
      <c r="N12" s="152"/>
      <c r="O12" s="115"/>
    </row>
    <row r="13" spans="1:15" ht="22.5" customHeight="1">
      <c r="A13" s="92"/>
      <c r="B13" s="129" t="str">
        <f>IF(テーブル145678[[#This Row],[列1]]="",
    "",
    TEXT(テーブル145678[[#This Row],[列1]],"(aaa)"))</f>
        <v/>
      </c>
      <c r="C13" s="87" t="s">
        <v>34</v>
      </c>
      <c r="D13" s="119" t="s">
        <v>35</v>
      </c>
      <c r="E13" s="88" t="s">
        <v>34</v>
      </c>
      <c r="F13" s="121">
        <f>IFERROR(HOUR(テーブル145678[[#This Row],[列4]]-テーブル145678[[#This Row],[列13]]-テーブル145678[[#This Row],[列2]]),
              0)</f>
        <v>0</v>
      </c>
      <c r="G13" s="122" t="s">
        <v>36</v>
      </c>
      <c r="H13" s="130" t="str">
        <f>IFERROR(IF(MINUTE(テーブル145678[[#This Row],[列4]]-テーブル145678[[#This Row],[列13]]-テーブル145678[[#This Row],[列2]])&lt;30,
                  "00",
                  30),
              "00")</f>
        <v>00</v>
      </c>
      <c r="I13" s="124" t="s">
        <v>37</v>
      </c>
      <c r="J13" s="125">
        <f>IFERROR((テーブル145678[[#This Row],[列5]]+テーブル145678[[#This Row],[列7]]/60)*$C$5,"")</f>
        <v>0</v>
      </c>
      <c r="K13" s="126" t="s">
        <v>8</v>
      </c>
      <c r="L13" s="131"/>
      <c r="M13" s="128"/>
      <c r="N13" s="152"/>
      <c r="O13" s="115"/>
    </row>
    <row r="14" spans="1:15" ht="22.5" customHeight="1">
      <c r="A14" s="92"/>
      <c r="B14" s="129" t="str">
        <f>IF(テーブル145678[[#This Row],[列1]]="",
    "",
    TEXT(テーブル145678[[#This Row],[列1]],"(aaa)"))</f>
        <v/>
      </c>
      <c r="C14" s="87" t="s">
        <v>34</v>
      </c>
      <c r="D14" s="119" t="s">
        <v>35</v>
      </c>
      <c r="E14" s="88" t="s">
        <v>34</v>
      </c>
      <c r="F14" s="121">
        <f>IFERROR(HOUR(テーブル145678[[#This Row],[列4]]-テーブル145678[[#This Row],[列13]]-テーブル145678[[#This Row],[列2]]),
              0)</f>
        <v>0</v>
      </c>
      <c r="G14" s="122" t="s">
        <v>36</v>
      </c>
      <c r="H14" s="130" t="str">
        <f>IFERROR(IF(MINUTE(テーブル145678[[#This Row],[列4]]-テーブル145678[[#This Row],[列13]]-テーブル145678[[#This Row],[列2]])&lt;30,
                  "00",
                  30),
              "00")</f>
        <v>00</v>
      </c>
      <c r="I14" s="124" t="s">
        <v>37</v>
      </c>
      <c r="J14" s="125">
        <f>IFERROR((テーブル145678[[#This Row],[列5]]+テーブル145678[[#This Row],[列7]]/60)*$C$5,"")</f>
        <v>0</v>
      </c>
      <c r="K14" s="126" t="s">
        <v>8</v>
      </c>
      <c r="L14" s="131"/>
      <c r="M14" s="128"/>
      <c r="N14" s="152"/>
      <c r="O14" s="115"/>
    </row>
    <row r="15" spans="1:15" ht="22.5" customHeight="1">
      <c r="A15" s="92"/>
      <c r="B15" s="129" t="str">
        <f>IF(テーブル145678[[#This Row],[列1]]="",
    "",
    TEXT(テーブル145678[[#This Row],[列1]],"(aaa)"))</f>
        <v/>
      </c>
      <c r="C15" s="87" t="s">
        <v>34</v>
      </c>
      <c r="D15" s="119" t="s">
        <v>35</v>
      </c>
      <c r="E15" s="88" t="s">
        <v>34</v>
      </c>
      <c r="F15" s="121">
        <f>IFERROR(HOUR(テーブル145678[[#This Row],[列4]]-テーブル145678[[#This Row],[列13]]-テーブル145678[[#This Row],[列2]]),
              0)</f>
        <v>0</v>
      </c>
      <c r="G15" s="122" t="s">
        <v>36</v>
      </c>
      <c r="H15" s="130" t="str">
        <f>IFERROR(IF(MINUTE(テーブル145678[[#This Row],[列4]]-テーブル145678[[#This Row],[列13]]-テーブル145678[[#This Row],[列2]])&lt;30,
                  "00",
                  30),
              "00")</f>
        <v>00</v>
      </c>
      <c r="I15" s="124" t="s">
        <v>37</v>
      </c>
      <c r="J15" s="125">
        <f>IFERROR((テーブル145678[[#This Row],[列5]]+テーブル145678[[#This Row],[列7]]/60)*$C$5,"")</f>
        <v>0</v>
      </c>
      <c r="K15" s="126" t="s">
        <v>8</v>
      </c>
      <c r="L15" s="131"/>
      <c r="M15" s="128"/>
      <c r="N15" s="152"/>
      <c r="O15" s="115"/>
    </row>
    <row r="16" spans="1:15" ht="22.5" customHeight="1">
      <c r="A16" s="92"/>
      <c r="B16" s="129" t="str">
        <f>IF(テーブル145678[[#This Row],[列1]]="",
    "",
    TEXT(テーブル145678[[#This Row],[列1]],"(aaa)"))</f>
        <v/>
      </c>
      <c r="C16" s="87" t="s">
        <v>34</v>
      </c>
      <c r="D16" s="119" t="s">
        <v>35</v>
      </c>
      <c r="E16" s="88" t="s">
        <v>34</v>
      </c>
      <c r="F16" s="121">
        <f>IFERROR(HOUR(テーブル145678[[#This Row],[列4]]-テーブル145678[[#This Row],[列13]]-テーブル145678[[#This Row],[列2]]),
              0)</f>
        <v>0</v>
      </c>
      <c r="G16" s="122" t="s">
        <v>36</v>
      </c>
      <c r="H16" s="130" t="str">
        <f>IFERROR(IF(MINUTE(テーブル145678[[#This Row],[列4]]-テーブル145678[[#This Row],[列13]]-テーブル145678[[#This Row],[列2]])&lt;30,
                  "00",
                  30),
              "00")</f>
        <v>00</v>
      </c>
      <c r="I16" s="124" t="s">
        <v>37</v>
      </c>
      <c r="J16" s="125">
        <f>IFERROR((テーブル145678[[#This Row],[列5]]+テーブル145678[[#This Row],[列7]]/60)*$C$5,"")</f>
        <v>0</v>
      </c>
      <c r="K16" s="126" t="s">
        <v>8</v>
      </c>
      <c r="L16" s="131"/>
      <c r="M16" s="128"/>
      <c r="N16" s="152"/>
      <c r="O16" s="115"/>
    </row>
    <row r="17" spans="1:15" ht="22.5" customHeight="1">
      <c r="A17" s="92"/>
      <c r="B17" s="129" t="str">
        <f>IF(テーブル145678[[#This Row],[列1]]="",
    "",
    TEXT(テーブル145678[[#This Row],[列1]],"(aaa)"))</f>
        <v/>
      </c>
      <c r="C17" s="87" t="s">
        <v>34</v>
      </c>
      <c r="D17" s="119" t="s">
        <v>35</v>
      </c>
      <c r="E17" s="88" t="s">
        <v>34</v>
      </c>
      <c r="F17" s="121">
        <f>IFERROR(HOUR(テーブル145678[[#This Row],[列4]]-テーブル145678[[#This Row],[列13]]-テーブル145678[[#This Row],[列2]]),
              0)</f>
        <v>0</v>
      </c>
      <c r="G17" s="122" t="s">
        <v>36</v>
      </c>
      <c r="H17" s="130" t="str">
        <f>IFERROR(IF(MINUTE(テーブル145678[[#This Row],[列4]]-テーブル145678[[#This Row],[列13]]-テーブル145678[[#This Row],[列2]])&lt;30,
                  "00",
                  30),
              "00")</f>
        <v>00</v>
      </c>
      <c r="I17" s="124" t="s">
        <v>37</v>
      </c>
      <c r="J17" s="125">
        <f>IFERROR((テーブル145678[[#This Row],[列5]]+テーブル145678[[#This Row],[列7]]/60)*$C$5,"")</f>
        <v>0</v>
      </c>
      <c r="K17" s="126" t="s">
        <v>8</v>
      </c>
      <c r="L17" s="131"/>
      <c r="M17" s="128"/>
      <c r="N17" s="152"/>
      <c r="O17" s="115"/>
    </row>
    <row r="18" spans="1:15" ht="22.5" customHeight="1">
      <c r="A18" s="92"/>
      <c r="B18" s="129" t="str">
        <f>IF(テーブル145678[[#This Row],[列1]]="",
    "",
    TEXT(テーブル145678[[#This Row],[列1]],"(aaa)"))</f>
        <v/>
      </c>
      <c r="C18" s="87" t="s">
        <v>34</v>
      </c>
      <c r="D18" s="119" t="s">
        <v>35</v>
      </c>
      <c r="E18" s="88" t="s">
        <v>34</v>
      </c>
      <c r="F18" s="121">
        <f>IFERROR(HOUR(テーブル145678[[#This Row],[列4]]-テーブル145678[[#This Row],[列13]]-テーブル145678[[#This Row],[列2]]),
              0)</f>
        <v>0</v>
      </c>
      <c r="G18" s="122" t="s">
        <v>36</v>
      </c>
      <c r="H18" s="130" t="str">
        <f>IFERROR(IF(MINUTE(テーブル145678[[#This Row],[列4]]-テーブル145678[[#This Row],[列13]]-テーブル145678[[#This Row],[列2]])&lt;30,
                  "00",
                  30),
              "00")</f>
        <v>00</v>
      </c>
      <c r="I18" s="124" t="s">
        <v>37</v>
      </c>
      <c r="J18" s="125">
        <f>IFERROR((テーブル145678[[#This Row],[列5]]+テーブル145678[[#This Row],[列7]]/60)*$C$5,"")</f>
        <v>0</v>
      </c>
      <c r="K18" s="126" t="s">
        <v>8</v>
      </c>
      <c r="L18" s="131"/>
      <c r="M18" s="128"/>
      <c r="N18" s="152"/>
      <c r="O18" s="115"/>
    </row>
    <row r="19" spans="1:15" ht="22.5" customHeight="1">
      <c r="A19" s="92"/>
      <c r="B19" s="129" t="str">
        <f>IF(テーブル145678[[#This Row],[列1]]="",
    "",
    TEXT(テーブル145678[[#This Row],[列1]],"(aaa)"))</f>
        <v/>
      </c>
      <c r="C19" s="87" t="s">
        <v>34</v>
      </c>
      <c r="D19" s="119" t="s">
        <v>35</v>
      </c>
      <c r="E19" s="88" t="s">
        <v>34</v>
      </c>
      <c r="F19" s="121">
        <f>IFERROR(HOUR(テーブル145678[[#This Row],[列4]]-テーブル145678[[#This Row],[列13]]-テーブル145678[[#This Row],[列2]]),
              0)</f>
        <v>0</v>
      </c>
      <c r="G19" s="122" t="s">
        <v>36</v>
      </c>
      <c r="H19" s="130" t="str">
        <f>IFERROR(IF(MINUTE(テーブル145678[[#This Row],[列4]]-テーブル145678[[#This Row],[列13]]-テーブル145678[[#This Row],[列2]])&lt;30,
                  "00",
                  30),
              "00")</f>
        <v>00</v>
      </c>
      <c r="I19" s="124" t="s">
        <v>37</v>
      </c>
      <c r="J19" s="125">
        <f>IFERROR((テーブル145678[[#This Row],[列5]]+テーブル145678[[#This Row],[列7]]/60)*$C$5,"")</f>
        <v>0</v>
      </c>
      <c r="K19" s="126" t="s">
        <v>8</v>
      </c>
      <c r="L19" s="131"/>
      <c r="M19" s="128"/>
      <c r="N19" s="152"/>
      <c r="O19" s="115"/>
    </row>
    <row r="20" spans="1:15" ht="22.5" customHeight="1">
      <c r="A20" s="92"/>
      <c r="B20" s="129" t="str">
        <f>IF(テーブル145678[[#This Row],[列1]]="",
    "",
    TEXT(テーブル145678[[#This Row],[列1]],"(aaa)"))</f>
        <v/>
      </c>
      <c r="C20" s="87" t="s">
        <v>34</v>
      </c>
      <c r="D20" s="119" t="s">
        <v>35</v>
      </c>
      <c r="E20" s="88" t="s">
        <v>34</v>
      </c>
      <c r="F20" s="121">
        <f>IFERROR(HOUR(テーブル145678[[#This Row],[列4]]-テーブル145678[[#This Row],[列13]]-テーブル145678[[#This Row],[列2]]),
              0)</f>
        <v>0</v>
      </c>
      <c r="G20" s="122" t="s">
        <v>36</v>
      </c>
      <c r="H20" s="130" t="str">
        <f>IFERROR(IF(MINUTE(テーブル145678[[#This Row],[列4]]-テーブル145678[[#This Row],[列13]]-テーブル145678[[#This Row],[列2]])&lt;30,
                  "00",
                  30),
              "00")</f>
        <v>00</v>
      </c>
      <c r="I20" s="124" t="s">
        <v>37</v>
      </c>
      <c r="J20" s="125">
        <f>IFERROR((テーブル145678[[#This Row],[列5]]+テーブル145678[[#This Row],[列7]]/60)*$C$5,"")</f>
        <v>0</v>
      </c>
      <c r="K20" s="126" t="s">
        <v>8</v>
      </c>
      <c r="L20" s="131"/>
      <c r="M20" s="128"/>
      <c r="N20" s="152"/>
      <c r="O20" s="115"/>
    </row>
    <row r="21" spans="1:15" ht="22.5" customHeight="1">
      <c r="A21" s="92"/>
      <c r="B21" s="129" t="str">
        <f>IF(テーブル145678[[#This Row],[列1]]="",
    "",
    TEXT(テーブル145678[[#This Row],[列1]],"(aaa)"))</f>
        <v/>
      </c>
      <c r="C21" s="87" t="s">
        <v>34</v>
      </c>
      <c r="D21" s="119" t="s">
        <v>35</v>
      </c>
      <c r="E21" s="88" t="s">
        <v>34</v>
      </c>
      <c r="F21" s="121">
        <f>IFERROR(HOUR(テーブル145678[[#This Row],[列4]]-テーブル145678[[#This Row],[列13]]-テーブル145678[[#This Row],[列2]]),
              0)</f>
        <v>0</v>
      </c>
      <c r="G21" s="122" t="s">
        <v>36</v>
      </c>
      <c r="H21" s="130" t="str">
        <f>IFERROR(IF(MINUTE(テーブル145678[[#This Row],[列4]]-テーブル145678[[#This Row],[列13]]-テーブル145678[[#This Row],[列2]])&lt;30,
                  "00",
                  30),
              "00")</f>
        <v>00</v>
      </c>
      <c r="I21" s="124" t="s">
        <v>37</v>
      </c>
      <c r="J21" s="125">
        <f>IFERROR((テーブル145678[[#This Row],[列5]]+テーブル145678[[#This Row],[列7]]/60)*$C$5,"")</f>
        <v>0</v>
      </c>
      <c r="K21" s="126" t="s">
        <v>8</v>
      </c>
      <c r="L21" s="131"/>
      <c r="M21" s="128"/>
      <c r="N21" s="152"/>
      <c r="O21" s="115"/>
    </row>
    <row r="22" spans="1:15" ht="22.5" customHeight="1">
      <c r="A22" s="92"/>
      <c r="B22" s="129" t="str">
        <f>IF(テーブル145678[[#This Row],[列1]]="",
    "",
    TEXT(テーブル145678[[#This Row],[列1]],"(aaa)"))</f>
        <v/>
      </c>
      <c r="C22" s="87" t="s">
        <v>34</v>
      </c>
      <c r="D22" s="119" t="s">
        <v>35</v>
      </c>
      <c r="E22" s="88" t="s">
        <v>34</v>
      </c>
      <c r="F22" s="121">
        <f>IFERROR(HOUR(テーブル145678[[#This Row],[列4]]-テーブル145678[[#This Row],[列13]]-テーブル145678[[#This Row],[列2]]),
              0)</f>
        <v>0</v>
      </c>
      <c r="G22" s="122" t="s">
        <v>36</v>
      </c>
      <c r="H22" s="130" t="str">
        <f>IFERROR(IF(MINUTE(テーブル145678[[#This Row],[列4]]-テーブル145678[[#This Row],[列13]]-テーブル145678[[#This Row],[列2]])&lt;30,
                  "00",
                  30),
              "00")</f>
        <v>00</v>
      </c>
      <c r="I22" s="124" t="s">
        <v>37</v>
      </c>
      <c r="J22" s="125">
        <f>IFERROR((テーブル145678[[#This Row],[列5]]+テーブル145678[[#This Row],[列7]]/60)*$C$5,"")</f>
        <v>0</v>
      </c>
      <c r="K22" s="126" t="s">
        <v>8</v>
      </c>
      <c r="L22" s="131"/>
      <c r="M22" s="128"/>
      <c r="N22" s="152"/>
      <c r="O22" s="115"/>
    </row>
    <row r="23" spans="1:15" ht="22.5" customHeight="1">
      <c r="A23" s="92"/>
      <c r="B23" s="129" t="str">
        <f>IF(テーブル145678[[#This Row],[列1]]="",
    "",
    TEXT(テーブル145678[[#This Row],[列1]],"(aaa)"))</f>
        <v/>
      </c>
      <c r="C23" s="87" t="s">
        <v>34</v>
      </c>
      <c r="D23" s="119" t="s">
        <v>35</v>
      </c>
      <c r="E23" s="88" t="s">
        <v>34</v>
      </c>
      <c r="F23" s="121">
        <f>IFERROR(HOUR(テーブル145678[[#This Row],[列4]]-テーブル145678[[#This Row],[列13]]-テーブル145678[[#This Row],[列2]]),
              0)</f>
        <v>0</v>
      </c>
      <c r="G23" s="122" t="s">
        <v>36</v>
      </c>
      <c r="H23" s="130" t="str">
        <f>IFERROR(IF(MINUTE(テーブル145678[[#This Row],[列4]]-テーブル145678[[#This Row],[列13]]-テーブル145678[[#This Row],[列2]])&lt;30,
                  "00",
                  30),
              "00")</f>
        <v>00</v>
      </c>
      <c r="I23" s="124" t="s">
        <v>37</v>
      </c>
      <c r="J23" s="125">
        <f>IFERROR((テーブル145678[[#This Row],[列5]]+テーブル145678[[#This Row],[列7]]/60)*$C$5,"")</f>
        <v>0</v>
      </c>
      <c r="K23" s="126" t="s">
        <v>8</v>
      </c>
      <c r="L23" s="131"/>
      <c r="M23" s="128"/>
      <c r="N23" s="152"/>
      <c r="O23" s="115"/>
    </row>
    <row r="24" spans="1:15" ht="22.5" customHeight="1">
      <c r="A24" s="92"/>
      <c r="B24" s="129" t="str">
        <f>IF(テーブル145678[[#This Row],[列1]]="",
    "",
    TEXT(テーブル145678[[#This Row],[列1]],"(aaa)"))</f>
        <v/>
      </c>
      <c r="C24" s="87" t="s">
        <v>34</v>
      </c>
      <c r="D24" s="119" t="s">
        <v>35</v>
      </c>
      <c r="E24" s="88" t="s">
        <v>34</v>
      </c>
      <c r="F24" s="121">
        <f>IFERROR(HOUR(テーブル145678[[#This Row],[列4]]-テーブル145678[[#This Row],[列13]]-テーブル145678[[#This Row],[列2]]),
              0)</f>
        <v>0</v>
      </c>
      <c r="G24" s="122" t="s">
        <v>36</v>
      </c>
      <c r="H24" s="130" t="str">
        <f>IFERROR(IF(MINUTE(テーブル145678[[#This Row],[列4]]-テーブル145678[[#This Row],[列13]]-テーブル145678[[#This Row],[列2]])&lt;30,
                  "00",
                  30),
              "00")</f>
        <v>00</v>
      </c>
      <c r="I24" s="124" t="s">
        <v>37</v>
      </c>
      <c r="J24" s="125">
        <f>IFERROR((テーブル145678[[#This Row],[列5]]+テーブル145678[[#This Row],[列7]]/60)*$C$5,"")</f>
        <v>0</v>
      </c>
      <c r="K24" s="126" t="s">
        <v>8</v>
      </c>
      <c r="L24" s="127"/>
      <c r="M24" s="128"/>
      <c r="N24" s="152"/>
      <c r="O24" s="115"/>
    </row>
    <row r="25" spans="1:15" ht="22.5" customHeight="1">
      <c r="A25" s="92"/>
      <c r="B25" s="129" t="str">
        <f>IF(テーブル145678[[#This Row],[列1]]="",
    "",
    TEXT(テーブル145678[[#This Row],[列1]],"(aaa)"))</f>
        <v/>
      </c>
      <c r="C25" s="87" t="s">
        <v>34</v>
      </c>
      <c r="D25" s="119" t="s">
        <v>35</v>
      </c>
      <c r="E25" s="88" t="s">
        <v>34</v>
      </c>
      <c r="F25" s="121">
        <f>IFERROR(HOUR(テーブル145678[[#This Row],[列4]]-テーブル145678[[#This Row],[列13]]-テーブル145678[[#This Row],[列2]]),
              0)</f>
        <v>0</v>
      </c>
      <c r="G25" s="122" t="s">
        <v>36</v>
      </c>
      <c r="H25" s="130" t="str">
        <f>IFERROR(IF(MINUTE(テーブル145678[[#This Row],[列4]]-テーブル145678[[#This Row],[列13]]-テーブル145678[[#This Row],[列2]])&lt;30,
                  "00",
                  30),
              "00")</f>
        <v>00</v>
      </c>
      <c r="I25" s="124" t="s">
        <v>37</v>
      </c>
      <c r="J25" s="125">
        <f>IFERROR((テーブル145678[[#This Row],[列5]]+テーブル145678[[#This Row],[列7]]/60)*$C$5,"")</f>
        <v>0</v>
      </c>
      <c r="K25" s="126" t="s">
        <v>8</v>
      </c>
      <c r="L25" s="131"/>
      <c r="M25" s="128"/>
      <c r="N25" s="152"/>
      <c r="O25" s="115"/>
    </row>
    <row r="26" spans="1:15" ht="22.5" customHeight="1">
      <c r="A26" s="92"/>
      <c r="B26" s="129" t="str">
        <f>IF(テーブル145678[[#This Row],[列1]]="",
    "",
    TEXT(テーブル145678[[#This Row],[列1]],"(aaa)"))</f>
        <v/>
      </c>
      <c r="C26" s="87" t="s">
        <v>34</v>
      </c>
      <c r="D26" s="119" t="s">
        <v>35</v>
      </c>
      <c r="E26" s="88" t="s">
        <v>34</v>
      </c>
      <c r="F26" s="121">
        <f>IFERROR(HOUR(テーブル145678[[#This Row],[列4]]-テーブル145678[[#This Row],[列13]]-テーブル145678[[#This Row],[列2]]),
              0)</f>
        <v>0</v>
      </c>
      <c r="G26" s="122" t="s">
        <v>36</v>
      </c>
      <c r="H26" s="130" t="str">
        <f>IFERROR(IF(MINUTE(テーブル145678[[#This Row],[列4]]-テーブル145678[[#This Row],[列13]]-テーブル145678[[#This Row],[列2]])&lt;30,
                  "00",
                  30),
              "00")</f>
        <v>00</v>
      </c>
      <c r="I26" s="124" t="s">
        <v>37</v>
      </c>
      <c r="J26" s="125">
        <f>IFERROR((テーブル145678[[#This Row],[列5]]+テーブル145678[[#This Row],[列7]]/60)*$C$5,"")</f>
        <v>0</v>
      </c>
      <c r="K26" s="126" t="s">
        <v>8</v>
      </c>
      <c r="L26" s="131"/>
      <c r="M26" s="128"/>
      <c r="N26" s="152"/>
      <c r="O26" s="115"/>
    </row>
    <row r="27" spans="1:15" ht="22.5" customHeight="1">
      <c r="A27" s="92"/>
      <c r="B27" s="129" t="str">
        <f>IF(テーブル145678[[#This Row],[列1]]="",
    "",
    TEXT(テーブル145678[[#This Row],[列1]],"(aaa)"))</f>
        <v/>
      </c>
      <c r="C27" s="87" t="s">
        <v>34</v>
      </c>
      <c r="D27" s="119" t="s">
        <v>35</v>
      </c>
      <c r="E27" s="88" t="s">
        <v>34</v>
      </c>
      <c r="F27" s="121">
        <f>IFERROR(HOUR(テーブル145678[[#This Row],[列4]]-テーブル145678[[#This Row],[列13]]-テーブル145678[[#This Row],[列2]]),
              0)</f>
        <v>0</v>
      </c>
      <c r="G27" s="122" t="s">
        <v>36</v>
      </c>
      <c r="H27" s="130" t="str">
        <f>IFERROR(IF(MINUTE(テーブル145678[[#This Row],[列4]]-テーブル145678[[#This Row],[列13]]-テーブル145678[[#This Row],[列2]])&lt;30,
                  "00",
                  30),
              "00")</f>
        <v>00</v>
      </c>
      <c r="I27" s="124" t="s">
        <v>37</v>
      </c>
      <c r="J27" s="125">
        <f>IFERROR((テーブル145678[[#This Row],[列5]]+テーブル145678[[#This Row],[列7]]/60)*$C$5,"")</f>
        <v>0</v>
      </c>
      <c r="K27" s="126" t="s">
        <v>8</v>
      </c>
      <c r="L27" s="131"/>
      <c r="M27" s="128"/>
      <c r="N27" s="152"/>
      <c r="O27" s="115"/>
    </row>
    <row r="28" spans="1:15" ht="22.5" customHeight="1">
      <c r="A28" s="92"/>
      <c r="B28" s="129" t="str">
        <f>IF(テーブル145678[[#This Row],[列1]]="",
    "",
    TEXT(テーブル145678[[#This Row],[列1]],"(aaa)"))</f>
        <v/>
      </c>
      <c r="C28" s="87" t="s">
        <v>34</v>
      </c>
      <c r="D28" s="119" t="s">
        <v>35</v>
      </c>
      <c r="E28" s="88" t="s">
        <v>34</v>
      </c>
      <c r="F28" s="121">
        <f>IFERROR(HOUR(テーブル145678[[#This Row],[列4]]-テーブル145678[[#This Row],[列13]]-テーブル145678[[#This Row],[列2]]),
              0)</f>
        <v>0</v>
      </c>
      <c r="G28" s="122" t="s">
        <v>36</v>
      </c>
      <c r="H28" s="130" t="str">
        <f>IFERROR(IF(MINUTE(テーブル145678[[#This Row],[列4]]-テーブル145678[[#This Row],[列13]]-テーブル145678[[#This Row],[列2]])&lt;30,
                  "00",
                  30),
              "00")</f>
        <v>00</v>
      </c>
      <c r="I28" s="124" t="s">
        <v>37</v>
      </c>
      <c r="J28" s="125">
        <f>IFERROR((テーブル145678[[#This Row],[列5]]+テーブル145678[[#This Row],[列7]]/60)*$C$5,"")</f>
        <v>0</v>
      </c>
      <c r="K28" s="126" t="s">
        <v>8</v>
      </c>
      <c r="L28" s="131"/>
      <c r="M28" s="128"/>
      <c r="N28" s="152"/>
      <c r="O28" s="115"/>
    </row>
    <row r="29" spans="1:15" ht="22.5" customHeight="1">
      <c r="A29" s="92"/>
      <c r="B29" s="129" t="str">
        <f>IF(テーブル145678[[#This Row],[列1]]="",
    "",
    TEXT(テーブル145678[[#This Row],[列1]],"(aaa)"))</f>
        <v/>
      </c>
      <c r="C29" s="87" t="s">
        <v>34</v>
      </c>
      <c r="D29" s="119" t="s">
        <v>35</v>
      </c>
      <c r="E29" s="88" t="s">
        <v>34</v>
      </c>
      <c r="F29" s="121">
        <f>IFERROR(HOUR(テーブル145678[[#This Row],[列4]]-テーブル145678[[#This Row],[列13]]-テーブル145678[[#This Row],[列2]]),
              0)</f>
        <v>0</v>
      </c>
      <c r="G29" s="122" t="s">
        <v>36</v>
      </c>
      <c r="H29" s="130" t="str">
        <f>IFERROR(IF(MINUTE(テーブル145678[[#This Row],[列4]]-テーブル145678[[#This Row],[列13]]-テーブル145678[[#This Row],[列2]])&lt;30,
                  "00",
                  30),
              "00")</f>
        <v>00</v>
      </c>
      <c r="I29" s="124" t="s">
        <v>37</v>
      </c>
      <c r="J29" s="125">
        <f>IFERROR((テーブル145678[[#This Row],[列5]]+テーブル145678[[#This Row],[列7]]/60)*$C$5,"")</f>
        <v>0</v>
      </c>
      <c r="K29" s="126" t="s">
        <v>8</v>
      </c>
      <c r="L29" s="131"/>
      <c r="M29" s="128"/>
      <c r="N29" s="152"/>
      <c r="O29" s="115"/>
    </row>
    <row r="30" spans="1:15" ht="22.5" customHeight="1" thickBot="1">
      <c r="A30" s="93"/>
      <c r="B30" s="133" t="str">
        <f>IF(テーブル145678[[#This Row],[列1]]="",
    "",
    TEXT(テーブル145678[[#This Row],[列1]],"(aaa)"))</f>
        <v/>
      </c>
      <c r="C30" s="89" t="s">
        <v>34</v>
      </c>
      <c r="D30" s="135" t="s">
        <v>35</v>
      </c>
      <c r="E30" s="90" t="s">
        <v>34</v>
      </c>
      <c r="F30" s="137">
        <f>IFERROR(HOUR(テーブル145678[[#This Row],[列4]]-テーブル145678[[#This Row],[列13]]-テーブル145678[[#This Row],[列2]]),
              0)</f>
        <v>0</v>
      </c>
      <c r="G30" s="138" t="s">
        <v>36</v>
      </c>
      <c r="H30" s="139" t="str">
        <f>IFERROR(IF(MINUTE(テーブル145678[[#This Row],[列4]]-テーブル145678[[#This Row],[列13]]-テーブル145678[[#This Row],[列2]])&lt;30,
                  "00",
                  30),
              "00")</f>
        <v>00</v>
      </c>
      <c r="I30" s="140" t="s">
        <v>37</v>
      </c>
      <c r="J30" s="141">
        <f>IFERROR((テーブル145678[[#This Row],[列5]]+テーブル145678[[#This Row],[列7]]/60)*$C$5,"")</f>
        <v>0</v>
      </c>
      <c r="K30" s="142" t="s">
        <v>8</v>
      </c>
      <c r="L30" s="143"/>
      <c r="M30" s="144"/>
      <c r="N30" s="152"/>
      <c r="O30" s="115"/>
    </row>
    <row r="31" spans="1:15" ht="22.5" customHeight="1" thickBot="1">
      <c r="A31" s="269" t="s">
        <v>46</v>
      </c>
      <c r="B31" s="270"/>
      <c r="C31" s="260"/>
      <c r="D31" s="261"/>
      <c r="E31" s="262"/>
      <c r="F31" s="263">
        <f>SUM(テーブル145678[[#All],[列5]])+SUM(テーブル145678[[#All],[列7]])/60</f>
        <v>0</v>
      </c>
      <c r="G31" s="264"/>
      <c r="H31" s="265" t="s">
        <v>38</v>
      </c>
      <c r="I31" s="266"/>
      <c r="J31" s="145">
        <f>SUM(テーブル145678[[#All],[列9]])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⑨年月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IF(テーブル1456789[[#This Row],[列1]]="",
    "",
    TEXT(テーブル1456789[[#This Row],[列1]],"(aaa)"))</f>
        <v/>
      </c>
      <c r="C8" s="85" t="s">
        <v>55</v>
      </c>
      <c r="D8" s="105" t="s">
        <v>26</v>
      </c>
      <c r="E8" s="86" t="s">
        <v>55</v>
      </c>
      <c r="F8" s="106">
        <f>IFERROR(HOUR(テーブル1456789[[#This Row],[列4]]-テーブル1456789[[#This Row],[列13]]-テーブル1456789[[#This Row],[列2]]),
              0)</f>
        <v>0</v>
      </c>
      <c r="G8" s="107" t="s">
        <v>36</v>
      </c>
      <c r="H8" s="108" t="str">
        <f>IFERROR(IF(MINUTE(テーブル1456789[[#This Row],[列4]]-テーブル1456789[[#This Row],[列13]]-テーブル1456789[[#This Row],[列2]])&lt;30,
                  "00",
                  30),
              "00")</f>
        <v>00</v>
      </c>
      <c r="I8" s="109" t="s">
        <v>37</v>
      </c>
      <c r="J8" s="110">
        <f>IFERROR((テーブル1456789[[#This Row],[列5]]+テーブル1456789[[#This Row],[列7]]/60)*$C$5,"")</f>
        <v>0</v>
      </c>
      <c r="K8" s="111" t="s">
        <v>8</v>
      </c>
      <c r="L8" s="112"/>
      <c r="M8" s="113"/>
      <c r="N8" s="152"/>
      <c r="O8" s="115"/>
    </row>
    <row r="9" spans="1:15" ht="22.5" customHeight="1">
      <c r="A9" s="92"/>
      <c r="B9" s="117" t="str">
        <f>IF(テーブル1456789[[#This Row],[列1]]="",
    "",
    TEXT(テーブル1456789[[#This Row],[列1]],"(aaa)"))</f>
        <v/>
      </c>
      <c r="C9" s="87" t="s">
        <v>55</v>
      </c>
      <c r="D9" s="119" t="s">
        <v>26</v>
      </c>
      <c r="E9" s="88" t="s">
        <v>55</v>
      </c>
      <c r="F9" s="121">
        <f>IFERROR(HOUR(テーブル1456789[[#This Row],[列4]]-テーブル1456789[[#This Row],[列13]]-テーブル1456789[[#This Row],[列2]]),
              0)</f>
        <v>0</v>
      </c>
      <c r="G9" s="122" t="s">
        <v>36</v>
      </c>
      <c r="H9" s="123" t="str">
        <f>IFERROR(IF(MINUTE(テーブル1456789[[#This Row],[列4]]-テーブル1456789[[#This Row],[列13]]-テーブル1456789[[#This Row],[列2]])&lt;30,
                  "00",
                  30),
              "00")</f>
        <v>00</v>
      </c>
      <c r="I9" s="124" t="s">
        <v>37</v>
      </c>
      <c r="J9" s="125">
        <f>IFERROR((テーブル1456789[[#This Row],[列5]]+テーブル1456789[[#This Row],[列7]]/60)*$C$5,"")</f>
        <v>0</v>
      </c>
      <c r="K9" s="126" t="s">
        <v>8</v>
      </c>
      <c r="L9" s="127"/>
      <c r="M9" s="128"/>
      <c r="N9" s="152"/>
      <c r="O9" s="115"/>
    </row>
    <row r="10" spans="1:15" ht="22.5" customHeight="1">
      <c r="A10" s="92"/>
      <c r="B10" s="129" t="str">
        <f>IF(テーブル1456789[[#This Row],[列1]]="",
    "",
    TEXT(テーブル1456789[[#This Row],[列1]],"(aaa)"))</f>
        <v/>
      </c>
      <c r="C10" s="87" t="s">
        <v>55</v>
      </c>
      <c r="D10" s="119" t="s">
        <v>26</v>
      </c>
      <c r="E10" s="88" t="s">
        <v>55</v>
      </c>
      <c r="F10" s="121">
        <f>IFERROR(HOUR(テーブル1456789[[#This Row],[列4]]-テーブル1456789[[#This Row],[列13]]-テーブル1456789[[#This Row],[列2]]),
              0)</f>
        <v>0</v>
      </c>
      <c r="G10" s="122" t="s">
        <v>36</v>
      </c>
      <c r="H10" s="130" t="str">
        <f>IFERROR(IF(MINUTE(テーブル1456789[[#This Row],[列4]]-テーブル1456789[[#This Row],[列13]]-テーブル1456789[[#This Row],[列2]])&lt;30,
                  "00",
                  30),
              "00")</f>
        <v>00</v>
      </c>
      <c r="I10" s="124" t="s">
        <v>37</v>
      </c>
      <c r="J10" s="125">
        <f>IFERROR((テーブル1456789[[#This Row],[列5]]+テーブル1456789[[#This Row],[列7]]/60)*$C$5,"")</f>
        <v>0</v>
      </c>
      <c r="K10" s="126" t="s">
        <v>8</v>
      </c>
      <c r="L10" s="131"/>
      <c r="M10" s="128"/>
      <c r="N10" s="152"/>
      <c r="O10" s="115"/>
    </row>
    <row r="11" spans="1:15" ht="22.5" customHeight="1">
      <c r="A11" s="92"/>
      <c r="B11" s="129" t="str">
        <f>IF(テーブル1456789[[#This Row],[列1]]="",
    "",
    TEXT(テーブル1456789[[#This Row],[列1]],"(aaa)"))</f>
        <v/>
      </c>
      <c r="C11" s="87" t="s">
        <v>34</v>
      </c>
      <c r="D11" s="119" t="s">
        <v>35</v>
      </c>
      <c r="E11" s="88" t="s">
        <v>34</v>
      </c>
      <c r="F11" s="121">
        <f>IFERROR(HOUR(テーブル1456789[[#This Row],[列4]]-テーブル1456789[[#This Row],[列13]]-テーブル1456789[[#This Row],[列2]]),
              0)</f>
        <v>0</v>
      </c>
      <c r="G11" s="122" t="s">
        <v>36</v>
      </c>
      <c r="H11" s="130" t="str">
        <f>IFERROR(IF(MINUTE(テーブル1456789[[#This Row],[列4]]-テーブル1456789[[#This Row],[列13]]-テーブル1456789[[#This Row],[列2]])&lt;30,
                  "00",
                  30),
              "00")</f>
        <v>00</v>
      </c>
      <c r="I11" s="124" t="s">
        <v>37</v>
      </c>
      <c r="J11" s="125">
        <f>IFERROR((テーブル1456789[[#This Row],[列5]]+テーブル1456789[[#This Row],[列7]]/60)*$C$5,"")</f>
        <v>0</v>
      </c>
      <c r="K11" s="126" t="s">
        <v>8</v>
      </c>
      <c r="L11" s="131"/>
      <c r="M11" s="128"/>
      <c r="N11" s="152"/>
      <c r="O11" s="115"/>
    </row>
    <row r="12" spans="1:15" ht="22.5" customHeight="1">
      <c r="A12" s="92"/>
      <c r="B12" s="129" t="str">
        <f>IF(テーブル1456789[[#This Row],[列1]]="",
    "",
    TEXT(テーブル1456789[[#This Row],[列1]],"(aaa)"))</f>
        <v/>
      </c>
      <c r="C12" s="87" t="s">
        <v>34</v>
      </c>
      <c r="D12" s="119" t="s">
        <v>35</v>
      </c>
      <c r="E12" s="88" t="s">
        <v>34</v>
      </c>
      <c r="F12" s="121">
        <f>IFERROR(HOUR(テーブル1456789[[#This Row],[列4]]-テーブル1456789[[#This Row],[列13]]-テーブル1456789[[#This Row],[列2]]),
              0)</f>
        <v>0</v>
      </c>
      <c r="G12" s="122" t="s">
        <v>36</v>
      </c>
      <c r="H12" s="130" t="str">
        <f>IFERROR(IF(MINUTE(テーブル1456789[[#This Row],[列4]]-テーブル1456789[[#This Row],[列13]]-テーブル1456789[[#This Row],[列2]])&lt;30,
                  "00",
                  30),
              "00")</f>
        <v>00</v>
      </c>
      <c r="I12" s="124" t="s">
        <v>37</v>
      </c>
      <c r="J12" s="125">
        <f>IFERROR((テーブル1456789[[#This Row],[列5]]+テーブル1456789[[#This Row],[列7]]/60)*$C$5,"")</f>
        <v>0</v>
      </c>
      <c r="K12" s="126" t="s">
        <v>8</v>
      </c>
      <c r="L12" s="131"/>
      <c r="M12" s="128"/>
      <c r="N12" s="152"/>
      <c r="O12" s="115"/>
    </row>
    <row r="13" spans="1:15" ht="22.5" customHeight="1">
      <c r="A13" s="92"/>
      <c r="B13" s="129" t="str">
        <f>IF(テーブル1456789[[#This Row],[列1]]="",
    "",
    TEXT(テーブル1456789[[#This Row],[列1]],"(aaa)"))</f>
        <v/>
      </c>
      <c r="C13" s="87" t="s">
        <v>34</v>
      </c>
      <c r="D13" s="119" t="s">
        <v>35</v>
      </c>
      <c r="E13" s="88" t="s">
        <v>34</v>
      </c>
      <c r="F13" s="121">
        <f>IFERROR(HOUR(テーブル1456789[[#This Row],[列4]]-テーブル1456789[[#This Row],[列13]]-テーブル1456789[[#This Row],[列2]]),
              0)</f>
        <v>0</v>
      </c>
      <c r="G13" s="122" t="s">
        <v>36</v>
      </c>
      <c r="H13" s="130" t="str">
        <f>IFERROR(IF(MINUTE(テーブル1456789[[#This Row],[列4]]-テーブル1456789[[#This Row],[列13]]-テーブル1456789[[#This Row],[列2]])&lt;30,
                  "00",
                  30),
              "00")</f>
        <v>00</v>
      </c>
      <c r="I13" s="124" t="s">
        <v>37</v>
      </c>
      <c r="J13" s="125">
        <f>IFERROR((テーブル1456789[[#This Row],[列5]]+テーブル1456789[[#This Row],[列7]]/60)*$C$5,"")</f>
        <v>0</v>
      </c>
      <c r="K13" s="126" t="s">
        <v>8</v>
      </c>
      <c r="L13" s="131"/>
      <c r="M13" s="128"/>
      <c r="N13" s="152"/>
      <c r="O13" s="115"/>
    </row>
    <row r="14" spans="1:15" ht="22.5" customHeight="1">
      <c r="A14" s="92"/>
      <c r="B14" s="129" t="str">
        <f>IF(テーブル1456789[[#This Row],[列1]]="",
    "",
    TEXT(テーブル1456789[[#This Row],[列1]],"(aaa)"))</f>
        <v/>
      </c>
      <c r="C14" s="87" t="s">
        <v>34</v>
      </c>
      <c r="D14" s="119" t="s">
        <v>35</v>
      </c>
      <c r="E14" s="88" t="s">
        <v>34</v>
      </c>
      <c r="F14" s="121">
        <f>IFERROR(HOUR(テーブル1456789[[#This Row],[列4]]-テーブル1456789[[#This Row],[列13]]-テーブル1456789[[#This Row],[列2]]),
              0)</f>
        <v>0</v>
      </c>
      <c r="G14" s="122" t="s">
        <v>36</v>
      </c>
      <c r="H14" s="130" t="str">
        <f>IFERROR(IF(MINUTE(テーブル1456789[[#This Row],[列4]]-テーブル1456789[[#This Row],[列13]]-テーブル1456789[[#This Row],[列2]])&lt;30,
                  "00",
                  30),
              "00")</f>
        <v>00</v>
      </c>
      <c r="I14" s="124" t="s">
        <v>37</v>
      </c>
      <c r="J14" s="125">
        <f>IFERROR((テーブル1456789[[#This Row],[列5]]+テーブル1456789[[#This Row],[列7]]/60)*$C$5,"")</f>
        <v>0</v>
      </c>
      <c r="K14" s="126" t="s">
        <v>8</v>
      </c>
      <c r="L14" s="131"/>
      <c r="M14" s="128"/>
      <c r="N14" s="152"/>
      <c r="O14" s="115"/>
    </row>
    <row r="15" spans="1:15" ht="22.5" customHeight="1">
      <c r="A15" s="92"/>
      <c r="B15" s="129" t="str">
        <f>IF(テーブル1456789[[#This Row],[列1]]="",
    "",
    TEXT(テーブル1456789[[#This Row],[列1]],"(aaa)"))</f>
        <v/>
      </c>
      <c r="C15" s="87" t="s">
        <v>34</v>
      </c>
      <c r="D15" s="119" t="s">
        <v>35</v>
      </c>
      <c r="E15" s="88" t="s">
        <v>34</v>
      </c>
      <c r="F15" s="121">
        <f>IFERROR(HOUR(テーブル1456789[[#This Row],[列4]]-テーブル1456789[[#This Row],[列13]]-テーブル1456789[[#This Row],[列2]]),
              0)</f>
        <v>0</v>
      </c>
      <c r="G15" s="122" t="s">
        <v>36</v>
      </c>
      <c r="H15" s="130" t="str">
        <f>IFERROR(IF(MINUTE(テーブル1456789[[#This Row],[列4]]-テーブル1456789[[#This Row],[列13]]-テーブル1456789[[#This Row],[列2]])&lt;30,
                  "00",
                  30),
              "00")</f>
        <v>00</v>
      </c>
      <c r="I15" s="124" t="s">
        <v>37</v>
      </c>
      <c r="J15" s="125">
        <f>IFERROR((テーブル1456789[[#This Row],[列5]]+テーブル1456789[[#This Row],[列7]]/60)*$C$5,"")</f>
        <v>0</v>
      </c>
      <c r="K15" s="126" t="s">
        <v>8</v>
      </c>
      <c r="L15" s="131"/>
      <c r="M15" s="128"/>
      <c r="N15" s="152"/>
      <c r="O15" s="115"/>
    </row>
    <row r="16" spans="1:15" ht="22.5" customHeight="1">
      <c r="A16" s="92"/>
      <c r="B16" s="129" t="str">
        <f>IF(テーブル1456789[[#This Row],[列1]]="",
    "",
    TEXT(テーブル1456789[[#This Row],[列1]],"(aaa)"))</f>
        <v/>
      </c>
      <c r="C16" s="87" t="s">
        <v>34</v>
      </c>
      <c r="D16" s="119" t="s">
        <v>35</v>
      </c>
      <c r="E16" s="88" t="s">
        <v>34</v>
      </c>
      <c r="F16" s="121">
        <f>IFERROR(HOUR(テーブル1456789[[#This Row],[列4]]-テーブル1456789[[#This Row],[列13]]-テーブル1456789[[#This Row],[列2]]),
              0)</f>
        <v>0</v>
      </c>
      <c r="G16" s="122" t="s">
        <v>36</v>
      </c>
      <c r="H16" s="130" t="str">
        <f>IFERROR(IF(MINUTE(テーブル1456789[[#This Row],[列4]]-テーブル1456789[[#This Row],[列13]]-テーブル1456789[[#This Row],[列2]])&lt;30,
                  "00",
                  30),
              "00")</f>
        <v>00</v>
      </c>
      <c r="I16" s="124" t="s">
        <v>37</v>
      </c>
      <c r="J16" s="125">
        <f>IFERROR((テーブル1456789[[#This Row],[列5]]+テーブル1456789[[#This Row],[列7]]/60)*$C$5,"")</f>
        <v>0</v>
      </c>
      <c r="K16" s="126" t="s">
        <v>8</v>
      </c>
      <c r="L16" s="131"/>
      <c r="M16" s="128"/>
      <c r="N16" s="152"/>
      <c r="O16" s="115"/>
    </row>
    <row r="17" spans="1:15" ht="22.5" customHeight="1">
      <c r="A17" s="92"/>
      <c r="B17" s="129" t="str">
        <f>IF(テーブル1456789[[#This Row],[列1]]="",
    "",
    TEXT(テーブル1456789[[#This Row],[列1]],"(aaa)"))</f>
        <v/>
      </c>
      <c r="C17" s="87" t="s">
        <v>34</v>
      </c>
      <c r="D17" s="119" t="s">
        <v>35</v>
      </c>
      <c r="E17" s="88" t="s">
        <v>34</v>
      </c>
      <c r="F17" s="121">
        <f>IFERROR(HOUR(テーブル1456789[[#This Row],[列4]]-テーブル1456789[[#This Row],[列13]]-テーブル1456789[[#This Row],[列2]]),
              0)</f>
        <v>0</v>
      </c>
      <c r="G17" s="122" t="s">
        <v>36</v>
      </c>
      <c r="H17" s="130" t="str">
        <f>IFERROR(IF(MINUTE(テーブル1456789[[#This Row],[列4]]-テーブル1456789[[#This Row],[列13]]-テーブル1456789[[#This Row],[列2]])&lt;30,
                  "00",
                  30),
              "00")</f>
        <v>00</v>
      </c>
      <c r="I17" s="124" t="s">
        <v>37</v>
      </c>
      <c r="J17" s="125">
        <f>IFERROR((テーブル1456789[[#This Row],[列5]]+テーブル1456789[[#This Row],[列7]]/60)*$C$5,"")</f>
        <v>0</v>
      </c>
      <c r="K17" s="126" t="s">
        <v>8</v>
      </c>
      <c r="L17" s="131"/>
      <c r="M17" s="128"/>
      <c r="N17" s="152"/>
      <c r="O17" s="115"/>
    </row>
    <row r="18" spans="1:15" ht="22.5" customHeight="1">
      <c r="A18" s="92"/>
      <c r="B18" s="129" t="str">
        <f>IF(テーブル1456789[[#This Row],[列1]]="",
    "",
    TEXT(テーブル1456789[[#This Row],[列1]],"(aaa)"))</f>
        <v/>
      </c>
      <c r="C18" s="87" t="s">
        <v>34</v>
      </c>
      <c r="D18" s="119" t="s">
        <v>35</v>
      </c>
      <c r="E18" s="88" t="s">
        <v>34</v>
      </c>
      <c r="F18" s="121">
        <f>IFERROR(HOUR(テーブル1456789[[#This Row],[列4]]-テーブル1456789[[#This Row],[列13]]-テーブル1456789[[#This Row],[列2]]),
              0)</f>
        <v>0</v>
      </c>
      <c r="G18" s="122" t="s">
        <v>36</v>
      </c>
      <c r="H18" s="130" t="str">
        <f>IFERROR(IF(MINUTE(テーブル1456789[[#This Row],[列4]]-テーブル1456789[[#This Row],[列13]]-テーブル1456789[[#This Row],[列2]])&lt;30,
                  "00",
                  30),
              "00")</f>
        <v>00</v>
      </c>
      <c r="I18" s="124" t="s">
        <v>37</v>
      </c>
      <c r="J18" s="125">
        <f>IFERROR((テーブル1456789[[#This Row],[列5]]+テーブル1456789[[#This Row],[列7]]/60)*$C$5,"")</f>
        <v>0</v>
      </c>
      <c r="K18" s="126" t="s">
        <v>8</v>
      </c>
      <c r="L18" s="131"/>
      <c r="M18" s="128"/>
      <c r="N18" s="152"/>
      <c r="O18" s="115"/>
    </row>
    <row r="19" spans="1:15" ht="22.5" customHeight="1">
      <c r="A19" s="92"/>
      <c r="B19" s="129" t="str">
        <f>IF(テーブル1456789[[#This Row],[列1]]="",
    "",
    TEXT(テーブル1456789[[#This Row],[列1]],"(aaa)"))</f>
        <v/>
      </c>
      <c r="C19" s="87" t="s">
        <v>34</v>
      </c>
      <c r="D19" s="119" t="s">
        <v>35</v>
      </c>
      <c r="E19" s="88" t="s">
        <v>34</v>
      </c>
      <c r="F19" s="121">
        <f>IFERROR(HOUR(テーブル1456789[[#This Row],[列4]]-テーブル1456789[[#This Row],[列13]]-テーブル1456789[[#This Row],[列2]]),
              0)</f>
        <v>0</v>
      </c>
      <c r="G19" s="122" t="s">
        <v>36</v>
      </c>
      <c r="H19" s="130" t="str">
        <f>IFERROR(IF(MINUTE(テーブル1456789[[#This Row],[列4]]-テーブル1456789[[#This Row],[列13]]-テーブル1456789[[#This Row],[列2]])&lt;30,
                  "00",
                  30),
              "00")</f>
        <v>00</v>
      </c>
      <c r="I19" s="124" t="s">
        <v>37</v>
      </c>
      <c r="J19" s="125">
        <f>IFERROR((テーブル1456789[[#This Row],[列5]]+テーブル1456789[[#This Row],[列7]]/60)*$C$5,"")</f>
        <v>0</v>
      </c>
      <c r="K19" s="126" t="s">
        <v>8</v>
      </c>
      <c r="L19" s="131"/>
      <c r="M19" s="128"/>
      <c r="N19" s="152"/>
      <c r="O19" s="115"/>
    </row>
    <row r="20" spans="1:15" ht="22.5" customHeight="1">
      <c r="A20" s="92"/>
      <c r="B20" s="129" t="str">
        <f>IF(テーブル1456789[[#This Row],[列1]]="",
    "",
    TEXT(テーブル1456789[[#This Row],[列1]],"(aaa)"))</f>
        <v/>
      </c>
      <c r="C20" s="87" t="s">
        <v>34</v>
      </c>
      <c r="D20" s="119" t="s">
        <v>35</v>
      </c>
      <c r="E20" s="88" t="s">
        <v>34</v>
      </c>
      <c r="F20" s="121">
        <f>IFERROR(HOUR(テーブル1456789[[#This Row],[列4]]-テーブル1456789[[#This Row],[列13]]-テーブル1456789[[#This Row],[列2]]),
              0)</f>
        <v>0</v>
      </c>
      <c r="G20" s="122" t="s">
        <v>36</v>
      </c>
      <c r="H20" s="130" t="str">
        <f>IFERROR(IF(MINUTE(テーブル1456789[[#This Row],[列4]]-テーブル1456789[[#This Row],[列13]]-テーブル1456789[[#This Row],[列2]])&lt;30,
                  "00",
                  30),
              "00")</f>
        <v>00</v>
      </c>
      <c r="I20" s="124" t="s">
        <v>37</v>
      </c>
      <c r="J20" s="125">
        <f>IFERROR((テーブル1456789[[#This Row],[列5]]+テーブル1456789[[#This Row],[列7]]/60)*$C$5,"")</f>
        <v>0</v>
      </c>
      <c r="K20" s="126" t="s">
        <v>8</v>
      </c>
      <c r="L20" s="131"/>
      <c r="M20" s="128"/>
      <c r="N20" s="152"/>
      <c r="O20" s="115"/>
    </row>
    <row r="21" spans="1:15" ht="22.5" customHeight="1">
      <c r="A21" s="92"/>
      <c r="B21" s="129" t="str">
        <f>IF(テーブル1456789[[#This Row],[列1]]="",
    "",
    TEXT(テーブル1456789[[#This Row],[列1]],"(aaa)"))</f>
        <v/>
      </c>
      <c r="C21" s="87" t="s">
        <v>34</v>
      </c>
      <c r="D21" s="119" t="s">
        <v>35</v>
      </c>
      <c r="E21" s="88" t="s">
        <v>34</v>
      </c>
      <c r="F21" s="121">
        <f>IFERROR(HOUR(テーブル1456789[[#This Row],[列4]]-テーブル1456789[[#This Row],[列13]]-テーブル1456789[[#This Row],[列2]]),
              0)</f>
        <v>0</v>
      </c>
      <c r="G21" s="122" t="s">
        <v>36</v>
      </c>
      <c r="H21" s="130" t="str">
        <f>IFERROR(IF(MINUTE(テーブル1456789[[#This Row],[列4]]-テーブル1456789[[#This Row],[列13]]-テーブル1456789[[#This Row],[列2]])&lt;30,
                  "00",
                  30),
              "00")</f>
        <v>00</v>
      </c>
      <c r="I21" s="124" t="s">
        <v>37</v>
      </c>
      <c r="J21" s="125">
        <f>IFERROR((テーブル1456789[[#This Row],[列5]]+テーブル1456789[[#This Row],[列7]]/60)*$C$5,"")</f>
        <v>0</v>
      </c>
      <c r="K21" s="126" t="s">
        <v>8</v>
      </c>
      <c r="L21" s="131"/>
      <c r="M21" s="128"/>
      <c r="N21" s="152"/>
      <c r="O21" s="115"/>
    </row>
    <row r="22" spans="1:15" ht="22.5" customHeight="1">
      <c r="A22" s="92"/>
      <c r="B22" s="129" t="str">
        <f>IF(テーブル1456789[[#This Row],[列1]]="",
    "",
    TEXT(テーブル1456789[[#This Row],[列1]],"(aaa)"))</f>
        <v/>
      </c>
      <c r="C22" s="87" t="s">
        <v>34</v>
      </c>
      <c r="D22" s="119" t="s">
        <v>35</v>
      </c>
      <c r="E22" s="88" t="s">
        <v>34</v>
      </c>
      <c r="F22" s="121">
        <f>IFERROR(HOUR(テーブル1456789[[#This Row],[列4]]-テーブル1456789[[#This Row],[列13]]-テーブル1456789[[#This Row],[列2]]),
              0)</f>
        <v>0</v>
      </c>
      <c r="G22" s="122" t="s">
        <v>36</v>
      </c>
      <c r="H22" s="130" t="str">
        <f>IFERROR(IF(MINUTE(テーブル1456789[[#This Row],[列4]]-テーブル1456789[[#This Row],[列13]]-テーブル1456789[[#This Row],[列2]])&lt;30,
                  "00",
                  30),
              "00")</f>
        <v>00</v>
      </c>
      <c r="I22" s="124" t="s">
        <v>37</v>
      </c>
      <c r="J22" s="125">
        <f>IFERROR((テーブル1456789[[#This Row],[列5]]+テーブル1456789[[#This Row],[列7]]/60)*$C$5,"")</f>
        <v>0</v>
      </c>
      <c r="K22" s="126" t="s">
        <v>8</v>
      </c>
      <c r="L22" s="131"/>
      <c r="M22" s="128"/>
      <c r="N22" s="152"/>
      <c r="O22" s="115"/>
    </row>
    <row r="23" spans="1:15" ht="22.5" customHeight="1">
      <c r="A23" s="92"/>
      <c r="B23" s="129" t="str">
        <f>IF(テーブル1456789[[#This Row],[列1]]="",
    "",
    TEXT(テーブル1456789[[#This Row],[列1]],"(aaa)"))</f>
        <v/>
      </c>
      <c r="C23" s="87" t="s">
        <v>34</v>
      </c>
      <c r="D23" s="119" t="s">
        <v>35</v>
      </c>
      <c r="E23" s="88" t="s">
        <v>34</v>
      </c>
      <c r="F23" s="121">
        <f>IFERROR(HOUR(テーブル1456789[[#This Row],[列4]]-テーブル1456789[[#This Row],[列13]]-テーブル1456789[[#This Row],[列2]]),
              0)</f>
        <v>0</v>
      </c>
      <c r="G23" s="122" t="s">
        <v>36</v>
      </c>
      <c r="H23" s="130" t="str">
        <f>IFERROR(IF(MINUTE(テーブル1456789[[#This Row],[列4]]-テーブル1456789[[#This Row],[列13]]-テーブル1456789[[#This Row],[列2]])&lt;30,
                  "00",
                  30),
              "00")</f>
        <v>00</v>
      </c>
      <c r="I23" s="124" t="s">
        <v>37</v>
      </c>
      <c r="J23" s="125">
        <f>IFERROR((テーブル1456789[[#This Row],[列5]]+テーブル1456789[[#This Row],[列7]]/60)*$C$5,"")</f>
        <v>0</v>
      </c>
      <c r="K23" s="126" t="s">
        <v>8</v>
      </c>
      <c r="L23" s="131"/>
      <c r="M23" s="128"/>
      <c r="N23" s="152"/>
      <c r="O23" s="115"/>
    </row>
    <row r="24" spans="1:15" ht="22.5" customHeight="1">
      <c r="A24" s="92"/>
      <c r="B24" s="129" t="str">
        <f>IF(テーブル1456789[[#This Row],[列1]]="",
    "",
    TEXT(テーブル1456789[[#This Row],[列1]],"(aaa)"))</f>
        <v/>
      </c>
      <c r="C24" s="87" t="s">
        <v>34</v>
      </c>
      <c r="D24" s="119" t="s">
        <v>35</v>
      </c>
      <c r="E24" s="88" t="s">
        <v>34</v>
      </c>
      <c r="F24" s="121">
        <f>IFERROR(HOUR(テーブル1456789[[#This Row],[列4]]-テーブル1456789[[#This Row],[列13]]-テーブル1456789[[#This Row],[列2]]),
              0)</f>
        <v>0</v>
      </c>
      <c r="G24" s="122" t="s">
        <v>36</v>
      </c>
      <c r="H24" s="130" t="str">
        <f>IFERROR(IF(MINUTE(テーブル1456789[[#This Row],[列4]]-テーブル1456789[[#This Row],[列13]]-テーブル1456789[[#This Row],[列2]])&lt;30,
                  "00",
                  30),
              "00")</f>
        <v>00</v>
      </c>
      <c r="I24" s="124" t="s">
        <v>37</v>
      </c>
      <c r="J24" s="125">
        <f>IFERROR((テーブル1456789[[#This Row],[列5]]+テーブル1456789[[#This Row],[列7]]/60)*$C$5,"")</f>
        <v>0</v>
      </c>
      <c r="K24" s="126" t="s">
        <v>8</v>
      </c>
      <c r="L24" s="127"/>
      <c r="M24" s="128"/>
      <c r="N24" s="152"/>
      <c r="O24" s="115"/>
    </row>
    <row r="25" spans="1:15" ht="22.5" customHeight="1">
      <c r="A25" s="92"/>
      <c r="B25" s="129" t="str">
        <f>IF(テーブル1456789[[#This Row],[列1]]="",
    "",
    TEXT(テーブル1456789[[#This Row],[列1]],"(aaa)"))</f>
        <v/>
      </c>
      <c r="C25" s="87" t="s">
        <v>34</v>
      </c>
      <c r="D25" s="119" t="s">
        <v>35</v>
      </c>
      <c r="E25" s="88" t="s">
        <v>34</v>
      </c>
      <c r="F25" s="121">
        <f>IFERROR(HOUR(テーブル1456789[[#This Row],[列4]]-テーブル1456789[[#This Row],[列13]]-テーブル1456789[[#This Row],[列2]]),
              0)</f>
        <v>0</v>
      </c>
      <c r="G25" s="122" t="s">
        <v>36</v>
      </c>
      <c r="H25" s="130" t="str">
        <f>IFERROR(IF(MINUTE(テーブル1456789[[#This Row],[列4]]-テーブル1456789[[#This Row],[列13]]-テーブル1456789[[#This Row],[列2]])&lt;30,
                  "00",
                  30),
              "00")</f>
        <v>00</v>
      </c>
      <c r="I25" s="124" t="s">
        <v>37</v>
      </c>
      <c r="J25" s="125">
        <f>IFERROR((テーブル1456789[[#This Row],[列5]]+テーブル1456789[[#This Row],[列7]]/60)*$C$5,"")</f>
        <v>0</v>
      </c>
      <c r="K25" s="126" t="s">
        <v>8</v>
      </c>
      <c r="L25" s="131"/>
      <c r="M25" s="128"/>
      <c r="N25" s="152"/>
      <c r="O25" s="115"/>
    </row>
    <row r="26" spans="1:15" ht="22.5" customHeight="1">
      <c r="A26" s="92"/>
      <c r="B26" s="129" t="str">
        <f>IF(テーブル1456789[[#This Row],[列1]]="",
    "",
    TEXT(テーブル1456789[[#This Row],[列1]],"(aaa)"))</f>
        <v/>
      </c>
      <c r="C26" s="87" t="s">
        <v>34</v>
      </c>
      <c r="D26" s="119" t="s">
        <v>35</v>
      </c>
      <c r="E26" s="88" t="s">
        <v>34</v>
      </c>
      <c r="F26" s="121">
        <f>IFERROR(HOUR(テーブル1456789[[#This Row],[列4]]-テーブル1456789[[#This Row],[列13]]-テーブル1456789[[#This Row],[列2]]),
              0)</f>
        <v>0</v>
      </c>
      <c r="G26" s="122" t="s">
        <v>36</v>
      </c>
      <c r="H26" s="130" t="str">
        <f>IFERROR(IF(MINUTE(テーブル1456789[[#This Row],[列4]]-テーブル1456789[[#This Row],[列13]]-テーブル1456789[[#This Row],[列2]])&lt;30,
                  "00",
                  30),
              "00")</f>
        <v>00</v>
      </c>
      <c r="I26" s="124" t="s">
        <v>37</v>
      </c>
      <c r="J26" s="125">
        <f>IFERROR((テーブル1456789[[#This Row],[列5]]+テーブル1456789[[#This Row],[列7]]/60)*$C$5,"")</f>
        <v>0</v>
      </c>
      <c r="K26" s="126" t="s">
        <v>8</v>
      </c>
      <c r="L26" s="131"/>
      <c r="M26" s="128"/>
      <c r="N26" s="152"/>
      <c r="O26" s="115"/>
    </row>
    <row r="27" spans="1:15" ht="22.5" customHeight="1">
      <c r="A27" s="92"/>
      <c r="B27" s="129" t="str">
        <f>IF(テーブル1456789[[#This Row],[列1]]="",
    "",
    TEXT(テーブル1456789[[#This Row],[列1]],"(aaa)"))</f>
        <v/>
      </c>
      <c r="C27" s="87" t="s">
        <v>34</v>
      </c>
      <c r="D27" s="119" t="s">
        <v>35</v>
      </c>
      <c r="E27" s="88" t="s">
        <v>34</v>
      </c>
      <c r="F27" s="121">
        <f>IFERROR(HOUR(テーブル1456789[[#This Row],[列4]]-テーブル1456789[[#This Row],[列13]]-テーブル1456789[[#This Row],[列2]]),
              0)</f>
        <v>0</v>
      </c>
      <c r="G27" s="122" t="s">
        <v>36</v>
      </c>
      <c r="H27" s="130" t="str">
        <f>IFERROR(IF(MINUTE(テーブル1456789[[#This Row],[列4]]-テーブル1456789[[#This Row],[列13]]-テーブル1456789[[#This Row],[列2]])&lt;30,
                  "00",
                  30),
              "00")</f>
        <v>00</v>
      </c>
      <c r="I27" s="124" t="s">
        <v>37</v>
      </c>
      <c r="J27" s="125">
        <f>IFERROR((テーブル1456789[[#This Row],[列5]]+テーブル1456789[[#This Row],[列7]]/60)*$C$5,"")</f>
        <v>0</v>
      </c>
      <c r="K27" s="126" t="s">
        <v>8</v>
      </c>
      <c r="L27" s="131"/>
      <c r="M27" s="128"/>
      <c r="N27" s="152"/>
      <c r="O27" s="115"/>
    </row>
    <row r="28" spans="1:15" ht="22.5" customHeight="1">
      <c r="A28" s="92"/>
      <c r="B28" s="129" t="str">
        <f>IF(テーブル1456789[[#This Row],[列1]]="",
    "",
    TEXT(テーブル1456789[[#This Row],[列1]],"(aaa)"))</f>
        <v/>
      </c>
      <c r="C28" s="87" t="s">
        <v>34</v>
      </c>
      <c r="D28" s="119" t="s">
        <v>35</v>
      </c>
      <c r="E28" s="88" t="s">
        <v>34</v>
      </c>
      <c r="F28" s="121">
        <f>IFERROR(HOUR(テーブル1456789[[#This Row],[列4]]-テーブル1456789[[#This Row],[列13]]-テーブル1456789[[#This Row],[列2]]),
              0)</f>
        <v>0</v>
      </c>
      <c r="G28" s="122" t="s">
        <v>36</v>
      </c>
      <c r="H28" s="130" t="str">
        <f>IFERROR(IF(MINUTE(テーブル1456789[[#This Row],[列4]]-テーブル1456789[[#This Row],[列13]]-テーブル1456789[[#This Row],[列2]])&lt;30,
                  "00",
                  30),
              "00")</f>
        <v>00</v>
      </c>
      <c r="I28" s="124" t="s">
        <v>37</v>
      </c>
      <c r="J28" s="125">
        <f>IFERROR((テーブル1456789[[#This Row],[列5]]+テーブル1456789[[#This Row],[列7]]/60)*$C$5,"")</f>
        <v>0</v>
      </c>
      <c r="K28" s="126" t="s">
        <v>8</v>
      </c>
      <c r="L28" s="131"/>
      <c r="M28" s="128"/>
      <c r="N28" s="152"/>
      <c r="O28" s="115"/>
    </row>
    <row r="29" spans="1:15" ht="22.5" customHeight="1">
      <c r="A29" s="92"/>
      <c r="B29" s="129" t="str">
        <f>IF(テーブル1456789[[#This Row],[列1]]="",
    "",
    TEXT(テーブル1456789[[#This Row],[列1]],"(aaa)"))</f>
        <v/>
      </c>
      <c r="C29" s="87" t="s">
        <v>34</v>
      </c>
      <c r="D29" s="119" t="s">
        <v>35</v>
      </c>
      <c r="E29" s="88" t="s">
        <v>34</v>
      </c>
      <c r="F29" s="121">
        <f>IFERROR(HOUR(テーブル1456789[[#This Row],[列4]]-テーブル1456789[[#This Row],[列13]]-テーブル1456789[[#This Row],[列2]]),
              0)</f>
        <v>0</v>
      </c>
      <c r="G29" s="122" t="s">
        <v>36</v>
      </c>
      <c r="H29" s="130" t="str">
        <f>IFERROR(IF(MINUTE(テーブル1456789[[#This Row],[列4]]-テーブル1456789[[#This Row],[列13]]-テーブル1456789[[#This Row],[列2]])&lt;30,
                  "00",
                  30),
              "00")</f>
        <v>00</v>
      </c>
      <c r="I29" s="124" t="s">
        <v>37</v>
      </c>
      <c r="J29" s="125">
        <f>IFERROR((テーブル1456789[[#This Row],[列5]]+テーブル1456789[[#This Row],[列7]]/60)*$C$5,"")</f>
        <v>0</v>
      </c>
      <c r="K29" s="126" t="s">
        <v>8</v>
      </c>
      <c r="L29" s="131"/>
      <c r="M29" s="128"/>
      <c r="N29" s="152"/>
      <c r="O29" s="115"/>
    </row>
    <row r="30" spans="1:15" ht="22.5" customHeight="1" thickBot="1">
      <c r="A30" s="93"/>
      <c r="B30" s="133" t="str">
        <f>IF(テーブル1456789[[#This Row],[列1]]="",
    "",
    TEXT(テーブル1456789[[#This Row],[列1]],"(aaa)"))</f>
        <v/>
      </c>
      <c r="C30" s="89" t="s">
        <v>34</v>
      </c>
      <c r="D30" s="135" t="s">
        <v>35</v>
      </c>
      <c r="E30" s="90" t="s">
        <v>34</v>
      </c>
      <c r="F30" s="137">
        <f>IFERROR(HOUR(テーブル1456789[[#This Row],[列4]]-テーブル1456789[[#This Row],[列13]]-テーブル1456789[[#This Row],[列2]]),
              0)</f>
        <v>0</v>
      </c>
      <c r="G30" s="138" t="s">
        <v>36</v>
      </c>
      <c r="H30" s="139" t="str">
        <f>IFERROR(IF(MINUTE(テーブル1456789[[#This Row],[列4]]-テーブル1456789[[#This Row],[列13]]-テーブル1456789[[#This Row],[列2]])&lt;30,
                  "00",
                  30),
              "00")</f>
        <v>00</v>
      </c>
      <c r="I30" s="140" t="s">
        <v>37</v>
      </c>
      <c r="J30" s="141">
        <f>IFERROR((テーブル1456789[[#This Row],[列5]]+テーブル1456789[[#This Row],[列7]]/60)*$C$5,"")</f>
        <v>0</v>
      </c>
      <c r="K30" s="142" t="s">
        <v>8</v>
      </c>
      <c r="L30" s="143"/>
      <c r="M30" s="144"/>
      <c r="N30" s="152"/>
      <c r="O30" s="115"/>
    </row>
    <row r="31" spans="1:15" ht="22.5" customHeight="1" thickBot="1">
      <c r="A31" s="269" t="s">
        <v>46</v>
      </c>
      <c r="B31" s="270"/>
      <c r="C31" s="260"/>
      <c r="D31" s="261"/>
      <c r="E31" s="262"/>
      <c r="F31" s="263">
        <f>SUM(テーブル1456789[[#All],[列5]])+SUM(テーブル1456789[[#All],[列7]])/60</f>
        <v>0</v>
      </c>
      <c r="G31" s="264"/>
      <c r="H31" s="265" t="s">
        <v>38</v>
      </c>
      <c r="I31" s="266"/>
      <c r="J31" s="145">
        <f>SUM(テーブル1456789[[#All],[列9]])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⑩年月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IF(テーブル14567891011[[#This Row],[列1]]="",
    "",
    TEXT(テーブル14567891011[[#This Row],[列1]],"(aaa)"))</f>
        <v/>
      </c>
      <c r="C8" s="85" t="s">
        <v>55</v>
      </c>
      <c r="D8" s="105" t="s">
        <v>26</v>
      </c>
      <c r="E8" s="86" t="s">
        <v>55</v>
      </c>
      <c r="F8" s="106">
        <f>IFERROR(HOUR(テーブル14567891011[[#This Row],[列4]]-テーブル14567891011[[#This Row],[列13]]-テーブル14567891011[[#This Row],[列2]]),
              0)</f>
        <v>0</v>
      </c>
      <c r="G8" s="107" t="s">
        <v>36</v>
      </c>
      <c r="H8" s="108" t="str">
        <f>IFERROR(IF(MINUTE(テーブル14567891011[[#This Row],[列4]]-テーブル14567891011[[#This Row],[列13]]-テーブル14567891011[[#This Row],[列2]])&lt;30,
                  "00",
                  30),
              "00")</f>
        <v>00</v>
      </c>
      <c r="I8" s="109" t="s">
        <v>37</v>
      </c>
      <c r="J8" s="110">
        <f>IFERROR((テーブル14567891011[[#This Row],[列5]]+テーブル14567891011[[#This Row],[列7]]/60)*$C$5,"")</f>
        <v>0</v>
      </c>
      <c r="K8" s="111" t="s">
        <v>8</v>
      </c>
      <c r="L8" s="112"/>
      <c r="M8" s="113"/>
      <c r="N8" s="152"/>
      <c r="O8" s="115"/>
    </row>
    <row r="9" spans="1:15" ht="22.5" customHeight="1">
      <c r="A9" s="92"/>
      <c r="B9" s="117" t="str">
        <f>IF(テーブル14567891011[[#This Row],[列1]]="",
    "",
    TEXT(テーブル14567891011[[#This Row],[列1]],"(aaa)"))</f>
        <v/>
      </c>
      <c r="C9" s="87" t="s">
        <v>55</v>
      </c>
      <c r="D9" s="119" t="s">
        <v>26</v>
      </c>
      <c r="E9" s="88" t="s">
        <v>55</v>
      </c>
      <c r="F9" s="121">
        <f>IFERROR(HOUR(テーブル14567891011[[#This Row],[列4]]-テーブル14567891011[[#This Row],[列13]]-テーブル14567891011[[#This Row],[列2]]),
              0)</f>
        <v>0</v>
      </c>
      <c r="G9" s="122" t="s">
        <v>36</v>
      </c>
      <c r="H9" s="123" t="str">
        <f>IFERROR(IF(MINUTE(テーブル14567891011[[#This Row],[列4]]-テーブル14567891011[[#This Row],[列13]]-テーブル14567891011[[#This Row],[列2]])&lt;30,
                  "00",
                  30),
              "00")</f>
        <v>00</v>
      </c>
      <c r="I9" s="124" t="s">
        <v>37</v>
      </c>
      <c r="J9" s="125">
        <f>IFERROR((テーブル14567891011[[#This Row],[列5]]+テーブル14567891011[[#This Row],[列7]]/60)*$C$5,"")</f>
        <v>0</v>
      </c>
      <c r="K9" s="126" t="s">
        <v>8</v>
      </c>
      <c r="L9" s="127"/>
      <c r="M9" s="128"/>
      <c r="N9" s="152"/>
      <c r="O9" s="115"/>
    </row>
    <row r="10" spans="1:15" ht="22.5" customHeight="1">
      <c r="A10" s="92"/>
      <c r="B10" s="129" t="str">
        <f>IF(テーブル14567891011[[#This Row],[列1]]="",
    "",
    TEXT(テーブル14567891011[[#This Row],[列1]],"(aaa)"))</f>
        <v/>
      </c>
      <c r="C10" s="87" t="s">
        <v>55</v>
      </c>
      <c r="D10" s="119" t="s">
        <v>26</v>
      </c>
      <c r="E10" s="88" t="s">
        <v>55</v>
      </c>
      <c r="F10" s="121">
        <f>IFERROR(HOUR(テーブル14567891011[[#This Row],[列4]]-テーブル14567891011[[#This Row],[列13]]-テーブル14567891011[[#This Row],[列2]]),
              0)</f>
        <v>0</v>
      </c>
      <c r="G10" s="122" t="s">
        <v>36</v>
      </c>
      <c r="H10" s="130" t="str">
        <f>IFERROR(IF(MINUTE(テーブル14567891011[[#This Row],[列4]]-テーブル14567891011[[#This Row],[列13]]-テーブル14567891011[[#This Row],[列2]])&lt;30,
                  "00",
                  30),
              "00")</f>
        <v>00</v>
      </c>
      <c r="I10" s="124" t="s">
        <v>37</v>
      </c>
      <c r="J10" s="125">
        <f>IFERROR((テーブル14567891011[[#This Row],[列5]]+テーブル14567891011[[#This Row],[列7]]/60)*$C$5,"")</f>
        <v>0</v>
      </c>
      <c r="K10" s="126" t="s">
        <v>8</v>
      </c>
      <c r="L10" s="131"/>
      <c r="M10" s="128"/>
      <c r="N10" s="152"/>
      <c r="O10" s="115"/>
    </row>
    <row r="11" spans="1:15" ht="22.5" customHeight="1">
      <c r="A11" s="92"/>
      <c r="B11" s="129" t="str">
        <f>IF(テーブル14567891011[[#This Row],[列1]]="",
    "",
    TEXT(テーブル14567891011[[#This Row],[列1]],"(aaa)"))</f>
        <v/>
      </c>
      <c r="C11" s="87" t="s">
        <v>34</v>
      </c>
      <c r="D11" s="119" t="s">
        <v>35</v>
      </c>
      <c r="E11" s="88" t="s">
        <v>34</v>
      </c>
      <c r="F11" s="121">
        <f>IFERROR(HOUR(テーブル14567891011[[#This Row],[列4]]-テーブル14567891011[[#This Row],[列13]]-テーブル14567891011[[#This Row],[列2]]),
              0)</f>
        <v>0</v>
      </c>
      <c r="G11" s="122" t="s">
        <v>36</v>
      </c>
      <c r="H11" s="130" t="str">
        <f>IFERROR(IF(MINUTE(テーブル14567891011[[#This Row],[列4]]-テーブル14567891011[[#This Row],[列13]]-テーブル14567891011[[#This Row],[列2]])&lt;30,
                  "00",
                  30),
              "00")</f>
        <v>00</v>
      </c>
      <c r="I11" s="124" t="s">
        <v>37</v>
      </c>
      <c r="J11" s="125">
        <f>IFERROR((テーブル14567891011[[#This Row],[列5]]+テーブル14567891011[[#This Row],[列7]]/60)*$C$5,"")</f>
        <v>0</v>
      </c>
      <c r="K11" s="126" t="s">
        <v>8</v>
      </c>
      <c r="L11" s="131"/>
      <c r="M11" s="128"/>
      <c r="N11" s="152"/>
      <c r="O11" s="115"/>
    </row>
    <row r="12" spans="1:15" ht="22.5" customHeight="1">
      <c r="A12" s="92"/>
      <c r="B12" s="129" t="str">
        <f>IF(テーブル14567891011[[#This Row],[列1]]="",
    "",
    TEXT(テーブル14567891011[[#This Row],[列1]],"(aaa)"))</f>
        <v/>
      </c>
      <c r="C12" s="87" t="s">
        <v>34</v>
      </c>
      <c r="D12" s="119" t="s">
        <v>35</v>
      </c>
      <c r="E12" s="88" t="s">
        <v>34</v>
      </c>
      <c r="F12" s="121">
        <f>IFERROR(HOUR(テーブル14567891011[[#This Row],[列4]]-テーブル14567891011[[#This Row],[列13]]-テーブル14567891011[[#This Row],[列2]]),
              0)</f>
        <v>0</v>
      </c>
      <c r="G12" s="122" t="s">
        <v>36</v>
      </c>
      <c r="H12" s="130" t="str">
        <f>IFERROR(IF(MINUTE(テーブル14567891011[[#This Row],[列4]]-テーブル14567891011[[#This Row],[列13]]-テーブル14567891011[[#This Row],[列2]])&lt;30,
                  "00",
                  30),
              "00")</f>
        <v>00</v>
      </c>
      <c r="I12" s="124" t="s">
        <v>37</v>
      </c>
      <c r="J12" s="125">
        <f>IFERROR((テーブル14567891011[[#This Row],[列5]]+テーブル14567891011[[#This Row],[列7]]/60)*$C$5,"")</f>
        <v>0</v>
      </c>
      <c r="K12" s="126" t="s">
        <v>8</v>
      </c>
      <c r="L12" s="131"/>
      <c r="M12" s="128"/>
      <c r="N12" s="152"/>
      <c r="O12" s="115"/>
    </row>
    <row r="13" spans="1:15" ht="22.5" customHeight="1">
      <c r="A13" s="92"/>
      <c r="B13" s="129" t="str">
        <f>IF(テーブル14567891011[[#This Row],[列1]]="",
    "",
    TEXT(テーブル14567891011[[#This Row],[列1]],"(aaa)"))</f>
        <v/>
      </c>
      <c r="C13" s="87" t="s">
        <v>34</v>
      </c>
      <c r="D13" s="119" t="s">
        <v>35</v>
      </c>
      <c r="E13" s="88" t="s">
        <v>34</v>
      </c>
      <c r="F13" s="121">
        <f>IFERROR(HOUR(テーブル14567891011[[#This Row],[列4]]-テーブル14567891011[[#This Row],[列13]]-テーブル14567891011[[#This Row],[列2]]),
              0)</f>
        <v>0</v>
      </c>
      <c r="G13" s="122" t="s">
        <v>36</v>
      </c>
      <c r="H13" s="130" t="str">
        <f>IFERROR(IF(MINUTE(テーブル14567891011[[#This Row],[列4]]-テーブル14567891011[[#This Row],[列13]]-テーブル14567891011[[#This Row],[列2]])&lt;30,
                  "00",
                  30),
              "00")</f>
        <v>00</v>
      </c>
      <c r="I13" s="124" t="s">
        <v>37</v>
      </c>
      <c r="J13" s="125">
        <f>IFERROR((テーブル14567891011[[#This Row],[列5]]+テーブル14567891011[[#This Row],[列7]]/60)*$C$5,"")</f>
        <v>0</v>
      </c>
      <c r="K13" s="126" t="s">
        <v>8</v>
      </c>
      <c r="L13" s="131"/>
      <c r="M13" s="128"/>
      <c r="N13" s="152"/>
      <c r="O13" s="115"/>
    </row>
    <row r="14" spans="1:15" ht="22.5" customHeight="1">
      <c r="A14" s="92"/>
      <c r="B14" s="129" t="str">
        <f>IF(テーブル14567891011[[#This Row],[列1]]="",
    "",
    TEXT(テーブル14567891011[[#This Row],[列1]],"(aaa)"))</f>
        <v/>
      </c>
      <c r="C14" s="87" t="s">
        <v>34</v>
      </c>
      <c r="D14" s="119" t="s">
        <v>35</v>
      </c>
      <c r="E14" s="88" t="s">
        <v>34</v>
      </c>
      <c r="F14" s="121">
        <f>IFERROR(HOUR(テーブル14567891011[[#This Row],[列4]]-テーブル14567891011[[#This Row],[列13]]-テーブル14567891011[[#This Row],[列2]]),
              0)</f>
        <v>0</v>
      </c>
      <c r="G14" s="122" t="s">
        <v>36</v>
      </c>
      <c r="H14" s="130" t="str">
        <f>IFERROR(IF(MINUTE(テーブル14567891011[[#This Row],[列4]]-テーブル14567891011[[#This Row],[列13]]-テーブル14567891011[[#This Row],[列2]])&lt;30,
                  "00",
                  30),
              "00")</f>
        <v>00</v>
      </c>
      <c r="I14" s="124" t="s">
        <v>37</v>
      </c>
      <c r="J14" s="125">
        <f>IFERROR((テーブル14567891011[[#This Row],[列5]]+テーブル14567891011[[#This Row],[列7]]/60)*$C$5,"")</f>
        <v>0</v>
      </c>
      <c r="K14" s="126" t="s">
        <v>8</v>
      </c>
      <c r="L14" s="131"/>
      <c r="M14" s="128"/>
      <c r="N14" s="152"/>
      <c r="O14" s="115"/>
    </row>
    <row r="15" spans="1:15" ht="22.5" customHeight="1">
      <c r="A15" s="92"/>
      <c r="B15" s="129" t="str">
        <f>IF(テーブル14567891011[[#This Row],[列1]]="",
    "",
    TEXT(テーブル14567891011[[#This Row],[列1]],"(aaa)"))</f>
        <v/>
      </c>
      <c r="C15" s="87" t="s">
        <v>34</v>
      </c>
      <c r="D15" s="119" t="s">
        <v>35</v>
      </c>
      <c r="E15" s="88" t="s">
        <v>34</v>
      </c>
      <c r="F15" s="121">
        <f>IFERROR(HOUR(テーブル14567891011[[#This Row],[列4]]-テーブル14567891011[[#This Row],[列13]]-テーブル14567891011[[#This Row],[列2]]),
              0)</f>
        <v>0</v>
      </c>
      <c r="G15" s="122" t="s">
        <v>36</v>
      </c>
      <c r="H15" s="130" t="str">
        <f>IFERROR(IF(MINUTE(テーブル14567891011[[#This Row],[列4]]-テーブル14567891011[[#This Row],[列13]]-テーブル14567891011[[#This Row],[列2]])&lt;30,
                  "00",
                  30),
              "00")</f>
        <v>00</v>
      </c>
      <c r="I15" s="124" t="s">
        <v>37</v>
      </c>
      <c r="J15" s="125">
        <f>IFERROR((テーブル14567891011[[#This Row],[列5]]+テーブル14567891011[[#This Row],[列7]]/60)*$C$5,"")</f>
        <v>0</v>
      </c>
      <c r="K15" s="126" t="s">
        <v>8</v>
      </c>
      <c r="L15" s="131"/>
      <c r="M15" s="128"/>
      <c r="N15" s="152"/>
      <c r="O15" s="115"/>
    </row>
    <row r="16" spans="1:15" ht="22.5" customHeight="1">
      <c r="A16" s="92"/>
      <c r="B16" s="129" t="str">
        <f>IF(テーブル14567891011[[#This Row],[列1]]="",
    "",
    TEXT(テーブル14567891011[[#This Row],[列1]],"(aaa)"))</f>
        <v/>
      </c>
      <c r="C16" s="87" t="s">
        <v>34</v>
      </c>
      <c r="D16" s="119" t="s">
        <v>35</v>
      </c>
      <c r="E16" s="88" t="s">
        <v>34</v>
      </c>
      <c r="F16" s="121">
        <f>IFERROR(HOUR(テーブル14567891011[[#This Row],[列4]]-テーブル14567891011[[#This Row],[列13]]-テーブル14567891011[[#This Row],[列2]]),
              0)</f>
        <v>0</v>
      </c>
      <c r="G16" s="122" t="s">
        <v>36</v>
      </c>
      <c r="H16" s="130" t="str">
        <f>IFERROR(IF(MINUTE(テーブル14567891011[[#This Row],[列4]]-テーブル14567891011[[#This Row],[列13]]-テーブル14567891011[[#This Row],[列2]])&lt;30,
                  "00",
                  30),
              "00")</f>
        <v>00</v>
      </c>
      <c r="I16" s="124" t="s">
        <v>37</v>
      </c>
      <c r="J16" s="125">
        <f>IFERROR((テーブル14567891011[[#This Row],[列5]]+テーブル14567891011[[#This Row],[列7]]/60)*$C$5,"")</f>
        <v>0</v>
      </c>
      <c r="K16" s="126" t="s">
        <v>8</v>
      </c>
      <c r="L16" s="131"/>
      <c r="M16" s="128"/>
      <c r="N16" s="152"/>
      <c r="O16" s="115"/>
    </row>
    <row r="17" spans="1:15" ht="22.5" customHeight="1">
      <c r="A17" s="92"/>
      <c r="B17" s="129" t="str">
        <f>IF(テーブル14567891011[[#This Row],[列1]]="",
    "",
    TEXT(テーブル14567891011[[#This Row],[列1]],"(aaa)"))</f>
        <v/>
      </c>
      <c r="C17" s="87" t="s">
        <v>34</v>
      </c>
      <c r="D17" s="119" t="s">
        <v>35</v>
      </c>
      <c r="E17" s="88" t="s">
        <v>34</v>
      </c>
      <c r="F17" s="121">
        <f>IFERROR(HOUR(テーブル14567891011[[#This Row],[列4]]-テーブル14567891011[[#This Row],[列13]]-テーブル14567891011[[#This Row],[列2]]),
              0)</f>
        <v>0</v>
      </c>
      <c r="G17" s="122" t="s">
        <v>36</v>
      </c>
      <c r="H17" s="130" t="str">
        <f>IFERROR(IF(MINUTE(テーブル14567891011[[#This Row],[列4]]-テーブル14567891011[[#This Row],[列13]]-テーブル14567891011[[#This Row],[列2]])&lt;30,
                  "00",
                  30),
              "00")</f>
        <v>00</v>
      </c>
      <c r="I17" s="124" t="s">
        <v>37</v>
      </c>
      <c r="J17" s="125">
        <f>IFERROR((テーブル14567891011[[#This Row],[列5]]+テーブル14567891011[[#This Row],[列7]]/60)*$C$5,"")</f>
        <v>0</v>
      </c>
      <c r="K17" s="126" t="s">
        <v>8</v>
      </c>
      <c r="L17" s="131"/>
      <c r="M17" s="128"/>
      <c r="N17" s="152"/>
      <c r="O17" s="115"/>
    </row>
    <row r="18" spans="1:15" ht="22.5" customHeight="1">
      <c r="A18" s="92"/>
      <c r="B18" s="129" t="str">
        <f>IF(テーブル14567891011[[#This Row],[列1]]="",
    "",
    TEXT(テーブル14567891011[[#This Row],[列1]],"(aaa)"))</f>
        <v/>
      </c>
      <c r="C18" s="87" t="s">
        <v>34</v>
      </c>
      <c r="D18" s="119" t="s">
        <v>35</v>
      </c>
      <c r="E18" s="88" t="s">
        <v>34</v>
      </c>
      <c r="F18" s="121">
        <f>IFERROR(HOUR(テーブル14567891011[[#This Row],[列4]]-テーブル14567891011[[#This Row],[列13]]-テーブル14567891011[[#This Row],[列2]]),
              0)</f>
        <v>0</v>
      </c>
      <c r="G18" s="122" t="s">
        <v>36</v>
      </c>
      <c r="H18" s="130" t="str">
        <f>IFERROR(IF(MINUTE(テーブル14567891011[[#This Row],[列4]]-テーブル14567891011[[#This Row],[列13]]-テーブル14567891011[[#This Row],[列2]])&lt;30,
                  "00",
                  30),
              "00")</f>
        <v>00</v>
      </c>
      <c r="I18" s="124" t="s">
        <v>37</v>
      </c>
      <c r="J18" s="125">
        <f>IFERROR((テーブル14567891011[[#This Row],[列5]]+テーブル14567891011[[#This Row],[列7]]/60)*$C$5,"")</f>
        <v>0</v>
      </c>
      <c r="K18" s="126" t="s">
        <v>8</v>
      </c>
      <c r="L18" s="131"/>
      <c r="M18" s="128"/>
      <c r="N18" s="152"/>
      <c r="O18" s="115"/>
    </row>
    <row r="19" spans="1:15" ht="22.5" customHeight="1">
      <c r="A19" s="92"/>
      <c r="B19" s="129" t="str">
        <f>IF(テーブル14567891011[[#This Row],[列1]]="",
    "",
    TEXT(テーブル14567891011[[#This Row],[列1]],"(aaa)"))</f>
        <v/>
      </c>
      <c r="C19" s="87" t="s">
        <v>34</v>
      </c>
      <c r="D19" s="119" t="s">
        <v>35</v>
      </c>
      <c r="E19" s="88" t="s">
        <v>34</v>
      </c>
      <c r="F19" s="121">
        <f>IFERROR(HOUR(テーブル14567891011[[#This Row],[列4]]-テーブル14567891011[[#This Row],[列13]]-テーブル14567891011[[#This Row],[列2]]),
              0)</f>
        <v>0</v>
      </c>
      <c r="G19" s="122" t="s">
        <v>36</v>
      </c>
      <c r="H19" s="130" t="str">
        <f>IFERROR(IF(MINUTE(テーブル14567891011[[#This Row],[列4]]-テーブル14567891011[[#This Row],[列13]]-テーブル14567891011[[#This Row],[列2]])&lt;30,
                  "00",
                  30),
              "00")</f>
        <v>00</v>
      </c>
      <c r="I19" s="124" t="s">
        <v>37</v>
      </c>
      <c r="J19" s="125">
        <f>IFERROR((テーブル14567891011[[#This Row],[列5]]+テーブル14567891011[[#This Row],[列7]]/60)*$C$5,"")</f>
        <v>0</v>
      </c>
      <c r="K19" s="126" t="s">
        <v>8</v>
      </c>
      <c r="L19" s="131"/>
      <c r="M19" s="128"/>
      <c r="N19" s="152"/>
      <c r="O19" s="115"/>
    </row>
    <row r="20" spans="1:15" ht="22.5" customHeight="1">
      <c r="A20" s="92"/>
      <c r="B20" s="129" t="str">
        <f>IF(テーブル14567891011[[#This Row],[列1]]="",
    "",
    TEXT(テーブル14567891011[[#This Row],[列1]],"(aaa)"))</f>
        <v/>
      </c>
      <c r="C20" s="87" t="s">
        <v>34</v>
      </c>
      <c r="D20" s="119" t="s">
        <v>35</v>
      </c>
      <c r="E20" s="88" t="s">
        <v>34</v>
      </c>
      <c r="F20" s="121">
        <f>IFERROR(HOUR(テーブル14567891011[[#This Row],[列4]]-テーブル14567891011[[#This Row],[列13]]-テーブル14567891011[[#This Row],[列2]]),
              0)</f>
        <v>0</v>
      </c>
      <c r="G20" s="122" t="s">
        <v>36</v>
      </c>
      <c r="H20" s="130" t="str">
        <f>IFERROR(IF(MINUTE(テーブル14567891011[[#This Row],[列4]]-テーブル14567891011[[#This Row],[列13]]-テーブル14567891011[[#This Row],[列2]])&lt;30,
                  "00",
                  30),
              "00")</f>
        <v>00</v>
      </c>
      <c r="I20" s="124" t="s">
        <v>37</v>
      </c>
      <c r="J20" s="125">
        <f>IFERROR((テーブル14567891011[[#This Row],[列5]]+テーブル14567891011[[#This Row],[列7]]/60)*$C$5,"")</f>
        <v>0</v>
      </c>
      <c r="K20" s="126" t="s">
        <v>8</v>
      </c>
      <c r="L20" s="131"/>
      <c r="M20" s="128"/>
      <c r="N20" s="152"/>
      <c r="O20" s="115"/>
    </row>
    <row r="21" spans="1:15" ht="22.5" customHeight="1">
      <c r="A21" s="92"/>
      <c r="B21" s="129" t="str">
        <f>IF(テーブル14567891011[[#This Row],[列1]]="",
    "",
    TEXT(テーブル14567891011[[#This Row],[列1]],"(aaa)"))</f>
        <v/>
      </c>
      <c r="C21" s="87" t="s">
        <v>34</v>
      </c>
      <c r="D21" s="119" t="s">
        <v>35</v>
      </c>
      <c r="E21" s="88" t="s">
        <v>34</v>
      </c>
      <c r="F21" s="121">
        <f>IFERROR(HOUR(テーブル14567891011[[#This Row],[列4]]-テーブル14567891011[[#This Row],[列13]]-テーブル14567891011[[#This Row],[列2]]),
              0)</f>
        <v>0</v>
      </c>
      <c r="G21" s="122" t="s">
        <v>36</v>
      </c>
      <c r="H21" s="130" t="str">
        <f>IFERROR(IF(MINUTE(テーブル14567891011[[#This Row],[列4]]-テーブル14567891011[[#This Row],[列13]]-テーブル14567891011[[#This Row],[列2]])&lt;30,
                  "00",
                  30),
              "00")</f>
        <v>00</v>
      </c>
      <c r="I21" s="124" t="s">
        <v>37</v>
      </c>
      <c r="J21" s="125">
        <f>IFERROR((テーブル14567891011[[#This Row],[列5]]+テーブル14567891011[[#This Row],[列7]]/60)*$C$5,"")</f>
        <v>0</v>
      </c>
      <c r="K21" s="126" t="s">
        <v>8</v>
      </c>
      <c r="L21" s="131"/>
      <c r="M21" s="128"/>
      <c r="N21" s="152"/>
      <c r="O21" s="115"/>
    </row>
    <row r="22" spans="1:15" ht="22.5" customHeight="1">
      <c r="A22" s="92"/>
      <c r="B22" s="129" t="str">
        <f>IF(テーブル14567891011[[#This Row],[列1]]="",
    "",
    TEXT(テーブル14567891011[[#This Row],[列1]],"(aaa)"))</f>
        <v/>
      </c>
      <c r="C22" s="87" t="s">
        <v>34</v>
      </c>
      <c r="D22" s="119" t="s">
        <v>35</v>
      </c>
      <c r="E22" s="88" t="s">
        <v>34</v>
      </c>
      <c r="F22" s="121">
        <f>IFERROR(HOUR(テーブル14567891011[[#This Row],[列4]]-テーブル14567891011[[#This Row],[列13]]-テーブル14567891011[[#This Row],[列2]]),
              0)</f>
        <v>0</v>
      </c>
      <c r="G22" s="122" t="s">
        <v>36</v>
      </c>
      <c r="H22" s="130" t="str">
        <f>IFERROR(IF(MINUTE(テーブル14567891011[[#This Row],[列4]]-テーブル14567891011[[#This Row],[列13]]-テーブル14567891011[[#This Row],[列2]])&lt;30,
                  "00",
                  30),
              "00")</f>
        <v>00</v>
      </c>
      <c r="I22" s="124" t="s">
        <v>37</v>
      </c>
      <c r="J22" s="125">
        <f>IFERROR((テーブル14567891011[[#This Row],[列5]]+テーブル14567891011[[#This Row],[列7]]/60)*$C$5,"")</f>
        <v>0</v>
      </c>
      <c r="K22" s="126" t="s">
        <v>8</v>
      </c>
      <c r="L22" s="131"/>
      <c r="M22" s="128"/>
      <c r="N22" s="152"/>
      <c r="O22" s="115"/>
    </row>
    <row r="23" spans="1:15" ht="22.5" customHeight="1">
      <c r="A23" s="92"/>
      <c r="B23" s="129" t="str">
        <f>IF(テーブル14567891011[[#This Row],[列1]]="",
    "",
    TEXT(テーブル14567891011[[#This Row],[列1]],"(aaa)"))</f>
        <v/>
      </c>
      <c r="C23" s="87" t="s">
        <v>34</v>
      </c>
      <c r="D23" s="119" t="s">
        <v>35</v>
      </c>
      <c r="E23" s="88" t="s">
        <v>34</v>
      </c>
      <c r="F23" s="121">
        <f>IFERROR(HOUR(テーブル14567891011[[#This Row],[列4]]-テーブル14567891011[[#This Row],[列13]]-テーブル14567891011[[#This Row],[列2]]),
              0)</f>
        <v>0</v>
      </c>
      <c r="G23" s="122" t="s">
        <v>36</v>
      </c>
      <c r="H23" s="130" t="str">
        <f>IFERROR(IF(MINUTE(テーブル14567891011[[#This Row],[列4]]-テーブル14567891011[[#This Row],[列13]]-テーブル14567891011[[#This Row],[列2]])&lt;30,
                  "00",
                  30),
              "00")</f>
        <v>00</v>
      </c>
      <c r="I23" s="124" t="s">
        <v>37</v>
      </c>
      <c r="J23" s="125">
        <f>IFERROR((テーブル14567891011[[#This Row],[列5]]+テーブル14567891011[[#This Row],[列7]]/60)*$C$5,"")</f>
        <v>0</v>
      </c>
      <c r="K23" s="126" t="s">
        <v>8</v>
      </c>
      <c r="L23" s="131"/>
      <c r="M23" s="128"/>
      <c r="N23" s="152"/>
      <c r="O23" s="115"/>
    </row>
    <row r="24" spans="1:15" ht="22.5" customHeight="1">
      <c r="A24" s="92"/>
      <c r="B24" s="129" t="str">
        <f>IF(テーブル14567891011[[#This Row],[列1]]="",
    "",
    TEXT(テーブル14567891011[[#This Row],[列1]],"(aaa)"))</f>
        <v/>
      </c>
      <c r="C24" s="87" t="s">
        <v>34</v>
      </c>
      <c r="D24" s="119" t="s">
        <v>35</v>
      </c>
      <c r="E24" s="88" t="s">
        <v>34</v>
      </c>
      <c r="F24" s="121">
        <f>IFERROR(HOUR(テーブル14567891011[[#This Row],[列4]]-テーブル14567891011[[#This Row],[列13]]-テーブル14567891011[[#This Row],[列2]]),
              0)</f>
        <v>0</v>
      </c>
      <c r="G24" s="122" t="s">
        <v>36</v>
      </c>
      <c r="H24" s="130" t="str">
        <f>IFERROR(IF(MINUTE(テーブル14567891011[[#This Row],[列4]]-テーブル14567891011[[#This Row],[列13]]-テーブル14567891011[[#This Row],[列2]])&lt;30,
                  "00",
                  30),
              "00")</f>
        <v>00</v>
      </c>
      <c r="I24" s="124" t="s">
        <v>37</v>
      </c>
      <c r="J24" s="125">
        <f>IFERROR((テーブル14567891011[[#This Row],[列5]]+テーブル14567891011[[#This Row],[列7]]/60)*$C$5,"")</f>
        <v>0</v>
      </c>
      <c r="K24" s="126" t="s">
        <v>8</v>
      </c>
      <c r="L24" s="127"/>
      <c r="M24" s="128"/>
      <c r="N24" s="152"/>
      <c r="O24" s="115"/>
    </row>
    <row r="25" spans="1:15" ht="22.5" customHeight="1">
      <c r="A25" s="92"/>
      <c r="B25" s="129" t="str">
        <f>IF(テーブル14567891011[[#This Row],[列1]]="",
    "",
    TEXT(テーブル14567891011[[#This Row],[列1]],"(aaa)"))</f>
        <v/>
      </c>
      <c r="C25" s="87" t="s">
        <v>34</v>
      </c>
      <c r="D25" s="119" t="s">
        <v>35</v>
      </c>
      <c r="E25" s="88" t="s">
        <v>34</v>
      </c>
      <c r="F25" s="121">
        <f>IFERROR(HOUR(テーブル14567891011[[#This Row],[列4]]-テーブル14567891011[[#This Row],[列13]]-テーブル14567891011[[#This Row],[列2]]),
              0)</f>
        <v>0</v>
      </c>
      <c r="G25" s="122" t="s">
        <v>36</v>
      </c>
      <c r="H25" s="130" t="str">
        <f>IFERROR(IF(MINUTE(テーブル14567891011[[#This Row],[列4]]-テーブル14567891011[[#This Row],[列13]]-テーブル14567891011[[#This Row],[列2]])&lt;30,
                  "00",
                  30),
              "00")</f>
        <v>00</v>
      </c>
      <c r="I25" s="124" t="s">
        <v>37</v>
      </c>
      <c r="J25" s="125">
        <f>IFERROR((テーブル14567891011[[#This Row],[列5]]+テーブル14567891011[[#This Row],[列7]]/60)*$C$5,"")</f>
        <v>0</v>
      </c>
      <c r="K25" s="126" t="s">
        <v>8</v>
      </c>
      <c r="L25" s="131"/>
      <c r="M25" s="128"/>
      <c r="N25" s="152"/>
      <c r="O25" s="115"/>
    </row>
    <row r="26" spans="1:15" ht="22.5" customHeight="1">
      <c r="A26" s="92"/>
      <c r="B26" s="129" t="str">
        <f>IF(テーブル14567891011[[#This Row],[列1]]="",
    "",
    TEXT(テーブル14567891011[[#This Row],[列1]],"(aaa)"))</f>
        <v/>
      </c>
      <c r="C26" s="87" t="s">
        <v>34</v>
      </c>
      <c r="D26" s="119" t="s">
        <v>35</v>
      </c>
      <c r="E26" s="88" t="s">
        <v>34</v>
      </c>
      <c r="F26" s="121">
        <f>IFERROR(HOUR(テーブル14567891011[[#This Row],[列4]]-テーブル14567891011[[#This Row],[列13]]-テーブル14567891011[[#This Row],[列2]]),
              0)</f>
        <v>0</v>
      </c>
      <c r="G26" s="122" t="s">
        <v>36</v>
      </c>
      <c r="H26" s="130" t="str">
        <f>IFERROR(IF(MINUTE(テーブル14567891011[[#This Row],[列4]]-テーブル14567891011[[#This Row],[列13]]-テーブル14567891011[[#This Row],[列2]])&lt;30,
                  "00",
                  30),
              "00")</f>
        <v>00</v>
      </c>
      <c r="I26" s="124" t="s">
        <v>37</v>
      </c>
      <c r="J26" s="125">
        <f>IFERROR((テーブル14567891011[[#This Row],[列5]]+テーブル14567891011[[#This Row],[列7]]/60)*$C$5,"")</f>
        <v>0</v>
      </c>
      <c r="K26" s="126" t="s">
        <v>8</v>
      </c>
      <c r="L26" s="131"/>
      <c r="M26" s="128"/>
      <c r="N26" s="152"/>
      <c r="O26" s="115"/>
    </row>
    <row r="27" spans="1:15" ht="22.5" customHeight="1">
      <c r="A27" s="92"/>
      <c r="B27" s="129" t="str">
        <f>IF(テーブル14567891011[[#This Row],[列1]]="",
    "",
    TEXT(テーブル14567891011[[#This Row],[列1]],"(aaa)"))</f>
        <v/>
      </c>
      <c r="C27" s="87" t="s">
        <v>34</v>
      </c>
      <c r="D27" s="119" t="s">
        <v>35</v>
      </c>
      <c r="E27" s="88" t="s">
        <v>34</v>
      </c>
      <c r="F27" s="121">
        <f>IFERROR(HOUR(テーブル14567891011[[#This Row],[列4]]-テーブル14567891011[[#This Row],[列13]]-テーブル14567891011[[#This Row],[列2]]),
              0)</f>
        <v>0</v>
      </c>
      <c r="G27" s="122" t="s">
        <v>36</v>
      </c>
      <c r="H27" s="130" t="str">
        <f>IFERROR(IF(MINUTE(テーブル14567891011[[#This Row],[列4]]-テーブル14567891011[[#This Row],[列13]]-テーブル14567891011[[#This Row],[列2]])&lt;30,
                  "00",
                  30),
              "00")</f>
        <v>00</v>
      </c>
      <c r="I27" s="124" t="s">
        <v>37</v>
      </c>
      <c r="J27" s="125">
        <f>IFERROR((テーブル14567891011[[#This Row],[列5]]+テーブル14567891011[[#This Row],[列7]]/60)*$C$5,"")</f>
        <v>0</v>
      </c>
      <c r="K27" s="126" t="s">
        <v>8</v>
      </c>
      <c r="L27" s="131"/>
      <c r="M27" s="128"/>
      <c r="N27" s="152"/>
      <c r="O27" s="115"/>
    </row>
    <row r="28" spans="1:15" ht="22.5" customHeight="1">
      <c r="A28" s="92"/>
      <c r="B28" s="129" t="str">
        <f>IF(テーブル14567891011[[#This Row],[列1]]="",
    "",
    TEXT(テーブル14567891011[[#This Row],[列1]],"(aaa)"))</f>
        <v/>
      </c>
      <c r="C28" s="87" t="s">
        <v>34</v>
      </c>
      <c r="D28" s="119" t="s">
        <v>35</v>
      </c>
      <c r="E28" s="88" t="s">
        <v>34</v>
      </c>
      <c r="F28" s="121">
        <f>IFERROR(HOUR(テーブル14567891011[[#This Row],[列4]]-テーブル14567891011[[#This Row],[列13]]-テーブル14567891011[[#This Row],[列2]]),
              0)</f>
        <v>0</v>
      </c>
      <c r="G28" s="122" t="s">
        <v>36</v>
      </c>
      <c r="H28" s="130" t="str">
        <f>IFERROR(IF(MINUTE(テーブル14567891011[[#This Row],[列4]]-テーブル14567891011[[#This Row],[列13]]-テーブル14567891011[[#This Row],[列2]])&lt;30,
                  "00",
                  30),
              "00")</f>
        <v>00</v>
      </c>
      <c r="I28" s="124" t="s">
        <v>37</v>
      </c>
      <c r="J28" s="125">
        <f>IFERROR((テーブル14567891011[[#This Row],[列5]]+テーブル14567891011[[#This Row],[列7]]/60)*$C$5,"")</f>
        <v>0</v>
      </c>
      <c r="K28" s="126" t="s">
        <v>8</v>
      </c>
      <c r="L28" s="131"/>
      <c r="M28" s="128"/>
      <c r="N28" s="152"/>
      <c r="O28" s="115"/>
    </row>
    <row r="29" spans="1:15" ht="22.5" customHeight="1">
      <c r="A29" s="92"/>
      <c r="B29" s="129" t="str">
        <f>IF(テーブル14567891011[[#This Row],[列1]]="",
    "",
    TEXT(テーブル14567891011[[#This Row],[列1]],"(aaa)"))</f>
        <v/>
      </c>
      <c r="C29" s="87" t="s">
        <v>34</v>
      </c>
      <c r="D29" s="119" t="s">
        <v>35</v>
      </c>
      <c r="E29" s="88" t="s">
        <v>34</v>
      </c>
      <c r="F29" s="121">
        <f>IFERROR(HOUR(テーブル14567891011[[#This Row],[列4]]-テーブル14567891011[[#This Row],[列13]]-テーブル14567891011[[#This Row],[列2]]),
              0)</f>
        <v>0</v>
      </c>
      <c r="G29" s="122" t="s">
        <v>36</v>
      </c>
      <c r="H29" s="130" t="str">
        <f>IFERROR(IF(MINUTE(テーブル14567891011[[#This Row],[列4]]-テーブル14567891011[[#This Row],[列13]]-テーブル14567891011[[#This Row],[列2]])&lt;30,
                  "00",
                  30),
              "00")</f>
        <v>00</v>
      </c>
      <c r="I29" s="124" t="s">
        <v>37</v>
      </c>
      <c r="J29" s="125">
        <f>IFERROR((テーブル14567891011[[#This Row],[列5]]+テーブル14567891011[[#This Row],[列7]]/60)*$C$5,"")</f>
        <v>0</v>
      </c>
      <c r="K29" s="126" t="s">
        <v>8</v>
      </c>
      <c r="L29" s="131"/>
      <c r="M29" s="128"/>
      <c r="N29" s="152"/>
      <c r="O29" s="115"/>
    </row>
    <row r="30" spans="1:15" ht="22.5" customHeight="1" thickBot="1">
      <c r="A30" s="93"/>
      <c r="B30" s="133" t="str">
        <f>IF(テーブル14567891011[[#This Row],[列1]]="",
    "",
    TEXT(テーブル14567891011[[#This Row],[列1]],"(aaa)"))</f>
        <v/>
      </c>
      <c r="C30" s="89" t="s">
        <v>34</v>
      </c>
      <c r="D30" s="135" t="s">
        <v>35</v>
      </c>
      <c r="E30" s="90" t="s">
        <v>34</v>
      </c>
      <c r="F30" s="137">
        <f>IFERROR(HOUR(テーブル14567891011[[#This Row],[列4]]-テーブル14567891011[[#This Row],[列13]]-テーブル14567891011[[#This Row],[列2]]),
              0)</f>
        <v>0</v>
      </c>
      <c r="G30" s="138" t="s">
        <v>36</v>
      </c>
      <c r="H30" s="139" t="str">
        <f>IFERROR(IF(MINUTE(テーブル14567891011[[#This Row],[列4]]-テーブル14567891011[[#This Row],[列13]]-テーブル14567891011[[#This Row],[列2]])&lt;30,
                  "00",
                  30),
              "00")</f>
        <v>00</v>
      </c>
      <c r="I30" s="140" t="s">
        <v>37</v>
      </c>
      <c r="J30" s="141">
        <f>IFERROR((テーブル14567891011[[#This Row],[列5]]+テーブル14567891011[[#This Row],[列7]]/60)*$C$5,"")</f>
        <v>0</v>
      </c>
      <c r="K30" s="142" t="s">
        <v>8</v>
      </c>
      <c r="L30" s="143"/>
      <c r="M30" s="144"/>
      <c r="N30" s="152"/>
      <c r="O30" s="115"/>
    </row>
    <row r="31" spans="1:15" ht="22.5" customHeight="1" thickBot="1">
      <c r="A31" s="269" t="s">
        <v>46</v>
      </c>
      <c r="B31" s="270"/>
      <c r="C31" s="260"/>
      <c r="D31" s="261"/>
      <c r="E31" s="262"/>
      <c r="F31" s="263">
        <f>SUM(テーブル14567891011[[#All],[列5]])+SUM(テーブル14567891011[[#All],[列7]])/60</f>
        <v>0</v>
      </c>
      <c r="G31" s="264"/>
      <c r="H31" s="265" t="s">
        <v>38</v>
      </c>
      <c r="I31" s="266"/>
      <c r="J31" s="145">
        <f>SUM(テーブル14567891011[[#All],[列9]])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⑪年月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IF(テーブル14567891011121314[[#This Row],[列1]]="",
    "",
    TEXT(テーブル14567891011121314[[#This Row],[列1]],"(aaa)"))</f>
        <v/>
      </c>
      <c r="C8" s="85" t="s">
        <v>55</v>
      </c>
      <c r="D8" s="105" t="s">
        <v>26</v>
      </c>
      <c r="E8" s="86" t="s">
        <v>55</v>
      </c>
      <c r="F8" s="106">
        <f>IFERROR(HOUR(テーブル14567891011121314[[#This Row],[列4]]-テーブル14567891011121314[[#This Row],[列13]]-テーブル14567891011121314[[#This Row],[列2]]),
              0)</f>
        <v>0</v>
      </c>
      <c r="G8" s="107" t="s">
        <v>36</v>
      </c>
      <c r="H8" s="108" t="str">
        <f>IFERROR(IF(MINUTE(テーブル14567891011121314[[#This Row],[列4]]-テーブル14567891011121314[[#This Row],[列13]]-テーブル14567891011121314[[#This Row],[列2]])&lt;30,
                  "00",
                  30),
              "00")</f>
        <v>00</v>
      </c>
      <c r="I8" s="109" t="s">
        <v>37</v>
      </c>
      <c r="J8" s="110">
        <f>IFERROR((テーブル14567891011121314[[#This Row],[列5]]+テーブル14567891011121314[[#This Row],[列7]]/60)*$C$5,"")</f>
        <v>0</v>
      </c>
      <c r="K8" s="111" t="s">
        <v>8</v>
      </c>
      <c r="L8" s="112"/>
      <c r="M8" s="113"/>
      <c r="N8" s="152"/>
      <c r="O8" s="115"/>
    </row>
    <row r="9" spans="1:15" ht="22.5" customHeight="1">
      <c r="A9" s="92"/>
      <c r="B9" s="117" t="str">
        <f>IF(テーブル14567891011121314[[#This Row],[列1]]="",
    "",
    TEXT(テーブル14567891011121314[[#This Row],[列1]],"(aaa)"))</f>
        <v/>
      </c>
      <c r="C9" s="87" t="s">
        <v>55</v>
      </c>
      <c r="D9" s="119" t="s">
        <v>26</v>
      </c>
      <c r="E9" s="88" t="s">
        <v>55</v>
      </c>
      <c r="F9" s="121">
        <f>IFERROR(HOUR(テーブル14567891011121314[[#This Row],[列4]]-テーブル14567891011121314[[#This Row],[列13]]-テーブル14567891011121314[[#This Row],[列2]]),
              0)</f>
        <v>0</v>
      </c>
      <c r="G9" s="122" t="s">
        <v>36</v>
      </c>
      <c r="H9" s="123" t="str">
        <f>IFERROR(IF(MINUTE(テーブル14567891011121314[[#This Row],[列4]]-テーブル14567891011121314[[#This Row],[列13]]-テーブル14567891011121314[[#This Row],[列2]])&lt;30,
                  "00",
                  30),
              "00")</f>
        <v>00</v>
      </c>
      <c r="I9" s="124" t="s">
        <v>37</v>
      </c>
      <c r="J9" s="125">
        <f>IFERROR((テーブル14567891011121314[[#This Row],[列5]]+テーブル14567891011121314[[#This Row],[列7]]/60)*$C$5,"")</f>
        <v>0</v>
      </c>
      <c r="K9" s="126" t="s">
        <v>8</v>
      </c>
      <c r="L9" s="127"/>
      <c r="M9" s="128"/>
      <c r="N9" s="152"/>
      <c r="O9" s="115"/>
    </row>
    <row r="10" spans="1:15" ht="22.5" customHeight="1">
      <c r="A10" s="92"/>
      <c r="B10" s="129" t="str">
        <f>IF(テーブル14567891011121314[[#This Row],[列1]]="",
    "",
    TEXT(テーブル14567891011121314[[#This Row],[列1]],"(aaa)"))</f>
        <v/>
      </c>
      <c r="C10" s="87" t="s">
        <v>55</v>
      </c>
      <c r="D10" s="119" t="s">
        <v>26</v>
      </c>
      <c r="E10" s="88" t="s">
        <v>55</v>
      </c>
      <c r="F10" s="121">
        <f>IFERROR(HOUR(テーブル14567891011121314[[#This Row],[列4]]-テーブル14567891011121314[[#This Row],[列13]]-テーブル14567891011121314[[#This Row],[列2]]),
              0)</f>
        <v>0</v>
      </c>
      <c r="G10" s="122" t="s">
        <v>36</v>
      </c>
      <c r="H10" s="130" t="str">
        <f>IFERROR(IF(MINUTE(テーブル14567891011121314[[#This Row],[列4]]-テーブル14567891011121314[[#This Row],[列13]]-テーブル14567891011121314[[#This Row],[列2]])&lt;30,
                  "00",
                  30),
              "00")</f>
        <v>00</v>
      </c>
      <c r="I10" s="124" t="s">
        <v>37</v>
      </c>
      <c r="J10" s="125">
        <f>IFERROR((テーブル14567891011121314[[#This Row],[列5]]+テーブル14567891011121314[[#This Row],[列7]]/60)*$C$5,"")</f>
        <v>0</v>
      </c>
      <c r="K10" s="126" t="s">
        <v>8</v>
      </c>
      <c r="L10" s="131"/>
      <c r="M10" s="128"/>
      <c r="N10" s="152"/>
      <c r="O10" s="115"/>
    </row>
    <row r="11" spans="1:15" ht="22.5" customHeight="1">
      <c r="A11" s="92"/>
      <c r="B11" s="129" t="str">
        <f>IF(テーブル14567891011121314[[#This Row],[列1]]="",
    "",
    TEXT(テーブル14567891011121314[[#This Row],[列1]],"(aaa)"))</f>
        <v/>
      </c>
      <c r="C11" s="87" t="s">
        <v>34</v>
      </c>
      <c r="D11" s="119" t="s">
        <v>35</v>
      </c>
      <c r="E11" s="88" t="s">
        <v>34</v>
      </c>
      <c r="F11" s="121">
        <f>IFERROR(HOUR(テーブル14567891011121314[[#This Row],[列4]]-テーブル14567891011121314[[#This Row],[列13]]-テーブル14567891011121314[[#This Row],[列2]]),
              0)</f>
        <v>0</v>
      </c>
      <c r="G11" s="122" t="s">
        <v>36</v>
      </c>
      <c r="H11" s="130" t="str">
        <f>IFERROR(IF(MINUTE(テーブル14567891011121314[[#This Row],[列4]]-テーブル14567891011121314[[#This Row],[列13]]-テーブル14567891011121314[[#This Row],[列2]])&lt;30,
                  "00",
                  30),
              "00")</f>
        <v>00</v>
      </c>
      <c r="I11" s="124" t="s">
        <v>37</v>
      </c>
      <c r="J11" s="125">
        <f>IFERROR((テーブル14567891011121314[[#This Row],[列5]]+テーブル14567891011121314[[#This Row],[列7]]/60)*$C$5,"")</f>
        <v>0</v>
      </c>
      <c r="K11" s="126" t="s">
        <v>8</v>
      </c>
      <c r="L11" s="131"/>
      <c r="M11" s="128"/>
      <c r="N11" s="152"/>
      <c r="O11" s="115"/>
    </row>
    <row r="12" spans="1:15" ht="22.5" customHeight="1">
      <c r="A12" s="92"/>
      <c r="B12" s="129" t="str">
        <f>IF(テーブル14567891011121314[[#This Row],[列1]]="",
    "",
    TEXT(テーブル14567891011121314[[#This Row],[列1]],"(aaa)"))</f>
        <v/>
      </c>
      <c r="C12" s="87" t="s">
        <v>34</v>
      </c>
      <c r="D12" s="119" t="s">
        <v>35</v>
      </c>
      <c r="E12" s="88" t="s">
        <v>34</v>
      </c>
      <c r="F12" s="121">
        <f>IFERROR(HOUR(テーブル14567891011121314[[#This Row],[列4]]-テーブル14567891011121314[[#This Row],[列13]]-テーブル14567891011121314[[#This Row],[列2]]),
              0)</f>
        <v>0</v>
      </c>
      <c r="G12" s="122" t="s">
        <v>36</v>
      </c>
      <c r="H12" s="130" t="str">
        <f>IFERROR(IF(MINUTE(テーブル14567891011121314[[#This Row],[列4]]-テーブル14567891011121314[[#This Row],[列13]]-テーブル14567891011121314[[#This Row],[列2]])&lt;30,
                  "00",
                  30),
              "00")</f>
        <v>00</v>
      </c>
      <c r="I12" s="124" t="s">
        <v>37</v>
      </c>
      <c r="J12" s="125">
        <f>IFERROR((テーブル14567891011121314[[#This Row],[列5]]+テーブル14567891011121314[[#This Row],[列7]]/60)*$C$5,"")</f>
        <v>0</v>
      </c>
      <c r="K12" s="126" t="s">
        <v>8</v>
      </c>
      <c r="L12" s="131"/>
      <c r="M12" s="128"/>
      <c r="N12" s="152"/>
      <c r="O12" s="115"/>
    </row>
    <row r="13" spans="1:15" ht="22.5" customHeight="1">
      <c r="A13" s="92"/>
      <c r="B13" s="129" t="str">
        <f>IF(テーブル14567891011121314[[#This Row],[列1]]="",
    "",
    TEXT(テーブル14567891011121314[[#This Row],[列1]],"(aaa)"))</f>
        <v/>
      </c>
      <c r="C13" s="87" t="s">
        <v>34</v>
      </c>
      <c r="D13" s="119" t="s">
        <v>35</v>
      </c>
      <c r="E13" s="88" t="s">
        <v>34</v>
      </c>
      <c r="F13" s="121">
        <f>IFERROR(HOUR(テーブル14567891011121314[[#This Row],[列4]]-テーブル14567891011121314[[#This Row],[列13]]-テーブル14567891011121314[[#This Row],[列2]]),
              0)</f>
        <v>0</v>
      </c>
      <c r="G13" s="122" t="s">
        <v>36</v>
      </c>
      <c r="H13" s="130" t="str">
        <f>IFERROR(IF(MINUTE(テーブル14567891011121314[[#This Row],[列4]]-テーブル14567891011121314[[#This Row],[列13]]-テーブル14567891011121314[[#This Row],[列2]])&lt;30,
                  "00",
                  30),
              "00")</f>
        <v>00</v>
      </c>
      <c r="I13" s="124" t="s">
        <v>37</v>
      </c>
      <c r="J13" s="125">
        <f>IFERROR((テーブル14567891011121314[[#This Row],[列5]]+テーブル14567891011121314[[#This Row],[列7]]/60)*$C$5,"")</f>
        <v>0</v>
      </c>
      <c r="K13" s="126" t="s">
        <v>8</v>
      </c>
      <c r="L13" s="131"/>
      <c r="M13" s="128"/>
      <c r="N13" s="152"/>
      <c r="O13" s="115"/>
    </row>
    <row r="14" spans="1:15" ht="22.5" customHeight="1">
      <c r="A14" s="92"/>
      <c r="B14" s="129" t="str">
        <f>IF(テーブル14567891011121314[[#This Row],[列1]]="",
    "",
    TEXT(テーブル14567891011121314[[#This Row],[列1]],"(aaa)"))</f>
        <v/>
      </c>
      <c r="C14" s="87" t="s">
        <v>34</v>
      </c>
      <c r="D14" s="119" t="s">
        <v>35</v>
      </c>
      <c r="E14" s="88" t="s">
        <v>34</v>
      </c>
      <c r="F14" s="121">
        <f>IFERROR(HOUR(テーブル14567891011121314[[#This Row],[列4]]-テーブル14567891011121314[[#This Row],[列13]]-テーブル14567891011121314[[#This Row],[列2]]),
              0)</f>
        <v>0</v>
      </c>
      <c r="G14" s="122" t="s">
        <v>36</v>
      </c>
      <c r="H14" s="130" t="str">
        <f>IFERROR(IF(MINUTE(テーブル14567891011121314[[#This Row],[列4]]-テーブル14567891011121314[[#This Row],[列13]]-テーブル14567891011121314[[#This Row],[列2]])&lt;30,
                  "00",
                  30),
              "00")</f>
        <v>00</v>
      </c>
      <c r="I14" s="124" t="s">
        <v>37</v>
      </c>
      <c r="J14" s="125">
        <f>IFERROR((テーブル14567891011121314[[#This Row],[列5]]+テーブル14567891011121314[[#This Row],[列7]]/60)*$C$5,"")</f>
        <v>0</v>
      </c>
      <c r="K14" s="126" t="s">
        <v>8</v>
      </c>
      <c r="L14" s="131"/>
      <c r="M14" s="128"/>
      <c r="N14" s="152"/>
      <c r="O14" s="115"/>
    </row>
    <row r="15" spans="1:15" ht="22.5" customHeight="1">
      <c r="A15" s="92"/>
      <c r="B15" s="129" t="str">
        <f>IF(テーブル14567891011121314[[#This Row],[列1]]="",
    "",
    TEXT(テーブル14567891011121314[[#This Row],[列1]],"(aaa)"))</f>
        <v/>
      </c>
      <c r="C15" s="87" t="s">
        <v>34</v>
      </c>
      <c r="D15" s="119" t="s">
        <v>35</v>
      </c>
      <c r="E15" s="88" t="s">
        <v>34</v>
      </c>
      <c r="F15" s="121">
        <f>IFERROR(HOUR(テーブル14567891011121314[[#This Row],[列4]]-テーブル14567891011121314[[#This Row],[列13]]-テーブル14567891011121314[[#This Row],[列2]]),
              0)</f>
        <v>0</v>
      </c>
      <c r="G15" s="122" t="s">
        <v>36</v>
      </c>
      <c r="H15" s="130" t="str">
        <f>IFERROR(IF(MINUTE(テーブル14567891011121314[[#This Row],[列4]]-テーブル14567891011121314[[#This Row],[列13]]-テーブル14567891011121314[[#This Row],[列2]])&lt;30,
                  "00",
                  30),
              "00")</f>
        <v>00</v>
      </c>
      <c r="I15" s="124" t="s">
        <v>37</v>
      </c>
      <c r="J15" s="125">
        <f>IFERROR((テーブル14567891011121314[[#This Row],[列5]]+テーブル14567891011121314[[#This Row],[列7]]/60)*$C$5,"")</f>
        <v>0</v>
      </c>
      <c r="K15" s="126" t="s">
        <v>8</v>
      </c>
      <c r="L15" s="131"/>
      <c r="M15" s="128"/>
      <c r="N15" s="152"/>
      <c r="O15" s="115"/>
    </row>
    <row r="16" spans="1:15" ht="22.5" customHeight="1">
      <c r="A16" s="92"/>
      <c r="B16" s="129" t="str">
        <f>IF(テーブル14567891011121314[[#This Row],[列1]]="",
    "",
    TEXT(テーブル14567891011121314[[#This Row],[列1]],"(aaa)"))</f>
        <v/>
      </c>
      <c r="C16" s="87" t="s">
        <v>34</v>
      </c>
      <c r="D16" s="119" t="s">
        <v>35</v>
      </c>
      <c r="E16" s="88" t="s">
        <v>34</v>
      </c>
      <c r="F16" s="121">
        <f>IFERROR(HOUR(テーブル14567891011121314[[#This Row],[列4]]-テーブル14567891011121314[[#This Row],[列13]]-テーブル14567891011121314[[#This Row],[列2]]),
              0)</f>
        <v>0</v>
      </c>
      <c r="G16" s="122" t="s">
        <v>36</v>
      </c>
      <c r="H16" s="130" t="str">
        <f>IFERROR(IF(MINUTE(テーブル14567891011121314[[#This Row],[列4]]-テーブル14567891011121314[[#This Row],[列13]]-テーブル14567891011121314[[#This Row],[列2]])&lt;30,
                  "00",
                  30),
              "00")</f>
        <v>00</v>
      </c>
      <c r="I16" s="124" t="s">
        <v>37</v>
      </c>
      <c r="J16" s="125">
        <f>IFERROR((テーブル14567891011121314[[#This Row],[列5]]+テーブル14567891011121314[[#This Row],[列7]]/60)*$C$5,"")</f>
        <v>0</v>
      </c>
      <c r="K16" s="126" t="s">
        <v>8</v>
      </c>
      <c r="L16" s="131"/>
      <c r="M16" s="128"/>
      <c r="N16" s="152"/>
      <c r="O16" s="115"/>
    </row>
    <row r="17" spans="1:15" ht="22.5" customHeight="1">
      <c r="A17" s="92"/>
      <c r="B17" s="129" t="str">
        <f>IF(テーブル14567891011121314[[#This Row],[列1]]="",
    "",
    TEXT(テーブル14567891011121314[[#This Row],[列1]],"(aaa)"))</f>
        <v/>
      </c>
      <c r="C17" s="87" t="s">
        <v>34</v>
      </c>
      <c r="D17" s="119" t="s">
        <v>35</v>
      </c>
      <c r="E17" s="88" t="s">
        <v>34</v>
      </c>
      <c r="F17" s="121">
        <f>IFERROR(HOUR(テーブル14567891011121314[[#This Row],[列4]]-テーブル14567891011121314[[#This Row],[列13]]-テーブル14567891011121314[[#This Row],[列2]]),
              0)</f>
        <v>0</v>
      </c>
      <c r="G17" s="122" t="s">
        <v>36</v>
      </c>
      <c r="H17" s="130" t="str">
        <f>IFERROR(IF(MINUTE(テーブル14567891011121314[[#This Row],[列4]]-テーブル14567891011121314[[#This Row],[列13]]-テーブル14567891011121314[[#This Row],[列2]])&lt;30,
                  "00",
                  30),
              "00")</f>
        <v>00</v>
      </c>
      <c r="I17" s="124" t="s">
        <v>37</v>
      </c>
      <c r="J17" s="125">
        <f>IFERROR((テーブル14567891011121314[[#This Row],[列5]]+テーブル14567891011121314[[#This Row],[列7]]/60)*$C$5,"")</f>
        <v>0</v>
      </c>
      <c r="K17" s="126" t="s">
        <v>8</v>
      </c>
      <c r="L17" s="131"/>
      <c r="M17" s="128"/>
      <c r="N17" s="152"/>
      <c r="O17" s="115"/>
    </row>
    <row r="18" spans="1:15" ht="22.5" customHeight="1">
      <c r="A18" s="92"/>
      <c r="B18" s="129" t="str">
        <f>IF(テーブル14567891011121314[[#This Row],[列1]]="",
    "",
    TEXT(テーブル14567891011121314[[#This Row],[列1]],"(aaa)"))</f>
        <v/>
      </c>
      <c r="C18" s="87" t="s">
        <v>34</v>
      </c>
      <c r="D18" s="119" t="s">
        <v>35</v>
      </c>
      <c r="E18" s="88" t="s">
        <v>34</v>
      </c>
      <c r="F18" s="121">
        <f>IFERROR(HOUR(テーブル14567891011121314[[#This Row],[列4]]-テーブル14567891011121314[[#This Row],[列13]]-テーブル14567891011121314[[#This Row],[列2]]),
              0)</f>
        <v>0</v>
      </c>
      <c r="G18" s="122" t="s">
        <v>36</v>
      </c>
      <c r="H18" s="130" t="str">
        <f>IFERROR(IF(MINUTE(テーブル14567891011121314[[#This Row],[列4]]-テーブル14567891011121314[[#This Row],[列13]]-テーブル14567891011121314[[#This Row],[列2]])&lt;30,
                  "00",
                  30),
              "00")</f>
        <v>00</v>
      </c>
      <c r="I18" s="124" t="s">
        <v>37</v>
      </c>
      <c r="J18" s="125">
        <f>IFERROR((テーブル14567891011121314[[#This Row],[列5]]+テーブル14567891011121314[[#This Row],[列7]]/60)*$C$5,"")</f>
        <v>0</v>
      </c>
      <c r="K18" s="126" t="s">
        <v>8</v>
      </c>
      <c r="L18" s="131"/>
      <c r="M18" s="128"/>
      <c r="N18" s="152"/>
      <c r="O18" s="115"/>
    </row>
    <row r="19" spans="1:15" ht="22.5" customHeight="1">
      <c r="A19" s="92"/>
      <c r="B19" s="129" t="str">
        <f>IF(テーブル14567891011121314[[#This Row],[列1]]="",
    "",
    TEXT(テーブル14567891011121314[[#This Row],[列1]],"(aaa)"))</f>
        <v/>
      </c>
      <c r="C19" s="87" t="s">
        <v>34</v>
      </c>
      <c r="D19" s="119" t="s">
        <v>35</v>
      </c>
      <c r="E19" s="88" t="s">
        <v>34</v>
      </c>
      <c r="F19" s="121">
        <f>IFERROR(HOUR(テーブル14567891011121314[[#This Row],[列4]]-テーブル14567891011121314[[#This Row],[列13]]-テーブル14567891011121314[[#This Row],[列2]]),
              0)</f>
        <v>0</v>
      </c>
      <c r="G19" s="122" t="s">
        <v>36</v>
      </c>
      <c r="H19" s="130" t="str">
        <f>IFERROR(IF(MINUTE(テーブル14567891011121314[[#This Row],[列4]]-テーブル14567891011121314[[#This Row],[列13]]-テーブル14567891011121314[[#This Row],[列2]])&lt;30,
                  "00",
                  30),
              "00")</f>
        <v>00</v>
      </c>
      <c r="I19" s="124" t="s">
        <v>37</v>
      </c>
      <c r="J19" s="125">
        <f>IFERROR((テーブル14567891011121314[[#This Row],[列5]]+テーブル14567891011121314[[#This Row],[列7]]/60)*$C$5,"")</f>
        <v>0</v>
      </c>
      <c r="K19" s="126" t="s">
        <v>8</v>
      </c>
      <c r="L19" s="131"/>
      <c r="M19" s="128"/>
      <c r="N19" s="152"/>
      <c r="O19" s="115"/>
    </row>
    <row r="20" spans="1:15" ht="22.5" customHeight="1">
      <c r="A20" s="92"/>
      <c r="B20" s="129" t="str">
        <f>IF(テーブル14567891011121314[[#This Row],[列1]]="",
    "",
    TEXT(テーブル14567891011121314[[#This Row],[列1]],"(aaa)"))</f>
        <v/>
      </c>
      <c r="C20" s="87" t="s">
        <v>34</v>
      </c>
      <c r="D20" s="119" t="s">
        <v>35</v>
      </c>
      <c r="E20" s="88" t="s">
        <v>34</v>
      </c>
      <c r="F20" s="121">
        <f>IFERROR(HOUR(テーブル14567891011121314[[#This Row],[列4]]-テーブル14567891011121314[[#This Row],[列13]]-テーブル14567891011121314[[#This Row],[列2]]),
              0)</f>
        <v>0</v>
      </c>
      <c r="G20" s="122" t="s">
        <v>36</v>
      </c>
      <c r="H20" s="130" t="str">
        <f>IFERROR(IF(MINUTE(テーブル14567891011121314[[#This Row],[列4]]-テーブル14567891011121314[[#This Row],[列13]]-テーブル14567891011121314[[#This Row],[列2]])&lt;30,
                  "00",
                  30),
              "00")</f>
        <v>00</v>
      </c>
      <c r="I20" s="124" t="s">
        <v>37</v>
      </c>
      <c r="J20" s="125">
        <f>IFERROR((テーブル14567891011121314[[#This Row],[列5]]+テーブル14567891011121314[[#This Row],[列7]]/60)*$C$5,"")</f>
        <v>0</v>
      </c>
      <c r="K20" s="126" t="s">
        <v>8</v>
      </c>
      <c r="L20" s="131"/>
      <c r="M20" s="128"/>
      <c r="N20" s="152"/>
      <c r="O20" s="115"/>
    </row>
    <row r="21" spans="1:15" ht="22.5" customHeight="1">
      <c r="A21" s="92"/>
      <c r="B21" s="129" t="str">
        <f>IF(テーブル14567891011121314[[#This Row],[列1]]="",
    "",
    TEXT(テーブル14567891011121314[[#This Row],[列1]],"(aaa)"))</f>
        <v/>
      </c>
      <c r="C21" s="87" t="s">
        <v>34</v>
      </c>
      <c r="D21" s="119" t="s">
        <v>35</v>
      </c>
      <c r="E21" s="88" t="s">
        <v>34</v>
      </c>
      <c r="F21" s="121">
        <f>IFERROR(HOUR(テーブル14567891011121314[[#This Row],[列4]]-テーブル14567891011121314[[#This Row],[列13]]-テーブル14567891011121314[[#This Row],[列2]]),
              0)</f>
        <v>0</v>
      </c>
      <c r="G21" s="122" t="s">
        <v>36</v>
      </c>
      <c r="H21" s="130" t="str">
        <f>IFERROR(IF(MINUTE(テーブル14567891011121314[[#This Row],[列4]]-テーブル14567891011121314[[#This Row],[列13]]-テーブル14567891011121314[[#This Row],[列2]])&lt;30,
                  "00",
                  30),
              "00")</f>
        <v>00</v>
      </c>
      <c r="I21" s="124" t="s">
        <v>37</v>
      </c>
      <c r="J21" s="125">
        <f>IFERROR((テーブル14567891011121314[[#This Row],[列5]]+テーブル14567891011121314[[#This Row],[列7]]/60)*$C$5,"")</f>
        <v>0</v>
      </c>
      <c r="K21" s="126" t="s">
        <v>8</v>
      </c>
      <c r="L21" s="131"/>
      <c r="M21" s="128"/>
      <c r="N21" s="152"/>
      <c r="O21" s="115"/>
    </row>
    <row r="22" spans="1:15" ht="22.5" customHeight="1">
      <c r="A22" s="92"/>
      <c r="B22" s="129" t="str">
        <f>IF(テーブル14567891011121314[[#This Row],[列1]]="",
    "",
    TEXT(テーブル14567891011121314[[#This Row],[列1]],"(aaa)"))</f>
        <v/>
      </c>
      <c r="C22" s="87" t="s">
        <v>34</v>
      </c>
      <c r="D22" s="119" t="s">
        <v>35</v>
      </c>
      <c r="E22" s="88" t="s">
        <v>34</v>
      </c>
      <c r="F22" s="121">
        <f>IFERROR(HOUR(テーブル14567891011121314[[#This Row],[列4]]-テーブル14567891011121314[[#This Row],[列13]]-テーブル14567891011121314[[#This Row],[列2]]),
              0)</f>
        <v>0</v>
      </c>
      <c r="G22" s="122" t="s">
        <v>36</v>
      </c>
      <c r="H22" s="130" t="str">
        <f>IFERROR(IF(MINUTE(テーブル14567891011121314[[#This Row],[列4]]-テーブル14567891011121314[[#This Row],[列13]]-テーブル14567891011121314[[#This Row],[列2]])&lt;30,
                  "00",
                  30),
              "00")</f>
        <v>00</v>
      </c>
      <c r="I22" s="124" t="s">
        <v>37</v>
      </c>
      <c r="J22" s="125">
        <f>IFERROR((テーブル14567891011121314[[#This Row],[列5]]+テーブル14567891011121314[[#This Row],[列7]]/60)*$C$5,"")</f>
        <v>0</v>
      </c>
      <c r="K22" s="126" t="s">
        <v>8</v>
      </c>
      <c r="L22" s="131"/>
      <c r="M22" s="128"/>
      <c r="N22" s="152"/>
      <c r="O22" s="115"/>
    </row>
    <row r="23" spans="1:15" ht="22.5" customHeight="1">
      <c r="A23" s="92"/>
      <c r="B23" s="129" t="str">
        <f>IF(テーブル14567891011121314[[#This Row],[列1]]="",
    "",
    TEXT(テーブル14567891011121314[[#This Row],[列1]],"(aaa)"))</f>
        <v/>
      </c>
      <c r="C23" s="87" t="s">
        <v>34</v>
      </c>
      <c r="D23" s="119" t="s">
        <v>35</v>
      </c>
      <c r="E23" s="88" t="s">
        <v>34</v>
      </c>
      <c r="F23" s="121">
        <f>IFERROR(HOUR(テーブル14567891011121314[[#This Row],[列4]]-テーブル14567891011121314[[#This Row],[列13]]-テーブル14567891011121314[[#This Row],[列2]]),
              0)</f>
        <v>0</v>
      </c>
      <c r="G23" s="122" t="s">
        <v>36</v>
      </c>
      <c r="H23" s="130" t="str">
        <f>IFERROR(IF(MINUTE(テーブル14567891011121314[[#This Row],[列4]]-テーブル14567891011121314[[#This Row],[列13]]-テーブル14567891011121314[[#This Row],[列2]])&lt;30,
                  "00",
                  30),
              "00")</f>
        <v>00</v>
      </c>
      <c r="I23" s="124" t="s">
        <v>37</v>
      </c>
      <c r="J23" s="125">
        <f>IFERROR((テーブル14567891011121314[[#This Row],[列5]]+テーブル14567891011121314[[#This Row],[列7]]/60)*$C$5,"")</f>
        <v>0</v>
      </c>
      <c r="K23" s="126" t="s">
        <v>8</v>
      </c>
      <c r="L23" s="131"/>
      <c r="M23" s="128"/>
      <c r="N23" s="152"/>
      <c r="O23" s="115"/>
    </row>
    <row r="24" spans="1:15" ht="22.5" customHeight="1">
      <c r="A24" s="92"/>
      <c r="B24" s="129" t="str">
        <f>IF(テーブル14567891011121314[[#This Row],[列1]]="",
    "",
    TEXT(テーブル14567891011121314[[#This Row],[列1]],"(aaa)"))</f>
        <v/>
      </c>
      <c r="C24" s="87" t="s">
        <v>34</v>
      </c>
      <c r="D24" s="119" t="s">
        <v>35</v>
      </c>
      <c r="E24" s="88" t="s">
        <v>34</v>
      </c>
      <c r="F24" s="121">
        <f>IFERROR(HOUR(テーブル14567891011121314[[#This Row],[列4]]-テーブル14567891011121314[[#This Row],[列13]]-テーブル14567891011121314[[#This Row],[列2]]),
              0)</f>
        <v>0</v>
      </c>
      <c r="G24" s="122" t="s">
        <v>36</v>
      </c>
      <c r="H24" s="130" t="str">
        <f>IFERROR(IF(MINUTE(テーブル14567891011121314[[#This Row],[列4]]-テーブル14567891011121314[[#This Row],[列13]]-テーブル14567891011121314[[#This Row],[列2]])&lt;30,
                  "00",
                  30),
              "00")</f>
        <v>00</v>
      </c>
      <c r="I24" s="124" t="s">
        <v>37</v>
      </c>
      <c r="J24" s="125">
        <f>IFERROR((テーブル14567891011121314[[#This Row],[列5]]+テーブル14567891011121314[[#This Row],[列7]]/60)*$C$5,"")</f>
        <v>0</v>
      </c>
      <c r="K24" s="126" t="s">
        <v>8</v>
      </c>
      <c r="L24" s="127"/>
      <c r="M24" s="128"/>
      <c r="N24" s="152"/>
      <c r="O24" s="115"/>
    </row>
    <row r="25" spans="1:15" ht="22.5" customHeight="1">
      <c r="A25" s="92"/>
      <c r="B25" s="129" t="str">
        <f>IF(テーブル14567891011121314[[#This Row],[列1]]="",
    "",
    TEXT(テーブル14567891011121314[[#This Row],[列1]],"(aaa)"))</f>
        <v/>
      </c>
      <c r="C25" s="87" t="s">
        <v>34</v>
      </c>
      <c r="D25" s="119" t="s">
        <v>35</v>
      </c>
      <c r="E25" s="88" t="s">
        <v>34</v>
      </c>
      <c r="F25" s="121">
        <f>IFERROR(HOUR(テーブル14567891011121314[[#This Row],[列4]]-テーブル14567891011121314[[#This Row],[列13]]-テーブル14567891011121314[[#This Row],[列2]]),
              0)</f>
        <v>0</v>
      </c>
      <c r="G25" s="122" t="s">
        <v>36</v>
      </c>
      <c r="H25" s="130" t="str">
        <f>IFERROR(IF(MINUTE(テーブル14567891011121314[[#This Row],[列4]]-テーブル14567891011121314[[#This Row],[列13]]-テーブル14567891011121314[[#This Row],[列2]])&lt;30,
                  "00",
                  30),
              "00")</f>
        <v>00</v>
      </c>
      <c r="I25" s="124" t="s">
        <v>37</v>
      </c>
      <c r="J25" s="125">
        <f>IFERROR((テーブル14567891011121314[[#This Row],[列5]]+テーブル14567891011121314[[#This Row],[列7]]/60)*$C$5,"")</f>
        <v>0</v>
      </c>
      <c r="K25" s="126" t="s">
        <v>8</v>
      </c>
      <c r="L25" s="131"/>
      <c r="M25" s="128"/>
      <c r="N25" s="152"/>
      <c r="O25" s="115"/>
    </row>
    <row r="26" spans="1:15" ht="22.5" customHeight="1">
      <c r="A26" s="92"/>
      <c r="B26" s="129" t="str">
        <f>IF(テーブル14567891011121314[[#This Row],[列1]]="",
    "",
    TEXT(テーブル14567891011121314[[#This Row],[列1]],"(aaa)"))</f>
        <v/>
      </c>
      <c r="C26" s="87" t="s">
        <v>34</v>
      </c>
      <c r="D26" s="119" t="s">
        <v>35</v>
      </c>
      <c r="E26" s="88" t="s">
        <v>34</v>
      </c>
      <c r="F26" s="121">
        <f>IFERROR(HOUR(テーブル14567891011121314[[#This Row],[列4]]-テーブル14567891011121314[[#This Row],[列13]]-テーブル14567891011121314[[#This Row],[列2]]),
              0)</f>
        <v>0</v>
      </c>
      <c r="G26" s="122" t="s">
        <v>36</v>
      </c>
      <c r="H26" s="130" t="str">
        <f>IFERROR(IF(MINUTE(テーブル14567891011121314[[#This Row],[列4]]-テーブル14567891011121314[[#This Row],[列13]]-テーブル14567891011121314[[#This Row],[列2]])&lt;30,
                  "00",
                  30),
              "00")</f>
        <v>00</v>
      </c>
      <c r="I26" s="124" t="s">
        <v>37</v>
      </c>
      <c r="J26" s="125">
        <f>IFERROR((テーブル14567891011121314[[#This Row],[列5]]+テーブル14567891011121314[[#This Row],[列7]]/60)*$C$5,"")</f>
        <v>0</v>
      </c>
      <c r="K26" s="126" t="s">
        <v>8</v>
      </c>
      <c r="L26" s="131"/>
      <c r="M26" s="128"/>
      <c r="N26" s="152"/>
      <c r="O26" s="115"/>
    </row>
    <row r="27" spans="1:15" ht="22.5" customHeight="1">
      <c r="A27" s="92"/>
      <c r="B27" s="129" t="str">
        <f>IF(テーブル14567891011121314[[#This Row],[列1]]="",
    "",
    TEXT(テーブル14567891011121314[[#This Row],[列1]],"(aaa)"))</f>
        <v/>
      </c>
      <c r="C27" s="87" t="s">
        <v>34</v>
      </c>
      <c r="D27" s="119" t="s">
        <v>35</v>
      </c>
      <c r="E27" s="88" t="s">
        <v>34</v>
      </c>
      <c r="F27" s="121">
        <f>IFERROR(HOUR(テーブル14567891011121314[[#This Row],[列4]]-テーブル14567891011121314[[#This Row],[列13]]-テーブル14567891011121314[[#This Row],[列2]]),
              0)</f>
        <v>0</v>
      </c>
      <c r="G27" s="122" t="s">
        <v>36</v>
      </c>
      <c r="H27" s="130" t="str">
        <f>IFERROR(IF(MINUTE(テーブル14567891011121314[[#This Row],[列4]]-テーブル14567891011121314[[#This Row],[列13]]-テーブル14567891011121314[[#This Row],[列2]])&lt;30,
                  "00",
                  30),
              "00")</f>
        <v>00</v>
      </c>
      <c r="I27" s="124" t="s">
        <v>37</v>
      </c>
      <c r="J27" s="125">
        <f>IFERROR((テーブル14567891011121314[[#This Row],[列5]]+テーブル14567891011121314[[#This Row],[列7]]/60)*$C$5,"")</f>
        <v>0</v>
      </c>
      <c r="K27" s="126" t="s">
        <v>8</v>
      </c>
      <c r="L27" s="131"/>
      <c r="M27" s="128"/>
      <c r="N27" s="152"/>
      <c r="O27" s="115"/>
    </row>
    <row r="28" spans="1:15" ht="22.5" customHeight="1">
      <c r="A28" s="92"/>
      <c r="B28" s="129" t="str">
        <f>IF(テーブル14567891011121314[[#This Row],[列1]]="",
    "",
    TEXT(テーブル14567891011121314[[#This Row],[列1]],"(aaa)"))</f>
        <v/>
      </c>
      <c r="C28" s="87" t="s">
        <v>34</v>
      </c>
      <c r="D28" s="119" t="s">
        <v>35</v>
      </c>
      <c r="E28" s="88" t="s">
        <v>34</v>
      </c>
      <c r="F28" s="121">
        <f>IFERROR(HOUR(テーブル14567891011121314[[#This Row],[列4]]-テーブル14567891011121314[[#This Row],[列13]]-テーブル14567891011121314[[#This Row],[列2]]),
              0)</f>
        <v>0</v>
      </c>
      <c r="G28" s="122" t="s">
        <v>36</v>
      </c>
      <c r="H28" s="130" t="str">
        <f>IFERROR(IF(MINUTE(テーブル14567891011121314[[#This Row],[列4]]-テーブル14567891011121314[[#This Row],[列13]]-テーブル14567891011121314[[#This Row],[列2]])&lt;30,
                  "00",
                  30),
              "00")</f>
        <v>00</v>
      </c>
      <c r="I28" s="124" t="s">
        <v>37</v>
      </c>
      <c r="J28" s="125">
        <f>IFERROR((テーブル14567891011121314[[#This Row],[列5]]+テーブル14567891011121314[[#This Row],[列7]]/60)*$C$5,"")</f>
        <v>0</v>
      </c>
      <c r="K28" s="126" t="s">
        <v>8</v>
      </c>
      <c r="L28" s="131"/>
      <c r="M28" s="128"/>
      <c r="N28" s="152"/>
      <c r="O28" s="115"/>
    </row>
    <row r="29" spans="1:15" ht="22.5" customHeight="1">
      <c r="A29" s="92"/>
      <c r="B29" s="129" t="str">
        <f>IF(テーブル14567891011121314[[#This Row],[列1]]="",
    "",
    TEXT(テーブル14567891011121314[[#This Row],[列1]],"(aaa)"))</f>
        <v/>
      </c>
      <c r="C29" s="87" t="s">
        <v>34</v>
      </c>
      <c r="D29" s="119" t="s">
        <v>35</v>
      </c>
      <c r="E29" s="88" t="s">
        <v>34</v>
      </c>
      <c r="F29" s="121">
        <f>IFERROR(HOUR(テーブル14567891011121314[[#This Row],[列4]]-テーブル14567891011121314[[#This Row],[列13]]-テーブル14567891011121314[[#This Row],[列2]]),
              0)</f>
        <v>0</v>
      </c>
      <c r="G29" s="122" t="s">
        <v>36</v>
      </c>
      <c r="H29" s="130" t="str">
        <f>IFERROR(IF(MINUTE(テーブル14567891011121314[[#This Row],[列4]]-テーブル14567891011121314[[#This Row],[列13]]-テーブル14567891011121314[[#This Row],[列2]])&lt;30,
                  "00",
                  30),
              "00")</f>
        <v>00</v>
      </c>
      <c r="I29" s="124" t="s">
        <v>37</v>
      </c>
      <c r="J29" s="125">
        <f>IFERROR((テーブル14567891011121314[[#This Row],[列5]]+テーブル14567891011121314[[#This Row],[列7]]/60)*$C$5,"")</f>
        <v>0</v>
      </c>
      <c r="K29" s="126" t="s">
        <v>8</v>
      </c>
      <c r="L29" s="131"/>
      <c r="M29" s="128"/>
      <c r="N29" s="152"/>
      <c r="O29" s="115"/>
    </row>
    <row r="30" spans="1:15" ht="22.5" customHeight="1" thickBot="1">
      <c r="A30" s="93"/>
      <c r="B30" s="133" t="str">
        <f>IF(テーブル14567891011121314[[#This Row],[列1]]="",
    "",
    TEXT(テーブル14567891011121314[[#This Row],[列1]],"(aaa)"))</f>
        <v/>
      </c>
      <c r="C30" s="89" t="s">
        <v>34</v>
      </c>
      <c r="D30" s="135" t="s">
        <v>35</v>
      </c>
      <c r="E30" s="90" t="s">
        <v>34</v>
      </c>
      <c r="F30" s="137">
        <f>IFERROR(HOUR(テーブル14567891011121314[[#This Row],[列4]]-テーブル14567891011121314[[#This Row],[列13]]-テーブル14567891011121314[[#This Row],[列2]]),
              0)</f>
        <v>0</v>
      </c>
      <c r="G30" s="138" t="s">
        <v>36</v>
      </c>
      <c r="H30" s="139" t="str">
        <f>IFERROR(IF(MINUTE(テーブル14567891011121314[[#This Row],[列4]]-テーブル14567891011121314[[#This Row],[列13]]-テーブル14567891011121314[[#This Row],[列2]])&lt;30,
                  "00",
                  30),
              "00")</f>
        <v>00</v>
      </c>
      <c r="I30" s="140" t="s">
        <v>37</v>
      </c>
      <c r="J30" s="141">
        <f>IFERROR((テーブル14567891011121314[[#This Row],[列5]]+テーブル14567891011121314[[#This Row],[列7]]/60)*$C$5,"")</f>
        <v>0</v>
      </c>
      <c r="K30" s="142" t="s">
        <v>8</v>
      </c>
      <c r="L30" s="143"/>
      <c r="M30" s="144"/>
      <c r="N30" s="152"/>
      <c r="O30" s="115"/>
    </row>
    <row r="31" spans="1:15" ht="22.5" customHeight="1" thickBot="1">
      <c r="A31" s="269" t="s">
        <v>46</v>
      </c>
      <c r="B31" s="270"/>
      <c r="C31" s="260"/>
      <c r="D31" s="261"/>
      <c r="E31" s="262"/>
      <c r="F31" s="263">
        <f>SUM(テーブル14567891011121314[[#All],[列5]])+SUM(テーブル14567891011121314[[#All],[列7]])/60</f>
        <v>0</v>
      </c>
      <c r="G31" s="264"/>
      <c r="H31" s="265" t="s">
        <v>38</v>
      </c>
      <c r="I31" s="266"/>
      <c r="J31" s="145">
        <f>SUM(テーブル14567891011121314[[#All],[列9]])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⑫年月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IF(テーブル145678910[[#This Row],[列1]]="",
    "",
    TEXT(テーブル145678910[[#This Row],[列1]],"(aaa)"))</f>
        <v/>
      </c>
      <c r="C8" s="85" t="s">
        <v>55</v>
      </c>
      <c r="D8" s="105" t="s">
        <v>26</v>
      </c>
      <c r="E8" s="86" t="s">
        <v>55</v>
      </c>
      <c r="F8" s="106">
        <f>IFERROR(HOUR(テーブル145678910[[#This Row],[列4]]-テーブル145678910[[#This Row],[列13]]-テーブル145678910[[#This Row],[列2]]),
              0)</f>
        <v>0</v>
      </c>
      <c r="G8" s="107" t="s">
        <v>36</v>
      </c>
      <c r="H8" s="108" t="str">
        <f>IFERROR(IF(MINUTE(テーブル145678910[[#This Row],[列4]]-テーブル145678910[[#This Row],[列13]]-テーブル145678910[[#This Row],[列2]])&lt;30,
                  "00",
                  30),
              "00")</f>
        <v>00</v>
      </c>
      <c r="I8" s="109" t="s">
        <v>37</v>
      </c>
      <c r="J8" s="110">
        <f>IFERROR((テーブル145678910[[#This Row],[列5]]+テーブル145678910[[#This Row],[列7]]/60)*$C$5,"")</f>
        <v>0</v>
      </c>
      <c r="K8" s="111" t="s">
        <v>8</v>
      </c>
      <c r="L8" s="112"/>
      <c r="M8" s="113"/>
      <c r="N8" s="152"/>
      <c r="O8" s="115"/>
    </row>
    <row r="9" spans="1:15" ht="22.5" customHeight="1">
      <c r="A9" s="92"/>
      <c r="B9" s="117" t="str">
        <f>IF(テーブル145678910[[#This Row],[列1]]="",
    "",
    TEXT(テーブル145678910[[#This Row],[列1]],"(aaa)"))</f>
        <v/>
      </c>
      <c r="C9" s="87" t="s">
        <v>55</v>
      </c>
      <c r="D9" s="119" t="s">
        <v>26</v>
      </c>
      <c r="E9" s="88" t="s">
        <v>55</v>
      </c>
      <c r="F9" s="121">
        <f>IFERROR(HOUR(テーブル145678910[[#This Row],[列4]]-テーブル145678910[[#This Row],[列13]]-テーブル145678910[[#This Row],[列2]]),
              0)</f>
        <v>0</v>
      </c>
      <c r="G9" s="122" t="s">
        <v>36</v>
      </c>
      <c r="H9" s="123" t="str">
        <f>IFERROR(IF(MINUTE(テーブル145678910[[#This Row],[列4]]-テーブル145678910[[#This Row],[列13]]-テーブル145678910[[#This Row],[列2]])&lt;30,
                  "00",
                  30),
              "00")</f>
        <v>00</v>
      </c>
      <c r="I9" s="124" t="s">
        <v>37</v>
      </c>
      <c r="J9" s="125">
        <f>IFERROR((テーブル145678910[[#This Row],[列5]]+テーブル145678910[[#This Row],[列7]]/60)*$C$5,"")</f>
        <v>0</v>
      </c>
      <c r="K9" s="126" t="s">
        <v>8</v>
      </c>
      <c r="L9" s="127"/>
      <c r="M9" s="128"/>
      <c r="N9" s="152"/>
      <c r="O9" s="115"/>
    </row>
    <row r="10" spans="1:15" ht="22.5" customHeight="1">
      <c r="A10" s="92"/>
      <c r="B10" s="129" t="str">
        <f>IF(テーブル145678910[[#This Row],[列1]]="",
    "",
    TEXT(テーブル145678910[[#This Row],[列1]],"(aaa)"))</f>
        <v/>
      </c>
      <c r="C10" s="87" t="s">
        <v>55</v>
      </c>
      <c r="D10" s="119" t="s">
        <v>26</v>
      </c>
      <c r="E10" s="88" t="s">
        <v>55</v>
      </c>
      <c r="F10" s="121">
        <f>IFERROR(HOUR(テーブル145678910[[#This Row],[列4]]-テーブル145678910[[#This Row],[列13]]-テーブル145678910[[#This Row],[列2]]),
              0)</f>
        <v>0</v>
      </c>
      <c r="G10" s="122" t="s">
        <v>36</v>
      </c>
      <c r="H10" s="130" t="str">
        <f>IFERROR(IF(MINUTE(テーブル145678910[[#This Row],[列4]]-テーブル145678910[[#This Row],[列13]]-テーブル145678910[[#This Row],[列2]])&lt;30,
                  "00",
                  30),
              "00")</f>
        <v>00</v>
      </c>
      <c r="I10" s="124" t="s">
        <v>37</v>
      </c>
      <c r="J10" s="125">
        <f>IFERROR((テーブル145678910[[#This Row],[列5]]+テーブル145678910[[#This Row],[列7]]/60)*$C$5,"")</f>
        <v>0</v>
      </c>
      <c r="K10" s="126" t="s">
        <v>8</v>
      </c>
      <c r="L10" s="131"/>
      <c r="M10" s="128"/>
      <c r="N10" s="152"/>
      <c r="O10" s="115"/>
    </row>
    <row r="11" spans="1:15" ht="22.5" customHeight="1">
      <c r="A11" s="92"/>
      <c r="B11" s="129" t="str">
        <f>IF(テーブル145678910[[#This Row],[列1]]="",
    "",
    TEXT(テーブル145678910[[#This Row],[列1]],"(aaa)"))</f>
        <v/>
      </c>
      <c r="C11" s="87" t="s">
        <v>34</v>
      </c>
      <c r="D11" s="119" t="s">
        <v>35</v>
      </c>
      <c r="E11" s="88" t="s">
        <v>34</v>
      </c>
      <c r="F11" s="121">
        <f>IFERROR(HOUR(テーブル145678910[[#This Row],[列4]]-テーブル145678910[[#This Row],[列13]]-テーブル145678910[[#This Row],[列2]]),
              0)</f>
        <v>0</v>
      </c>
      <c r="G11" s="122" t="s">
        <v>36</v>
      </c>
      <c r="H11" s="130" t="str">
        <f>IFERROR(IF(MINUTE(テーブル145678910[[#This Row],[列4]]-テーブル145678910[[#This Row],[列13]]-テーブル145678910[[#This Row],[列2]])&lt;30,
                  "00",
                  30),
              "00")</f>
        <v>00</v>
      </c>
      <c r="I11" s="124" t="s">
        <v>37</v>
      </c>
      <c r="J11" s="125">
        <f>IFERROR((テーブル145678910[[#This Row],[列5]]+テーブル145678910[[#This Row],[列7]]/60)*$C$5,"")</f>
        <v>0</v>
      </c>
      <c r="K11" s="126" t="s">
        <v>8</v>
      </c>
      <c r="L11" s="131"/>
      <c r="M11" s="128"/>
      <c r="N11" s="152"/>
      <c r="O11" s="115"/>
    </row>
    <row r="12" spans="1:15" ht="22.5" customHeight="1">
      <c r="A12" s="92"/>
      <c r="B12" s="129" t="str">
        <f>IF(テーブル145678910[[#This Row],[列1]]="",
    "",
    TEXT(テーブル145678910[[#This Row],[列1]],"(aaa)"))</f>
        <v/>
      </c>
      <c r="C12" s="87" t="s">
        <v>34</v>
      </c>
      <c r="D12" s="119" t="s">
        <v>35</v>
      </c>
      <c r="E12" s="88" t="s">
        <v>34</v>
      </c>
      <c r="F12" s="121">
        <f>IFERROR(HOUR(テーブル145678910[[#This Row],[列4]]-テーブル145678910[[#This Row],[列13]]-テーブル145678910[[#This Row],[列2]]),
              0)</f>
        <v>0</v>
      </c>
      <c r="G12" s="122" t="s">
        <v>36</v>
      </c>
      <c r="H12" s="130" t="str">
        <f>IFERROR(IF(MINUTE(テーブル145678910[[#This Row],[列4]]-テーブル145678910[[#This Row],[列13]]-テーブル145678910[[#This Row],[列2]])&lt;30,
                  "00",
                  30),
              "00")</f>
        <v>00</v>
      </c>
      <c r="I12" s="124" t="s">
        <v>37</v>
      </c>
      <c r="J12" s="125">
        <f>IFERROR((テーブル145678910[[#This Row],[列5]]+テーブル145678910[[#This Row],[列7]]/60)*$C$5,"")</f>
        <v>0</v>
      </c>
      <c r="K12" s="126" t="s">
        <v>8</v>
      </c>
      <c r="L12" s="131"/>
      <c r="M12" s="128"/>
      <c r="N12" s="152"/>
      <c r="O12" s="115"/>
    </row>
    <row r="13" spans="1:15" ht="22.5" customHeight="1">
      <c r="A13" s="92"/>
      <c r="B13" s="129" t="str">
        <f>IF(テーブル145678910[[#This Row],[列1]]="",
    "",
    TEXT(テーブル145678910[[#This Row],[列1]],"(aaa)"))</f>
        <v/>
      </c>
      <c r="C13" s="87" t="s">
        <v>34</v>
      </c>
      <c r="D13" s="119" t="s">
        <v>35</v>
      </c>
      <c r="E13" s="88" t="s">
        <v>34</v>
      </c>
      <c r="F13" s="121">
        <f>IFERROR(HOUR(テーブル145678910[[#This Row],[列4]]-テーブル145678910[[#This Row],[列13]]-テーブル145678910[[#This Row],[列2]]),
              0)</f>
        <v>0</v>
      </c>
      <c r="G13" s="122" t="s">
        <v>36</v>
      </c>
      <c r="H13" s="130" t="str">
        <f>IFERROR(IF(MINUTE(テーブル145678910[[#This Row],[列4]]-テーブル145678910[[#This Row],[列13]]-テーブル145678910[[#This Row],[列2]])&lt;30,
                  "00",
                  30),
              "00")</f>
        <v>00</v>
      </c>
      <c r="I13" s="124" t="s">
        <v>37</v>
      </c>
      <c r="J13" s="125">
        <f>IFERROR((テーブル145678910[[#This Row],[列5]]+テーブル145678910[[#This Row],[列7]]/60)*$C$5,"")</f>
        <v>0</v>
      </c>
      <c r="K13" s="126" t="s">
        <v>8</v>
      </c>
      <c r="L13" s="131"/>
      <c r="M13" s="128"/>
      <c r="N13" s="152"/>
      <c r="O13" s="115"/>
    </row>
    <row r="14" spans="1:15" ht="22.5" customHeight="1">
      <c r="A14" s="92"/>
      <c r="B14" s="129" t="str">
        <f>IF(テーブル145678910[[#This Row],[列1]]="",
    "",
    TEXT(テーブル145678910[[#This Row],[列1]],"(aaa)"))</f>
        <v/>
      </c>
      <c r="C14" s="87" t="s">
        <v>34</v>
      </c>
      <c r="D14" s="119" t="s">
        <v>35</v>
      </c>
      <c r="E14" s="88" t="s">
        <v>34</v>
      </c>
      <c r="F14" s="121">
        <f>IFERROR(HOUR(テーブル145678910[[#This Row],[列4]]-テーブル145678910[[#This Row],[列13]]-テーブル145678910[[#This Row],[列2]]),
              0)</f>
        <v>0</v>
      </c>
      <c r="G14" s="122" t="s">
        <v>36</v>
      </c>
      <c r="H14" s="130" t="str">
        <f>IFERROR(IF(MINUTE(テーブル145678910[[#This Row],[列4]]-テーブル145678910[[#This Row],[列13]]-テーブル145678910[[#This Row],[列2]])&lt;30,
                  "00",
                  30),
              "00")</f>
        <v>00</v>
      </c>
      <c r="I14" s="124" t="s">
        <v>37</v>
      </c>
      <c r="J14" s="125">
        <f>IFERROR((テーブル145678910[[#This Row],[列5]]+テーブル145678910[[#This Row],[列7]]/60)*$C$5,"")</f>
        <v>0</v>
      </c>
      <c r="K14" s="126" t="s">
        <v>8</v>
      </c>
      <c r="L14" s="131"/>
      <c r="M14" s="128"/>
      <c r="N14" s="152"/>
      <c r="O14" s="115"/>
    </row>
    <row r="15" spans="1:15" ht="22.5" customHeight="1">
      <c r="A15" s="92"/>
      <c r="B15" s="129" t="str">
        <f>IF(テーブル145678910[[#This Row],[列1]]="",
    "",
    TEXT(テーブル145678910[[#This Row],[列1]],"(aaa)"))</f>
        <v/>
      </c>
      <c r="C15" s="87" t="s">
        <v>34</v>
      </c>
      <c r="D15" s="119" t="s">
        <v>35</v>
      </c>
      <c r="E15" s="88" t="s">
        <v>34</v>
      </c>
      <c r="F15" s="121">
        <f>IFERROR(HOUR(テーブル145678910[[#This Row],[列4]]-テーブル145678910[[#This Row],[列13]]-テーブル145678910[[#This Row],[列2]]),
              0)</f>
        <v>0</v>
      </c>
      <c r="G15" s="122" t="s">
        <v>36</v>
      </c>
      <c r="H15" s="130" t="str">
        <f>IFERROR(IF(MINUTE(テーブル145678910[[#This Row],[列4]]-テーブル145678910[[#This Row],[列13]]-テーブル145678910[[#This Row],[列2]])&lt;30,
                  "00",
                  30),
              "00")</f>
        <v>00</v>
      </c>
      <c r="I15" s="124" t="s">
        <v>37</v>
      </c>
      <c r="J15" s="125">
        <f>IFERROR((テーブル145678910[[#This Row],[列5]]+テーブル145678910[[#This Row],[列7]]/60)*$C$5,"")</f>
        <v>0</v>
      </c>
      <c r="K15" s="126" t="s">
        <v>8</v>
      </c>
      <c r="L15" s="131"/>
      <c r="M15" s="128"/>
      <c r="N15" s="152"/>
      <c r="O15" s="115"/>
    </row>
    <row r="16" spans="1:15" ht="22.5" customHeight="1">
      <c r="A16" s="92"/>
      <c r="B16" s="129" t="str">
        <f>IF(テーブル145678910[[#This Row],[列1]]="",
    "",
    TEXT(テーブル145678910[[#This Row],[列1]],"(aaa)"))</f>
        <v/>
      </c>
      <c r="C16" s="87" t="s">
        <v>34</v>
      </c>
      <c r="D16" s="119" t="s">
        <v>35</v>
      </c>
      <c r="E16" s="88" t="s">
        <v>34</v>
      </c>
      <c r="F16" s="121">
        <f>IFERROR(HOUR(テーブル145678910[[#This Row],[列4]]-テーブル145678910[[#This Row],[列13]]-テーブル145678910[[#This Row],[列2]]),
              0)</f>
        <v>0</v>
      </c>
      <c r="G16" s="122" t="s">
        <v>36</v>
      </c>
      <c r="H16" s="130" t="str">
        <f>IFERROR(IF(MINUTE(テーブル145678910[[#This Row],[列4]]-テーブル145678910[[#This Row],[列13]]-テーブル145678910[[#This Row],[列2]])&lt;30,
                  "00",
                  30),
              "00")</f>
        <v>00</v>
      </c>
      <c r="I16" s="124" t="s">
        <v>37</v>
      </c>
      <c r="J16" s="125">
        <f>IFERROR((テーブル145678910[[#This Row],[列5]]+テーブル145678910[[#This Row],[列7]]/60)*$C$5,"")</f>
        <v>0</v>
      </c>
      <c r="K16" s="126" t="s">
        <v>8</v>
      </c>
      <c r="L16" s="131"/>
      <c r="M16" s="128"/>
      <c r="N16" s="152"/>
      <c r="O16" s="115"/>
    </row>
    <row r="17" spans="1:15" ht="22.5" customHeight="1">
      <c r="A17" s="92"/>
      <c r="B17" s="129" t="str">
        <f>IF(テーブル145678910[[#This Row],[列1]]="",
    "",
    TEXT(テーブル145678910[[#This Row],[列1]],"(aaa)"))</f>
        <v/>
      </c>
      <c r="C17" s="87" t="s">
        <v>34</v>
      </c>
      <c r="D17" s="119" t="s">
        <v>35</v>
      </c>
      <c r="E17" s="88" t="s">
        <v>34</v>
      </c>
      <c r="F17" s="121">
        <f>IFERROR(HOUR(テーブル145678910[[#This Row],[列4]]-テーブル145678910[[#This Row],[列13]]-テーブル145678910[[#This Row],[列2]]),
              0)</f>
        <v>0</v>
      </c>
      <c r="G17" s="122" t="s">
        <v>36</v>
      </c>
      <c r="H17" s="130" t="str">
        <f>IFERROR(IF(MINUTE(テーブル145678910[[#This Row],[列4]]-テーブル145678910[[#This Row],[列13]]-テーブル145678910[[#This Row],[列2]])&lt;30,
                  "00",
                  30),
              "00")</f>
        <v>00</v>
      </c>
      <c r="I17" s="124" t="s">
        <v>37</v>
      </c>
      <c r="J17" s="125">
        <f>IFERROR((テーブル145678910[[#This Row],[列5]]+テーブル145678910[[#This Row],[列7]]/60)*$C$5,"")</f>
        <v>0</v>
      </c>
      <c r="K17" s="126" t="s">
        <v>8</v>
      </c>
      <c r="L17" s="131"/>
      <c r="M17" s="128"/>
      <c r="N17" s="152"/>
      <c r="O17" s="115"/>
    </row>
    <row r="18" spans="1:15" ht="22.5" customHeight="1">
      <c r="A18" s="92"/>
      <c r="B18" s="129" t="str">
        <f>IF(テーブル145678910[[#This Row],[列1]]="",
    "",
    TEXT(テーブル145678910[[#This Row],[列1]],"(aaa)"))</f>
        <v/>
      </c>
      <c r="C18" s="87" t="s">
        <v>34</v>
      </c>
      <c r="D18" s="119" t="s">
        <v>35</v>
      </c>
      <c r="E18" s="88" t="s">
        <v>34</v>
      </c>
      <c r="F18" s="121">
        <f>IFERROR(HOUR(テーブル145678910[[#This Row],[列4]]-テーブル145678910[[#This Row],[列13]]-テーブル145678910[[#This Row],[列2]]),
              0)</f>
        <v>0</v>
      </c>
      <c r="G18" s="122" t="s">
        <v>36</v>
      </c>
      <c r="H18" s="130" t="str">
        <f>IFERROR(IF(MINUTE(テーブル145678910[[#This Row],[列4]]-テーブル145678910[[#This Row],[列13]]-テーブル145678910[[#This Row],[列2]])&lt;30,
                  "00",
                  30),
              "00")</f>
        <v>00</v>
      </c>
      <c r="I18" s="124" t="s">
        <v>37</v>
      </c>
      <c r="J18" s="125">
        <f>IFERROR((テーブル145678910[[#This Row],[列5]]+テーブル145678910[[#This Row],[列7]]/60)*$C$5,"")</f>
        <v>0</v>
      </c>
      <c r="K18" s="126" t="s">
        <v>8</v>
      </c>
      <c r="L18" s="131"/>
      <c r="M18" s="128"/>
      <c r="N18" s="152"/>
      <c r="O18" s="115"/>
    </row>
    <row r="19" spans="1:15" ht="22.5" customHeight="1">
      <c r="A19" s="92"/>
      <c r="B19" s="129" t="str">
        <f>IF(テーブル145678910[[#This Row],[列1]]="",
    "",
    TEXT(テーブル145678910[[#This Row],[列1]],"(aaa)"))</f>
        <v/>
      </c>
      <c r="C19" s="87" t="s">
        <v>34</v>
      </c>
      <c r="D19" s="119" t="s">
        <v>35</v>
      </c>
      <c r="E19" s="88" t="s">
        <v>34</v>
      </c>
      <c r="F19" s="121">
        <f>IFERROR(HOUR(テーブル145678910[[#This Row],[列4]]-テーブル145678910[[#This Row],[列13]]-テーブル145678910[[#This Row],[列2]]),
              0)</f>
        <v>0</v>
      </c>
      <c r="G19" s="122" t="s">
        <v>36</v>
      </c>
      <c r="H19" s="130" t="str">
        <f>IFERROR(IF(MINUTE(テーブル145678910[[#This Row],[列4]]-テーブル145678910[[#This Row],[列13]]-テーブル145678910[[#This Row],[列2]])&lt;30,
                  "00",
                  30),
              "00")</f>
        <v>00</v>
      </c>
      <c r="I19" s="124" t="s">
        <v>37</v>
      </c>
      <c r="J19" s="125">
        <f>IFERROR((テーブル145678910[[#This Row],[列5]]+テーブル145678910[[#This Row],[列7]]/60)*$C$5,"")</f>
        <v>0</v>
      </c>
      <c r="K19" s="126" t="s">
        <v>8</v>
      </c>
      <c r="L19" s="131"/>
      <c r="M19" s="128"/>
      <c r="N19" s="152"/>
      <c r="O19" s="115"/>
    </row>
    <row r="20" spans="1:15" ht="22.5" customHeight="1">
      <c r="A20" s="92"/>
      <c r="B20" s="129" t="str">
        <f>IF(テーブル145678910[[#This Row],[列1]]="",
    "",
    TEXT(テーブル145678910[[#This Row],[列1]],"(aaa)"))</f>
        <v/>
      </c>
      <c r="C20" s="87" t="s">
        <v>34</v>
      </c>
      <c r="D20" s="119" t="s">
        <v>35</v>
      </c>
      <c r="E20" s="88" t="s">
        <v>34</v>
      </c>
      <c r="F20" s="121">
        <f>IFERROR(HOUR(テーブル145678910[[#This Row],[列4]]-テーブル145678910[[#This Row],[列13]]-テーブル145678910[[#This Row],[列2]]),
              0)</f>
        <v>0</v>
      </c>
      <c r="G20" s="122" t="s">
        <v>36</v>
      </c>
      <c r="H20" s="130" t="str">
        <f>IFERROR(IF(MINUTE(テーブル145678910[[#This Row],[列4]]-テーブル145678910[[#This Row],[列13]]-テーブル145678910[[#This Row],[列2]])&lt;30,
                  "00",
                  30),
              "00")</f>
        <v>00</v>
      </c>
      <c r="I20" s="124" t="s">
        <v>37</v>
      </c>
      <c r="J20" s="125">
        <f>IFERROR((テーブル145678910[[#This Row],[列5]]+テーブル145678910[[#This Row],[列7]]/60)*$C$5,"")</f>
        <v>0</v>
      </c>
      <c r="K20" s="126" t="s">
        <v>8</v>
      </c>
      <c r="L20" s="131"/>
      <c r="M20" s="128"/>
      <c r="N20" s="152"/>
      <c r="O20" s="115"/>
    </row>
    <row r="21" spans="1:15" ht="22.5" customHeight="1">
      <c r="A21" s="92"/>
      <c r="B21" s="129" t="str">
        <f>IF(テーブル145678910[[#This Row],[列1]]="",
    "",
    TEXT(テーブル145678910[[#This Row],[列1]],"(aaa)"))</f>
        <v/>
      </c>
      <c r="C21" s="87" t="s">
        <v>34</v>
      </c>
      <c r="D21" s="119" t="s">
        <v>35</v>
      </c>
      <c r="E21" s="88" t="s">
        <v>34</v>
      </c>
      <c r="F21" s="121">
        <f>IFERROR(HOUR(テーブル145678910[[#This Row],[列4]]-テーブル145678910[[#This Row],[列13]]-テーブル145678910[[#This Row],[列2]]),
              0)</f>
        <v>0</v>
      </c>
      <c r="G21" s="122" t="s">
        <v>36</v>
      </c>
      <c r="H21" s="130" t="str">
        <f>IFERROR(IF(MINUTE(テーブル145678910[[#This Row],[列4]]-テーブル145678910[[#This Row],[列13]]-テーブル145678910[[#This Row],[列2]])&lt;30,
                  "00",
                  30),
              "00")</f>
        <v>00</v>
      </c>
      <c r="I21" s="124" t="s">
        <v>37</v>
      </c>
      <c r="J21" s="125">
        <f>IFERROR((テーブル145678910[[#This Row],[列5]]+テーブル145678910[[#This Row],[列7]]/60)*$C$5,"")</f>
        <v>0</v>
      </c>
      <c r="K21" s="126" t="s">
        <v>8</v>
      </c>
      <c r="L21" s="131"/>
      <c r="M21" s="128"/>
      <c r="N21" s="152"/>
      <c r="O21" s="115"/>
    </row>
    <row r="22" spans="1:15" ht="22.5" customHeight="1">
      <c r="A22" s="92"/>
      <c r="B22" s="129" t="str">
        <f>IF(テーブル145678910[[#This Row],[列1]]="",
    "",
    TEXT(テーブル145678910[[#This Row],[列1]],"(aaa)"))</f>
        <v/>
      </c>
      <c r="C22" s="87" t="s">
        <v>34</v>
      </c>
      <c r="D22" s="119" t="s">
        <v>35</v>
      </c>
      <c r="E22" s="88" t="s">
        <v>34</v>
      </c>
      <c r="F22" s="121">
        <f>IFERROR(HOUR(テーブル145678910[[#This Row],[列4]]-テーブル145678910[[#This Row],[列13]]-テーブル145678910[[#This Row],[列2]]),
              0)</f>
        <v>0</v>
      </c>
      <c r="G22" s="122" t="s">
        <v>36</v>
      </c>
      <c r="H22" s="130" t="str">
        <f>IFERROR(IF(MINUTE(テーブル145678910[[#This Row],[列4]]-テーブル145678910[[#This Row],[列13]]-テーブル145678910[[#This Row],[列2]])&lt;30,
                  "00",
                  30),
              "00")</f>
        <v>00</v>
      </c>
      <c r="I22" s="124" t="s">
        <v>37</v>
      </c>
      <c r="J22" s="125">
        <f>IFERROR((テーブル145678910[[#This Row],[列5]]+テーブル145678910[[#This Row],[列7]]/60)*$C$5,"")</f>
        <v>0</v>
      </c>
      <c r="K22" s="126" t="s">
        <v>8</v>
      </c>
      <c r="L22" s="131"/>
      <c r="M22" s="128"/>
      <c r="N22" s="152"/>
      <c r="O22" s="115"/>
    </row>
    <row r="23" spans="1:15" ht="22.5" customHeight="1">
      <c r="A23" s="92"/>
      <c r="B23" s="129" t="str">
        <f>IF(テーブル145678910[[#This Row],[列1]]="",
    "",
    TEXT(テーブル145678910[[#This Row],[列1]],"(aaa)"))</f>
        <v/>
      </c>
      <c r="C23" s="87" t="s">
        <v>34</v>
      </c>
      <c r="D23" s="119" t="s">
        <v>35</v>
      </c>
      <c r="E23" s="88" t="s">
        <v>34</v>
      </c>
      <c r="F23" s="121">
        <f>IFERROR(HOUR(テーブル145678910[[#This Row],[列4]]-テーブル145678910[[#This Row],[列13]]-テーブル145678910[[#This Row],[列2]]),
              0)</f>
        <v>0</v>
      </c>
      <c r="G23" s="122" t="s">
        <v>36</v>
      </c>
      <c r="H23" s="130" t="str">
        <f>IFERROR(IF(MINUTE(テーブル145678910[[#This Row],[列4]]-テーブル145678910[[#This Row],[列13]]-テーブル145678910[[#This Row],[列2]])&lt;30,
                  "00",
                  30),
              "00")</f>
        <v>00</v>
      </c>
      <c r="I23" s="124" t="s">
        <v>37</v>
      </c>
      <c r="J23" s="125">
        <f>IFERROR((テーブル145678910[[#This Row],[列5]]+テーブル145678910[[#This Row],[列7]]/60)*$C$5,"")</f>
        <v>0</v>
      </c>
      <c r="K23" s="126" t="s">
        <v>8</v>
      </c>
      <c r="L23" s="131"/>
      <c r="M23" s="128"/>
      <c r="N23" s="152"/>
      <c r="O23" s="115"/>
    </row>
    <row r="24" spans="1:15" ht="22.5" customHeight="1">
      <c r="A24" s="92"/>
      <c r="B24" s="129" t="str">
        <f>IF(テーブル145678910[[#This Row],[列1]]="",
    "",
    TEXT(テーブル145678910[[#This Row],[列1]],"(aaa)"))</f>
        <v/>
      </c>
      <c r="C24" s="87" t="s">
        <v>34</v>
      </c>
      <c r="D24" s="119" t="s">
        <v>35</v>
      </c>
      <c r="E24" s="88" t="s">
        <v>34</v>
      </c>
      <c r="F24" s="121">
        <f>IFERROR(HOUR(テーブル145678910[[#This Row],[列4]]-テーブル145678910[[#This Row],[列13]]-テーブル145678910[[#This Row],[列2]]),
              0)</f>
        <v>0</v>
      </c>
      <c r="G24" s="122" t="s">
        <v>36</v>
      </c>
      <c r="H24" s="130" t="str">
        <f>IFERROR(IF(MINUTE(テーブル145678910[[#This Row],[列4]]-テーブル145678910[[#This Row],[列13]]-テーブル145678910[[#This Row],[列2]])&lt;30,
                  "00",
                  30),
              "00")</f>
        <v>00</v>
      </c>
      <c r="I24" s="124" t="s">
        <v>37</v>
      </c>
      <c r="J24" s="125">
        <f>IFERROR((テーブル145678910[[#This Row],[列5]]+テーブル145678910[[#This Row],[列7]]/60)*$C$5,"")</f>
        <v>0</v>
      </c>
      <c r="K24" s="126" t="s">
        <v>8</v>
      </c>
      <c r="L24" s="127"/>
      <c r="M24" s="128"/>
      <c r="N24" s="152"/>
      <c r="O24" s="115"/>
    </row>
    <row r="25" spans="1:15" ht="22.5" customHeight="1">
      <c r="A25" s="92"/>
      <c r="B25" s="129" t="str">
        <f>IF(テーブル145678910[[#This Row],[列1]]="",
    "",
    TEXT(テーブル145678910[[#This Row],[列1]],"(aaa)"))</f>
        <v/>
      </c>
      <c r="C25" s="87" t="s">
        <v>34</v>
      </c>
      <c r="D25" s="119" t="s">
        <v>35</v>
      </c>
      <c r="E25" s="88" t="s">
        <v>34</v>
      </c>
      <c r="F25" s="121">
        <f>IFERROR(HOUR(テーブル145678910[[#This Row],[列4]]-テーブル145678910[[#This Row],[列13]]-テーブル145678910[[#This Row],[列2]]),
              0)</f>
        <v>0</v>
      </c>
      <c r="G25" s="122" t="s">
        <v>36</v>
      </c>
      <c r="H25" s="130" t="str">
        <f>IFERROR(IF(MINUTE(テーブル145678910[[#This Row],[列4]]-テーブル145678910[[#This Row],[列13]]-テーブル145678910[[#This Row],[列2]])&lt;30,
                  "00",
                  30),
              "00")</f>
        <v>00</v>
      </c>
      <c r="I25" s="124" t="s">
        <v>37</v>
      </c>
      <c r="J25" s="125">
        <f>IFERROR((テーブル145678910[[#This Row],[列5]]+テーブル145678910[[#This Row],[列7]]/60)*$C$5,"")</f>
        <v>0</v>
      </c>
      <c r="K25" s="126" t="s">
        <v>8</v>
      </c>
      <c r="L25" s="131"/>
      <c r="M25" s="128"/>
      <c r="N25" s="152"/>
      <c r="O25" s="115"/>
    </row>
    <row r="26" spans="1:15" ht="22.5" customHeight="1">
      <c r="A26" s="92"/>
      <c r="B26" s="129" t="str">
        <f>IF(テーブル145678910[[#This Row],[列1]]="",
    "",
    TEXT(テーブル145678910[[#This Row],[列1]],"(aaa)"))</f>
        <v/>
      </c>
      <c r="C26" s="87" t="s">
        <v>34</v>
      </c>
      <c r="D26" s="119" t="s">
        <v>35</v>
      </c>
      <c r="E26" s="88" t="s">
        <v>34</v>
      </c>
      <c r="F26" s="121">
        <f>IFERROR(HOUR(テーブル145678910[[#This Row],[列4]]-テーブル145678910[[#This Row],[列13]]-テーブル145678910[[#This Row],[列2]]),
              0)</f>
        <v>0</v>
      </c>
      <c r="G26" s="122" t="s">
        <v>36</v>
      </c>
      <c r="H26" s="130" t="str">
        <f>IFERROR(IF(MINUTE(テーブル145678910[[#This Row],[列4]]-テーブル145678910[[#This Row],[列13]]-テーブル145678910[[#This Row],[列2]])&lt;30,
                  "00",
                  30),
              "00")</f>
        <v>00</v>
      </c>
      <c r="I26" s="124" t="s">
        <v>37</v>
      </c>
      <c r="J26" s="125">
        <f>IFERROR((テーブル145678910[[#This Row],[列5]]+テーブル145678910[[#This Row],[列7]]/60)*$C$5,"")</f>
        <v>0</v>
      </c>
      <c r="K26" s="126" t="s">
        <v>8</v>
      </c>
      <c r="L26" s="131"/>
      <c r="M26" s="128"/>
      <c r="N26" s="152"/>
      <c r="O26" s="115"/>
    </row>
    <row r="27" spans="1:15" ht="22.5" customHeight="1">
      <c r="A27" s="92"/>
      <c r="B27" s="129" t="str">
        <f>IF(テーブル145678910[[#This Row],[列1]]="",
    "",
    TEXT(テーブル145678910[[#This Row],[列1]],"(aaa)"))</f>
        <v/>
      </c>
      <c r="C27" s="87" t="s">
        <v>34</v>
      </c>
      <c r="D27" s="119" t="s">
        <v>35</v>
      </c>
      <c r="E27" s="88" t="s">
        <v>34</v>
      </c>
      <c r="F27" s="121">
        <f>IFERROR(HOUR(テーブル145678910[[#This Row],[列4]]-テーブル145678910[[#This Row],[列13]]-テーブル145678910[[#This Row],[列2]]),
              0)</f>
        <v>0</v>
      </c>
      <c r="G27" s="122" t="s">
        <v>36</v>
      </c>
      <c r="H27" s="130" t="str">
        <f>IFERROR(IF(MINUTE(テーブル145678910[[#This Row],[列4]]-テーブル145678910[[#This Row],[列13]]-テーブル145678910[[#This Row],[列2]])&lt;30,
                  "00",
                  30),
              "00")</f>
        <v>00</v>
      </c>
      <c r="I27" s="124" t="s">
        <v>37</v>
      </c>
      <c r="J27" s="125">
        <f>IFERROR((テーブル145678910[[#This Row],[列5]]+テーブル145678910[[#This Row],[列7]]/60)*$C$5,"")</f>
        <v>0</v>
      </c>
      <c r="K27" s="126" t="s">
        <v>8</v>
      </c>
      <c r="L27" s="131"/>
      <c r="M27" s="128"/>
      <c r="N27" s="152"/>
      <c r="O27" s="115"/>
    </row>
    <row r="28" spans="1:15" ht="22.5" customHeight="1">
      <c r="A28" s="92"/>
      <c r="B28" s="129" t="str">
        <f>IF(テーブル145678910[[#This Row],[列1]]="",
    "",
    TEXT(テーブル145678910[[#This Row],[列1]],"(aaa)"))</f>
        <v/>
      </c>
      <c r="C28" s="87" t="s">
        <v>34</v>
      </c>
      <c r="D28" s="119" t="s">
        <v>35</v>
      </c>
      <c r="E28" s="88" t="s">
        <v>34</v>
      </c>
      <c r="F28" s="121">
        <f>IFERROR(HOUR(テーブル145678910[[#This Row],[列4]]-テーブル145678910[[#This Row],[列13]]-テーブル145678910[[#This Row],[列2]]),
              0)</f>
        <v>0</v>
      </c>
      <c r="G28" s="122" t="s">
        <v>36</v>
      </c>
      <c r="H28" s="130" t="str">
        <f>IFERROR(IF(MINUTE(テーブル145678910[[#This Row],[列4]]-テーブル145678910[[#This Row],[列13]]-テーブル145678910[[#This Row],[列2]])&lt;30,
                  "00",
                  30),
              "00")</f>
        <v>00</v>
      </c>
      <c r="I28" s="124" t="s">
        <v>37</v>
      </c>
      <c r="J28" s="125">
        <f>IFERROR((テーブル145678910[[#This Row],[列5]]+テーブル145678910[[#This Row],[列7]]/60)*$C$5,"")</f>
        <v>0</v>
      </c>
      <c r="K28" s="126" t="s">
        <v>8</v>
      </c>
      <c r="L28" s="131"/>
      <c r="M28" s="128"/>
      <c r="N28" s="152"/>
      <c r="O28" s="115"/>
    </row>
    <row r="29" spans="1:15" ht="22.5" customHeight="1">
      <c r="A29" s="92"/>
      <c r="B29" s="129" t="str">
        <f>IF(テーブル145678910[[#This Row],[列1]]="",
    "",
    TEXT(テーブル145678910[[#This Row],[列1]],"(aaa)"))</f>
        <v/>
      </c>
      <c r="C29" s="87" t="s">
        <v>34</v>
      </c>
      <c r="D29" s="119" t="s">
        <v>35</v>
      </c>
      <c r="E29" s="88" t="s">
        <v>34</v>
      </c>
      <c r="F29" s="121">
        <f>IFERROR(HOUR(テーブル145678910[[#This Row],[列4]]-テーブル145678910[[#This Row],[列13]]-テーブル145678910[[#This Row],[列2]]),
              0)</f>
        <v>0</v>
      </c>
      <c r="G29" s="122" t="s">
        <v>36</v>
      </c>
      <c r="H29" s="130" t="str">
        <f>IFERROR(IF(MINUTE(テーブル145678910[[#This Row],[列4]]-テーブル145678910[[#This Row],[列13]]-テーブル145678910[[#This Row],[列2]])&lt;30,
                  "00",
                  30),
              "00")</f>
        <v>00</v>
      </c>
      <c r="I29" s="124" t="s">
        <v>37</v>
      </c>
      <c r="J29" s="125">
        <f>IFERROR((テーブル145678910[[#This Row],[列5]]+テーブル145678910[[#This Row],[列7]]/60)*$C$5,"")</f>
        <v>0</v>
      </c>
      <c r="K29" s="126" t="s">
        <v>8</v>
      </c>
      <c r="L29" s="131"/>
      <c r="M29" s="128"/>
      <c r="N29" s="152"/>
      <c r="O29" s="115"/>
    </row>
    <row r="30" spans="1:15" ht="22.5" customHeight="1" thickBot="1">
      <c r="A30" s="93"/>
      <c r="B30" s="133" t="str">
        <f>IF(テーブル145678910[[#This Row],[列1]]="",
    "",
    TEXT(テーブル145678910[[#This Row],[列1]],"(aaa)"))</f>
        <v/>
      </c>
      <c r="C30" s="89" t="s">
        <v>34</v>
      </c>
      <c r="D30" s="135" t="s">
        <v>35</v>
      </c>
      <c r="E30" s="90" t="s">
        <v>34</v>
      </c>
      <c r="F30" s="137">
        <f>IFERROR(HOUR(テーブル145678910[[#This Row],[列4]]-テーブル145678910[[#This Row],[列13]]-テーブル145678910[[#This Row],[列2]]),
              0)</f>
        <v>0</v>
      </c>
      <c r="G30" s="138" t="s">
        <v>36</v>
      </c>
      <c r="H30" s="139" t="str">
        <f>IFERROR(IF(MINUTE(テーブル145678910[[#This Row],[列4]]-テーブル145678910[[#This Row],[列13]]-テーブル145678910[[#This Row],[列2]])&lt;30,
                  "00",
                  30),
              "00")</f>
        <v>00</v>
      </c>
      <c r="I30" s="140" t="s">
        <v>37</v>
      </c>
      <c r="J30" s="141">
        <f>IFERROR((テーブル145678910[[#This Row],[列5]]+テーブル145678910[[#This Row],[列7]]/60)*$C$5,"")</f>
        <v>0</v>
      </c>
      <c r="K30" s="142" t="s">
        <v>8</v>
      </c>
      <c r="L30" s="143"/>
      <c r="M30" s="144"/>
      <c r="N30" s="152"/>
      <c r="O30" s="115"/>
    </row>
    <row r="31" spans="1:15" ht="22.5" customHeight="1" thickBot="1">
      <c r="A31" s="269" t="s">
        <v>46</v>
      </c>
      <c r="B31" s="270"/>
      <c r="C31" s="260"/>
      <c r="D31" s="261"/>
      <c r="E31" s="262"/>
      <c r="F31" s="263">
        <f>SUM(テーブル145678910[[#All],[列5]])+SUM(テーブル145678910[[#All],[列7]])/60</f>
        <v>0</v>
      </c>
      <c r="G31" s="264"/>
      <c r="H31" s="265" t="s">
        <v>38</v>
      </c>
      <c r="I31" s="266"/>
      <c r="J31" s="145">
        <f>SUM(テーブル145678910[[#All],[列9]])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31"/>
  <sheetViews>
    <sheetView zoomScale="80" zoomScaleNormal="80" workbookViewId="0">
      <selection activeCell="B3" sqref="B3:F3"/>
    </sheetView>
  </sheetViews>
  <sheetFormatPr defaultRowHeight="13.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c r="A1" s="198" t="s">
        <v>0</v>
      </c>
      <c r="B1" s="198"/>
      <c r="C1" s="198"/>
      <c r="D1" s="198"/>
      <c r="E1" s="198"/>
      <c r="F1" s="198"/>
      <c r="G1" s="198"/>
      <c r="H1" s="198"/>
      <c r="I1" s="198"/>
      <c r="J1" s="198"/>
      <c r="K1" s="1"/>
      <c r="L1" s="1"/>
      <c r="M1" s="1"/>
      <c r="N1" s="1"/>
      <c r="O1" s="1"/>
      <c r="P1" s="1"/>
      <c r="Q1" s="1"/>
      <c r="R1" s="1"/>
    </row>
    <row r="2" spans="1:18" ht="21.75" customHeight="1">
      <c r="A2" s="203" t="s">
        <v>64</v>
      </c>
      <c r="B2" s="203"/>
      <c r="C2" s="203"/>
      <c r="D2" s="203"/>
      <c r="E2" s="203"/>
      <c r="F2" s="203"/>
      <c r="G2" s="203"/>
      <c r="H2" s="203"/>
      <c r="I2" s="203"/>
      <c r="J2" s="203"/>
      <c r="K2" s="1"/>
      <c r="L2" s="1"/>
      <c r="M2" s="1"/>
      <c r="N2" s="1"/>
      <c r="O2" s="1"/>
      <c r="P2" s="1"/>
      <c r="Q2" s="1"/>
      <c r="R2" s="1"/>
    </row>
    <row r="3" spans="1:18" ht="33" customHeight="1" thickBot="1">
      <c r="A3" s="174" t="s">
        <v>1</v>
      </c>
      <c r="B3" s="202"/>
      <c r="C3" s="202"/>
      <c r="D3" s="202"/>
      <c r="E3" s="202"/>
      <c r="F3" s="202"/>
      <c r="G3" s="2"/>
      <c r="H3" s="3"/>
      <c r="I3" s="3"/>
      <c r="J3" s="1"/>
      <c r="K3" s="1"/>
      <c r="L3" s="1"/>
      <c r="M3" s="1"/>
      <c r="N3" s="1"/>
      <c r="O3" s="1"/>
      <c r="P3" s="1"/>
      <c r="Q3" s="1"/>
      <c r="R3" s="1"/>
    </row>
    <row r="4" spans="1:18" ht="17.25" customHeight="1">
      <c r="A4" s="1"/>
      <c r="B4" s="1"/>
      <c r="C4" s="1"/>
      <c r="D4" s="1"/>
      <c r="E4" s="1"/>
      <c r="F4" s="1"/>
      <c r="G4" s="1"/>
      <c r="H4" s="1"/>
      <c r="I4" s="1"/>
      <c r="J4" s="1"/>
      <c r="K4" s="1"/>
      <c r="L4" s="1"/>
      <c r="M4" s="1"/>
      <c r="N4" s="1"/>
      <c r="O4" s="1"/>
      <c r="P4" s="1"/>
      <c r="Q4" s="1"/>
      <c r="R4" s="1"/>
    </row>
    <row r="5" spans="1:18" ht="37.5" customHeight="1">
      <c r="A5" s="170" t="s">
        <v>2</v>
      </c>
      <c r="B5" s="199" t="s">
        <v>3</v>
      </c>
      <c r="C5" s="200"/>
      <c r="D5" s="200"/>
      <c r="E5" s="201"/>
      <c r="F5" s="4" t="s">
        <v>4</v>
      </c>
      <c r="G5" s="204" t="s">
        <v>5</v>
      </c>
      <c r="H5" s="205"/>
      <c r="I5" s="5" t="s">
        <v>6</v>
      </c>
      <c r="J5" s="4" t="s">
        <v>7</v>
      </c>
      <c r="K5" s="1"/>
      <c r="L5" s="1"/>
      <c r="M5" s="1"/>
      <c r="N5" s="1"/>
      <c r="O5" s="1"/>
      <c r="P5" s="1"/>
      <c r="Q5" s="1"/>
      <c r="R5" s="1"/>
    </row>
    <row r="6" spans="1:18" ht="37.5" customHeight="1">
      <c r="A6" s="171"/>
      <c r="B6" s="54"/>
      <c r="C6" s="167" t="s">
        <v>57</v>
      </c>
      <c r="D6" s="168"/>
      <c r="E6" s="169" t="s">
        <v>58</v>
      </c>
      <c r="F6" s="78"/>
      <c r="G6" s="79">
        <f>直接人件費総括表[[#This Row],[列3]]*直接人件費総括表[[#This Row],[列7]]+直接人件費総括表[[#This Row],[列5]]/60*直接人件費総括表[[#This Row],[列7]]</f>
        <v>0</v>
      </c>
      <c r="H6" s="7" t="s">
        <v>8</v>
      </c>
      <c r="I6" s="6" t="s">
        <v>9</v>
      </c>
      <c r="J6" s="7"/>
      <c r="K6" s="1"/>
      <c r="L6" s="1"/>
      <c r="M6" s="1"/>
      <c r="N6" s="1"/>
      <c r="O6" s="1"/>
      <c r="P6" s="1"/>
      <c r="Q6" s="1"/>
      <c r="R6" s="1"/>
    </row>
    <row r="7" spans="1:18" ht="37.5" customHeight="1">
      <c r="A7" s="171"/>
      <c r="B7" s="54"/>
      <c r="C7" s="167" t="s">
        <v>57</v>
      </c>
      <c r="D7" s="168"/>
      <c r="E7" s="169" t="s">
        <v>58</v>
      </c>
      <c r="F7" s="78"/>
      <c r="G7" s="80">
        <f>直接人件費総括表[[#This Row],[列3]]*直接人件費総括表[[#This Row],[列7]]+直接人件費総括表[[#This Row],[列5]]/60*直接人件費総括表[[#This Row],[列7]]</f>
        <v>0</v>
      </c>
      <c r="H7" s="7" t="s">
        <v>8</v>
      </c>
      <c r="I7" s="6" t="s">
        <v>9</v>
      </c>
      <c r="J7" s="7"/>
      <c r="K7" s="1"/>
      <c r="L7" s="1"/>
      <c r="M7" s="1"/>
      <c r="N7" s="1"/>
      <c r="O7" s="1"/>
      <c r="P7" s="1"/>
      <c r="Q7" s="1"/>
      <c r="R7" s="1"/>
    </row>
    <row r="8" spans="1:18" ht="37.5" customHeight="1">
      <c r="A8" s="171"/>
      <c r="B8" s="54"/>
      <c r="C8" s="167" t="s">
        <v>57</v>
      </c>
      <c r="D8" s="168"/>
      <c r="E8" s="169" t="s">
        <v>58</v>
      </c>
      <c r="F8" s="78"/>
      <c r="G8" s="79">
        <f>直接人件費総括表[[#This Row],[列3]]*直接人件費総括表[[#This Row],[列7]]+直接人件費総括表[[#This Row],[列5]]/60*直接人件費総括表[[#This Row],[列7]]</f>
        <v>0</v>
      </c>
      <c r="H8" s="7" t="s">
        <v>8</v>
      </c>
      <c r="I8" s="6" t="s">
        <v>9</v>
      </c>
      <c r="J8" s="7"/>
      <c r="K8" s="1"/>
      <c r="L8" s="1"/>
      <c r="M8" s="1"/>
      <c r="N8" s="1"/>
      <c r="O8" s="1"/>
      <c r="P8" s="1"/>
      <c r="Q8" s="1"/>
      <c r="R8" s="1"/>
    </row>
    <row r="9" spans="1:18" ht="37.5" customHeight="1">
      <c r="A9" s="171"/>
      <c r="B9" s="54"/>
      <c r="C9" s="167" t="s">
        <v>57</v>
      </c>
      <c r="D9" s="168"/>
      <c r="E9" s="169" t="s">
        <v>58</v>
      </c>
      <c r="F9" s="78"/>
      <c r="G9" s="79">
        <f>直接人件費総括表[[#This Row],[列3]]*直接人件費総括表[[#This Row],[列7]]+直接人件費総括表[[#This Row],[列5]]/60*直接人件費総括表[[#This Row],[列7]]</f>
        <v>0</v>
      </c>
      <c r="H9" s="7" t="s">
        <v>8</v>
      </c>
      <c r="I9" s="6" t="s">
        <v>9</v>
      </c>
      <c r="J9" s="7"/>
      <c r="K9" s="1"/>
      <c r="L9" s="1"/>
      <c r="M9" s="1"/>
      <c r="N9" s="1"/>
      <c r="O9" s="1"/>
      <c r="P9" s="1"/>
      <c r="Q9" s="1"/>
      <c r="R9" s="1"/>
    </row>
    <row r="10" spans="1:18" ht="37.5" customHeight="1">
      <c r="A10" s="171"/>
      <c r="B10" s="54"/>
      <c r="C10" s="167" t="s">
        <v>57</v>
      </c>
      <c r="D10" s="168"/>
      <c r="E10" s="169" t="s">
        <v>58</v>
      </c>
      <c r="F10" s="78"/>
      <c r="G10" s="80">
        <f>直接人件費総括表[[#This Row],[列3]]*直接人件費総括表[[#This Row],[列7]]+直接人件費総括表[[#This Row],[列5]]/60*直接人件費総括表[[#This Row],[列7]]</f>
        <v>0</v>
      </c>
      <c r="H10" s="7" t="s">
        <v>8</v>
      </c>
      <c r="I10" s="6" t="s">
        <v>9</v>
      </c>
      <c r="J10" s="7"/>
      <c r="K10" s="1"/>
      <c r="L10" s="1"/>
      <c r="M10" s="1"/>
      <c r="N10" s="1"/>
      <c r="O10" s="1"/>
      <c r="P10" s="1"/>
      <c r="Q10" s="1"/>
      <c r="R10" s="1"/>
    </row>
    <row r="11" spans="1:18" ht="37.5" customHeight="1">
      <c r="A11" s="171"/>
      <c r="B11" s="54"/>
      <c r="C11" s="167" t="s">
        <v>57</v>
      </c>
      <c r="D11" s="168"/>
      <c r="E11" s="169" t="s">
        <v>58</v>
      </c>
      <c r="F11" s="78"/>
      <c r="G11" s="79">
        <f>直接人件費総括表[[#This Row],[列3]]*直接人件費総括表[[#This Row],[列7]]+直接人件費総括表[[#This Row],[列5]]/60*直接人件費総括表[[#This Row],[列7]]</f>
        <v>0</v>
      </c>
      <c r="H11" s="7" t="s">
        <v>8</v>
      </c>
      <c r="I11" s="6" t="s">
        <v>9</v>
      </c>
      <c r="J11" s="7"/>
      <c r="K11" s="1"/>
      <c r="L11" s="1"/>
      <c r="M11" s="1"/>
      <c r="N11" s="1"/>
      <c r="O11" s="1"/>
      <c r="P11" s="1"/>
      <c r="Q11" s="1"/>
      <c r="R11" s="1"/>
    </row>
    <row r="12" spans="1:18" ht="37.5" customHeight="1">
      <c r="A12" s="171"/>
      <c r="B12" s="54"/>
      <c r="C12" s="167" t="s">
        <v>57</v>
      </c>
      <c r="D12" s="168"/>
      <c r="E12" s="169" t="s">
        <v>58</v>
      </c>
      <c r="F12" s="78"/>
      <c r="G12" s="81">
        <f>直接人件費総括表[[#This Row],[列3]]*直接人件費総括表[[#This Row],[列7]]+直接人件費総括表[[#This Row],[列5]]/60*直接人件費総括表[[#This Row],[列7]]</f>
        <v>0</v>
      </c>
      <c r="H12" s="9" t="s">
        <v>8</v>
      </c>
      <c r="I12" s="6" t="s">
        <v>9</v>
      </c>
      <c r="J12" s="7"/>
      <c r="K12" s="1"/>
      <c r="L12" s="1"/>
      <c r="M12" s="1"/>
      <c r="N12" s="1"/>
      <c r="O12" s="1"/>
      <c r="P12" s="1"/>
      <c r="Q12" s="1"/>
      <c r="R12" s="1"/>
    </row>
    <row r="13" spans="1:18" ht="37.5" customHeight="1">
      <c r="A13" s="172" t="s">
        <v>10</v>
      </c>
      <c r="B13" s="175">
        <f>SUBTOTAL(109,直接人件費総括表[列3])
  +ROUNDDOWN(SUBTOTAL(109,直接人件費総括表[列5])/60,0)</f>
        <v>0</v>
      </c>
      <c r="C13" s="167" t="s">
        <v>57</v>
      </c>
      <c r="D13" s="176">
        <f>IF(SUBTOTAL(109,直接人件費総括表[列5])&gt;=60,
     MOD(SUBTOTAL(109,直接人件費総括表[列5]),60),
     SUBTOTAL(109,直接人件費総括表[列5]))</f>
        <v>0</v>
      </c>
      <c r="E13" s="169" t="s">
        <v>58</v>
      </c>
      <c r="F13" s="173"/>
      <c r="G13" s="79">
        <f>SUBTOTAL(109,直接人件費総括表[列8])</f>
        <v>0</v>
      </c>
      <c r="H13" s="8" t="s">
        <v>8</v>
      </c>
      <c r="I13" s="177"/>
      <c r="J13" s="173"/>
      <c r="K13" s="1"/>
      <c r="L13" s="1"/>
      <c r="M13" s="1"/>
      <c r="N13" s="1"/>
      <c r="O13" s="1"/>
      <c r="P13" s="1"/>
      <c r="Q13" s="1"/>
      <c r="R13" s="1"/>
    </row>
    <row r="14" spans="1:18">
      <c r="A14" s="1" t="s">
        <v>11</v>
      </c>
      <c r="B14" s="1"/>
      <c r="C14" s="1"/>
      <c r="D14" s="1"/>
      <c r="E14" s="1"/>
      <c r="F14" s="1"/>
      <c r="G14" s="1"/>
      <c r="H14" s="1"/>
      <c r="I14" s="1"/>
      <c r="J14" s="1"/>
      <c r="K14" s="1"/>
      <c r="L14" s="1"/>
      <c r="M14" s="1"/>
      <c r="N14" s="1"/>
      <c r="O14" s="1"/>
      <c r="P14" s="1"/>
      <c r="Q14" s="1"/>
      <c r="R14" s="1"/>
    </row>
    <row r="15" spans="1:18">
      <c r="A15" s="1"/>
      <c r="B15" s="1"/>
      <c r="C15" s="1"/>
      <c r="D15" s="1"/>
      <c r="E15" s="1"/>
      <c r="F15" s="1"/>
      <c r="G15" s="1"/>
      <c r="H15" s="1"/>
      <c r="I15" s="1"/>
      <c r="J15" s="1"/>
      <c r="K15" s="1"/>
      <c r="L15" s="1"/>
      <c r="M15" s="1"/>
      <c r="N15" s="1"/>
      <c r="O15" s="1"/>
      <c r="P15" s="1"/>
      <c r="Q15" s="1"/>
      <c r="R15" s="1"/>
    </row>
    <row r="16" spans="1:18">
      <c r="A16" s="1"/>
      <c r="B16" s="1"/>
      <c r="C16" s="1"/>
      <c r="D16" s="1"/>
      <c r="E16" s="1"/>
      <c r="F16" s="1"/>
      <c r="G16" s="1"/>
      <c r="H16" s="1"/>
      <c r="I16" s="1"/>
      <c r="J16" s="1"/>
      <c r="K16" s="1"/>
      <c r="L16" s="1"/>
      <c r="M16" s="1"/>
      <c r="N16" s="1"/>
      <c r="O16" s="1"/>
      <c r="P16" s="1"/>
      <c r="Q16" s="1"/>
      <c r="R16" s="1"/>
    </row>
    <row r="17" spans="1:18">
      <c r="A17" s="1"/>
      <c r="B17" s="1"/>
      <c r="C17" s="1"/>
      <c r="D17" s="1"/>
      <c r="E17" s="1"/>
      <c r="F17" s="1"/>
      <c r="G17" s="1"/>
      <c r="H17" s="1"/>
      <c r="I17" s="1"/>
      <c r="J17" s="1"/>
      <c r="K17" s="1"/>
      <c r="L17" s="1"/>
      <c r="M17" s="1"/>
      <c r="N17" s="1"/>
      <c r="O17" s="1"/>
      <c r="P17" s="1"/>
      <c r="Q17" s="1"/>
      <c r="R17" s="1"/>
    </row>
    <row r="18" spans="1:18">
      <c r="A18" s="1"/>
      <c r="B18" s="1"/>
      <c r="C18" s="1"/>
      <c r="D18" s="1"/>
      <c r="E18" s="1"/>
      <c r="F18" s="1"/>
      <c r="G18" s="1"/>
      <c r="H18" s="1"/>
      <c r="I18" s="1"/>
      <c r="J18" s="1"/>
      <c r="K18" s="1"/>
      <c r="L18" s="1"/>
      <c r="M18" s="1"/>
      <c r="N18" s="1"/>
      <c r="O18" s="1"/>
      <c r="P18" s="1"/>
      <c r="Q18" s="1"/>
      <c r="R18" s="1"/>
    </row>
    <row r="19" spans="1:18">
      <c r="A19" s="1"/>
      <c r="B19" s="1"/>
      <c r="C19" s="1"/>
      <c r="D19" s="1"/>
      <c r="E19" s="1"/>
      <c r="F19" s="1"/>
      <c r="G19" s="1"/>
      <c r="H19" s="1"/>
      <c r="I19" s="1"/>
      <c r="J19" s="1"/>
      <c r="K19" s="1"/>
      <c r="L19" s="1"/>
      <c r="M19" s="1"/>
      <c r="N19" s="1"/>
      <c r="O19" s="1"/>
      <c r="P19" s="1"/>
      <c r="Q19" s="1"/>
      <c r="R19" s="1"/>
    </row>
    <row r="20" spans="1:18">
      <c r="A20" s="1"/>
      <c r="B20" s="1"/>
      <c r="C20" s="1"/>
      <c r="D20" s="1"/>
      <c r="E20" s="1"/>
      <c r="F20" s="1"/>
      <c r="G20" s="1"/>
      <c r="H20" s="1"/>
      <c r="I20" s="1"/>
      <c r="J20" s="1"/>
      <c r="K20" s="1"/>
      <c r="L20" s="1"/>
      <c r="M20" s="1"/>
      <c r="N20" s="1"/>
      <c r="O20" s="1"/>
      <c r="P20" s="1"/>
      <c r="Q20" s="1"/>
      <c r="R20" s="1"/>
    </row>
    <row r="21" spans="1:18">
      <c r="A21" s="1"/>
      <c r="B21" s="1"/>
      <c r="C21" s="1"/>
      <c r="D21" s="1"/>
      <c r="E21" s="1"/>
      <c r="F21" s="1"/>
      <c r="G21" s="1"/>
      <c r="H21" s="1"/>
      <c r="I21" s="1"/>
      <c r="J21" s="1"/>
      <c r="K21" s="1"/>
      <c r="L21" s="1"/>
      <c r="M21" s="1"/>
      <c r="N21" s="1"/>
      <c r="O21" s="1"/>
      <c r="P21" s="1"/>
      <c r="Q21" s="1"/>
      <c r="R21" s="1"/>
    </row>
    <row r="22" spans="1:18">
      <c r="A22" s="1"/>
      <c r="B22" s="1"/>
      <c r="C22" s="1"/>
      <c r="D22" s="1"/>
      <c r="E22" s="1"/>
      <c r="F22" s="1"/>
      <c r="G22" s="1"/>
      <c r="H22" s="1"/>
      <c r="I22" s="1"/>
      <c r="J22" s="1"/>
      <c r="K22" s="1"/>
      <c r="L22" s="1"/>
      <c r="M22" s="1"/>
      <c r="N22" s="1"/>
      <c r="O22" s="1"/>
      <c r="P22" s="1"/>
      <c r="Q22" s="1"/>
      <c r="R22" s="1"/>
    </row>
    <row r="23" spans="1:18">
      <c r="A23" s="1"/>
      <c r="B23" s="1"/>
      <c r="C23" s="1"/>
      <c r="D23" s="1"/>
      <c r="E23" s="1"/>
      <c r="F23" s="1"/>
      <c r="G23" s="1"/>
      <c r="H23" s="1"/>
      <c r="I23" s="1"/>
      <c r="J23" s="1"/>
      <c r="K23" s="1"/>
      <c r="L23" s="1"/>
      <c r="M23" s="1"/>
      <c r="N23" s="1"/>
      <c r="O23" s="1"/>
      <c r="P23" s="1"/>
      <c r="Q23" s="1"/>
      <c r="R23" s="1"/>
    </row>
    <row r="24" spans="1:18">
      <c r="A24" s="1"/>
      <c r="B24" s="1"/>
      <c r="C24" s="1"/>
      <c r="D24" s="1"/>
      <c r="E24" s="1"/>
      <c r="F24" s="1"/>
      <c r="G24" s="1"/>
      <c r="H24" s="1"/>
      <c r="I24" s="1"/>
      <c r="J24" s="1"/>
      <c r="K24" s="1"/>
      <c r="L24" s="1"/>
      <c r="M24" s="1"/>
      <c r="N24" s="1"/>
      <c r="O24" s="1"/>
      <c r="P24" s="1"/>
      <c r="Q24" s="1"/>
      <c r="R24" s="1"/>
    </row>
    <row r="25" spans="1:18">
      <c r="A25" s="1"/>
      <c r="B25" s="1"/>
      <c r="C25" s="1"/>
      <c r="D25" s="1"/>
      <c r="E25" s="1"/>
      <c r="F25" s="1"/>
      <c r="G25" s="1"/>
      <c r="H25" s="1"/>
      <c r="I25" s="1"/>
      <c r="J25" s="1"/>
      <c r="K25" s="1"/>
      <c r="L25" s="1"/>
      <c r="M25" s="1"/>
      <c r="N25" s="1"/>
      <c r="O25" s="1"/>
      <c r="P25" s="1"/>
      <c r="Q25" s="1"/>
      <c r="R25" s="1"/>
    </row>
    <row r="26" spans="1:18">
      <c r="A26" s="1"/>
      <c r="B26" s="1"/>
      <c r="C26" s="1"/>
      <c r="D26" s="1"/>
      <c r="E26" s="1"/>
      <c r="F26" s="1"/>
      <c r="G26" s="1"/>
      <c r="H26" s="1"/>
      <c r="I26" s="1"/>
      <c r="J26" s="1"/>
      <c r="K26" s="1"/>
      <c r="L26" s="1"/>
      <c r="M26" s="1"/>
      <c r="N26" s="1"/>
      <c r="O26" s="1"/>
      <c r="P26" s="1"/>
      <c r="Q26" s="1"/>
      <c r="R26" s="1"/>
    </row>
    <row r="27" spans="1:18">
      <c r="A27" s="1"/>
      <c r="B27" s="1"/>
      <c r="C27" s="1"/>
      <c r="D27" s="1"/>
      <c r="E27" s="1"/>
      <c r="F27" s="1"/>
      <c r="G27" s="1"/>
      <c r="H27" s="1"/>
      <c r="I27" s="1"/>
      <c r="J27" s="1"/>
      <c r="K27" s="1"/>
      <c r="L27" s="1"/>
      <c r="M27" s="1"/>
      <c r="N27" s="1"/>
      <c r="O27" s="1"/>
      <c r="P27" s="1"/>
      <c r="Q27" s="1"/>
      <c r="R27" s="1"/>
    </row>
    <row r="28" spans="1:18">
      <c r="A28" s="1"/>
      <c r="B28" s="1"/>
      <c r="C28" s="1"/>
      <c r="D28" s="1"/>
      <c r="E28" s="1"/>
      <c r="F28" s="1"/>
      <c r="G28" s="1"/>
      <c r="H28" s="1"/>
      <c r="I28" s="1"/>
      <c r="J28" s="1"/>
      <c r="K28" s="1"/>
      <c r="L28" s="1"/>
      <c r="M28" s="1"/>
      <c r="N28" s="1"/>
      <c r="O28" s="1"/>
      <c r="P28" s="1"/>
      <c r="Q28" s="1"/>
      <c r="R28" s="1"/>
    </row>
    <row r="29" spans="1:18">
      <c r="A29" s="1"/>
      <c r="B29" s="1"/>
      <c r="C29" s="1"/>
      <c r="D29" s="1"/>
      <c r="E29" s="1"/>
      <c r="F29" s="1"/>
      <c r="G29" s="1"/>
      <c r="H29" s="1"/>
      <c r="I29" s="1"/>
      <c r="J29" s="1"/>
      <c r="K29" s="1"/>
      <c r="L29" s="1"/>
      <c r="M29" s="1"/>
      <c r="N29" s="1"/>
      <c r="O29" s="1"/>
      <c r="P29" s="1"/>
      <c r="Q29" s="1"/>
      <c r="R29" s="1"/>
    </row>
    <row r="30" spans="1:18">
      <c r="A30" s="1"/>
      <c r="B30" s="1"/>
      <c r="C30" s="1"/>
      <c r="D30" s="1"/>
      <c r="E30" s="1"/>
      <c r="F30" s="1"/>
      <c r="G30" s="1"/>
      <c r="H30" s="1"/>
      <c r="I30" s="1"/>
      <c r="J30" s="1"/>
      <c r="K30" s="1"/>
      <c r="L30" s="1"/>
      <c r="M30" s="1"/>
      <c r="N30" s="1"/>
      <c r="O30" s="1"/>
      <c r="P30" s="1"/>
      <c r="Q30" s="1"/>
      <c r="R30" s="1"/>
    </row>
    <row r="31" spans="1:18">
      <c r="A31" s="1"/>
      <c r="B31" s="1"/>
      <c r="C31" s="1"/>
      <c r="D31" s="1"/>
      <c r="E31" s="1"/>
      <c r="F31" s="1"/>
      <c r="G31" s="1"/>
      <c r="H31" s="1"/>
      <c r="I31" s="1"/>
      <c r="J31" s="1"/>
    </row>
  </sheetData>
  <mergeCells count="5">
    <mergeCell ref="A1:J1"/>
    <mergeCell ref="B5:E5"/>
    <mergeCell ref="B3:F3"/>
    <mergeCell ref="A2:J2"/>
    <mergeCell ref="G5:H5"/>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Y34"/>
  <sheetViews>
    <sheetView zoomScale="90" zoomScaleNormal="90" zoomScaleSheetLayoutView="100" workbookViewId="0">
      <selection activeCell="D3" sqref="D3:J3"/>
    </sheetView>
  </sheetViews>
  <sheetFormatPr defaultRowHeight="20.100000000000001" customHeight="1"/>
  <cols>
    <col min="1" max="1" width="4.125" style="52" customWidth="1"/>
    <col min="2" max="2" width="4.5" style="52" customWidth="1"/>
    <col min="3" max="3" width="2.875" style="52" customWidth="1"/>
    <col min="4" max="4" width="13.125" style="52" customWidth="1"/>
    <col min="5" max="5" width="6.625" style="53" customWidth="1"/>
    <col min="6" max="6" width="14.25" style="53" hidden="1" customWidth="1"/>
    <col min="7" max="8" width="10.625" style="52" customWidth="1"/>
    <col min="9" max="10" width="15.625" style="52" customWidth="1"/>
    <col min="11" max="11" width="5.75" style="10" customWidth="1"/>
    <col min="12" max="12" width="11.625" style="10" hidden="1" customWidth="1"/>
    <col min="13" max="13" width="15.5" style="10" hidden="1" customWidth="1"/>
    <col min="14" max="14" width="15" style="10" hidden="1" customWidth="1"/>
    <col min="15" max="15" width="13.375" style="10" hidden="1" customWidth="1"/>
    <col min="16" max="16" width="12.75" style="10" hidden="1" customWidth="1"/>
    <col min="17" max="17" width="5.75" style="76" customWidth="1"/>
    <col min="18" max="256" width="9" style="10"/>
    <col min="257" max="257" width="4.125" style="10" customWidth="1"/>
    <col min="258" max="258" width="4.5" style="10" customWidth="1"/>
    <col min="259" max="259" width="2.875" style="10" customWidth="1"/>
    <col min="260" max="260" width="13.125" style="10" customWidth="1"/>
    <col min="261" max="261" width="6.625" style="10" customWidth="1"/>
    <col min="262" max="262" width="0" style="10" hidden="1" customWidth="1"/>
    <col min="263" max="264" width="10.625" style="10" customWidth="1"/>
    <col min="265" max="266" width="15.625" style="10" customWidth="1"/>
    <col min="267" max="267" width="5.75" style="10" customWidth="1"/>
    <col min="268" max="272" width="0" style="10" hidden="1" customWidth="1"/>
    <col min="273" max="273" width="5.75" style="10" customWidth="1"/>
    <col min="274" max="512" width="9" style="10"/>
    <col min="513" max="513" width="4.125" style="10" customWidth="1"/>
    <col min="514" max="514" width="4.5" style="10" customWidth="1"/>
    <col min="515" max="515" width="2.875" style="10" customWidth="1"/>
    <col min="516" max="516" width="13.125" style="10" customWidth="1"/>
    <col min="517" max="517" width="6.625" style="10" customWidth="1"/>
    <col min="518" max="518" width="0" style="10" hidden="1" customWidth="1"/>
    <col min="519" max="520" width="10.625" style="10" customWidth="1"/>
    <col min="521" max="522" width="15.625" style="10" customWidth="1"/>
    <col min="523" max="523" width="5.75" style="10" customWidth="1"/>
    <col min="524" max="528" width="0" style="10" hidden="1" customWidth="1"/>
    <col min="529" max="529" width="5.75" style="10" customWidth="1"/>
    <col min="530" max="768" width="9" style="10"/>
    <col min="769" max="769" width="4.125" style="10" customWidth="1"/>
    <col min="770" max="770" width="4.5" style="10" customWidth="1"/>
    <col min="771" max="771" width="2.875" style="10" customWidth="1"/>
    <col min="772" max="772" width="13.125" style="10" customWidth="1"/>
    <col min="773" max="773" width="6.625" style="10" customWidth="1"/>
    <col min="774" max="774" width="0" style="10" hidden="1" customWidth="1"/>
    <col min="775" max="776" width="10.625" style="10" customWidth="1"/>
    <col min="777" max="778" width="15.625" style="10" customWidth="1"/>
    <col min="779" max="779" width="5.75" style="10" customWidth="1"/>
    <col min="780" max="784" width="0" style="10" hidden="1" customWidth="1"/>
    <col min="785" max="785" width="5.75" style="10" customWidth="1"/>
    <col min="786" max="1024" width="9" style="10"/>
    <col min="1025" max="1025" width="4.125" style="10" customWidth="1"/>
    <col min="1026" max="1026" width="4.5" style="10" customWidth="1"/>
    <col min="1027" max="1027" width="2.875" style="10" customWidth="1"/>
    <col min="1028" max="1028" width="13.125" style="10" customWidth="1"/>
    <col min="1029" max="1029" width="6.625" style="10" customWidth="1"/>
    <col min="1030" max="1030" width="0" style="10" hidden="1" customWidth="1"/>
    <col min="1031" max="1032" width="10.625" style="10" customWidth="1"/>
    <col min="1033" max="1034" width="15.625" style="10" customWidth="1"/>
    <col min="1035" max="1035" width="5.75" style="10" customWidth="1"/>
    <col min="1036" max="1040" width="0" style="10" hidden="1" customWidth="1"/>
    <col min="1041" max="1041" width="5.75" style="10" customWidth="1"/>
    <col min="1042" max="1280" width="9" style="10"/>
    <col min="1281" max="1281" width="4.125" style="10" customWidth="1"/>
    <col min="1282" max="1282" width="4.5" style="10" customWidth="1"/>
    <col min="1283" max="1283" width="2.875" style="10" customWidth="1"/>
    <col min="1284" max="1284" width="13.125" style="10" customWidth="1"/>
    <col min="1285" max="1285" width="6.625" style="10" customWidth="1"/>
    <col min="1286" max="1286" width="0" style="10" hidden="1" customWidth="1"/>
    <col min="1287" max="1288" width="10.625" style="10" customWidth="1"/>
    <col min="1289" max="1290" width="15.625" style="10" customWidth="1"/>
    <col min="1291" max="1291" width="5.75" style="10" customWidth="1"/>
    <col min="1292" max="1296" width="0" style="10" hidden="1" customWidth="1"/>
    <col min="1297" max="1297" width="5.75" style="10" customWidth="1"/>
    <col min="1298" max="1536" width="9" style="10"/>
    <col min="1537" max="1537" width="4.125" style="10" customWidth="1"/>
    <col min="1538" max="1538" width="4.5" style="10" customWidth="1"/>
    <col min="1539" max="1539" width="2.875" style="10" customWidth="1"/>
    <col min="1540" max="1540" width="13.125" style="10" customWidth="1"/>
    <col min="1541" max="1541" width="6.625" style="10" customWidth="1"/>
    <col min="1542" max="1542" width="0" style="10" hidden="1" customWidth="1"/>
    <col min="1543" max="1544" width="10.625" style="10" customWidth="1"/>
    <col min="1545" max="1546" width="15.625" style="10" customWidth="1"/>
    <col min="1547" max="1547" width="5.75" style="10" customWidth="1"/>
    <col min="1548" max="1552" width="0" style="10" hidden="1" customWidth="1"/>
    <col min="1553" max="1553" width="5.75" style="10" customWidth="1"/>
    <col min="1554" max="1792" width="9" style="10"/>
    <col min="1793" max="1793" width="4.125" style="10" customWidth="1"/>
    <col min="1794" max="1794" width="4.5" style="10" customWidth="1"/>
    <col min="1795" max="1795" width="2.875" style="10" customWidth="1"/>
    <col min="1796" max="1796" width="13.125" style="10" customWidth="1"/>
    <col min="1797" max="1797" width="6.625" style="10" customWidth="1"/>
    <col min="1798" max="1798" width="0" style="10" hidden="1" customWidth="1"/>
    <col min="1799" max="1800" width="10.625" style="10" customWidth="1"/>
    <col min="1801" max="1802" width="15.625" style="10" customWidth="1"/>
    <col min="1803" max="1803" width="5.75" style="10" customWidth="1"/>
    <col min="1804" max="1808" width="0" style="10" hidden="1" customWidth="1"/>
    <col min="1809" max="1809" width="5.75" style="10" customWidth="1"/>
    <col min="1810" max="2048" width="9" style="10"/>
    <col min="2049" max="2049" width="4.125" style="10" customWidth="1"/>
    <col min="2050" max="2050" width="4.5" style="10" customWidth="1"/>
    <col min="2051" max="2051" width="2.875" style="10" customWidth="1"/>
    <col min="2052" max="2052" width="13.125" style="10" customWidth="1"/>
    <col min="2053" max="2053" width="6.625" style="10" customWidth="1"/>
    <col min="2054" max="2054" width="0" style="10" hidden="1" customWidth="1"/>
    <col min="2055" max="2056" width="10.625" style="10" customWidth="1"/>
    <col min="2057" max="2058" width="15.625" style="10" customWidth="1"/>
    <col min="2059" max="2059" width="5.75" style="10" customWidth="1"/>
    <col min="2060" max="2064" width="0" style="10" hidden="1" customWidth="1"/>
    <col min="2065" max="2065" width="5.75" style="10" customWidth="1"/>
    <col min="2066" max="2304" width="9" style="10"/>
    <col min="2305" max="2305" width="4.125" style="10" customWidth="1"/>
    <col min="2306" max="2306" width="4.5" style="10" customWidth="1"/>
    <col min="2307" max="2307" width="2.875" style="10" customWidth="1"/>
    <col min="2308" max="2308" width="13.125" style="10" customWidth="1"/>
    <col min="2309" max="2309" width="6.625" style="10" customWidth="1"/>
    <col min="2310" max="2310" width="0" style="10" hidden="1" customWidth="1"/>
    <col min="2311" max="2312" width="10.625" style="10" customWidth="1"/>
    <col min="2313" max="2314" width="15.625" style="10" customWidth="1"/>
    <col min="2315" max="2315" width="5.75" style="10" customWidth="1"/>
    <col min="2316" max="2320" width="0" style="10" hidden="1" customWidth="1"/>
    <col min="2321" max="2321" width="5.75" style="10" customWidth="1"/>
    <col min="2322" max="2560" width="9" style="10"/>
    <col min="2561" max="2561" width="4.125" style="10" customWidth="1"/>
    <col min="2562" max="2562" width="4.5" style="10" customWidth="1"/>
    <col min="2563" max="2563" width="2.875" style="10" customWidth="1"/>
    <col min="2564" max="2564" width="13.125" style="10" customWidth="1"/>
    <col min="2565" max="2565" width="6.625" style="10" customWidth="1"/>
    <col min="2566" max="2566" width="0" style="10" hidden="1" customWidth="1"/>
    <col min="2567" max="2568" width="10.625" style="10" customWidth="1"/>
    <col min="2569" max="2570" width="15.625" style="10" customWidth="1"/>
    <col min="2571" max="2571" width="5.75" style="10" customWidth="1"/>
    <col min="2572" max="2576" width="0" style="10" hidden="1" customWidth="1"/>
    <col min="2577" max="2577" width="5.75" style="10" customWidth="1"/>
    <col min="2578" max="2816" width="9" style="10"/>
    <col min="2817" max="2817" width="4.125" style="10" customWidth="1"/>
    <col min="2818" max="2818" width="4.5" style="10" customWidth="1"/>
    <col min="2819" max="2819" width="2.875" style="10" customWidth="1"/>
    <col min="2820" max="2820" width="13.125" style="10" customWidth="1"/>
    <col min="2821" max="2821" width="6.625" style="10" customWidth="1"/>
    <col min="2822" max="2822" width="0" style="10" hidden="1" customWidth="1"/>
    <col min="2823" max="2824" width="10.625" style="10" customWidth="1"/>
    <col min="2825" max="2826" width="15.625" style="10" customWidth="1"/>
    <col min="2827" max="2827" width="5.75" style="10" customWidth="1"/>
    <col min="2828" max="2832" width="0" style="10" hidden="1" customWidth="1"/>
    <col min="2833" max="2833" width="5.75" style="10" customWidth="1"/>
    <col min="2834" max="3072" width="9" style="10"/>
    <col min="3073" max="3073" width="4.125" style="10" customWidth="1"/>
    <col min="3074" max="3074" width="4.5" style="10" customWidth="1"/>
    <col min="3075" max="3075" width="2.875" style="10" customWidth="1"/>
    <col min="3076" max="3076" width="13.125" style="10" customWidth="1"/>
    <col min="3077" max="3077" width="6.625" style="10" customWidth="1"/>
    <col min="3078" max="3078" width="0" style="10" hidden="1" customWidth="1"/>
    <col min="3079" max="3080" width="10.625" style="10" customWidth="1"/>
    <col min="3081" max="3082" width="15.625" style="10" customWidth="1"/>
    <col min="3083" max="3083" width="5.75" style="10" customWidth="1"/>
    <col min="3084" max="3088" width="0" style="10" hidden="1" customWidth="1"/>
    <col min="3089" max="3089" width="5.75" style="10" customWidth="1"/>
    <col min="3090" max="3328" width="9" style="10"/>
    <col min="3329" max="3329" width="4.125" style="10" customWidth="1"/>
    <col min="3330" max="3330" width="4.5" style="10" customWidth="1"/>
    <col min="3331" max="3331" width="2.875" style="10" customWidth="1"/>
    <col min="3332" max="3332" width="13.125" style="10" customWidth="1"/>
    <col min="3333" max="3333" width="6.625" style="10" customWidth="1"/>
    <col min="3334" max="3334" width="0" style="10" hidden="1" customWidth="1"/>
    <col min="3335" max="3336" width="10.625" style="10" customWidth="1"/>
    <col min="3337" max="3338" width="15.625" style="10" customWidth="1"/>
    <col min="3339" max="3339" width="5.75" style="10" customWidth="1"/>
    <col min="3340" max="3344" width="0" style="10" hidden="1" customWidth="1"/>
    <col min="3345" max="3345" width="5.75" style="10" customWidth="1"/>
    <col min="3346" max="3584" width="9" style="10"/>
    <col min="3585" max="3585" width="4.125" style="10" customWidth="1"/>
    <col min="3586" max="3586" width="4.5" style="10" customWidth="1"/>
    <col min="3587" max="3587" width="2.875" style="10" customWidth="1"/>
    <col min="3588" max="3588" width="13.125" style="10" customWidth="1"/>
    <col min="3589" max="3589" width="6.625" style="10" customWidth="1"/>
    <col min="3590" max="3590" width="0" style="10" hidden="1" customWidth="1"/>
    <col min="3591" max="3592" width="10.625" style="10" customWidth="1"/>
    <col min="3593" max="3594" width="15.625" style="10" customWidth="1"/>
    <col min="3595" max="3595" width="5.75" style="10" customWidth="1"/>
    <col min="3596" max="3600" width="0" style="10" hidden="1" customWidth="1"/>
    <col min="3601" max="3601" width="5.75" style="10" customWidth="1"/>
    <col min="3602" max="3840" width="9" style="10"/>
    <col min="3841" max="3841" width="4.125" style="10" customWidth="1"/>
    <col min="3842" max="3842" width="4.5" style="10" customWidth="1"/>
    <col min="3843" max="3843" width="2.875" style="10" customWidth="1"/>
    <col min="3844" max="3844" width="13.125" style="10" customWidth="1"/>
    <col min="3845" max="3845" width="6.625" style="10" customWidth="1"/>
    <col min="3846" max="3846" width="0" style="10" hidden="1" customWidth="1"/>
    <col min="3847" max="3848" width="10.625" style="10" customWidth="1"/>
    <col min="3849" max="3850" width="15.625" style="10" customWidth="1"/>
    <col min="3851" max="3851" width="5.75" style="10" customWidth="1"/>
    <col min="3852" max="3856" width="0" style="10" hidden="1" customWidth="1"/>
    <col min="3857" max="3857" width="5.75" style="10" customWidth="1"/>
    <col min="3858" max="4096" width="9" style="10"/>
    <col min="4097" max="4097" width="4.125" style="10" customWidth="1"/>
    <col min="4098" max="4098" width="4.5" style="10" customWidth="1"/>
    <col min="4099" max="4099" width="2.875" style="10" customWidth="1"/>
    <col min="4100" max="4100" width="13.125" style="10" customWidth="1"/>
    <col min="4101" max="4101" width="6.625" style="10" customWidth="1"/>
    <col min="4102" max="4102" width="0" style="10" hidden="1" customWidth="1"/>
    <col min="4103" max="4104" width="10.625" style="10" customWidth="1"/>
    <col min="4105" max="4106" width="15.625" style="10" customWidth="1"/>
    <col min="4107" max="4107" width="5.75" style="10" customWidth="1"/>
    <col min="4108" max="4112" width="0" style="10" hidden="1" customWidth="1"/>
    <col min="4113" max="4113" width="5.75" style="10" customWidth="1"/>
    <col min="4114" max="4352" width="9" style="10"/>
    <col min="4353" max="4353" width="4.125" style="10" customWidth="1"/>
    <col min="4354" max="4354" width="4.5" style="10" customWidth="1"/>
    <col min="4355" max="4355" width="2.875" style="10" customWidth="1"/>
    <col min="4356" max="4356" width="13.125" style="10" customWidth="1"/>
    <col min="4357" max="4357" width="6.625" style="10" customWidth="1"/>
    <col min="4358" max="4358" width="0" style="10" hidden="1" customWidth="1"/>
    <col min="4359" max="4360" width="10.625" style="10" customWidth="1"/>
    <col min="4361" max="4362" width="15.625" style="10" customWidth="1"/>
    <col min="4363" max="4363" width="5.75" style="10" customWidth="1"/>
    <col min="4364" max="4368" width="0" style="10" hidden="1" customWidth="1"/>
    <col min="4369" max="4369" width="5.75" style="10" customWidth="1"/>
    <col min="4370" max="4608" width="9" style="10"/>
    <col min="4609" max="4609" width="4.125" style="10" customWidth="1"/>
    <col min="4610" max="4610" width="4.5" style="10" customWidth="1"/>
    <col min="4611" max="4611" width="2.875" style="10" customWidth="1"/>
    <col min="4612" max="4612" width="13.125" style="10" customWidth="1"/>
    <col min="4613" max="4613" width="6.625" style="10" customWidth="1"/>
    <col min="4614" max="4614" width="0" style="10" hidden="1" customWidth="1"/>
    <col min="4615" max="4616" width="10.625" style="10" customWidth="1"/>
    <col min="4617" max="4618" width="15.625" style="10" customWidth="1"/>
    <col min="4619" max="4619" width="5.75" style="10" customWidth="1"/>
    <col min="4620" max="4624" width="0" style="10" hidden="1" customWidth="1"/>
    <col min="4625" max="4625" width="5.75" style="10" customWidth="1"/>
    <col min="4626" max="4864" width="9" style="10"/>
    <col min="4865" max="4865" width="4.125" style="10" customWidth="1"/>
    <col min="4866" max="4866" width="4.5" style="10" customWidth="1"/>
    <col min="4867" max="4867" width="2.875" style="10" customWidth="1"/>
    <col min="4868" max="4868" width="13.125" style="10" customWidth="1"/>
    <col min="4869" max="4869" width="6.625" style="10" customWidth="1"/>
    <col min="4870" max="4870" width="0" style="10" hidden="1" customWidth="1"/>
    <col min="4871" max="4872" width="10.625" style="10" customWidth="1"/>
    <col min="4873" max="4874" width="15.625" style="10" customWidth="1"/>
    <col min="4875" max="4875" width="5.75" style="10" customWidth="1"/>
    <col min="4876" max="4880" width="0" style="10" hidden="1" customWidth="1"/>
    <col min="4881" max="4881" width="5.75" style="10" customWidth="1"/>
    <col min="4882" max="5120" width="9" style="10"/>
    <col min="5121" max="5121" width="4.125" style="10" customWidth="1"/>
    <col min="5122" max="5122" width="4.5" style="10" customWidth="1"/>
    <col min="5123" max="5123" width="2.875" style="10" customWidth="1"/>
    <col min="5124" max="5124" width="13.125" style="10" customWidth="1"/>
    <col min="5125" max="5125" width="6.625" style="10" customWidth="1"/>
    <col min="5126" max="5126" width="0" style="10" hidden="1" customWidth="1"/>
    <col min="5127" max="5128" width="10.625" style="10" customWidth="1"/>
    <col min="5129" max="5130" width="15.625" style="10" customWidth="1"/>
    <col min="5131" max="5131" width="5.75" style="10" customWidth="1"/>
    <col min="5132" max="5136" width="0" style="10" hidden="1" customWidth="1"/>
    <col min="5137" max="5137" width="5.75" style="10" customWidth="1"/>
    <col min="5138" max="5376" width="9" style="10"/>
    <col min="5377" max="5377" width="4.125" style="10" customWidth="1"/>
    <col min="5378" max="5378" width="4.5" style="10" customWidth="1"/>
    <col min="5379" max="5379" width="2.875" style="10" customWidth="1"/>
    <col min="5380" max="5380" width="13.125" style="10" customWidth="1"/>
    <col min="5381" max="5381" width="6.625" style="10" customWidth="1"/>
    <col min="5382" max="5382" width="0" style="10" hidden="1" customWidth="1"/>
    <col min="5383" max="5384" width="10.625" style="10" customWidth="1"/>
    <col min="5385" max="5386" width="15.625" style="10" customWidth="1"/>
    <col min="5387" max="5387" width="5.75" style="10" customWidth="1"/>
    <col min="5388" max="5392" width="0" style="10" hidden="1" customWidth="1"/>
    <col min="5393" max="5393" width="5.75" style="10" customWidth="1"/>
    <col min="5394" max="5632" width="9" style="10"/>
    <col min="5633" max="5633" width="4.125" style="10" customWidth="1"/>
    <col min="5634" max="5634" width="4.5" style="10" customWidth="1"/>
    <col min="5635" max="5635" width="2.875" style="10" customWidth="1"/>
    <col min="5636" max="5636" width="13.125" style="10" customWidth="1"/>
    <col min="5637" max="5637" width="6.625" style="10" customWidth="1"/>
    <col min="5638" max="5638" width="0" style="10" hidden="1" customWidth="1"/>
    <col min="5639" max="5640" width="10.625" style="10" customWidth="1"/>
    <col min="5641" max="5642" width="15.625" style="10" customWidth="1"/>
    <col min="5643" max="5643" width="5.75" style="10" customWidth="1"/>
    <col min="5644" max="5648" width="0" style="10" hidden="1" customWidth="1"/>
    <col min="5649" max="5649" width="5.75" style="10" customWidth="1"/>
    <col min="5650" max="5888" width="9" style="10"/>
    <col min="5889" max="5889" width="4.125" style="10" customWidth="1"/>
    <col min="5890" max="5890" width="4.5" style="10" customWidth="1"/>
    <col min="5891" max="5891" width="2.875" style="10" customWidth="1"/>
    <col min="5892" max="5892" width="13.125" style="10" customWidth="1"/>
    <col min="5893" max="5893" width="6.625" style="10" customWidth="1"/>
    <col min="5894" max="5894" width="0" style="10" hidden="1" customWidth="1"/>
    <col min="5895" max="5896" width="10.625" style="10" customWidth="1"/>
    <col min="5897" max="5898" width="15.625" style="10" customWidth="1"/>
    <col min="5899" max="5899" width="5.75" style="10" customWidth="1"/>
    <col min="5900" max="5904" width="0" style="10" hidden="1" customWidth="1"/>
    <col min="5905" max="5905" width="5.75" style="10" customWidth="1"/>
    <col min="5906" max="6144" width="9" style="10"/>
    <col min="6145" max="6145" width="4.125" style="10" customWidth="1"/>
    <col min="6146" max="6146" width="4.5" style="10" customWidth="1"/>
    <col min="6147" max="6147" width="2.875" style="10" customWidth="1"/>
    <col min="6148" max="6148" width="13.125" style="10" customWidth="1"/>
    <col min="6149" max="6149" width="6.625" style="10" customWidth="1"/>
    <col min="6150" max="6150" width="0" style="10" hidden="1" customWidth="1"/>
    <col min="6151" max="6152" width="10.625" style="10" customWidth="1"/>
    <col min="6153" max="6154" width="15.625" style="10" customWidth="1"/>
    <col min="6155" max="6155" width="5.75" style="10" customWidth="1"/>
    <col min="6156" max="6160" width="0" style="10" hidden="1" customWidth="1"/>
    <col min="6161" max="6161" width="5.75" style="10" customWidth="1"/>
    <col min="6162" max="6400" width="9" style="10"/>
    <col min="6401" max="6401" width="4.125" style="10" customWidth="1"/>
    <col min="6402" max="6402" width="4.5" style="10" customWidth="1"/>
    <col min="6403" max="6403" width="2.875" style="10" customWidth="1"/>
    <col min="6404" max="6404" width="13.125" style="10" customWidth="1"/>
    <col min="6405" max="6405" width="6.625" style="10" customWidth="1"/>
    <col min="6406" max="6406" width="0" style="10" hidden="1" customWidth="1"/>
    <col min="6407" max="6408" width="10.625" style="10" customWidth="1"/>
    <col min="6409" max="6410" width="15.625" style="10" customWidth="1"/>
    <col min="6411" max="6411" width="5.75" style="10" customWidth="1"/>
    <col min="6412" max="6416" width="0" style="10" hidden="1" customWidth="1"/>
    <col min="6417" max="6417" width="5.75" style="10" customWidth="1"/>
    <col min="6418" max="6656" width="9" style="10"/>
    <col min="6657" max="6657" width="4.125" style="10" customWidth="1"/>
    <col min="6658" max="6658" width="4.5" style="10" customWidth="1"/>
    <col min="6659" max="6659" width="2.875" style="10" customWidth="1"/>
    <col min="6660" max="6660" width="13.125" style="10" customWidth="1"/>
    <col min="6661" max="6661" width="6.625" style="10" customWidth="1"/>
    <col min="6662" max="6662" width="0" style="10" hidden="1" customWidth="1"/>
    <col min="6663" max="6664" width="10.625" style="10" customWidth="1"/>
    <col min="6665" max="6666" width="15.625" style="10" customWidth="1"/>
    <col min="6667" max="6667" width="5.75" style="10" customWidth="1"/>
    <col min="6668" max="6672" width="0" style="10" hidden="1" customWidth="1"/>
    <col min="6673" max="6673" width="5.75" style="10" customWidth="1"/>
    <col min="6674" max="6912" width="9" style="10"/>
    <col min="6913" max="6913" width="4.125" style="10" customWidth="1"/>
    <col min="6914" max="6914" width="4.5" style="10" customWidth="1"/>
    <col min="6915" max="6915" width="2.875" style="10" customWidth="1"/>
    <col min="6916" max="6916" width="13.125" style="10" customWidth="1"/>
    <col min="6917" max="6917" width="6.625" style="10" customWidth="1"/>
    <col min="6918" max="6918" width="0" style="10" hidden="1" customWidth="1"/>
    <col min="6919" max="6920" width="10.625" style="10" customWidth="1"/>
    <col min="6921" max="6922" width="15.625" style="10" customWidth="1"/>
    <col min="6923" max="6923" width="5.75" style="10" customWidth="1"/>
    <col min="6924" max="6928" width="0" style="10" hidden="1" customWidth="1"/>
    <col min="6929" max="6929" width="5.75" style="10" customWidth="1"/>
    <col min="6930" max="7168" width="9" style="10"/>
    <col min="7169" max="7169" width="4.125" style="10" customWidth="1"/>
    <col min="7170" max="7170" width="4.5" style="10" customWidth="1"/>
    <col min="7171" max="7171" width="2.875" style="10" customWidth="1"/>
    <col min="7172" max="7172" width="13.125" style="10" customWidth="1"/>
    <col min="7173" max="7173" width="6.625" style="10" customWidth="1"/>
    <col min="7174" max="7174" width="0" style="10" hidden="1" customWidth="1"/>
    <col min="7175" max="7176" width="10.625" style="10" customWidth="1"/>
    <col min="7177" max="7178" width="15.625" style="10" customWidth="1"/>
    <col min="7179" max="7179" width="5.75" style="10" customWidth="1"/>
    <col min="7180" max="7184" width="0" style="10" hidden="1" customWidth="1"/>
    <col min="7185" max="7185" width="5.75" style="10" customWidth="1"/>
    <col min="7186" max="7424" width="9" style="10"/>
    <col min="7425" max="7425" width="4.125" style="10" customWidth="1"/>
    <col min="7426" max="7426" width="4.5" style="10" customWidth="1"/>
    <col min="7427" max="7427" width="2.875" style="10" customWidth="1"/>
    <col min="7428" max="7428" width="13.125" style="10" customWidth="1"/>
    <col min="7429" max="7429" width="6.625" style="10" customWidth="1"/>
    <col min="7430" max="7430" width="0" style="10" hidden="1" customWidth="1"/>
    <col min="7431" max="7432" width="10.625" style="10" customWidth="1"/>
    <col min="7433" max="7434" width="15.625" style="10" customWidth="1"/>
    <col min="7435" max="7435" width="5.75" style="10" customWidth="1"/>
    <col min="7436" max="7440" width="0" style="10" hidden="1" customWidth="1"/>
    <col min="7441" max="7441" width="5.75" style="10" customWidth="1"/>
    <col min="7442" max="7680" width="9" style="10"/>
    <col min="7681" max="7681" width="4.125" style="10" customWidth="1"/>
    <col min="7682" max="7682" width="4.5" style="10" customWidth="1"/>
    <col min="7683" max="7683" width="2.875" style="10" customWidth="1"/>
    <col min="7684" max="7684" width="13.125" style="10" customWidth="1"/>
    <col min="7685" max="7685" width="6.625" style="10" customWidth="1"/>
    <col min="7686" max="7686" width="0" style="10" hidden="1" customWidth="1"/>
    <col min="7687" max="7688" width="10.625" style="10" customWidth="1"/>
    <col min="7689" max="7690" width="15.625" style="10" customWidth="1"/>
    <col min="7691" max="7691" width="5.75" style="10" customWidth="1"/>
    <col min="7692" max="7696" width="0" style="10" hidden="1" customWidth="1"/>
    <col min="7697" max="7697" width="5.75" style="10" customWidth="1"/>
    <col min="7698" max="7936" width="9" style="10"/>
    <col min="7937" max="7937" width="4.125" style="10" customWidth="1"/>
    <col min="7938" max="7938" width="4.5" style="10" customWidth="1"/>
    <col min="7939" max="7939" width="2.875" style="10" customWidth="1"/>
    <col min="7940" max="7940" width="13.125" style="10" customWidth="1"/>
    <col min="7941" max="7941" width="6.625" style="10" customWidth="1"/>
    <col min="7942" max="7942" width="0" style="10" hidden="1" customWidth="1"/>
    <col min="7943" max="7944" width="10.625" style="10" customWidth="1"/>
    <col min="7945" max="7946" width="15.625" style="10" customWidth="1"/>
    <col min="7947" max="7947" width="5.75" style="10" customWidth="1"/>
    <col min="7948" max="7952" width="0" style="10" hidden="1" customWidth="1"/>
    <col min="7953" max="7953" width="5.75" style="10" customWidth="1"/>
    <col min="7954" max="8192" width="9" style="10"/>
    <col min="8193" max="8193" width="4.125" style="10" customWidth="1"/>
    <col min="8194" max="8194" width="4.5" style="10" customWidth="1"/>
    <col min="8195" max="8195" width="2.875" style="10" customWidth="1"/>
    <col min="8196" max="8196" width="13.125" style="10" customWidth="1"/>
    <col min="8197" max="8197" width="6.625" style="10" customWidth="1"/>
    <col min="8198" max="8198" width="0" style="10" hidden="1" customWidth="1"/>
    <col min="8199" max="8200" width="10.625" style="10" customWidth="1"/>
    <col min="8201" max="8202" width="15.625" style="10" customWidth="1"/>
    <col min="8203" max="8203" width="5.75" style="10" customWidth="1"/>
    <col min="8204" max="8208" width="0" style="10" hidden="1" customWidth="1"/>
    <col min="8209" max="8209" width="5.75" style="10" customWidth="1"/>
    <col min="8210" max="8448" width="9" style="10"/>
    <col min="8449" max="8449" width="4.125" style="10" customWidth="1"/>
    <col min="8450" max="8450" width="4.5" style="10" customWidth="1"/>
    <col min="8451" max="8451" width="2.875" style="10" customWidth="1"/>
    <col min="8452" max="8452" width="13.125" style="10" customWidth="1"/>
    <col min="8453" max="8453" width="6.625" style="10" customWidth="1"/>
    <col min="8454" max="8454" width="0" style="10" hidden="1" customWidth="1"/>
    <col min="8455" max="8456" width="10.625" style="10" customWidth="1"/>
    <col min="8457" max="8458" width="15.625" style="10" customWidth="1"/>
    <col min="8459" max="8459" width="5.75" style="10" customWidth="1"/>
    <col min="8460" max="8464" width="0" style="10" hidden="1" customWidth="1"/>
    <col min="8465" max="8465" width="5.75" style="10" customWidth="1"/>
    <col min="8466" max="8704" width="9" style="10"/>
    <col min="8705" max="8705" width="4.125" style="10" customWidth="1"/>
    <col min="8706" max="8706" width="4.5" style="10" customWidth="1"/>
    <col min="8707" max="8707" width="2.875" style="10" customWidth="1"/>
    <col min="8708" max="8708" width="13.125" style="10" customWidth="1"/>
    <col min="8709" max="8709" width="6.625" style="10" customWidth="1"/>
    <col min="8710" max="8710" width="0" style="10" hidden="1" customWidth="1"/>
    <col min="8711" max="8712" width="10.625" style="10" customWidth="1"/>
    <col min="8713" max="8714" width="15.625" style="10" customWidth="1"/>
    <col min="8715" max="8715" width="5.75" style="10" customWidth="1"/>
    <col min="8716" max="8720" width="0" style="10" hidden="1" customWidth="1"/>
    <col min="8721" max="8721" width="5.75" style="10" customWidth="1"/>
    <col min="8722" max="8960" width="9" style="10"/>
    <col min="8961" max="8961" width="4.125" style="10" customWidth="1"/>
    <col min="8962" max="8962" width="4.5" style="10" customWidth="1"/>
    <col min="8963" max="8963" width="2.875" style="10" customWidth="1"/>
    <col min="8964" max="8964" width="13.125" style="10" customWidth="1"/>
    <col min="8965" max="8965" width="6.625" style="10" customWidth="1"/>
    <col min="8966" max="8966" width="0" style="10" hidden="1" customWidth="1"/>
    <col min="8967" max="8968" width="10.625" style="10" customWidth="1"/>
    <col min="8969" max="8970" width="15.625" style="10" customWidth="1"/>
    <col min="8971" max="8971" width="5.75" style="10" customWidth="1"/>
    <col min="8972" max="8976" width="0" style="10" hidden="1" customWidth="1"/>
    <col min="8977" max="8977" width="5.75" style="10" customWidth="1"/>
    <col min="8978" max="9216" width="9" style="10"/>
    <col min="9217" max="9217" width="4.125" style="10" customWidth="1"/>
    <col min="9218" max="9218" width="4.5" style="10" customWidth="1"/>
    <col min="9219" max="9219" width="2.875" style="10" customWidth="1"/>
    <col min="9220" max="9220" width="13.125" style="10" customWidth="1"/>
    <col min="9221" max="9221" width="6.625" style="10" customWidth="1"/>
    <col min="9222" max="9222" width="0" style="10" hidden="1" customWidth="1"/>
    <col min="9223" max="9224" width="10.625" style="10" customWidth="1"/>
    <col min="9225" max="9226" width="15.625" style="10" customWidth="1"/>
    <col min="9227" max="9227" width="5.75" style="10" customWidth="1"/>
    <col min="9228" max="9232" width="0" style="10" hidden="1" customWidth="1"/>
    <col min="9233" max="9233" width="5.75" style="10" customWidth="1"/>
    <col min="9234" max="9472" width="9" style="10"/>
    <col min="9473" max="9473" width="4.125" style="10" customWidth="1"/>
    <col min="9474" max="9474" width="4.5" style="10" customWidth="1"/>
    <col min="9475" max="9475" width="2.875" style="10" customWidth="1"/>
    <col min="9476" max="9476" width="13.125" style="10" customWidth="1"/>
    <col min="9477" max="9477" width="6.625" style="10" customWidth="1"/>
    <col min="9478" max="9478" width="0" style="10" hidden="1" customWidth="1"/>
    <col min="9479" max="9480" width="10.625" style="10" customWidth="1"/>
    <col min="9481" max="9482" width="15.625" style="10" customWidth="1"/>
    <col min="9483" max="9483" width="5.75" style="10" customWidth="1"/>
    <col min="9484" max="9488" width="0" style="10" hidden="1" customWidth="1"/>
    <col min="9489" max="9489" width="5.75" style="10" customWidth="1"/>
    <col min="9490" max="9728" width="9" style="10"/>
    <col min="9729" max="9729" width="4.125" style="10" customWidth="1"/>
    <col min="9730" max="9730" width="4.5" style="10" customWidth="1"/>
    <col min="9731" max="9731" width="2.875" style="10" customWidth="1"/>
    <col min="9732" max="9732" width="13.125" style="10" customWidth="1"/>
    <col min="9733" max="9733" width="6.625" style="10" customWidth="1"/>
    <col min="9734" max="9734" width="0" style="10" hidden="1" customWidth="1"/>
    <col min="9735" max="9736" width="10.625" style="10" customWidth="1"/>
    <col min="9737" max="9738" width="15.625" style="10" customWidth="1"/>
    <col min="9739" max="9739" width="5.75" style="10" customWidth="1"/>
    <col min="9740" max="9744" width="0" style="10" hidden="1" customWidth="1"/>
    <col min="9745" max="9745" width="5.75" style="10" customWidth="1"/>
    <col min="9746" max="9984" width="9" style="10"/>
    <col min="9985" max="9985" width="4.125" style="10" customWidth="1"/>
    <col min="9986" max="9986" width="4.5" style="10" customWidth="1"/>
    <col min="9987" max="9987" width="2.875" style="10" customWidth="1"/>
    <col min="9988" max="9988" width="13.125" style="10" customWidth="1"/>
    <col min="9989" max="9989" width="6.625" style="10" customWidth="1"/>
    <col min="9990" max="9990" width="0" style="10" hidden="1" customWidth="1"/>
    <col min="9991" max="9992" width="10.625" style="10" customWidth="1"/>
    <col min="9993" max="9994" width="15.625" style="10" customWidth="1"/>
    <col min="9995" max="9995" width="5.75" style="10" customWidth="1"/>
    <col min="9996" max="10000" width="0" style="10" hidden="1" customWidth="1"/>
    <col min="10001" max="10001" width="5.75" style="10" customWidth="1"/>
    <col min="10002" max="10240" width="9" style="10"/>
    <col min="10241" max="10241" width="4.125" style="10" customWidth="1"/>
    <col min="10242" max="10242" width="4.5" style="10" customWidth="1"/>
    <col min="10243" max="10243" width="2.875" style="10" customWidth="1"/>
    <col min="10244" max="10244" width="13.125" style="10" customWidth="1"/>
    <col min="10245" max="10245" width="6.625" style="10" customWidth="1"/>
    <col min="10246" max="10246" width="0" style="10" hidden="1" customWidth="1"/>
    <col min="10247" max="10248" width="10.625" style="10" customWidth="1"/>
    <col min="10249" max="10250" width="15.625" style="10" customWidth="1"/>
    <col min="10251" max="10251" width="5.75" style="10" customWidth="1"/>
    <col min="10252" max="10256" width="0" style="10" hidden="1" customWidth="1"/>
    <col min="10257" max="10257" width="5.75" style="10" customWidth="1"/>
    <col min="10258" max="10496" width="9" style="10"/>
    <col min="10497" max="10497" width="4.125" style="10" customWidth="1"/>
    <col min="10498" max="10498" width="4.5" style="10" customWidth="1"/>
    <col min="10499" max="10499" width="2.875" style="10" customWidth="1"/>
    <col min="10500" max="10500" width="13.125" style="10" customWidth="1"/>
    <col min="10501" max="10501" width="6.625" style="10" customWidth="1"/>
    <col min="10502" max="10502" width="0" style="10" hidden="1" customWidth="1"/>
    <col min="10503" max="10504" width="10.625" style="10" customWidth="1"/>
    <col min="10505" max="10506" width="15.625" style="10" customWidth="1"/>
    <col min="10507" max="10507" width="5.75" style="10" customWidth="1"/>
    <col min="10508" max="10512" width="0" style="10" hidden="1" customWidth="1"/>
    <col min="10513" max="10513" width="5.75" style="10" customWidth="1"/>
    <col min="10514" max="10752" width="9" style="10"/>
    <col min="10753" max="10753" width="4.125" style="10" customWidth="1"/>
    <col min="10754" max="10754" width="4.5" style="10" customWidth="1"/>
    <col min="10755" max="10755" width="2.875" style="10" customWidth="1"/>
    <col min="10756" max="10756" width="13.125" style="10" customWidth="1"/>
    <col min="10757" max="10757" width="6.625" style="10" customWidth="1"/>
    <col min="10758" max="10758" width="0" style="10" hidden="1" customWidth="1"/>
    <col min="10759" max="10760" width="10.625" style="10" customWidth="1"/>
    <col min="10761" max="10762" width="15.625" style="10" customWidth="1"/>
    <col min="10763" max="10763" width="5.75" style="10" customWidth="1"/>
    <col min="10764" max="10768" width="0" style="10" hidden="1" customWidth="1"/>
    <col min="10769" max="10769" width="5.75" style="10" customWidth="1"/>
    <col min="10770" max="11008" width="9" style="10"/>
    <col min="11009" max="11009" width="4.125" style="10" customWidth="1"/>
    <col min="11010" max="11010" width="4.5" style="10" customWidth="1"/>
    <col min="11011" max="11011" width="2.875" style="10" customWidth="1"/>
    <col min="11012" max="11012" width="13.125" style="10" customWidth="1"/>
    <col min="11013" max="11013" width="6.625" style="10" customWidth="1"/>
    <col min="11014" max="11014" width="0" style="10" hidden="1" customWidth="1"/>
    <col min="11015" max="11016" width="10.625" style="10" customWidth="1"/>
    <col min="11017" max="11018" width="15.625" style="10" customWidth="1"/>
    <col min="11019" max="11019" width="5.75" style="10" customWidth="1"/>
    <col min="11020" max="11024" width="0" style="10" hidden="1" customWidth="1"/>
    <col min="11025" max="11025" width="5.75" style="10" customWidth="1"/>
    <col min="11026" max="11264" width="9" style="10"/>
    <col min="11265" max="11265" width="4.125" style="10" customWidth="1"/>
    <col min="11266" max="11266" width="4.5" style="10" customWidth="1"/>
    <col min="11267" max="11267" width="2.875" style="10" customWidth="1"/>
    <col min="11268" max="11268" width="13.125" style="10" customWidth="1"/>
    <col min="11269" max="11269" width="6.625" style="10" customWidth="1"/>
    <col min="11270" max="11270" width="0" style="10" hidden="1" customWidth="1"/>
    <col min="11271" max="11272" width="10.625" style="10" customWidth="1"/>
    <col min="11273" max="11274" width="15.625" style="10" customWidth="1"/>
    <col min="11275" max="11275" width="5.75" style="10" customWidth="1"/>
    <col min="11276" max="11280" width="0" style="10" hidden="1" customWidth="1"/>
    <col min="11281" max="11281" width="5.75" style="10" customWidth="1"/>
    <col min="11282" max="11520" width="9" style="10"/>
    <col min="11521" max="11521" width="4.125" style="10" customWidth="1"/>
    <col min="11522" max="11522" width="4.5" style="10" customWidth="1"/>
    <col min="11523" max="11523" width="2.875" style="10" customWidth="1"/>
    <col min="11524" max="11524" width="13.125" style="10" customWidth="1"/>
    <col min="11525" max="11525" width="6.625" style="10" customWidth="1"/>
    <col min="11526" max="11526" width="0" style="10" hidden="1" customWidth="1"/>
    <col min="11527" max="11528" width="10.625" style="10" customWidth="1"/>
    <col min="11529" max="11530" width="15.625" style="10" customWidth="1"/>
    <col min="11531" max="11531" width="5.75" style="10" customWidth="1"/>
    <col min="11532" max="11536" width="0" style="10" hidden="1" customWidth="1"/>
    <col min="11537" max="11537" width="5.75" style="10" customWidth="1"/>
    <col min="11538" max="11776" width="9" style="10"/>
    <col min="11777" max="11777" width="4.125" style="10" customWidth="1"/>
    <col min="11778" max="11778" width="4.5" style="10" customWidth="1"/>
    <col min="11779" max="11779" width="2.875" style="10" customWidth="1"/>
    <col min="11780" max="11780" width="13.125" style="10" customWidth="1"/>
    <col min="11781" max="11781" width="6.625" style="10" customWidth="1"/>
    <col min="11782" max="11782" width="0" style="10" hidden="1" customWidth="1"/>
    <col min="11783" max="11784" width="10.625" style="10" customWidth="1"/>
    <col min="11785" max="11786" width="15.625" style="10" customWidth="1"/>
    <col min="11787" max="11787" width="5.75" style="10" customWidth="1"/>
    <col min="11788" max="11792" width="0" style="10" hidden="1" customWidth="1"/>
    <col min="11793" max="11793" width="5.75" style="10" customWidth="1"/>
    <col min="11794" max="12032" width="9" style="10"/>
    <col min="12033" max="12033" width="4.125" style="10" customWidth="1"/>
    <col min="12034" max="12034" width="4.5" style="10" customWidth="1"/>
    <col min="12035" max="12035" width="2.875" style="10" customWidth="1"/>
    <col min="12036" max="12036" width="13.125" style="10" customWidth="1"/>
    <col min="12037" max="12037" width="6.625" style="10" customWidth="1"/>
    <col min="12038" max="12038" width="0" style="10" hidden="1" customWidth="1"/>
    <col min="12039" max="12040" width="10.625" style="10" customWidth="1"/>
    <col min="12041" max="12042" width="15.625" style="10" customWidth="1"/>
    <col min="12043" max="12043" width="5.75" style="10" customWidth="1"/>
    <col min="12044" max="12048" width="0" style="10" hidden="1" customWidth="1"/>
    <col min="12049" max="12049" width="5.75" style="10" customWidth="1"/>
    <col min="12050" max="12288" width="9" style="10"/>
    <col min="12289" max="12289" width="4.125" style="10" customWidth="1"/>
    <col min="12290" max="12290" width="4.5" style="10" customWidth="1"/>
    <col min="12291" max="12291" width="2.875" style="10" customWidth="1"/>
    <col min="12292" max="12292" width="13.125" style="10" customWidth="1"/>
    <col min="12293" max="12293" width="6.625" style="10" customWidth="1"/>
    <col min="12294" max="12294" width="0" style="10" hidden="1" customWidth="1"/>
    <col min="12295" max="12296" width="10.625" style="10" customWidth="1"/>
    <col min="12297" max="12298" width="15.625" style="10" customWidth="1"/>
    <col min="12299" max="12299" width="5.75" style="10" customWidth="1"/>
    <col min="12300" max="12304" width="0" style="10" hidden="1" customWidth="1"/>
    <col min="12305" max="12305" width="5.75" style="10" customWidth="1"/>
    <col min="12306" max="12544" width="9" style="10"/>
    <col min="12545" max="12545" width="4.125" style="10" customWidth="1"/>
    <col min="12546" max="12546" width="4.5" style="10" customWidth="1"/>
    <col min="12547" max="12547" width="2.875" style="10" customWidth="1"/>
    <col min="12548" max="12548" width="13.125" style="10" customWidth="1"/>
    <col min="12549" max="12549" width="6.625" style="10" customWidth="1"/>
    <col min="12550" max="12550" width="0" style="10" hidden="1" customWidth="1"/>
    <col min="12551" max="12552" width="10.625" style="10" customWidth="1"/>
    <col min="12553" max="12554" width="15.625" style="10" customWidth="1"/>
    <col min="12555" max="12555" width="5.75" style="10" customWidth="1"/>
    <col min="12556" max="12560" width="0" style="10" hidden="1" customWidth="1"/>
    <col min="12561" max="12561" width="5.75" style="10" customWidth="1"/>
    <col min="12562" max="12800" width="9" style="10"/>
    <col min="12801" max="12801" width="4.125" style="10" customWidth="1"/>
    <col min="12802" max="12802" width="4.5" style="10" customWidth="1"/>
    <col min="12803" max="12803" width="2.875" style="10" customWidth="1"/>
    <col min="12804" max="12804" width="13.125" style="10" customWidth="1"/>
    <col min="12805" max="12805" width="6.625" style="10" customWidth="1"/>
    <col min="12806" max="12806" width="0" style="10" hidden="1" customWidth="1"/>
    <col min="12807" max="12808" width="10.625" style="10" customWidth="1"/>
    <col min="12809" max="12810" width="15.625" style="10" customWidth="1"/>
    <col min="12811" max="12811" width="5.75" style="10" customWidth="1"/>
    <col min="12812" max="12816" width="0" style="10" hidden="1" customWidth="1"/>
    <col min="12817" max="12817" width="5.75" style="10" customWidth="1"/>
    <col min="12818" max="13056" width="9" style="10"/>
    <col min="13057" max="13057" width="4.125" style="10" customWidth="1"/>
    <col min="13058" max="13058" width="4.5" style="10" customWidth="1"/>
    <col min="13059" max="13059" width="2.875" style="10" customWidth="1"/>
    <col min="13060" max="13060" width="13.125" style="10" customWidth="1"/>
    <col min="13061" max="13061" width="6.625" style="10" customWidth="1"/>
    <col min="13062" max="13062" width="0" style="10" hidden="1" customWidth="1"/>
    <col min="13063" max="13064" width="10.625" style="10" customWidth="1"/>
    <col min="13065" max="13066" width="15.625" style="10" customWidth="1"/>
    <col min="13067" max="13067" width="5.75" style="10" customWidth="1"/>
    <col min="13068" max="13072" width="0" style="10" hidden="1" customWidth="1"/>
    <col min="13073" max="13073" width="5.75" style="10" customWidth="1"/>
    <col min="13074" max="13312" width="9" style="10"/>
    <col min="13313" max="13313" width="4.125" style="10" customWidth="1"/>
    <col min="13314" max="13314" width="4.5" style="10" customWidth="1"/>
    <col min="13315" max="13315" width="2.875" style="10" customWidth="1"/>
    <col min="13316" max="13316" width="13.125" style="10" customWidth="1"/>
    <col min="13317" max="13317" width="6.625" style="10" customWidth="1"/>
    <col min="13318" max="13318" width="0" style="10" hidden="1" customWidth="1"/>
    <col min="13319" max="13320" width="10.625" style="10" customWidth="1"/>
    <col min="13321" max="13322" width="15.625" style="10" customWidth="1"/>
    <col min="13323" max="13323" width="5.75" style="10" customWidth="1"/>
    <col min="13324" max="13328" width="0" style="10" hidden="1" customWidth="1"/>
    <col min="13329" max="13329" width="5.75" style="10" customWidth="1"/>
    <col min="13330" max="13568" width="9" style="10"/>
    <col min="13569" max="13569" width="4.125" style="10" customWidth="1"/>
    <col min="13570" max="13570" width="4.5" style="10" customWidth="1"/>
    <col min="13571" max="13571" width="2.875" style="10" customWidth="1"/>
    <col min="13572" max="13572" width="13.125" style="10" customWidth="1"/>
    <col min="13573" max="13573" width="6.625" style="10" customWidth="1"/>
    <col min="13574" max="13574" width="0" style="10" hidden="1" customWidth="1"/>
    <col min="13575" max="13576" width="10.625" style="10" customWidth="1"/>
    <col min="13577" max="13578" width="15.625" style="10" customWidth="1"/>
    <col min="13579" max="13579" width="5.75" style="10" customWidth="1"/>
    <col min="13580" max="13584" width="0" style="10" hidden="1" customWidth="1"/>
    <col min="13585" max="13585" width="5.75" style="10" customWidth="1"/>
    <col min="13586" max="13824" width="9" style="10"/>
    <col min="13825" max="13825" width="4.125" style="10" customWidth="1"/>
    <col min="13826" max="13826" width="4.5" style="10" customWidth="1"/>
    <col min="13827" max="13827" width="2.875" style="10" customWidth="1"/>
    <col min="13828" max="13828" width="13.125" style="10" customWidth="1"/>
    <col min="13829" max="13829" width="6.625" style="10" customWidth="1"/>
    <col min="13830" max="13830" width="0" style="10" hidden="1" customWidth="1"/>
    <col min="13831" max="13832" width="10.625" style="10" customWidth="1"/>
    <col min="13833" max="13834" width="15.625" style="10" customWidth="1"/>
    <col min="13835" max="13835" width="5.75" style="10" customWidth="1"/>
    <col min="13836" max="13840" width="0" style="10" hidden="1" customWidth="1"/>
    <col min="13841" max="13841" width="5.75" style="10" customWidth="1"/>
    <col min="13842" max="14080" width="9" style="10"/>
    <col min="14081" max="14081" width="4.125" style="10" customWidth="1"/>
    <col min="14082" max="14082" width="4.5" style="10" customWidth="1"/>
    <col min="14083" max="14083" width="2.875" style="10" customWidth="1"/>
    <col min="14084" max="14084" width="13.125" style="10" customWidth="1"/>
    <col min="14085" max="14085" width="6.625" style="10" customWidth="1"/>
    <col min="14086" max="14086" width="0" style="10" hidden="1" customWidth="1"/>
    <col min="14087" max="14088" width="10.625" style="10" customWidth="1"/>
    <col min="14089" max="14090" width="15.625" style="10" customWidth="1"/>
    <col min="14091" max="14091" width="5.75" style="10" customWidth="1"/>
    <col min="14092" max="14096" width="0" style="10" hidden="1" customWidth="1"/>
    <col min="14097" max="14097" width="5.75" style="10" customWidth="1"/>
    <col min="14098" max="14336" width="9" style="10"/>
    <col min="14337" max="14337" width="4.125" style="10" customWidth="1"/>
    <col min="14338" max="14338" width="4.5" style="10" customWidth="1"/>
    <col min="14339" max="14339" width="2.875" style="10" customWidth="1"/>
    <col min="14340" max="14340" width="13.125" style="10" customWidth="1"/>
    <col min="14341" max="14341" width="6.625" style="10" customWidth="1"/>
    <col min="14342" max="14342" width="0" style="10" hidden="1" customWidth="1"/>
    <col min="14343" max="14344" width="10.625" style="10" customWidth="1"/>
    <col min="14345" max="14346" width="15.625" style="10" customWidth="1"/>
    <col min="14347" max="14347" width="5.75" style="10" customWidth="1"/>
    <col min="14348" max="14352" width="0" style="10" hidden="1" customWidth="1"/>
    <col min="14353" max="14353" width="5.75" style="10" customWidth="1"/>
    <col min="14354" max="14592" width="9" style="10"/>
    <col min="14593" max="14593" width="4.125" style="10" customWidth="1"/>
    <col min="14594" max="14594" width="4.5" style="10" customWidth="1"/>
    <col min="14595" max="14595" width="2.875" style="10" customWidth="1"/>
    <col min="14596" max="14596" width="13.125" style="10" customWidth="1"/>
    <col min="14597" max="14597" width="6.625" style="10" customWidth="1"/>
    <col min="14598" max="14598" width="0" style="10" hidden="1" customWidth="1"/>
    <col min="14599" max="14600" width="10.625" style="10" customWidth="1"/>
    <col min="14601" max="14602" width="15.625" style="10" customWidth="1"/>
    <col min="14603" max="14603" width="5.75" style="10" customWidth="1"/>
    <col min="14604" max="14608" width="0" style="10" hidden="1" customWidth="1"/>
    <col min="14609" max="14609" width="5.75" style="10" customWidth="1"/>
    <col min="14610" max="14848" width="9" style="10"/>
    <col min="14849" max="14849" width="4.125" style="10" customWidth="1"/>
    <col min="14850" max="14850" width="4.5" style="10" customWidth="1"/>
    <col min="14851" max="14851" width="2.875" style="10" customWidth="1"/>
    <col min="14852" max="14852" width="13.125" style="10" customWidth="1"/>
    <col min="14853" max="14853" width="6.625" style="10" customWidth="1"/>
    <col min="14854" max="14854" width="0" style="10" hidden="1" customWidth="1"/>
    <col min="14855" max="14856" width="10.625" style="10" customWidth="1"/>
    <col min="14857" max="14858" width="15.625" style="10" customWidth="1"/>
    <col min="14859" max="14859" width="5.75" style="10" customWidth="1"/>
    <col min="14860" max="14864" width="0" style="10" hidden="1" customWidth="1"/>
    <col min="14865" max="14865" width="5.75" style="10" customWidth="1"/>
    <col min="14866" max="15104" width="9" style="10"/>
    <col min="15105" max="15105" width="4.125" style="10" customWidth="1"/>
    <col min="15106" max="15106" width="4.5" style="10" customWidth="1"/>
    <col min="15107" max="15107" width="2.875" style="10" customWidth="1"/>
    <col min="15108" max="15108" width="13.125" style="10" customWidth="1"/>
    <col min="15109" max="15109" width="6.625" style="10" customWidth="1"/>
    <col min="15110" max="15110" width="0" style="10" hidden="1" customWidth="1"/>
    <col min="15111" max="15112" width="10.625" style="10" customWidth="1"/>
    <col min="15113" max="15114" width="15.625" style="10" customWidth="1"/>
    <col min="15115" max="15115" width="5.75" style="10" customWidth="1"/>
    <col min="15116" max="15120" width="0" style="10" hidden="1" customWidth="1"/>
    <col min="15121" max="15121" width="5.75" style="10" customWidth="1"/>
    <col min="15122" max="15360" width="9" style="10"/>
    <col min="15361" max="15361" width="4.125" style="10" customWidth="1"/>
    <col min="15362" max="15362" width="4.5" style="10" customWidth="1"/>
    <col min="15363" max="15363" width="2.875" style="10" customWidth="1"/>
    <col min="15364" max="15364" width="13.125" style="10" customWidth="1"/>
    <col min="15365" max="15365" width="6.625" style="10" customWidth="1"/>
    <col min="15366" max="15366" width="0" style="10" hidden="1" customWidth="1"/>
    <col min="15367" max="15368" width="10.625" style="10" customWidth="1"/>
    <col min="15369" max="15370" width="15.625" style="10" customWidth="1"/>
    <col min="15371" max="15371" width="5.75" style="10" customWidth="1"/>
    <col min="15372" max="15376" width="0" style="10" hidden="1" customWidth="1"/>
    <col min="15377" max="15377" width="5.75" style="10" customWidth="1"/>
    <col min="15378" max="15616" width="9" style="10"/>
    <col min="15617" max="15617" width="4.125" style="10" customWidth="1"/>
    <col min="15618" max="15618" width="4.5" style="10" customWidth="1"/>
    <col min="15619" max="15619" width="2.875" style="10" customWidth="1"/>
    <col min="15620" max="15620" width="13.125" style="10" customWidth="1"/>
    <col min="15621" max="15621" width="6.625" style="10" customWidth="1"/>
    <col min="15622" max="15622" width="0" style="10" hidden="1" customWidth="1"/>
    <col min="15623" max="15624" width="10.625" style="10" customWidth="1"/>
    <col min="15625" max="15626" width="15.625" style="10" customWidth="1"/>
    <col min="15627" max="15627" width="5.75" style="10" customWidth="1"/>
    <col min="15628" max="15632" width="0" style="10" hidden="1" customWidth="1"/>
    <col min="15633" max="15633" width="5.75" style="10" customWidth="1"/>
    <col min="15634" max="15872" width="9" style="10"/>
    <col min="15873" max="15873" width="4.125" style="10" customWidth="1"/>
    <col min="15874" max="15874" width="4.5" style="10" customWidth="1"/>
    <col min="15875" max="15875" width="2.875" style="10" customWidth="1"/>
    <col min="15876" max="15876" width="13.125" style="10" customWidth="1"/>
    <col min="15877" max="15877" width="6.625" style="10" customWidth="1"/>
    <col min="15878" max="15878" width="0" style="10" hidden="1" customWidth="1"/>
    <col min="15879" max="15880" width="10.625" style="10" customWidth="1"/>
    <col min="15881" max="15882" width="15.625" style="10" customWidth="1"/>
    <col min="15883" max="15883" width="5.75" style="10" customWidth="1"/>
    <col min="15884" max="15888" width="0" style="10" hidden="1" customWidth="1"/>
    <col min="15889" max="15889" width="5.75" style="10" customWidth="1"/>
    <col min="15890" max="16128" width="9" style="10"/>
    <col min="16129" max="16129" width="4.125" style="10" customWidth="1"/>
    <col min="16130" max="16130" width="4.5" style="10" customWidth="1"/>
    <col min="16131" max="16131" width="2.875" style="10" customWidth="1"/>
    <col min="16132" max="16132" width="13.125" style="10" customWidth="1"/>
    <col min="16133" max="16133" width="6.625" style="10" customWidth="1"/>
    <col min="16134" max="16134" width="0" style="10" hidden="1" customWidth="1"/>
    <col min="16135" max="16136" width="10.625" style="10" customWidth="1"/>
    <col min="16137" max="16138" width="15.625" style="10" customWidth="1"/>
    <col min="16139" max="16139" width="5.75" style="10" customWidth="1"/>
    <col min="16140" max="16144" width="0" style="10" hidden="1" customWidth="1"/>
    <col min="16145" max="16145" width="5.75" style="10" customWidth="1"/>
    <col min="16146" max="16384" width="9" style="10"/>
  </cols>
  <sheetData>
    <row r="1" spans="1:25" ht="20.100000000000001" customHeight="1">
      <c r="A1" s="224" t="s">
        <v>45</v>
      </c>
      <c r="B1" s="224"/>
      <c r="C1" s="224"/>
      <c r="D1" s="224"/>
      <c r="E1" s="224"/>
      <c r="F1" s="224"/>
      <c r="G1" s="224"/>
      <c r="H1" s="224"/>
      <c r="I1" s="224"/>
      <c r="J1" s="224"/>
      <c r="Q1" s="56"/>
      <c r="R1" s="57"/>
      <c r="S1" s="57"/>
      <c r="T1" s="58"/>
      <c r="U1" s="58"/>
      <c r="V1" s="58"/>
      <c r="W1" s="58"/>
      <c r="X1" s="58"/>
    </row>
    <row r="2" spans="1:25" ht="23.25" customHeight="1" thickBot="1">
      <c r="A2" s="225" t="s">
        <v>12</v>
      </c>
      <c r="B2" s="225"/>
      <c r="C2" s="225"/>
      <c r="D2" s="226"/>
      <c r="E2" s="226"/>
      <c r="F2" s="226"/>
      <c r="G2" s="226"/>
      <c r="H2" s="226"/>
      <c r="I2" s="226"/>
      <c r="J2" s="226"/>
      <c r="K2" s="11"/>
      <c r="L2" s="11"/>
      <c r="M2" s="11"/>
      <c r="N2" s="11"/>
      <c r="O2" s="11"/>
      <c r="P2" s="11"/>
      <c r="Q2" s="59"/>
      <c r="R2" s="58"/>
      <c r="S2" s="58"/>
      <c r="T2" s="58"/>
      <c r="U2" s="58"/>
      <c r="V2" s="58"/>
      <c r="W2" s="58"/>
      <c r="X2" s="58"/>
    </row>
    <row r="3" spans="1:25" ht="23.25" customHeight="1" thickTop="1" thickBot="1">
      <c r="A3" s="231" t="s">
        <v>61</v>
      </c>
      <c r="B3" s="231"/>
      <c r="C3" s="232"/>
      <c r="D3" s="233" t="s">
        <v>63</v>
      </c>
      <c r="E3" s="234"/>
      <c r="F3" s="234"/>
      <c r="G3" s="234"/>
      <c r="H3" s="234"/>
      <c r="I3" s="234"/>
      <c r="J3" s="235"/>
      <c r="K3" s="11"/>
      <c r="L3" s="11"/>
      <c r="M3" s="11"/>
      <c r="N3" s="11"/>
      <c r="O3" s="11"/>
      <c r="P3" s="11"/>
      <c r="Q3" s="60"/>
      <c r="R3" s="227"/>
      <c r="S3" s="227"/>
      <c r="T3" s="227"/>
      <c r="U3" s="227"/>
      <c r="V3" s="227"/>
      <c r="W3" s="227"/>
      <c r="X3" s="227"/>
      <c r="Y3" s="227"/>
    </row>
    <row r="4" spans="1:25" ht="50.1" customHeight="1" thickTop="1" thickBot="1">
      <c r="A4" s="228" t="s">
        <v>13</v>
      </c>
      <c r="B4" s="228"/>
      <c r="C4" s="228"/>
      <c r="D4" s="236"/>
      <c r="E4" s="237"/>
      <c r="F4" s="237"/>
      <c r="G4" s="237"/>
      <c r="H4" s="237"/>
      <c r="I4" s="237"/>
      <c r="J4" s="238"/>
      <c r="K4" s="11"/>
      <c r="L4" s="11"/>
      <c r="M4" s="11"/>
      <c r="N4" s="11"/>
      <c r="O4" s="11"/>
      <c r="P4" s="11"/>
      <c r="Q4" s="61"/>
      <c r="R4" s="229"/>
      <c r="S4" s="230"/>
      <c r="T4" s="230"/>
      <c r="U4" s="230"/>
      <c r="V4" s="230"/>
      <c r="W4" s="230"/>
      <c r="X4" s="230"/>
      <c r="Y4" s="17"/>
    </row>
    <row r="5" spans="1:25" s="17" customFormat="1" ht="60" customHeight="1" thickTop="1" thickBot="1">
      <c r="A5" s="215" t="s">
        <v>14</v>
      </c>
      <c r="B5" s="216"/>
      <c r="C5" s="217"/>
      <c r="D5" s="184" t="s">
        <v>15</v>
      </c>
      <c r="E5" s="185"/>
      <c r="F5" s="186"/>
      <c r="G5" s="187" t="s">
        <v>16</v>
      </c>
      <c r="H5" s="188" t="s">
        <v>17</v>
      </c>
      <c r="I5" s="189" t="s">
        <v>18</v>
      </c>
      <c r="J5" s="188" t="s">
        <v>19</v>
      </c>
      <c r="K5" s="15"/>
      <c r="L5" s="15"/>
      <c r="M5" s="218" t="s">
        <v>20</v>
      </c>
      <c r="N5" s="219"/>
      <c r="O5" s="220"/>
      <c r="P5" s="16" t="s">
        <v>47</v>
      </c>
      <c r="Q5" s="62"/>
      <c r="R5" s="63"/>
      <c r="S5" s="24"/>
      <c r="T5" s="24"/>
      <c r="U5" s="24"/>
      <c r="V5" s="24"/>
      <c r="W5" s="24"/>
      <c r="X5" s="24"/>
      <c r="Y5" s="27"/>
    </row>
    <row r="6" spans="1:25" s="27" customFormat="1" ht="23.1" customHeight="1" thickTop="1">
      <c r="A6" s="206" t="str">
        <f ca="1">①年月!A2</f>
        <v>①年月</v>
      </c>
      <c r="B6" s="207"/>
      <c r="C6" s="207"/>
      <c r="D6" s="221"/>
      <c r="E6" s="18" t="s">
        <v>21</v>
      </c>
      <c r="F6" s="19">
        <f>MIN($D$6:$D$29)</f>
        <v>0</v>
      </c>
      <c r="G6" s="20">
        <f>LOOKUP($F6,$M$7:$M$34,$P$7:$P$34)</f>
        <v>0</v>
      </c>
      <c r="H6" s="21">
        <v>0</v>
      </c>
      <c r="I6" s="22">
        <f>G6*H6</f>
        <v>0</v>
      </c>
      <c r="J6" s="23">
        <f>IF(D6&lt;=I6,D6,I6)</f>
        <v>0</v>
      </c>
      <c r="K6" s="24"/>
      <c r="L6" s="24"/>
      <c r="M6" s="25" t="s">
        <v>22</v>
      </c>
      <c r="N6" s="26"/>
      <c r="O6" s="25" t="s">
        <v>23</v>
      </c>
      <c r="P6" s="25" t="s">
        <v>24</v>
      </c>
      <c r="Q6" s="17"/>
      <c r="R6" s="10"/>
      <c r="S6" s="11"/>
      <c r="T6" s="11"/>
      <c r="U6" s="11"/>
      <c r="V6" s="11"/>
      <c r="W6" s="11"/>
      <c r="X6" s="11"/>
      <c r="Y6" s="10"/>
    </row>
    <row r="7" spans="1:25" ht="23.1" customHeight="1" thickBot="1">
      <c r="A7" s="208"/>
      <c r="B7" s="209"/>
      <c r="C7" s="209"/>
      <c r="D7" s="222"/>
      <c r="E7" s="28" t="s">
        <v>25</v>
      </c>
      <c r="F7" s="29"/>
      <c r="G7" s="30"/>
      <c r="H7" s="31"/>
      <c r="I7" s="32">
        <f>G7*H7</f>
        <v>0</v>
      </c>
      <c r="J7" s="33">
        <f>IF(D6&lt;=I7,D6,I7)</f>
        <v>0</v>
      </c>
      <c r="K7" s="11"/>
      <c r="L7" s="11"/>
      <c r="M7" s="25">
        <v>0</v>
      </c>
      <c r="N7" s="26"/>
      <c r="O7" s="25">
        <v>0</v>
      </c>
      <c r="P7" s="25">
        <v>0</v>
      </c>
      <c r="Q7" s="64"/>
      <c r="R7" s="65"/>
      <c r="S7" s="24"/>
      <c r="T7" s="24"/>
      <c r="U7" s="24"/>
      <c r="V7" s="24"/>
      <c r="W7" s="24"/>
      <c r="X7" s="24"/>
      <c r="Y7" s="27"/>
    </row>
    <row r="8" spans="1:25" s="27" customFormat="1" ht="23.1" customHeight="1" thickTop="1" thickBot="1">
      <c r="A8" s="206" t="str">
        <f ca="1">②年月!A2</f>
        <v>②年月</v>
      </c>
      <c r="B8" s="207"/>
      <c r="C8" s="207"/>
      <c r="D8" s="223"/>
      <c r="E8" s="18" t="s">
        <v>21</v>
      </c>
      <c r="F8" s="19">
        <f>MIN($D$6:$D$29)</f>
        <v>0</v>
      </c>
      <c r="G8" s="20">
        <f>LOOKUP($F8,$M$7:$M$34,$P$7:$P$34)</f>
        <v>0</v>
      </c>
      <c r="H8" s="21">
        <v>0</v>
      </c>
      <c r="I8" s="22">
        <f t="shared" ref="I8:I29" si="0">G8*H8</f>
        <v>0</v>
      </c>
      <c r="J8" s="23">
        <f>IF(D8&lt;=I8,D8,I8)</f>
        <v>0</v>
      </c>
      <c r="K8" s="24"/>
      <c r="L8" s="24"/>
      <c r="M8" s="25">
        <v>1</v>
      </c>
      <c r="N8" s="25" t="s">
        <v>26</v>
      </c>
      <c r="O8" s="34">
        <v>122000</v>
      </c>
      <c r="P8" s="35">
        <v>880</v>
      </c>
      <c r="Q8" s="66"/>
      <c r="R8" s="67"/>
      <c r="S8" s="11"/>
      <c r="T8" s="11"/>
      <c r="U8" s="11"/>
      <c r="V8" s="11"/>
      <c r="W8" s="11"/>
      <c r="X8" s="11"/>
      <c r="Y8" s="10"/>
    </row>
    <row r="9" spans="1:25" ht="23.1" customHeight="1" thickTop="1" thickBot="1">
      <c r="A9" s="208"/>
      <c r="B9" s="209"/>
      <c r="C9" s="209"/>
      <c r="D9" s="223"/>
      <c r="E9" s="28" t="s">
        <v>25</v>
      </c>
      <c r="F9" s="29"/>
      <c r="G9" s="30"/>
      <c r="H9" s="31"/>
      <c r="I9" s="32">
        <f t="shared" si="0"/>
        <v>0</v>
      </c>
      <c r="J9" s="33">
        <f>IF(D8&lt;=I9,D8,I9)</f>
        <v>0</v>
      </c>
      <c r="K9" s="11"/>
      <c r="L9" s="11"/>
      <c r="M9" s="34">
        <v>122000</v>
      </c>
      <c r="N9" s="25" t="s">
        <v>26</v>
      </c>
      <c r="O9" s="34">
        <v>130000</v>
      </c>
      <c r="P9" s="35">
        <v>940</v>
      </c>
      <c r="Q9" s="68"/>
      <c r="R9" s="63"/>
      <c r="S9" s="24"/>
      <c r="T9" s="24"/>
      <c r="U9" s="24"/>
      <c r="V9" s="24"/>
      <c r="W9" s="24"/>
      <c r="X9" s="24"/>
      <c r="Y9" s="27"/>
    </row>
    <row r="10" spans="1:25" s="27" customFormat="1" ht="23.1" customHeight="1" thickTop="1" thickBot="1">
      <c r="A10" s="206" t="str">
        <f ca="1">③年月!A2</f>
        <v>③年月</v>
      </c>
      <c r="B10" s="207"/>
      <c r="C10" s="207"/>
      <c r="D10" s="210"/>
      <c r="E10" s="18" t="s">
        <v>21</v>
      </c>
      <c r="F10" s="19">
        <f>MIN($D$6:$D$29)</f>
        <v>0</v>
      </c>
      <c r="G10" s="20">
        <f>LOOKUP($F10,$M$7:$M$34,$P$7:$P$34)</f>
        <v>0</v>
      </c>
      <c r="H10" s="21">
        <v>0</v>
      </c>
      <c r="I10" s="22">
        <f t="shared" si="0"/>
        <v>0</v>
      </c>
      <c r="J10" s="23">
        <f>IF(D10&lt;=I10,D10,I10)</f>
        <v>0</v>
      </c>
      <c r="K10" s="24"/>
      <c r="L10" s="24"/>
      <c r="M10" s="34">
        <v>130000</v>
      </c>
      <c r="N10" s="25" t="s">
        <v>26</v>
      </c>
      <c r="O10" s="34">
        <v>138000</v>
      </c>
      <c r="P10" s="35">
        <v>1000</v>
      </c>
      <c r="Q10" s="15"/>
      <c r="R10" s="10"/>
      <c r="S10" s="11"/>
      <c r="T10" s="11"/>
      <c r="U10" s="11"/>
      <c r="V10" s="11"/>
      <c r="W10" s="11"/>
      <c r="X10" s="11"/>
      <c r="Y10" s="10"/>
    </row>
    <row r="11" spans="1:25" ht="23.1" customHeight="1" thickTop="1" thickBot="1">
      <c r="A11" s="208"/>
      <c r="B11" s="209"/>
      <c r="C11" s="209"/>
      <c r="D11" s="210"/>
      <c r="E11" s="28" t="s">
        <v>25</v>
      </c>
      <c r="F11" s="29"/>
      <c r="G11" s="30"/>
      <c r="H11" s="31"/>
      <c r="I11" s="32">
        <f t="shared" si="0"/>
        <v>0</v>
      </c>
      <c r="J11" s="33">
        <f>IF(D10&lt;=I11,D10,I11)</f>
        <v>0</v>
      </c>
      <c r="K11" s="11"/>
      <c r="L11" s="11"/>
      <c r="M11" s="34">
        <v>138000</v>
      </c>
      <c r="N11" s="25" t="s">
        <v>26</v>
      </c>
      <c r="O11" s="34">
        <v>146000</v>
      </c>
      <c r="P11" s="35">
        <v>1070</v>
      </c>
      <c r="Q11" s="64"/>
      <c r="R11" s="69"/>
      <c r="S11" s="24"/>
      <c r="T11" s="24"/>
      <c r="U11" s="24"/>
      <c r="V11" s="24"/>
      <c r="W11" s="24"/>
      <c r="X11" s="24"/>
      <c r="Y11" s="27"/>
    </row>
    <row r="12" spans="1:25" s="27" customFormat="1" ht="23.1" customHeight="1" thickTop="1" thickBot="1">
      <c r="A12" s="206" t="str">
        <f ca="1">④年月!A2</f>
        <v>④年月</v>
      </c>
      <c r="B12" s="207"/>
      <c r="C12" s="207"/>
      <c r="D12" s="210"/>
      <c r="E12" s="18" t="s">
        <v>21</v>
      </c>
      <c r="F12" s="19">
        <f>MIN($D$6:$D$29)</f>
        <v>0</v>
      </c>
      <c r="G12" s="20">
        <f>LOOKUP($F12,$M$7:$M$34,$P$7:$P$34)</f>
        <v>0</v>
      </c>
      <c r="H12" s="21">
        <v>0</v>
      </c>
      <c r="I12" s="22">
        <f t="shared" si="0"/>
        <v>0</v>
      </c>
      <c r="J12" s="23">
        <f>IF(D12&lt;=I12,D12,I12)</f>
        <v>0</v>
      </c>
      <c r="K12" s="24"/>
      <c r="L12" s="24"/>
      <c r="M12" s="34">
        <v>146000</v>
      </c>
      <c r="N12" s="25" t="s">
        <v>26</v>
      </c>
      <c r="O12" s="34">
        <v>155000</v>
      </c>
      <c r="P12" s="35">
        <v>1130</v>
      </c>
      <c r="Q12" s="17"/>
      <c r="R12" s="10"/>
      <c r="S12" s="11"/>
      <c r="T12" s="11"/>
      <c r="U12" s="11"/>
      <c r="V12" s="11"/>
      <c r="W12" s="11"/>
      <c r="X12" s="11"/>
      <c r="Y12" s="10"/>
    </row>
    <row r="13" spans="1:25" ht="23.1" customHeight="1" thickTop="1" thickBot="1">
      <c r="A13" s="208"/>
      <c r="B13" s="209"/>
      <c r="C13" s="209"/>
      <c r="D13" s="210"/>
      <c r="E13" s="28" t="s">
        <v>25</v>
      </c>
      <c r="F13" s="29"/>
      <c r="G13" s="30"/>
      <c r="H13" s="31"/>
      <c r="I13" s="32">
        <f t="shared" si="0"/>
        <v>0</v>
      </c>
      <c r="J13" s="33">
        <f>IF(D12&lt;=I13,D12,I13)</f>
        <v>0</v>
      </c>
      <c r="K13" s="11"/>
      <c r="L13" s="11"/>
      <c r="M13" s="34">
        <v>155000</v>
      </c>
      <c r="N13" s="25" t="s">
        <v>26</v>
      </c>
      <c r="O13" s="34">
        <v>165000</v>
      </c>
      <c r="P13" s="35">
        <v>1200</v>
      </c>
      <c r="Q13" s="68"/>
      <c r="R13" s="69"/>
      <c r="S13" s="24"/>
      <c r="T13" s="24"/>
      <c r="U13" s="24"/>
      <c r="V13" s="24"/>
      <c r="W13" s="24"/>
      <c r="X13" s="24"/>
      <c r="Y13" s="27"/>
    </row>
    <row r="14" spans="1:25" s="27" customFormat="1" ht="23.1" customHeight="1" thickTop="1" thickBot="1">
      <c r="A14" s="206" t="str">
        <f ca="1">⑤年月!A2</f>
        <v>⑤年月</v>
      </c>
      <c r="B14" s="207"/>
      <c r="C14" s="207"/>
      <c r="D14" s="210"/>
      <c r="E14" s="18" t="s">
        <v>21</v>
      </c>
      <c r="F14" s="19">
        <f>MIN($D$6:$D$29)</f>
        <v>0</v>
      </c>
      <c r="G14" s="20">
        <f>LOOKUP($F14,$M$7:$M$34,$P$7:$P$34)</f>
        <v>0</v>
      </c>
      <c r="H14" s="21">
        <v>0</v>
      </c>
      <c r="I14" s="22">
        <f t="shared" si="0"/>
        <v>0</v>
      </c>
      <c r="J14" s="23">
        <f>IF(D14&lt;=I14,D14,I14)</f>
        <v>0</v>
      </c>
      <c r="K14" s="24"/>
      <c r="L14" s="24"/>
      <c r="M14" s="34">
        <v>165000</v>
      </c>
      <c r="N14" s="25" t="s">
        <v>26</v>
      </c>
      <c r="O14" s="34">
        <v>175000</v>
      </c>
      <c r="P14" s="35">
        <v>1280</v>
      </c>
      <c r="Q14" s="70"/>
      <c r="R14" s="71"/>
      <c r="S14" s="11"/>
      <c r="T14" s="11"/>
      <c r="U14" s="11"/>
      <c r="V14" s="11"/>
      <c r="W14" s="11"/>
      <c r="X14" s="11"/>
      <c r="Y14" s="10"/>
    </row>
    <row r="15" spans="1:25" ht="23.1" customHeight="1" thickTop="1" thickBot="1">
      <c r="A15" s="208"/>
      <c r="B15" s="209"/>
      <c r="C15" s="209"/>
      <c r="D15" s="210"/>
      <c r="E15" s="28" t="s">
        <v>25</v>
      </c>
      <c r="F15" s="29"/>
      <c r="G15" s="30"/>
      <c r="H15" s="31"/>
      <c r="I15" s="32">
        <f t="shared" si="0"/>
        <v>0</v>
      </c>
      <c r="J15" s="33">
        <f>IF(D14&lt;=I15,D14,I15)</f>
        <v>0</v>
      </c>
      <c r="K15" s="11"/>
      <c r="L15" s="11"/>
      <c r="M15" s="34">
        <v>175000</v>
      </c>
      <c r="N15" s="25" t="s">
        <v>26</v>
      </c>
      <c r="O15" s="34">
        <v>185000</v>
      </c>
      <c r="P15" s="35">
        <v>1350</v>
      </c>
      <c r="Q15" s="68"/>
      <c r="R15" s="67"/>
      <c r="S15" s="24"/>
      <c r="T15" s="24"/>
      <c r="U15" s="24"/>
      <c r="V15" s="24"/>
      <c r="W15" s="24"/>
      <c r="X15" s="24"/>
      <c r="Y15" s="27"/>
    </row>
    <row r="16" spans="1:25" s="27" customFormat="1" ht="23.1" customHeight="1" thickTop="1" thickBot="1">
      <c r="A16" s="206" t="str">
        <f ca="1">⑥年月!A2</f>
        <v>⑥年月</v>
      </c>
      <c r="B16" s="207"/>
      <c r="C16" s="207"/>
      <c r="D16" s="210"/>
      <c r="E16" s="18" t="s">
        <v>21</v>
      </c>
      <c r="F16" s="19">
        <f>MIN($D$6:$D$29)</f>
        <v>0</v>
      </c>
      <c r="G16" s="20">
        <f>LOOKUP($F16,$M$7:$M$34,$P$7:$P$34)</f>
        <v>0</v>
      </c>
      <c r="H16" s="21">
        <v>0</v>
      </c>
      <c r="I16" s="22">
        <f t="shared" si="0"/>
        <v>0</v>
      </c>
      <c r="J16" s="23">
        <f>IF(D16&lt;=I16,D16,I16)</f>
        <v>0</v>
      </c>
      <c r="K16" s="24"/>
      <c r="L16" s="24"/>
      <c r="M16" s="34">
        <v>185000</v>
      </c>
      <c r="N16" s="25" t="s">
        <v>26</v>
      </c>
      <c r="O16" s="34">
        <v>195000</v>
      </c>
      <c r="P16" s="35">
        <v>1430</v>
      </c>
      <c r="Q16" s="70"/>
      <c r="R16" s="71"/>
      <c r="S16" s="11"/>
      <c r="T16" s="11"/>
      <c r="U16" s="11"/>
      <c r="V16" s="11"/>
      <c r="W16" s="11"/>
      <c r="X16" s="11"/>
      <c r="Y16" s="10"/>
    </row>
    <row r="17" spans="1:25" ht="23.1" customHeight="1" thickTop="1" thickBot="1">
      <c r="A17" s="208"/>
      <c r="B17" s="209"/>
      <c r="C17" s="209"/>
      <c r="D17" s="210"/>
      <c r="E17" s="28" t="s">
        <v>25</v>
      </c>
      <c r="F17" s="29"/>
      <c r="G17" s="30"/>
      <c r="H17" s="31"/>
      <c r="I17" s="32">
        <f t="shared" si="0"/>
        <v>0</v>
      </c>
      <c r="J17" s="33">
        <f>IF(D16&lt;=I17,D16,I17)</f>
        <v>0</v>
      </c>
      <c r="K17" s="11"/>
      <c r="L17" s="11"/>
      <c r="M17" s="34">
        <v>195000</v>
      </c>
      <c r="N17" s="25" t="s">
        <v>26</v>
      </c>
      <c r="O17" s="34">
        <v>210000</v>
      </c>
      <c r="P17" s="35">
        <v>1530</v>
      </c>
      <c r="Q17" s="68"/>
      <c r="R17" s="67"/>
      <c r="S17" s="24"/>
      <c r="T17" s="24"/>
      <c r="U17" s="24"/>
      <c r="V17" s="24"/>
      <c r="W17" s="24"/>
      <c r="X17" s="24"/>
      <c r="Y17" s="27"/>
    </row>
    <row r="18" spans="1:25" s="27" customFormat="1" ht="23.1" customHeight="1" thickTop="1" thickBot="1">
      <c r="A18" s="206" t="str">
        <f ca="1">⑦年月!A2</f>
        <v>⑦年月</v>
      </c>
      <c r="B18" s="207"/>
      <c r="C18" s="207"/>
      <c r="D18" s="210"/>
      <c r="E18" s="18" t="s">
        <v>21</v>
      </c>
      <c r="F18" s="19">
        <f>MIN($D$6:$D$29)</f>
        <v>0</v>
      </c>
      <c r="G18" s="20">
        <f>LOOKUP($F18,$M$7:$M$34,$P$7:$P$34)</f>
        <v>0</v>
      </c>
      <c r="H18" s="21">
        <v>0</v>
      </c>
      <c r="I18" s="22">
        <f t="shared" si="0"/>
        <v>0</v>
      </c>
      <c r="J18" s="23">
        <f>IF(D18&lt;=I18,D18,I18)</f>
        <v>0</v>
      </c>
      <c r="K18" s="24"/>
      <c r="L18" s="24"/>
      <c r="M18" s="34">
        <v>210000</v>
      </c>
      <c r="N18" s="25" t="s">
        <v>26</v>
      </c>
      <c r="O18" s="34">
        <v>230000</v>
      </c>
      <c r="P18" s="35">
        <v>1630</v>
      </c>
      <c r="Q18" s="72"/>
      <c r="R18" s="73"/>
      <c r="S18" s="11"/>
      <c r="T18" s="11"/>
      <c r="U18" s="11"/>
      <c r="V18" s="11"/>
      <c r="W18" s="11"/>
      <c r="X18" s="11"/>
      <c r="Y18" s="10"/>
    </row>
    <row r="19" spans="1:25" ht="23.1" customHeight="1" thickTop="1" thickBot="1">
      <c r="A19" s="208"/>
      <c r="B19" s="209"/>
      <c r="C19" s="209"/>
      <c r="D19" s="210"/>
      <c r="E19" s="28" t="s">
        <v>25</v>
      </c>
      <c r="F19" s="29"/>
      <c r="G19" s="30"/>
      <c r="H19" s="31"/>
      <c r="I19" s="32">
        <f t="shared" si="0"/>
        <v>0</v>
      </c>
      <c r="J19" s="33">
        <f>IF(D18&lt;=I19,D18,I19)</f>
        <v>0</v>
      </c>
      <c r="K19" s="11"/>
      <c r="L19" s="11"/>
      <c r="M19" s="34">
        <v>230000</v>
      </c>
      <c r="N19" s="25" t="s">
        <v>26</v>
      </c>
      <c r="O19" s="34">
        <v>250000</v>
      </c>
      <c r="P19" s="35">
        <v>1780</v>
      </c>
      <c r="Q19" s="74"/>
      <c r="R19" s="11"/>
      <c r="S19" s="11"/>
      <c r="T19" s="11"/>
      <c r="U19" s="11"/>
    </row>
    <row r="20" spans="1:25" s="27" customFormat="1" ht="23.1" customHeight="1" thickTop="1" thickBot="1">
      <c r="A20" s="206" t="str">
        <f ca="1">⑧年月!A2</f>
        <v>⑧年月</v>
      </c>
      <c r="B20" s="207"/>
      <c r="C20" s="207"/>
      <c r="D20" s="210"/>
      <c r="E20" s="18" t="s">
        <v>21</v>
      </c>
      <c r="F20" s="19">
        <f>MIN($D$6:$D$29)</f>
        <v>0</v>
      </c>
      <c r="G20" s="20">
        <f>LOOKUP($F20,$M$7:$M$34,$P$7:$P$34)</f>
        <v>0</v>
      </c>
      <c r="H20" s="21">
        <v>0</v>
      </c>
      <c r="I20" s="22">
        <f t="shared" si="0"/>
        <v>0</v>
      </c>
      <c r="J20" s="23">
        <f>IF(D20&lt;=I20,D20,I20)</f>
        <v>0</v>
      </c>
      <c r="K20" s="24"/>
      <c r="L20" s="24"/>
      <c r="M20" s="34">
        <v>250000</v>
      </c>
      <c r="N20" s="25" t="s">
        <v>26</v>
      </c>
      <c r="O20" s="34">
        <v>270000</v>
      </c>
      <c r="P20" s="35">
        <v>1940</v>
      </c>
      <c r="Q20" s="75"/>
      <c r="R20" s="24"/>
      <c r="S20" s="24"/>
      <c r="T20" s="24"/>
      <c r="U20" s="24"/>
    </row>
    <row r="21" spans="1:25" ht="23.1" customHeight="1" thickTop="1" thickBot="1">
      <c r="A21" s="208"/>
      <c r="B21" s="209"/>
      <c r="C21" s="209"/>
      <c r="D21" s="210"/>
      <c r="E21" s="28" t="s">
        <v>25</v>
      </c>
      <c r="F21" s="29"/>
      <c r="G21" s="30"/>
      <c r="H21" s="31"/>
      <c r="I21" s="32">
        <f t="shared" si="0"/>
        <v>0</v>
      </c>
      <c r="J21" s="33">
        <f>IF(D20&lt;=I21,D20,I21)</f>
        <v>0</v>
      </c>
      <c r="K21" s="11"/>
      <c r="L21" s="11"/>
      <c r="M21" s="34">
        <v>270000</v>
      </c>
      <c r="N21" s="25" t="s">
        <v>26</v>
      </c>
      <c r="O21" s="34">
        <v>290000</v>
      </c>
      <c r="P21" s="35">
        <v>2090</v>
      </c>
      <c r="Q21" s="74"/>
      <c r="R21" s="11"/>
      <c r="S21" s="11"/>
      <c r="T21" s="11"/>
      <c r="U21" s="11"/>
    </row>
    <row r="22" spans="1:25" s="27" customFormat="1" ht="23.1" customHeight="1" thickTop="1" thickBot="1">
      <c r="A22" s="206" t="str">
        <f ca="1">⑨年月!A2</f>
        <v>⑨年月</v>
      </c>
      <c r="B22" s="207"/>
      <c r="C22" s="207"/>
      <c r="D22" s="210"/>
      <c r="E22" s="18" t="s">
        <v>21</v>
      </c>
      <c r="F22" s="19">
        <f>MIN($D$6:$D$29)</f>
        <v>0</v>
      </c>
      <c r="G22" s="20">
        <f>LOOKUP($F22,$M$7:$M$34,$P$7:$P$34)</f>
        <v>0</v>
      </c>
      <c r="H22" s="21">
        <v>0</v>
      </c>
      <c r="I22" s="22">
        <f t="shared" si="0"/>
        <v>0</v>
      </c>
      <c r="J22" s="23">
        <f>IF(D22&lt;=I22,D22,I22)</f>
        <v>0</v>
      </c>
      <c r="K22" s="24"/>
      <c r="L22" s="24"/>
      <c r="M22" s="34">
        <v>290000</v>
      </c>
      <c r="N22" s="25" t="s">
        <v>26</v>
      </c>
      <c r="O22" s="34">
        <v>310000</v>
      </c>
      <c r="P22" s="35">
        <v>2250</v>
      </c>
      <c r="Q22" s="75"/>
      <c r="R22" s="24"/>
      <c r="S22" s="24"/>
      <c r="T22" s="24"/>
      <c r="U22" s="24"/>
    </row>
    <row r="23" spans="1:25" ht="23.1" customHeight="1" thickTop="1" thickBot="1">
      <c r="A23" s="208"/>
      <c r="B23" s="209"/>
      <c r="C23" s="209"/>
      <c r="D23" s="210"/>
      <c r="E23" s="28" t="s">
        <v>25</v>
      </c>
      <c r="F23" s="29"/>
      <c r="G23" s="30"/>
      <c r="H23" s="31"/>
      <c r="I23" s="32">
        <f t="shared" si="0"/>
        <v>0</v>
      </c>
      <c r="J23" s="33">
        <f>IF(D22&lt;=I23,D22,I23)</f>
        <v>0</v>
      </c>
      <c r="K23" s="11"/>
      <c r="L23" s="11"/>
      <c r="M23" s="34">
        <v>310000</v>
      </c>
      <c r="N23" s="25" t="s">
        <v>26</v>
      </c>
      <c r="O23" s="34">
        <v>330000</v>
      </c>
      <c r="P23" s="35">
        <v>2400</v>
      </c>
      <c r="Q23" s="75"/>
      <c r="R23" s="11"/>
      <c r="S23" s="11"/>
      <c r="T23" s="11"/>
      <c r="U23" s="11"/>
    </row>
    <row r="24" spans="1:25" s="27" customFormat="1" ht="23.1" customHeight="1" thickTop="1" thickBot="1">
      <c r="A24" s="206" t="str">
        <f ca="1">⑩年月!A2</f>
        <v>⑩年月</v>
      </c>
      <c r="B24" s="207"/>
      <c r="C24" s="207"/>
      <c r="D24" s="210"/>
      <c r="E24" s="18" t="s">
        <v>21</v>
      </c>
      <c r="F24" s="19">
        <f>MIN($D$6:$D$29)</f>
        <v>0</v>
      </c>
      <c r="G24" s="20">
        <f>LOOKUP($F24,$M$7:$M$34,$P$7:$P$34)</f>
        <v>0</v>
      </c>
      <c r="H24" s="21">
        <v>0</v>
      </c>
      <c r="I24" s="22">
        <f t="shared" si="0"/>
        <v>0</v>
      </c>
      <c r="J24" s="23">
        <f>IF(D24&lt;=I24,D24,I24)</f>
        <v>0</v>
      </c>
      <c r="K24" s="24"/>
      <c r="L24" s="24"/>
      <c r="M24" s="34">
        <v>330000</v>
      </c>
      <c r="N24" s="25" t="s">
        <v>26</v>
      </c>
      <c r="O24" s="34">
        <v>350000</v>
      </c>
      <c r="P24" s="35">
        <v>2560</v>
      </c>
      <c r="Q24" s="74"/>
      <c r="R24" s="24"/>
      <c r="S24" s="24"/>
      <c r="T24" s="24"/>
      <c r="U24" s="24"/>
    </row>
    <row r="25" spans="1:25" ht="23.1" customHeight="1" thickTop="1" thickBot="1">
      <c r="A25" s="208"/>
      <c r="B25" s="209"/>
      <c r="C25" s="209"/>
      <c r="D25" s="210"/>
      <c r="E25" s="28" t="s">
        <v>25</v>
      </c>
      <c r="F25" s="29"/>
      <c r="G25" s="30"/>
      <c r="H25" s="36"/>
      <c r="I25" s="32">
        <f t="shared" si="0"/>
        <v>0</v>
      </c>
      <c r="J25" s="33">
        <f>IF(D24&lt;=I25,D24,I25)</f>
        <v>0</v>
      </c>
      <c r="K25" s="11"/>
      <c r="L25" s="11"/>
      <c r="M25" s="34">
        <v>350000</v>
      </c>
      <c r="N25" s="25" t="s">
        <v>26</v>
      </c>
      <c r="O25" s="34">
        <v>370000</v>
      </c>
      <c r="P25" s="35">
        <v>2710</v>
      </c>
      <c r="Q25" s="75"/>
      <c r="R25" s="11"/>
      <c r="S25" s="11"/>
      <c r="T25" s="11"/>
      <c r="U25" s="11"/>
    </row>
    <row r="26" spans="1:25" s="27" customFormat="1" ht="23.1" customHeight="1" thickTop="1" thickBot="1">
      <c r="A26" s="206" t="str">
        <f ca="1">⑪年月!A2</f>
        <v>⑪年月</v>
      </c>
      <c r="B26" s="207"/>
      <c r="C26" s="207"/>
      <c r="D26" s="210"/>
      <c r="E26" s="18" t="s">
        <v>21</v>
      </c>
      <c r="F26" s="19">
        <f>MIN($D$6:$D$29)</f>
        <v>0</v>
      </c>
      <c r="G26" s="20">
        <f>LOOKUP($F26,$M$7:$M$34,$P$7:$P$34)</f>
        <v>0</v>
      </c>
      <c r="H26" s="21">
        <v>0</v>
      </c>
      <c r="I26" s="22">
        <f t="shared" si="0"/>
        <v>0</v>
      </c>
      <c r="J26" s="23">
        <f>IF(D26&lt;=I26,D26,I26)</f>
        <v>0</v>
      </c>
      <c r="K26" s="24"/>
      <c r="L26" s="24"/>
      <c r="M26" s="34">
        <v>370000</v>
      </c>
      <c r="N26" s="25" t="s">
        <v>26</v>
      </c>
      <c r="O26" s="34">
        <v>395000</v>
      </c>
      <c r="P26" s="35">
        <v>2870</v>
      </c>
      <c r="Q26" s="74"/>
      <c r="R26" s="24"/>
      <c r="S26" s="24"/>
      <c r="T26" s="24"/>
      <c r="U26" s="24"/>
    </row>
    <row r="27" spans="1:25" ht="23.1" customHeight="1" thickTop="1" thickBot="1">
      <c r="A27" s="208"/>
      <c r="B27" s="209"/>
      <c r="C27" s="209"/>
      <c r="D27" s="210"/>
      <c r="E27" s="28" t="s">
        <v>25</v>
      </c>
      <c r="F27" s="29"/>
      <c r="G27" s="30"/>
      <c r="H27" s="31"/>
      <c r="I27" s="32">
        <f t="shared" si="0"/>
        <v>0</v>
      </c>
      <c r="J27" s="33">
        <f>IF(D26&lt;=I27,D26,I27)</f>
        <v>0</v>
      </c>
      <c r="K27" s="11"/>
      <c r="L27" s="11"/>
      <c r="M27" s="34">
        <v>395000</v>
      </c>
      <c r="N27" s="25" t="s">
        <v>26</v>
      </c>
      <c r="O27" s="34">
        <v>425000</v>
      </c>
      <c r="P27" s="35">
        <v>3060</v>
      </c>
      <c r="Q27" s="75"/>
      <c r="R27" s="11"/>
      <c r="S27" s="11"/>
      <c r="T27" s="11"/>
      <c r="U27" s="11"/>
    </row>
    <row r="28" spans="1:25" s="27" customFormat="1" ht="23.1" customHeight="1" thickTop="1" thickBot="1">
      <c r="A28" s="206" t="str">
        <f ca="1">⑫年月!A2</f>
        <v>⑫年月</v>
      </c>
      <c r="B28" s="207"/>
      <c r="C28" s="207"/>
      <c r="D28" s="210"/>
      <c r="E28" s="18" t="s">
        <v>21</v>
      </c>
      <c r="F28" s="19">
        <f>MIN($D$6:$D$29)</f>
        <v>0</v>
      </c>
      <c r="G28" s="20">
        <f>LOOKUP($F28,$M$7:$M$34,$P$7:$P$34)</f>
        <v>0</v>
      </c>
      <c r="H28" s="21">
        <v>0</v>
      </c>
      <c r="I28" s="22">
        <f t="shared" si="0"/>
        <v>0</v>
      </c>
      <c r="J28" s="23">
        <f>IF(D28&lt;=I28,D28,I28)</f>
        <v>0</v>
      </c>
      <c r="K28" s="24"/>
      <c r="L28" s="24"/>
      <c r="M28" s="34">
        <v>425000</v>
      </c>
      <c r="N28" s="25" t="s">
        <v>26</v>
      </c>
      <c r="O28" s="34">
        <v>455000</v>
      </c>
      <c r="P28" s="35">
        <v>3330</v>
      </c>
      <c r="Q28" s="74"/>
      <c r="R28" s="24"/>
      <c r="S28" s="24"/>
      <c r="T28" s="24"/>
      <c r="U28" s="24"/>
    </row>
    <row r="29" spans="1:25" ht="23.1" customHeight="1" thickTop="1" thickBot="1">
      <c r="A29" s="208"/>
      <c r="B29" s="209"/>
      <c r="C29" s="209"/>
      <c r="D29" s="210"/>
      <c r="E29" s="28" t="s">
        <v>25</v>
      </c>
      <c r="F29" s="29"/>
      <c r="G29" s="30"/>
      <c r="H29" s="31"/>
      <c r="I29" s="32">
        <f t="shared" si="0"/>
        <v>0</v>
      </c>
      <c r="J29" s="33">
        <f>IF(D28&lt;=I29,D28,I29)</f>
        <v>0</v>
      </c>
      <c r="K29" s="11"/>
      <c r="L29" s="11"/>
      <c r="M29" s="34">
        <v>455000</v>
      </c>
      <c r="N29" s="25" t="s">
        <v>26</v>
      </c>
      <c r="O29" s="34">
        <v>485000</v>
      </c>
      <c r="P29" s="35">
        <v>3530</v>
      </c>
      <c r="Q29" s="75"/>
      <c r="R29" s="11"/>
      <c r="S29" s="11"/>
      <c r="T29" s="11"/>
      <c r="U29" s="11"/>
    </row>
    <row r="30" spans="1:25" ht="23.1" customHeight="1" thickTop="1" thickBot="1">
      <c r="A30" s="37"/>
      <c r="B30" s="37"/>
      <c r="C30" s="37"/>
      <c r="D30" s="37"/>
      <c r="E30" s="38"/>
      <c r="F30" s="38"/>
      <c r="G30" s="37"/>
      <c r="H30" s="37"/>
      <c r="I30" s="37"/>
      <c r="J30" s="37"/>
      <c r="K30" s="11"/>
      <c r="L30" s="11"/>
      <c r="M30" s="34">
        <v>485000</v>
      </c>
      <c r="N30" s="25" t="s">
        <v>26</v>
      </c>
      <c r="O30" s="34">
        <v>515000</v>
      </c>
      <c r="P30" s="35">
        <v>3760</v>
      </c>
      <c r="Q30" s="75"/>
      <c r="R30" s="11"/>
      <c r="S30" s="11"/>
      <c r="T30" s="11"/>
      <c r="U30" s="11"/>
    </row>
    <row r="31" spans="1:25" ht="23.1" customHeight="1">
      <c r="A31" s="211" t="s">
        <v>27</v>
      </c>
      <c r="B31" s="212"/>
      <c r="C31" s="212"/>
      <c r="D31" s="212"/>
      <c r="E31" s="39" t="s">
        <v>21</v>
      </c>
      <c r="F31" s="39"/>
      <c r="G31" s="40"/>
      <c r="H31" s="41">
        <f t="shared" ref="H31:J32" si="1">H6+H8+H10+H12+H14+H16+H18+H20+H22+H24+H26+H28</f>
        <v>0</v>
      </c>
      <c r="I31" s="42">
        <f t="shared" si="1"/>
        <v>0</v>
      </c>
      <c r="J31" s="43">
        <f t="shared" si="1"/>
        <v>0</v>
      </c>
      <c r="K31" s="11"/>
      <c r="L31" s="11"/>
      <c r="M31" s="34">
        <v>515000</v>
      </c>
      <c r="N31" s="25" t="s">
        <v>26</v>
      </c>
      <c r="O31" s="34">
        <v>545000</v>
      </c>
      <c r="P31" s="35">
        <v>3990</v>
      </c>
      <c r="Q31" s="75"/>
      <c r="R31" s="11"/>
      <c r="S31" s="11"/>
      <c r="T31" s="11"/>
      <c r="U31" s="11"/>
    </row>
    <row r="32" spans="1:25" ht="23.1" customHeight="1" thickBot="1">
      <c r="A32" s="213"/>
      <c r="B32" s="214"/>
      <c r="C32" s="214"/>
      <c r="D32" s="214"/>
      <c r="E32" s="44" t="s">
        <v>25</v>
      </c>
      <c r="F32" s="44"/>
      <c r="G32" s="45"/>
      <c r="H32" s="46">
        <f t="shared" si="1"/>
        <v>0</v>
      </c>
      <c r="I32" s="47">
        <f t="shared" si="1"/>
        <v>0</v>
      </c>
      <c r="J32" s="48">
        <f t="shared" si="1"/>
        <v>0</v>
      </c>
      <c r="K32" s="11"/>
      <c r="L32" s="11"/>
      <c r="M32" s="34">
        <v>545000</v>
      </c>
      <c r="N32" s="25" t="s">
        <v>26</v>
      </c>
      <c r="O32" s="49">
        <v>575000</v>
      </c>
      <c r="P32" s="35">
        <v>4230</v>
      </c>
      <c r="Q32" s="75"/>
      <c r="R32" s="11"/>
      <c r="S32" s="11"/>
      <c r="T32" s="11"/>
      <c r="U32" s="11"/>
    </row>
    <row r="33" spans="1:17" ht="20.100000000000001" customHeight="1">
      <c r="A33" s="37"/>
      <c r="B33" s="37"/>
      <c r="C33" s="37"/>
      <c r="D33" s="37"/>
      <c r="E33" s="38"/>
      <c r="F33" s="38"/>
      <c r="G33" s="37"/>
      <c r="H33" s="37"/>
      <c r="I33" s="37"/>
      <c r="J33" s="37"/>
      <c r="K33" s="11"/>
      <c r="L33" s="11"/>
      <c r="M33" s="49">
        <v>575000</v>
      </c>
      <c r="N33" s="25" t="s">
        <v>26</v>
      </c>
      <c r="O33" s="49">
        <v>605000</v>
      </c>
      <c r="P33" s="50">
        <v>4460</v>
      </c>
      <c r="Q33" s="75"/>
    </row>
    <row r="34" spans="1:17" ht="20.100000000000001" customHeight="1">
      <c r="A34" s="37"/>
      <c r="B34" s="37"/>
      <c r="C34" s="37"/>
      <c r="D34" s="37"/>
      <c r="E34" s="38"/>
      <c r="F34" s="38"/>
      <c r="G34" s="37"/>
      <c r="H34" s="37"/>
      <c r="I34" s="37"/>
      <c r="J34" s="37"/>
      <c r="K34" s="11"/>
      <c r="L34" s="11"/>
      <c r="M34" s="49">
        <v>605000</v>
      </c>
      <c r="N34" s="25" t="s">
        <v>26</v>
      </c>
      <c r="O34" s="51"/>
      <c r="P34" s="50">
        <v>4690</v>
      </c>
      <c r="Q34" s="75"/>
    </row>
  </sheetData>
  <sheetProtection formatCells="0" selectLockedCells="1"/>
  <mergeCells count="35">
    <mergeCell ref="A1:J1"/>
    <mergeCell ref="A2:J2"/>
    <mergeCell ref="R3:Y3"/>
    <mergeCell ref="A4:C4"/>
    <mergeCell ref="R4:X4"/>
    <mergeCell ref="A3:C3"/>
    <mergeCell ref="D3:J3"/>
    <mergeCell ref="D4:J4"/>
    <mergeCell ref="A5:C5"/>
    <mergeCell ref="M5:O5"/>
    <mergeCell ref="A6:C7"/>
    <mergeCell ref="D6:D7"/>
    <mergeCell ref="A8:C9"/>
    <mergeCell ref="D8:D9"/>
    <mergeCell ref="A10:C11"/>
    <mergeCell ref="D10:D11"/>
    <mergeCell ref="A12:C13"/>
    <mergeCell ref="D12:D13"/>
    <mergeCell ref="A14:C15"/>
    <mergeCell ref="D14:D15"/>
    <mergeCell ref="A16:C17"/>
    <mergeCell ref="D16:D17"/>
    <mergeCell ref="A18:C19"/>
    <mergeCell ref="D18:D19"/>
    <mergeCell ref="A20:C21"/>
    <mergeCell ref="D20:D21"/>
    <mergeCell ref="A28:C29"/>
    <mergeCell ref="D28:D29"/>
    <mergeCell ref="A31:D32"/>
    <mergeCell ref="A22:C23"/>
    <mergeCell ref="D22:D23"/>
    <mergeCell ref="A24:C25"/>
    <mergeCell ref="D24:D25"/>
    <mergeCell ref="A26:C27"/>
    <mergeCell ref="D26:D27"/>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35"/>
  <sheetViews>
    <sheetView zoomScaleNormal="100" zoomScaleSheetLayoutView="100" workbookViewId="0">
      <selection activeCell="D5" sqref="D5:I5"/>
    </sheetView>
  </sheetViews>
  <sheetFormatPr defaultRowHeight="20.100000000000001" customHeight="1"/>
  <cols>
    <col min="1" max="1" width="4.125" style="52" customWidth="1"/>
    <col min="2" max="2" width="4.5" style="52" customWidth="1"/>
    <col min="3" max="3" width="2.875" style="52" customWidth="1"/>
    <col min="4" max="4" width="13.125" style="52" customWidth="1"/>
    <col min="5" max="5" width="6.625" style="53" customWidth="1"/>
    <col min="6" max="7" width="10.625" style="52" customWidth="1"/>
    <col min="8" max="9" width="15.625" style="52" customWidth="1"/>
    <col min="10" max="10" width="9" style="10"/>
    <col min="11" max="11" width="9.375" style="10" hidden="1" customWidth="1"/>
    <col min="12" max="12" width="3.125" style="10" hidden="1" customWidth="1"/>
    <col min="13" max="13" width="9.375" style="10" hidden="1" customWidth="1"/>
    <col min="14" max="14" width="9.25" style="10" hidden="1" customWidth="1"/>
    <col min="15" max="251" width="9" style="10"/>
    <col min="252" max="252" width="4.125" style="10" customWidth="1"/>
    <col min="253" max="253" width="4.5" style="10" customWidth="1"/>
    <col min="254" max="254" width="2.875" style="10" customWidth="1"/>
    <col min="255" max="255" width="13.125" style="10" customWidth="1"/>
    <col min="256" max="256" width="6.625" style="10" customWidth="1"/>
    <col min="257" max="257" width="0" style="10" hidden="1" customWidth="1"/>
    <col min="258" max="259" width="10.625" style="10" customWidth="1"/>
    <col min="260" max="261" width="15.625" style="10" customWidth="1"/>
    <col min="262" max="262" width="9" style="10"/>
    <col min="263" max="264" width="9" style="10" customWidth="1"/>
    <col min="265" max="268" width="0" style="10" hidden="1" customWidth="1"/>
    <col min="269" max="507" width="9" style="10"/>
    <col min="508" max="508" width="4.125" style="10" customWidth="1"/>
    <col min="509" max="509" width="4.5" style="10" customWidth="1"/>
    <col min="510" max="510" width="2.875" style="10" customWidth="1"/>
    <col min="511" max="511" width="13.125" style="10" customWidth="1"/>
    <col min="512" max="512" width="6.625" style="10" customWidth="1"/>
    <col min="513" max="513" width="0" style="10" hidden="1" customWidth="1"/>
    <col min="514" max="515" width="10.625" style="10" customWidth="1"/>
    <col min="516" max="517" width="15.625" style="10" customWidth="1"/>
    <col min="518" max="518" width="9" style="10"/>
    <col min="519" max="520" width="9" style="10" customWidth="1"/>
    <col min="521" max="524" width="0" style="10" hidden="1" customWidth="1"/>
    <col min="525" max="763" width="9" style="10"/>
    <col min="764" max="764" width="4.125" style="10" customWidth="1"/>
    <col min="765" max="765" width="4.5" style="10" customWidth="1"/>
    <col min="766" max="766" width="2.875" style="10" customWidth="1"/>
    <col min="767" max="767" width="13.125" style="10" customWidth="1"/>
    <col min="768" max="768" width="6.625" style="10" customWidth="1"/>
    <col min="769" max="769" width="0" style="10" hidden="1" customWidth="1"/>
    <col min="770" max="771" width="10.625" style="10" customWidth="1"/>
    <col min="772" max="773" width="15.625" style="10" customWidth="1"/>
    <col min="774" max="774" width="9" style="10"/>
    <col min="775" max="776" width="9" style="10" customWidth="1"/>
    <col min="777" max="780" width="0" style="10" hidden="1" customWidth="1"/>
    <col min="781" max="1019" width="9" style="10"/>
    <col min="1020" max="1020" width="4.125" style="10" customWidth="1"/>
    <col min="1021" max="1021" width="4.5" style="10" customWidth="1"/>
    <col min="1022" max="1022" width="2.875" style="10" customWidth="1"/>
    <col min="1023" max="1023" width="13.125" style="10" customWidth="1"/>
    <col min="1024" max="1024" width="6.625" style="10" customWidth="1"/>
    <col min="1025" max="1025" width="0" style="10" hidden="1" customWidth="1"/>
    <col min="1026" max="1027" width="10.625" style="10" customWidth="1"/>
    <col min="1028" max="1029" width="15.625" style="10" customWidth="1"/>
    <col min="1030" max="1030" width="9" style="10"/>
    <col min="1031" max="1032" width="9" style="10" customWidth="1"/>
    <col min="1033" max="1036" width="0" style="10" hidden="1" customWidth="1"/>
    <col min="1037" max="1275" width="9" style="10"/>
    <col min="1276" max="1276" width="4.125" style="10" customWidth="1"/>
    <col min="1277" max="1277" width="4.5" style="10" customWidth="1"/>
    <col min="1278" max="1278" width="2.875" style="10" customWidth="1"/>
    <col min="1279" max="1279" width="13.125" style="10" customWidth="1"/>
    <col min="1280" max="1280" width="6.625" style="10" customWidth="1"/>
    <col min="1281" max="1281" width="0" style="10" hidden="1" customWidth="1"/>
    <col min="1282" max="1283" width="10.625" style="10" customWidth="1"/>
    <col min="1284" max="1285" width="15.625" style="10" customWidth="1"/>
    <col min="1286" max="1286" width="9" style="10"/>
    <col min="1287" max="1288" width="9" style="10" customWidth="1"/>
    <col min="1289" max="1292" width="0" style="10" hidden="1" customWidth="1"/>
    <col min="1293" max="1531" width="9" style="10"/>
    <col min="1532" max="1532" width="4.125" style="10" customWidth="1"/>
    <col min="1533" max="1533" width="4.5" style="10" customWidth="1"/>
    <col min="1534" max="1534" width="2.875" style="10" customWidth="1"/>
    <col min="1535" max="1535" width="13.125" style="10" customWidth="1"/>
    <col min="1536" max="1536" width="6.625" style="10" customWidth="1"/>
    <col min="1537" max="1537" width="0" style="10" hidden="1" customWidth="1"/>
    <col min="1538" max="1539" width="10.625" style="10" customWidth="1"/>
    <col min="1540" max="1541" width="15.625" style="10" customWidth="1"/>
    <col min="1542" max="1542" width="9" style="10"/>
    <col min="1543" max="1544" width="9" style="10" customWidth="1"/>
    <col min="1545" max="1548" width="0" style="10" hidden="1" customWidth="1"/>
    <col min="1549" max="1787" width="9" style="10"/>
    <col min="1788" max="1788" width="4.125" style="10" customWidth="1"/>
    <col min="1789" max="1789" width="4.5" style="10" customWidth="1"/>
    <col min="1790" max="1790" width="2.875" style="10" customWidth="1"/>
    <col min="1791" max="1791" width="13.125" style="10" customWidth="1"/>
    <col min="1792" max="1792" width="6.625" style="10" customWidth="1"/>
    <col min="1793" max="1793" width="0" style="10" hidden="1" customWidth="1"/>
    <col min="1794" max="1795" width="10.625" style="10" customWidth="1"/>
    <col min="1796" max="1797" width="15.625" style="10" customWidth="1"/>
    <col min="1798" max="1798" width="9" style="10"/>
    <col min="1799" max="1800" width="9" style="10" customWidth="1"/>
    <col min="1801" max="1804" width="0" style="10" hidden="1" customWidth="1"/>
    <col min="1805" max="2043" width="9" style="10"/>
    <col min="2044" max="2044" width="4.125" style="10" customWidth="1"/>
    <col min="2045" max="2045" width="4.5" style="10" customWidth="1"/>
    <col min="2046" max="2046" width="2.875" style="10" customWidth="1"/>
    <col min="2047" max="2047" width="13.125" style="10" customWidth="1"/>
    <col min="2048" max="2048" width="6.625" style="10" customWidth="1"/>
    <col min="2049" max="2049" width="0" style="10" hidden="1" customWidth="1"/>
    <col min="2050" max="2051" width="10.625" style="10" customWidth="1"/>
    <col min="2052" max="2053" width="15.625" style="10" customWidth="1"/>
    <col min="2054" max="2054" width="9" style="10"/>
    <col min="2055" max="2056" width="9" style="10" customWidth="1"/>
    <col min="2057" max="2060" width="0" style="10" hidden="1" customWidth="1"/>
    <col min="2061" max="2299" width="9" style="10"/>
    <col min="2300" max="2300" width="4.125" style="10" customWidth="1"/>
    <col min="2301" max="2301" width="4.5" style="10" customWidth="1"/>
    <col min="2302" max="2302" width="2.875" style="10" customWidth="1"/>
    <col min="2303" max="2303" width="13.125" style="10" customWidth="1"/>
    <col min="2304" max="2304" width="6.625" style="10" customWidth="1"/>
    <col min="2305" max="2305" width="0" style="10" hidden="1" customWidth="1"/>
    <col min="2306" max="2307" width="10.625" style="10" customWidth="1"/>
    <col min="2308" max="2309" width="15.625" style="10" customWidth="1"/>
    <col min="2310" max="2310" width="9" style="10"/>
    <col min="2311" max="2312" width="9" style="10" customWidth="1"/>
    <col min="2313" max="2316" width="0" style="10" hidden="1" customWidth="1"/>
    <col min="2317" max="2555" width="9" style="10"/>
    <col min="2556" max="2556" width="4.125" style="10" customWidth="1"/>
    <col min="2557" max="2557" width="4.5" style="10" customWidth="1"/>
    <col min="2558" max="2558" width="2.875" style="10" customWidth="1"/>
    <col min="2559" max="2559" width="13.125" style="10" customWidth="1"/>
    <col min="2560" max="2560" width="6.625" style="10" customWidth="1"/>
    <col min="2561" max="2561" width="0" style="10" hidden="1" customWidth="1"/>
    <col min="2562" max="2563" width="10.625" style="10" customWidth="1"/>
    <col min="2564" max="2565" width="15.625" style="10" customWidth="1"/>
    <col min="2566" max="2566" width="9" style="10"/>
    <col min="2567" max="2568" width="9" style="10" customWidth="1"/>
    <col min="2569" max="2572" width="0" style="10" hidden="1" customWidth="1"/>
    <col min="2573" max="2811" width="9" style="10"/>
    <col min="2812" max="2812" width="4.125" style="10" customWidth="1"/>
    <col min="2813" max="2813" width="4.5" style="10" customWidth="1"/>
    <col min="2814" max="2814" width="2.875" style="10" customWidth="1"/>
    <col min="2815" max="2815" width="13.125" style="10" customWidth="1"/>
    <col min="2816" max="2816" width="6.625" style="10" customWidth="1"/>
    <col min="2817" max="2817" width="0" style="10" hidden="1" customWidth="1"/>
    <col min="2818" max="2819" width="10.625" style="10" customWidth="1"/>
    <col min="2820" max="2821" width="15.625" style="10" customWidth="1"/>
    <col min="2822" max="2822" width="9" style="10"/>
    <col min="2823" max="2824" width="9" style="10" customWidth="1"/>
    <col min="2825" max="2828" width="0" style="10" hidden="1" customWidth="1"/>
    <col min="2829" max="3067" width="9" style="10"/>
    <col min="3068" max="3068" width="4.125" style="10" customWidth="1"/>
    <col min="3069" max="3069" width="4.5" style="10" customWidth="1"/>
    <col min="3070" max="3070" width="2.875" style="10" customWidth="1"/>
    <col min="3071" max="3071" width="13.125" style="10" customWidth="1"/>
    <col min="3072" max="3072" width="6.625" style="10" customWidth="1"/>
    <col min="3073" max="3073" width="0" style="10" hidden="1" customWidth="1"/>
    <col min="3074" max="3075" width="10.625" style="10" customWidth="1"/>
    <col min="3076" max="3077" width="15.625" style="10" customWidth="1"/>
    <col min="3078" max="3078" width="9" style="10"/>
    <col min="3079" max="3080" width="9" style="10" customWidth="1"/>
    <col min="3081" max="3084" width="0" style="10" hidden="1" customWidth="1"/>
    <col min="3085" max="3323" width="9" style="10"/>
    <col min="3324" max="3324" width="4.125" style="10" customWidth="1"/>
    <col min="3325" max="3325" width="4.5" style="10" customWidth="1"/>
    <col min="3326" max="3326" width="2.875" style="10" customWidth="1"/>
    <col min="3327" max="3327" width="13.125" style="10" customWidth="1"/>
    <col min="3328" max="3328" width="6.625" style="10" customWidth="1"/>
    <col min="3329" max="3329" width="0" style="10" hidden="1" customWidth="1"/>
    <col min="3330" max="3331" width="10.625" style="10" customWidth="1"/>
    <col min="3332" max="3333" width="15.625" style="10" customWidth="1"/>
    <col min="3334" max="3334" width="9" style="10"/>
    <col min="3335" max="3336" width="9" style="10" customWidth="1"/>
    <col min="3337" max="3340" width="0" style="10" hidden="1" customWidth="1"/>
    <col min="3341" max="3579" width="9" style="10"/>
    <col min="3580" max="3580" width="4.125" style="10" customWidth="1"/>
    <col min="3581" max="3581" width="4.5" style="10" customWidth="1"/>
    <col min="3582" max="3582" width="2.875" style="10" customWidth="1"/>
    <col min="3583" max="3583" width="13.125" style="10" customWidth="1"/>
    <col min="3584" max="3584" width="6.625" style="10" customWidth="1"/>
    <col min="3585" max="3585" width="0" style="10" hidden="1" customWidth="1"/>
    <col min="3586" max="3587" width="10.625" style="10" customWidth="1"/>
    <col min="3588" max="3589" width="15.625" style="10" customWidth="1"/>
    <col min="3590" max="3590" width="9" style="10"/>
    <col min="3591" max="3592" width="9" style="10" customWidth="1"/>
    <col min="3593" max="3596" width="0" style="10" hidden="1" customWidth="1"/>
    <col min="3597" max="3835" width="9" style="10"/>
    <col min="3836" max="3836" width="4.125" style="10" customWidth="1"/>
    <col min="3837" max="3837" width="4.5" style="10" customWidth="1"/>
    <col min="3838" max="3838" width="2.875" style="10" customWidth="1"/>
    <col min="3839" max="3839" width="13.125" style="10" customWidth="1"/>
    <col min="3840" max="3840" width="6.625" style="10" customWidth="1"/>
    <col min="3841" max="3841" width="0" style="10" hidden="1" customWidth="1"/>
    <col min="3842" max="3843" width="10.625" style="10" customWidth="1"/>
    <col min="3844" max="3845" width="15.625" style="10" customWidth="1"/>
    <col min="3846" max="3846" width="9" style="10"/>
    <col min="3847" max="3848" width="9" style="10" customWidth="1"/>
    <col min="3849" max="3852" width="0" style="10" hidden="1" customWidth="1"/>
    <col min="3853" max="4091" width="9" style="10"/>
    <col min="4092" max="4092" width="4.125" style="10" customWidth="1"/>
    <col min="4093" max="4093" width="4.5" style="10" customWidth="1"/>
    <col min="4094" max="4094" width="2.875" style="10" customWidth="1"/>
    <col min="4095" max="4095" width="13.125" style="10" customWidth="1"/>
    <col min="4096" max="4096" width="6.625" style="10" customWidth="1"/>
    <col min="4097" max="4097" width="0" style="10" hidden="1" customWidth="1"/>
    <col min="4098" max="4099" width="10.625" style="10" customWidth="1"/>
    <col min="4100" max="4101" width="15.625" style="10" customWidth="1"/>
    <col min="4102" max="4102" width="9" style="10"/>
    <col min="4103" max="4104" width="9" style="10" customWidth="1"/>
    <col min="4105" max="4108" width="0" style="10" hidden="1" customWidth="1"/>
    <col min="4109" max="4347" width="9" style="10"/>
    <col min="4348" max="4348" width="4.125" style="10" customWidth="1"/>
    <col min="4349" max="4349" width="4.5" style="10" customWidth="1"/>
    <col min="4350" max="4350" width="2.875" style="10" customWidth="1"/>
    <col min="4351" max="4351" width="13.125" style="10" customWidth="1"/>
    <col min="4352" max="4352" width="6.625" style="10" customWidth="1"/>
    <col min="4353" max="4353" width="0" style="10" hidden="1" customWidth="1"/>
    <col min="4354" max="4355" width="10.625" style="10" customWidth="1"/>
    <col min="4356" max="4357" width="15.625" style="10" customWidth="1"/>
    <col min="4358" max="4358" width="9" style="10"/>
    <col min="4359" max="4360" width="9" style="10" customWidth="1"/>
    <col min="4361" max="4364" width="0" style="10" hidden="1" customWidth="1"/>
    <col min="4365" max="4603" width="9" style="10"/>
    <col min="4604" max="4604" width="4.125" style="10" customWidth="1"/>
    <col min="4605" max="4605" width="4.5" style="10" customWidth="1"/>
    <col min="4606" max="4606" width="2.875" style="10" customWidth="1"/>
    <col min="4607" max="4607" width="13.125" style="10" customWidth="1"/>
    <col min="4608" max="4608" width="6.625" style="10" customWidth="1"/>
    <col min="4609" max="4609" width="0" style="10" hidden="1" customWidth="1"/>
    <col min="4610" max="4611" width="10.625" style="10" customWidth="1"/>
    <col min="4612" max="4613" width="15.625" style="10" customWidth="1"/>
    <col min="4614" max="4614" width="9" style="10"/>
    <col min="4615" max="4616" width="9" style="10" customWidth="1"/>
    <col min="4617" max="4620" width="0" style="10" hidden="1" customWidth="1"/>
    <col min="4621" max="4859" width="9" style="10"/>
    <col min="4860" max="4860" width="4.125" style="10" customWidth="1"/>
    <col min="4861" max="4861" width="4.5" style="10" customWidth="1"/>
    <col min="4862" max="4862" width="2.875" style="10" customWidth="1"/>
    <col min="4863" max="4863" width="13.125" style="10" customWidth="1"/>
    <col min="4864" max="4864" width="6.625" style="10" customWidth="1"/>
    <col min="4865" max="4865" width="0" style="10" hidden="1" customWidth="1"/>
    <col min="4866" max="4867" width="10.625" style="10" customWidth="1"/>
    <col min="4868" max="4869" width="15.625" style="10" customWidth="1"/>
    <col min="4870" max="4870" width="9" style="10"/>
    <col min="4871" max="4872" width="9" style="10" customWidth="1"/>
    <col min="4873" max="4876" width="0" style="10" hidden="1" customWidth="1"/>
    <col min="4877" max="5115" width="9" style="10"/>
    <col min="5116" max="5116" width="4.125" style="10" customWidth="1"/>
    <col min="5117" max="5117" width="4.5" style="10" customWidth="1"/>
    <col min="5118" max="5118" width="2.875" style="10" customWidth="1"/>
    <col min="5119" max="5119" width="13.125" style="10" customWidth="1"/>
    <col min="5120" max="5120" width="6.625" style="10" customWidth="1"/>
    <col min="5121" max="5121" width="0" style="10" hidden="1" customWidth="1"/>
    <col min="5122" max="5123" width="10.625" style="10" customWidth="1"/>
    <col min="5124" max="5125" width="15.625" style="10" customWidth="1"/>
    <col min="5126" max="5126" width="9" style="10"/>
    <col min="5127" max="5128" width="9" style="10" customWidth="1"/>
    <col min="5129" max="5132" width="0" style="10" hidden="1" customWidth="1"/>
    <col min="5133" max="5371" width="9" style="10"/>
    <col min="5372" max="5372" width="4.125" style="10" customWidth="1"/>
    <col min="5373" max="5373" width="4.5" style="10" customWidth="1"/>
    <col min="5374" max="5374" width="2.875" style="10" customWidth="1"/>
    <col min="5375" max="5375" width="13.125" style="10" customWidth="1"/>
    <col min="5376" max="5376" width="6.625" style="10" customWidth="1"/>
    <col min="5377" max="5377" width="0" style="10" hidden="1" customWidth="1"/>
    <col min="5378" max="5379" width="10.625" style="10" customWidth="1"/>
    <col min="5380" max="5381" width="15.625" style="10" customWidth="1"/>
    <col min="5382" max="5382" width="9" style="10"/>
    <col min="5383" max="5384" width="9" style="10" customWidth="1"/>
    <col min="5385" max="5388" width="0" style="10" hidden="1" customWidth="1"/>
    <col min="5389" max="5627" width="9" style="10"/>
    <col min="5628" max="5628" width="4.125" style="10" customWidth="1"/>
    <col min="5629" max="5629" width="4.5" style="10" customWidth="1"/>
    <col min="5630" max="5630" width="2.875" style="10" customWidth="1"/>
    <col min="5631" max="5631" width="13.125" style="10" customWidth="1"/>
    <col min="5632" max="5632" width="6.625" style="10" customWidth="1"/>
    <col min="5633" max="5633" width="0" style="10" hidden="1" customWidth="1"/>
    <col min="5634" max="5635" width="10.625" style="10" customWidth="1"/>
    <col min="5636" max="5637" width="15.625" style="10" customWidth="1"/>
    <col min="5638" max="5638" width="9" style="10"/>
    <col min="5639" max="5640" width="9" style="10" customWidth="1"/>
    <col min="5641" max="5644" width="0" style="10" hidden="1" customWidth="1"/>
    <col min="5645" max="5883" width="9" style="10"/>
    <col min="5884" max="5884" width="4.125" style="10" customWidth="1"/>
    <col min="5885" max="5885" width="4.5" style="10" customWidth="1"/>
    <col min="5886" max="5886" width="2.875" style="10" customWidth="1"/>
    <col min="5887" max="5887" width="13.125" style="10" customWidth="1"/>
    <col min="5888" max="5888" width="6.625" style="10" customWidth="1"/>
    <col min="5889" max="5889" width="0" style="10" hidden="1" customWidth="1"/>
    <col min="5890" max="5891" width="10.625" style="10" customWidth="1"/>
    <col min="5892" max="5893" width="15.625" style="10" customWidth="1"/>
    <col min="5894" max="5894" width="9" style="10"/>
    <col min="5895" max="5896" width="9" style="10" customWidth="1"/>
    <col min="5897" max="5900" width="0" style="10" hidden="1" customWidth="1"/>
    <col min="5901" max="6139" width="9" style="10"/>
    <col min="6140" max="6140" width="4.125" style="10" customWidth="1"/>
    <col min="6141" max="6141" width="4.5" style="10" customWidth="1"/>
    <col min="6142" max="6142" width="2.875" style="10" customWidth="1"/>
    <col min="6143" max="6143" width="13.125" style="10" customWidth="1"/>
    <col min="6144" max="6144" width="6.625" style="10" customWidth="1"/>
    <col min="6145" max="6145" width="0" style="10" hidden="1" customWidth="1"/>
    <col min="6146" max="6147" width="10.625" style="10" customWidth="1"/>
    <col min="6148" max="6149" width="15.625" style="10" customWidth="1"/>
    <col min="6150" max="6150" width="9" style="10"/>
    <col min="6151" max="6152" width="9" style="10" customWidth="1"/>
    <col min="6153" max="6156" width="0" style="10" hidden="1" customWidth="1"/>
    <col min="6157" max="6395" width="9" style="10"/>
    <col min="6396" max="6396" width="4.125" style="10" customWidth="1"/>
    <col min="6397" max="6397" width="4.5" style="10" customWidth="1"/>
    <col min="6398" max="6398" width="2.875" style="10" customWidth="1"/>
    <col min="6399" max="6399" width="13.125" style="10" customWidth="1"/>
    <col min="6400" max="6400" width="6.625" style="10" customWidth="1"/>
    <col min="6401" max="6401" width="0" style="10" hidden="1" customWidth="1"/>
    <col min="6402" max="6403" width="10.625" style="10" customWidth="1"/>
    <col min="6404" max="6405" width="15.625" style="10" customWidth="1"/>
    <col min="6406" max="6406" width="9" style="10"/>
    <col min="6407" max="6408" width="9" style="10" customWidth="1"/>
    <col min="6409" max="6412" width="0" style="10" hidden="1" customWidth="1"/>
    <col min="6413" max="6651" width="9" style="10"/>
    <col min="6652" max="6652" width="4.125" style="10" customWidth="1"/>
    <col min="6653" max="6653" width="4.5" style="10" customWidth="1"/>
    <col min="6654" max="6654" width="2.875" style="10" customWidth="1"/>
    <col min="6655" max="6655" width="13.125" style="10" customWidth="1"/>
    <col min="6656" max="6656" width="6.625" style="10" customWidth="1"/>
    <col min="6657" max="6657" width="0" style="10" hidden="1" customWidth="1"/>
    <col min="6658" max="6659" width="10.625" style="10" customWidth="1"/>
    <col min="6660" max="6661" width="15.625" style="10" customWidth="1"/>
    <col min="6662" max="6662" width="9" style="10"/>
    <col min="6663" max="6664" width="9" style="10" customWidth="1"/>
    <col min="6665" max="6668" width="0" style="10" hidden="1" customWidth="1"/>
    <col min="6669" max="6907" width="9" style="10"/>
    <col min="6908" max="6908" width="4.125" style="10" customWidth="1"/>
    <col min="6909" max="6909" width="4.5" style="10" customWidth="1"/>
    <col min="6910" max="6910" width="2.875" style="10" customWidth="1"/>
    <col min="6911" max="6911" width="13.125" style="10" customWidth="1"/>
    <col min="6912" max="6912" width="6.625" style="10" customWidth="1"/>
    <col min="6913" max="6913" width="0" style="10" hidden="1" customWidth="1"/>
    <col min="6914" max="6915" width="10.625" style="10" customWidth="1"/>
    <col min="6916" max="6917" width="15.625" style="10" customWidth="1"/>
    <col min="6918" max="6918" width="9" style="10"/>
    <col min="6919" max="6920" width="9" style="10" customWidth="1"/>
    <col min="6921" max="6924" width="0" style="10" hidden="1" customWidth="1"/>
    <col min="6925" max="7163" width="9" style="10"/>
    <col min="7164" max="7164" width="4.125" style="10" customWidth="1"/>
    <col min="7165" max="7165" width="4.5" style="10" customWidth="1"/>
    <col min="7166" max="7166" width="2.875" style="10" customWidth="1"/>
    <col min="7167" max="7167" width="13.125" style="10" customWidth="1"/>
    <col min="7168" max="7168" width="6.625" style="10" customWidth="1"/>
    <col min="7169" max="7169" width="0" style="10" hidden="1" customWidth="1"/>
    <col min="7170" max="7171" width="10.625" style="10" customWidth="1"/>
    <col min="7172" max="7173" width="15.625" style="10" customWidth="1"/>
    <col min="7174" max="7174" width="9" style="10"/>
    <col min="7175" max="7176" width="9" style="10" customWidth="1"/>
    <col min="7177" max="7180" width="0" style="10" hidden="1" customWidth="1"/>
    <col min="7181" max="7419" width="9" style="10"/>
    <col min="7420" max="7420" width="4.125" style="10" customWidth="1"/>
    <col min="7421" max="7421" width="4.5" style="10" customWidth="1"/>
    <col min="7422" max="7422" width="2.875" style="10" customWidth="1"/>
    <col min="7423" max="7423" width="13.125" style="10" customWidth="1"/>
    <col min="7424" max="7424" width="6.625" style="10" customWidth="1"/>
    <col min="7425" max="7425" width="0" style="10" hidden="1" customWidth="1"/>
    <col min="7426" max="7427" width="10.625" style="10" customWidth="1"/>
    <col min="7428" max="7429" width="15.625" style="10" customWidth="1"/>
    <col min="7430" max="7430" width="9" style="10"/>
    <col min="7431" max="7432" width="9" style="10" customWidth="1"/>
    <col min="7433" max="7436" width="0" style="10" hidden="1" customWidth="1"/>
    <col min="7437" max="7675" width="9" style="10"/>
    <col min="7676" max="7676" width="4.125" style="10" customWidth="1"/>
    <col min="7677" max="7677" width="4.5" style="10" customWidth="1"/>
    <col min="7678" max="7678" width="2.875" style="10" customWidth="1"/>
    <col min="7679" max="7679" width="13.125" style="10" customWidth="1"/>
    <col min="7680" max="7680" width="6.625" style="10" customWidth="1"/>
    <col min="7681" max="7681" width="0" style="10" hidden="1" customWidth="1"/>
    <col min="7682" max="7683" width="10.625" style="10" customWidth="1"/>
    <col min="7684" max="7685" width="15.625" style="10" customWidth="1"/>
    <col min="7686" max="7686" width="9" style="10"/>
    <col min="7687" max="7688" width="9" style="10" customWidth="1"/>
    <col min="7689" max="7692" width="0" style="10" hidden="1" customWidth="1"/>
    <col min="7693" max="7931" width="9" style="10"/>
    <col min="7932" max="7932" width="4.125" style="10" customWidth="1"/>
    <col min="7933" max="7933" width="4.5" style="10" customWidth="1"/>
    <col min="7934" max="7934" width="2.875" style="10" customWidth="1"/>
    <col min="7935" max="7935" width="13.125" style="10" customWidth="1"/>
    <col min="7936" max="7936" width="6.625" style="10" customWidth="1"/>
    <col min="7937" max="7937" width="0" style="10" hidden="1" customWidth="1"/>
    <col min="7938" max="7939" width="10.625" style="10" customWidth="1"/>
    <col min="7940" max="7941" width="15.625" style="10" customWidth="1"/>
    <col min="7942" max="7942" width="9" style="10"/>
    <col min="7943" max="7944" width="9" style="10" customWidth="1"/>
    <col min="7945" max="7948" width="0" style="10" hidden="1" customWidth="1"/>
    <col min="7949" max="8187" width="9" style="10"/>
    <col min="8188" max="8188" width="4.125" style="10" customWidth="1"/>
    <col min="8189" max="8189" width="4.5" style="10" customWidth="1"/>
    <col min="8190" max="8190" width="2.875" style="10" customWidth="1"/>
    <col min="8191" max="8191" width="13.125" style="10" customWidth="1"/>
    <col min="8192" max="8192" width="6.625" style="10" customWidth="1"/>
    <col min="8193" max="8193" width="0" style="10" hidden="1" customWidth="1"/>
    <col min="8194" max="8195" width="10.625" style="10" customWidth="1"/>
    <col min="8196" max="8197" width="15.625" style="10" customWidth="1"/>
    <col min="8198" max="8198" width="9" style="10"/>
    <col min="8199" max="8200" width="9" style="10" customWidth="1"/>
    <col min="8201" max="8204" width="0" style="10" hidden="1" customWidth="1"/>
    <col min="8205" max="8443" width="9" style="10"/>
    <col min="8444" max="8444" width="4.125" style="10" customWidth="1"/>
    <col min="8445" max="8445" width="4.5" style="10" customWidth="1"/>
    <col min="8446" max="8446" width="2.875" style="10" customWidth="1"/>
    <col min="8447" max="8447" width="13.125" style="10" customWidth="1"/>
    <col min="8448" max="8448" width="6.625" style="10" customWidth="1"/>
    <col min="8449" max="8449" width="0" style="10" hidden="1" customWidth="1"/>
    <col min="8450" max="8451" width="10.625" style="10" customWidth="1"/>
    <col min="8452" max="8453" width="15.625" style="10" customWidth="1"/>
    <col min="8454" max="8454" width="9" style="10"/>
    <col min="8455" max="8456" width="9" style="10" customWidth="1"/>
    <col min="8457" max="8460" width="0" style="10" hidden="1" customWidth="1"/>
    <col min="8461" max="8699" width="9" style="10"/>
    <col min="8700" max="8700" width="4.125" style="10" customWidth="1"/>
    <col min="8701" max="8701" width="4.5" style="10" customWidth="1"/>
    <col min="8702" max="8702" width="2.875" style="10" customWidth="1"/>
    <col min="8703" max="8703" width="13.125" style="10" customWidth="1"/>
    <col min="8704" max="8704" width="6.625" style="10" customWidth="1"/>
    <col min="8705" max="8705" width="0" style="10" hidden="1" customWidth="1"/>
    <col min="8706" max="8707" width="10.625" style="10" customWidth="1"/>
    <col min="8708" max="8709" width="15.625" style="10" customWidth="1"/>
    <col min="8710" max="8710" width="9" style="10"/>
    <col min="8711" max="8712" width="9" style="10" customWidth="1"/>
    <col min="8713" max="8716" width="0" style="10" hidden="1" customWidth="1"/>
    <col min="8717" max="8955" width="9" style="10"/>
    <col min="8956" max="8956" width="4.125" style="10" customWidth="1"/>
    <col min="8957" max="8957" width="4.5" style="10" customWidth="1"/>
    <col min="8958" max="8958" width="2.875" style="10" customWidth="1"/>
    <col min="8959" max="8959" width="13.125" style="10" customWidth="1"/>
    <col min="8960" max="8960" width="6.625" style="10" customWidth="1"/>
    <col min="8961" max="8961" width="0" style="10" hidden="1" customWidth="1"/>
    <col min="8962" max="8963" width="10.625" style="10" customWidth="1"/>
    <col min="8964" max="8965" width="15.625" style="10" customWidth="1"/>
    <col min="8966" max="8966" width="9" style="10"/>
    <col min="8967" max="8968" width="9" style="10" customWidth="1"/>
    <col min="8969" max="8972" width="0" style="10" hidden="1" customWidth="1"/>
    <col min="8973" max="9211" width="9" style="10"/>
    <col min="9212" max="9212" width="4.125" style="10" customWidth="1"/>
    <col min="9213" max="9213" width="4.5" style="10" customWidth="1"/>
    <col min="9214" max="9214" width="2.875" style="10" customWidth="1"/>
    <col min="9215" max="9215" width="13.125" style="10" customWidth="1"/>
    <col min="9216" max="9216" width="6.625" style="10" customWidth="1"/>
    <col min="9217" max="9217" width="0" style="10" hidden="1" customWidth="1"/>
    <col min="9218" max="9219" width="10.625" style="10" customWidth="1"/>
    <col min="9220" max="9221" width="15.625" style="10" customWidth="1"/>
    <col min="9222" max="9222" width="9" style="10"/>
    <col min="9223" max="9224" width="9" style="10" customWidth="1"/>
    <col min="9225" max="9228" width="0" style="10" hidden="1" customWidth="1"/>
    <col min="9229" max="9467" width="9" style="10"/>
    <col min="9468" max="9468" width="4.125" style="10" customWidth="1"/>
    <col min="9469" max="9469" width="4.5" style="10" customWidth="1"/>
    <col min="9470" max="9470" width="2.875" style="10" customWidth="1"/>
    <col min="9471" max="9471" width="13.125" style="10" customWidth="1"/>
    <col min="9472" max="9472" width="6.625" style="10" customWidth="1"/>
    <col min="9473" max="9473" width="0" style="10" hidden="1" customWidth="1"/>
    <col min="9474" max="9475" width="10.625" style="10" customWidth="1"/>
    <col min="9476" max="9477" width="15.625" style="10" customWidth="1"/>
    <col min="9478" max="9478" width="9" style="10"/>
    <col min="9479" max="9480" width="9" style="10" customWidth="1"/>
    <col min="9481" max="9484" width="0" style="10" hidden="1" customWidth="1"/>
    <col min="9485" max="9723" width="9" style="10"/>
    <col min="9724" max="9724" width="4.125" style="10" customWidth="1"/>
    <col min="9725" max="9725" width="4.5" style="10" customWidth="1"/>
    <col min="9726" max="9726" width="2.875" style="10" customWidth="1"/>
    <col min="9727" max="9727" width="13.125" style="10" customWidth="1"/>
    <col min="9728" max="9728" width="6.625" style="10" customWidth="1"/>
    <col min="9729" max="9729" width="0" style="10" hidden="1" customWidth="1"/>
    <col min="9730" max="9731" width="10.625" style="10" customWidth="1"/>
    <col min="9732" max="9733" width="15.625" style="10" customWidth="1"/>
    <col min="9734" max="9734" width="9" style="10"/>
    <col min="9735" max="9736" width="9" style="10" customWidth="1"/>
    <col min="9737" max="9740" width="0" style="10" hidden="1" customWidth="1"/>
    <col min="9741" max="9979" width="9" style="10"/>
    <col min="9980" max="9980" width="4.125" style="10" customWidth="1"/>
    <col min="9981" max="9981" width="4.5" style="10" customWidth="1"/>
    <col min="9982" max="9982" width="2.875" style="10" customWidth="1"/>
    <col min="9983" max="9983" width="13.125" style="10" customWidth="1"/>
    <col min="9984" max="9984" width="6.625" style="10" customWidth="1"/>
    <col min="9985" max="9985" width="0" style="10" hidden="1" customWidth="1"/>
    <col min="9986" max="9987" width="10.625" style="10" customWidth="1"/>
    <col min="9988" max="9989" width="15.625" style="10" customWidth="1"/>
    <col min="9990" max="9990" width="9" style="10"/>
    <col min="9991" max="9992" width="9" style="10" customWidth="1"/>
    <col min="9993" max="9996" width="0" style="10" hidden="1" customWidth="1"/>
    <col min="9997" max="10235" width="9" style="10"/>
    <col min="10236" max="10236" width="4.125" style="10" customWidth="1"/>
    <col min="10237" max="10237" width="4.5" style="10" customWidth="1"/>
    <col min="10238" max="10238" width="2.875" style="10" customWidth="1"/>
    <col min="10239" max="10239" width="13.125" style="10" customWidth="1"/>
    <col min="10240" max="10240" width="6.625" style="10" customWidth="1"/>
    <col min="10241" max="10241" width="0" style="10" hidden="1" customWidth="1"/>
    <col min="10242" max="10243" width="10.625" style="10" customWidth="1"/>
    <col min="10244" max="10245" width="15.625" style="10" customWidth="1"/>
    <col min="10246" max="10246" width="9" style="10"/>
    <col min="10247" max="10248" width="9" style="10" customWidth="1"/>
    <col min="10249" max="10252" width="0" style="10" hidden="1" customWidth="1"/>
    <col min="10253" max="10491" width="9" style="10"/>
    <col min="10492" max="10492" width="4.125" style="10" customWidth="1"/>
    <col min="10493" max="10493" width="4.5" style="10" customWidth="1"/>
    <col min="10494" max="10494" width="2.875" style="10" customWidth="1"/>
    <col min="10495" max="10495" width="13.125" style="10" customWidth="1"/>
    <col min="10496" max="10496" width="6.625" style="10" customWidth="1"/>
    <col min="10497" max="10497" width="0" style="10" hidden="1" customWidth="1"/>
    <col min="10498" max="10499" width="10.625" style="10" customWidth="1"/>
    <col min="10500" max="10501" width="15.625" style="10" customWidth="1"/>
    <col min="10502" max="10502" width="9" style="10"/>
    <col min="10503" max="10504" width="9" style="10" customWidth="1"/>
    <col min="10505" max="10508" width="0" style="10" hidden="1" customWidth="1"/>
    <col min="10509" max="10747" width="9" style="10"/>
    <col min="10748" max="10748" width="4.125" style="10" customWidth="1"/>
    <col min="10749" max="10749" width="4.5" style="10" customWidth="1"/>
    <col min="10750" max="10750" width="2.875" style="10" customWidth="1"/>
    <col min="10751" max="10751" width="13.125" style="10" customWidth="1"/>
    <col min="10752" max="10752" width="6.625" style="10" customWidth="1"/>
    <col min="10753" max="10753" width="0" style="10" hidden="1" customWidth="1"/>
    <col min="10754" max="10755" width="10.625" style="10" customWidth="1"/>
    <col min="10756" max="10757" width="15.625" style="10" customWidth="1"/>
    <col min="10758" max="10758" width="9" style="10"/>
    <col min="10759" max="10760" width="9" style="10" customWidth="1"/>
    <col min="10761" max="10764" width="0" style="10" hidden="1" customWidth="1"/>
    <col min="10765" max="11003" width="9" style="10"/>
    <col min="11004" max="11004" width="4.125" style="10" customWidth="1"/>
    <col min="11005" max="11005" width="4.5" style="10" customWidth="1"/>
    <col min="11006" max="11006" width="2.875" style="10" customWidth="1"/>
    <col min="11007" max="11007" width="13.125" style="10" customWidth="1"/>
    <col min="11008" max="11008" width="6.625" style="10" customWidth="1"/>
    <col min="11009" max="11009" width="0" style="10" hidden="1" customWidth="1"/>
    <col min="11010" max="11011" width="10.625" style="10" customWidth="1"/>
    <col min="11012" max="11013" width="15.625" style="10" customWidth="1"/>
    <col min="11014" max="11014" width="9" style="10"/>
    <col min="11015" max="11016" width="9" style="10" customWidth="1"/>
    <col min="11017" max="11020" width="0" style="10" hidden="1" customWidth="1"/>
    <col min="11021" max="11259" width="9" style="10"/>
    <col min="11260" max="11260" width="4.125" style="10" customWidth="1"/>
    <col min="11261" max="11261" width="4.5" style="10" customWidth="1"/>
    <col min="11262" max="11262" width="2.875" style="10" customWidth="1"/>
    <col min="11263" max="11263" width="13.125" style="10" customWidth="1"/>
    <col min="11264" max="11264" width="6.625" style="10" customWidth="1"/>
    <col min="11265" max="11265" width="0" style="10" hidden="1" customWidth="1"/>
    <col min="11266" max="11267" width="10.625" style="10" customWidth="1"/>
    <col min="11268" max="11269" width="15.625" style="10" customWidth="1"/>
    <col min="11270" max="11270" width="9" style="10"/>
    <col min="11271" max="11272" width="9" style="10" customWidth="1"/>
    <col min="11273" max="11276" width="0" style="10" hidden="1" customWidth="1"/>
    <col min="11277" max="11515" width="9" style="10"/>
    <col min="11516" max="11516" width="4.125" style="10" customWidth="1"/>
    <col min="11517" max="11517" width="4.5" style="10" customWidth="1"/>
    <col min="11518" max="11518" width="2.875" style="10" customWidth="1"/>
    <col min="11519" max="11519" width="13.125" style="10" customWidth="1"/>
    <col min="11520" max="11520" width="6.625" style="10" customWidth="1"/>
    <col min="11521" max="11521" width="0" style="10" hidden="1" customWidth="1"/>
    <col min="11522" max="11523" width="10.625" style="10" customWidth="1"/>
    <col min="11524" max="11525" width="15.625" style="10" customWidth="1"/>
    <col min="11526" max="11526" width="9" style="10"/>
    <col min="11527" max="11528" width="9" style="10" customWidth="1"/>
    <col min="11529" max="11532" width="0" style="10" hidden="1" customWidth="1"/>
    <col min="11533" max="11771" width="9" style="10"/>
    <col min="11772" max="11772" width="4.125" style="10" customWidth="1"/>
    <col min="11773" max="11773" width="4.5" style="10" customWidth="1"/>
    <col min="11774" max="11774" width="2.875" style="10" customWidth="1"/>
    <col min="11775" max="11775" width="13.125" style="10" customWidth="1"/>
    <col min="11776" max="11776" width="6.625" style="10" customWidth="1"/>
    <col min="11777" max="11777" width="0" style="10" hidden="1" customWidth="1"/>
    <col min="11778" max="11779" width="10.625" style="10" customWidth="1"/>
    <col min="11780" max="11781" width="15.625" style="10" customWidth="1"/>
    <col min="11782" max="11782" width="9" style="10"/>
    <col min="11783" max="11784" width="9" style="10" customWidth="1"/>
    <col min="11785" max="11788" width="0" style="10" hidden="1" customWidth="1"/>
    <col min="11789" max="12027" width="9" style="10"/>
    <col min="12028" max="12028" width="4.125" style="10" customWidth="1"/>
    <col min="12029" max="12029" width="4.5" style="10" customWidth="1"/>
    <col min="12030" max="12030" width="2.875" style="10" customWidth="1"/>
    <col min="12031" max="12031" width="13.125" style="10" customWidth="1"/>
    <col min="12032" max="12032" width="6.625" style="10" customWidth="1"/>
    <col min="12033" max="12033" width="0" style="10" hidden="1" customWidth="1"/>
    <col min="12034" max="12035" width="10.625" style="10" customWidth="1"/>
    <col min="12036" max="12037" width="15.625" style="10" customWidth="1"/>
    <col min="12038" max="12038" width="9" style="10"/>
    <col min="12039" max="12040" width="9" style="10" customWidth="1"/>
    <col min="12041" max="12044" width="0" style="10" hidden="1" customWidth="1"/>
    <col min="12045" max="12283" width="9" style="10"/>
    <col min="12284" max="12284" width="4.125" style="10" customWidth="1"/>
    <col min="12285" max="12285" width="4.5" style="10" customWidth="1"/>
    <col min="12286" max="12286" width="2.875" style="10" customWidth="1"/>
    <col min="12287" max="12287" width="13.125" style="10" customWidth="1"/>
    <col min="12288" max="12288" width="6.625" style="10" customWidth="1"/>
    <col min="12289" max="12289" width="0" style="10" hidden="1" customWidth="1"/>
    <col min="12290" max="12291" width="10.625" style="10" customWidth="1"/>
    <col min="12292" max="12293" width="15.625" style="10" customWidth="1"/>
    <col min="12294" max="12294" width="9" style="10"/>
    <col min="12295" max="12296" width="9" style="10" customWidth="1"/>
    <col min="12297" max="12300" width="0" style="10" hidden="1" customWidth="1"/>
    <col min="12301" max="12539" width="9" style="10"/>
    <col min="12540" max="12540" width="4.125" style="10" customWidth="1"/>
    <col min="12541" max="12541" width="4.5" style="10" customWidth="1"/>
    <col min="12542" max="12542" width="2.875" style="10" customWidth="1"/>
    <col min="12543" max="12543" width="13.125" style="10" customWidth="1"/>
    <col min="12544" max="12544" width="6.625" style="10" customWidth="1"/>
    <col min="12545" max="12545" width="0" style="10" hidden="1" customWidth="1"/>
    <col min="12546" max="12547" width="10.625" style="10" customWidth="1"/>
    <col min="12548" max="12549" width="15.625" style="10" customWidth="1"/>
    <col min="12550" max="12550" width="9" style="10"/>
    <col min="12551" max="12552" width="9" style="10" customWidth="1"/>
    <col min="12553" max="12556" width="0" style="10" hidden="1" customWidth="1"/>
    <col min="12557" max="12795" width="9" style="10"/>
    <col min="12796" max="12796" width="4.125" style="10" customWidth="1"/>
    <col min="12797" max="12797" width="4.5" style="10" customWidth="1"/>
    <col min="12798" max="12798" width="2.875" style="10" customWidth="1"/>
    <col min="12799" max="12799" width="13.125" style="10" customWidth="1"/>
    <col min="12800" max="12800" width="6.625" style="10" customWidth="1"/>
    <col min="12801" max="12801" width="0" style="10" hidden="1" customWidth="1"/>
    <col min="12802" max="12803" width="10.625" style="10" customWidth="1"/>
    <col min="12804" max="12805" width="15.625" style="10" customWidth="1"/>
    <col min="12806" max="12806" width="9" style="10"/>
    <col min="12807" max="12808" width="9" style="10" customWidth="1"/>
    <col min="12809" max="12812" width="0" style="10" hidden="1" customWidth="1"/>
    <col min="12813" max="13051" width="9" style="10"/>
    <col min="13052" max="13052" width="4.125" style="10" customWidth="1"/>
    <col min="13053" max="13053" width="4.5" style="10" customWidth="1"/>
    <col min="13054" max="13054" width="2.875" style="10" customWidth="1"/>
    <col min="13055" max="13055" width="13.125" style="10" customWidth="1"/>
    <col min="13056" max="13056" width="6.625" style="10" customWidth="1"/>
    <col min="13057" max="13057" width="0" style="10" hidden="1" customWidth="1"/>
    <col min="13058" max="13059" width="10.625" style="10" customWidth="1"/>
    <col min="13060" max="13061" width="15.625" style="10" customWidth="1"/>
    <col min="13062" max="13062" width="9" style="10"/>
    <col min="13063" max="13064" width="9" style="10" customWidth="1"/>
    <col min="13065" max="13068" width="0" style="10" hidden="1" customWidth="1"/>
    <col min="13069" max="13307" width="9" style="10"/>
    <col min="13308" max="13308" width="4.125" style="10" customWidth="1"/>
    <col min="13309" max="13309" width="4.5" style="10" customWidth="1"/>
    <col min="13310" max="13310" width="2.875" style="10" customWidth="1"/>
    <col min="13311" max="13311" width="13.125" style="10" customWidth="1"/>
    <col min="13312" max="13312" width="6.625" style="10" customWidth="1"/>
    <col min="13313" max="13313" width="0" style="10" hidden="1" customWidth="1"/>
    <col min="13314" max="13315" width="10.625" style="10" customWidth="1"/>
    <col min="13316" max="13317" width="15.625" style="10" customWidth="1"/>
    <col min="13318" max="13318" width="9" style="10"/>
    <col min="13319" max="13320" width="9" style="10" customWidth="1"/>
    <col min="13321" max="13324" width="0" style="10" hidden="1" customWidth="1"/>
    <col min="13325" max="13563" width="9" style="10"/>
    <col min="13564" max="13564" width="4.125" style="10" customWidth="1"/>
    <col min="13565" max="13565" width="4.5" style="10" customWidth="1"/>
    <col min="13566" max="13566" width="2.875" style="10" customWidth="1"/>
    <col min="13567" max="13567" width="13.125" style="10" customWidth="1"/>
    <col min="13568" max="13568" width="6.625" style="10" customWidth="1"/>
    <col min="13569" max="13569" width="0" style="10" hidden="1" customWidth="1"/>
    <col min="13570" max="13571" width="10.625" style="10" customWidth="1"/>
    <col min="13572" max="13573" width="15.625" style="10" customWidth="1"/>
    <col min="13574" max="13574" width="9" style="10"/>
    <col min="13575" max="13576" width="9" style="10" customWidth="1"/>
    <col min="13577" max="13580" width="0" style="10" hidden="1" customWidth="1"/>
    <col min="13581" max="13819" width="9" style="10"/>
    <col min="13820" max="13820" width="4.125" style="10" customWidth="1"/>
    <col min="13821" max="13821" width="4.5" style="10" customWidth="1"/>
    <col min="13822" max="13822" width="2.875" style="10" customWidth="1"/>
    <col min="13823" max="13823" width="13.125" style="10" customWidth="1"/>
    <col min="13824" max="13824" width="6.625" style="10" customWidth="1"/>
    <col min="13825" max="13825" width="0" style="10" hidden="1" customWidth="1"/>
    <col min="13826" max="13827" width="10.625" style="10" customWidth="1"/>
    <col min="13828" max="13829" width="15.625" style="10" customWidth="1"/>
    <col min="13830" max="13830" width="9" style="10"/>
    <col min="13831" max="13832" width="9" style="10" customWidth="1"/>
    <col min="13833" max="13836" width="0" style="10" hidden="1" customWidth="1"/>
    <col min="13837" max="14075" width="9" style="10"/>
    <col min="14076" max="14076" width="4.125" style="10" customWidth="1"/>
    <col min="14077" max="14077" width="4.5" style="10" customWidth="1"/>
    <col min="14078" max="14078" width="2.875" style="10" customWidth="1"/>
    <col min="14079" max="14079" width="13.125" style="10" customWidth="1"/>
    <col min="14080" max="14080" width="6.625" style="10" customWidth="1"/>
    <col min="14081" max="14081" width="0" style="10" hidden="1" customWidth="1"/>
    <col min="14082" max="14083" width="10.625" style="10" customWidth="1"/>
    <col min="14084" max="14085" width="15.625" style="10" customWidth="1"/>
    <col min="14086" max="14086" width="9" style="10"/>
    <col min="14087" max="14088" width="9" style="10" customWidth="1"/>
    <col min="14089" max="14092" width="0" style="10" hidden="1" customWidth="1"/>
    <col min="14093" max="14331" width="9" style="10"/>
    <col min="14332" max="14332" width="4.125" style="10" customWidth="1"/>
    <col min="14333" max="14333" width="4.5" style="10" customWidth="1"/>
    <col min="14334" max="14334" width="2.875" style="10" customWidth="1"/>
    <col min="14335" max="14335" width="13.125" style="10" customWidth="1"/>
    <col min="14336" max="14336" width="6.625" style="10" customWidth="1"/>
    <col min="14337" max="14337" width="0" style="10" hidden="1" customWidth="1"/>
    <col min="14338" max="14339" width="10.625" style="10" customWidth="1"/>
    <col min="14340" max="14341" width="15.625" style="10" customWidth="1"/>
    <col min="14342" max="14342" width="9" style="10"/>
    <col min="14343" max="14344" width="9" style="10" customWidth="1"/>
    <col min="14345" max="14348" width="0" style="10" hidden="1" customWidth="1"/>
    <col min="14349" max="14587" width="9" style="10"/>
    <col min="14588" max="14588" width="4.125" style="10" customWidth="1"/>
    <col min="14589" max="14589" width="4.5" style="10" customWidth="1"/>
    <col min="14590" max="14590" width="2.875" style="10" customWidth="1"/>
    <col min="14591" max="14591" width="13.125" style="10" customWidth="1"/>
    <col min="14592" max="14592" width="6.625" style="10" customWidth="1"/>
    <col min="14593" max="14593" width="0" style="10" hidden="1" customWidth="1"/>
    <col min="14594" max="14595" width="10.625" style="10" customWidth="1"/>
    <col min="14596" max="14597" width="15.625" style="10" customWidth="1"/>
    <col min="14598" max="14598" width="9" style="10"/>
    <col min="14599" max="14600" width="9" style="10" customWidth="1"/>
    <col min="14601" max="14604" width="0" style="10" hidden="1" customWidth="1"/>
    <col min="14605" max="14843" width="9" style="10"/>
    <col min="14844" max="14844" width="4.125" style="10" customWidth="1"/>
    <col min="14845" max="14845" width="4.5" style="10" customWidth="1"/>
    <col min="14846" max="14846" width="2.875" style="10" customWidth="1"/>
    <col min="14847" max="14847" width="13.125" style="10" customWidth="1"/>
    <col min="14848" max="14848" width="6.625" style="10" customWidth="1"/>
    <col min="14849" max="14849" width="0" style="10" hidden="1" customWidth="1"/>
    <col min="14850" max="14851" width="10.625" style="10" customWidth="1"/>
    <col min="14852" max="14853" width="15.625" style="10" customWidth="1"/>
    <col min="14854" max="14854" width="9" style="10"/>
    <col min="14855" max="14856" width="9" style="10" customWidth="1"/>
    <col min="14857" max="14860" width="0" style="10" hidden="1" customWidth="1"/>
    <col min="14861" max="15099" width="9" style="10"/>
    <col min="15100" max="15100" width="4.125" style="10" customWidth="1"/>
    <col min="15101" max="15101" width="4.5" style="10" customWidth="1"/>
    <col min="15102" max="15102" width="2.875" style="10" customWidth="1"/>
    <col min="15103" max="15103" width="13.125" style="10" customWidth="1"/>
    <col min="15104" max="15104" width="6.625" style="10" customWidth="1"/>
    <col min="15105" max="15105" width="0" style="10" hidden="1" customWidth="1"/>
    <col min="15106" max="15107" width="10.625" style="10" customWidth="1"/>
    <col min="15108" max="15109" width="15.625" style="10" customWidth="1"/>
    <col min="15110" max="15110" width="9" style="10"/>
    <col min="15111" max="15112" width="9" style="10" customWidth="1"/>
    <col min="15113" max="15116" width="0" style="10" hidden="1" customWidth="1"/>
    <col min="15117" max="15355" width="9" style="10"/>
    <col min="15356" max="15356" width="4.125" style="10" customWidth="1"/>
    <col min="15357" max="15357" width="4.5" style="10" customWidth="1"/>
    <col min="15358" max="15358" width="2.875" style="10" customWidth="1"/>
    <col min="15359" max="15359" width="13.125" style="10" customWidth="1"/>
    <col min="15360" max="15360" width="6.625" style="10" customWidth="1"/>
    <col min="15361" max="15361" width="0" style="10" hidden="1" customWidth="1"/>
    <col min="15362" max="15363" width="10.625" style="10" customWidth="1"/>
    <col min="15364" max="15365" width="15.625" style="10" customWidth="1"/>
    <col min="15366" max="15366" width="9" style="10"/>
    <col min="15367" max="15368" width="9" style="10" customWidth="1"/>
    <col min="15369" max="15372" width="0" style="10" hidden="1" customWidth="1"/>
    <col min="15373" max="15611" width="9" style="10"/>
    <col min="15612" max="15612" width="4.125" style="10" customWidth="1"/>
    <col min="15613" max="15613" width="4.5" style="10" customWidth="1"/>
    <col min="15614" max="15614" width="2.875" style="10" customWidth="1"/>
    <col min="15615" max="15615" width="13.125" style="10" customWidth="1"/>
    <col min="15616" max="15616" width="6.625" style="10" customWidth="1"/>
    <col min="15617" max="15617" width="0" style="10" hidden="1" customWidth="1"/>
    <col min="15618" max="15619" width="10.625" style="10" customWidth="1"/>
    <col min="15620" max="15621" width="15.625" style="10" customWidth="1"/>
    <col min="15622" max="15622" width="9" style="10"/>
    <col min="15623" max="15624" width="9" style="10" customWidth="1"/>
    <col min="15625" max="15628" width="0" style="10" hidden="1" customWidth="1"/>
    <col min="15629" max="15867" width="9" style="10"/>
    <col min="15868" max="15868" width="4.125" style="10" customWidth="1"/>
    <col min="15869" max="15869" width="4.5" style="10" customWidth="1"/>
    <col min="15870" max="15870" width="2.875" style="10" customWidth="1"/>
    <col min="15871" max="15871" width="13.125" style="10" customWidth="1"/>
    <col min="15872" max="15872" width="6.625" style="10" customWidth="1"/>
    <col min="15873" max="15873" width="0" style="10" hidden="1" customWidth="1"/>
    <col min="15874" max="15875" width="10.625" style="10" customWidth="1"/>
    <col min="15876" max="15877" width="15.625" style="10" customWidth="1"/>
    <col min="15878" max="15878" width="9" style="10"/>
    <col min="15879" max="15880" width="9" style="10" customWidth="1"/>
    <col min="15881" max="15884" width="0" style="10" hidden="1" customWidth="1"/>
    <col min="15885" max="16123" width="9" style="10"/>
    <col min="16124" max="16124" width="4.125" style="10" customWidth="1"/>
    <col min="16125" max="16125" width="4.5" style="10" customWidth="1"/>
    <col min="16126" max="16126" width="2.875" style="10" customWidth="1"/>
    <col min="16127" max="16127" width="13.125" style="10" customWidth="1"/>
    <col min="16128" max="16128" width="6.625" style="10" customWidth="1"/>
    <col min="16129" max="16129" width="0" style="10" hidden="1" customWidth="1"/>
    <col min="16130" max="16131" width="10.625" style="10" customWidth="1"/>
    <col min="16132" max="16133" width="15.625" style="10" customWidth="1"/>
    <col min="16134" max="16134" width="9" style="10"/>
    <col min="16135" max="16136" width="9" style="10" customWidth="1"/>
    <col min="16137" max="16140" width="0" style="10" hidden="1" customWidth="1"/>
    <col min="16141" max="16384" width="9" style="10"/>
  </cols>
  <sheetData>
    <row r="1" spans="1:16" ht="20.100000000000001" customHeight="1">
      <c r="A1" s="77" t="s">
        <v>48</v>
      </c>
    </row>
    <row r="2" spans="1:16" ht="20.100000000000001" customHeight="1">
      <c r="A2" s="224" t="s">
        <v>45</v>
      </c>
      <c r="B2" s="224"/>
      <c r="C2" s="224"/>
      <c r="D2" s="224"/>
      <c r="E2" s="224"/>
      <c r="F2" s="224"/>
      <c r="G2" s="224"/>
      <c r="H2" s="224"/>
      <c r="I2" s="224"/>
    </row>
    <row r="3" spans="1:16" ht="23.25" customHeight="1">
      <c r="A3" s="225" t="s">
        <v>12</v>
      </c>
      <c r="B3" s="225"/>
      <c r="C3" s="225"/>
      <c r="D3" s="226"/>
      <c r="E3" s="226"/>
      <c r="F3" s="226"/>
      <c r="G3" s="226"/>
      <c r="H3" s="226"/>
      <c r="I3" s="226"/>
      <c r="J3" s="11"/>
      <c r="K3" s="11"/>
      <c r="L3" s="11"/>
      <c r="M3" s="11"/>
      <c r="N3" s="11"/>
      <c r="O3" s="11"/>
      <c r="P3" s="11"/>
    </row>
    <row r="4" spans="1:16" ht="23.25" customHeight="1">
      <c r="A4" s="246" t="s">
        <v>61</v>
      </c>
      <c r="B4" s="246"/>
      <c r="C4" s="246"/>
      <c r="D4" s="247" t="s">
        <v>62</v>
      </c>
      <c r="E4" s="247"/>
      <c r="F4" s="247"/>
      <c r="G4" s="247"/>
      <c r="H4" s="247"/>
      <c r="I4" s="247"/>
      <c r="J4" s="11"/>
      <c r="K4" s="11"/>
      <c r="L4" s="11"/>
      <c r="M4" s="11"/>
      <c r="N4" s="11"/>
      <c r="O4" s="11"/>
      <c r="P4" s="11"/>
    </row>
    <row r="5" spans="1:16" ht="50.1" customHeight="1">
      <c r="A5" s="228" t="s">
        <v>13</v>
      </c>
      <c r="B5" s="228"/>
      <c r="C5" s="228"/>
      <c r="D5" s="245"/>
      <c r="E5" s="245"/>
      <c r="F5" s="245"/>
      <c r="G5" s="245"/>
      <c r="H5" s="245"/>
      <c r="I5" s="245"/>
      <c r="J5" s="11"/>
      <c r="K5" s="242" t="s">
        <v>20</v>
      </c>
      <c r="L5" s="243"/>
      <c r="M5" s="244"/>
      <c r="N5" s="83" t="s">
        <v>49</v>
      </c>
      <c r="O5" s="11"/>
      <c r="P5" s="11"/>
    </row>
    <row r="6" spans="1:16" s="17" customFormat="1" ht="60" customHeight="1">
      <c r="A6" s="215" t="s">
        <v>14</v>
      </c>
      <c r="B6" s="216"/>
      <c r="C6" s="217"/>
      <c r="D6" s="12" t="s">
        <v>15</v>
      </c>
      <c r="E6" s="55"/>
      <c r="F6" s="13" t="s">
        <v>16</v>
      </c>
      <c r="G6" s="12" t="s">
        <v>17</v>
      </c>
      <c r="H6" s="14" t="s">
        <v>18</v>
      </c>
      <c r="I6" s="12" t="s">
        <v>19</v>
      </c>
      <c r="J6" s="15"/>
      <c r="K6" s="159" t="s">
        <v>22</v>
      </c>
      <c r="L6" s="166"/>
      <c r="M6" s="163" t="s">
        <v>23</v>
      </c>
      <c r="N6" s="84" t="s">
        <v>56</v>
      </c>
      <c r="O6" s="15"/>
      <c r="P6" s="15"/>
    </row>
    <row r="7" spans="1:16" s="27" customFormat="1" ht="23.1" customHeight="1">
      <c r="A7" s="206" t="str">
        <f ca="1">①年月!A2</f>
        <v>①年月</v>
      </c>
      <c r="B7" s="207"/>
      <c r="C7" s="207"/>
      <c r="D7" s="240"/>
      <c r="E7" s="82" t="s">
        <v>21</v>
      </c>
      <c r="F7" s="20">
        <f>LOOKUP(MIN($D$7:$D$30),$K$7:$K$33,$N$7:$N$33)</f>
        <v>0</v>
      </c>
      <c r="G7" s="21">
        <f>①年月!F31</f>
        <v>0</v>
      </c>
      <c r="H7" s="22">
        <f>F7*G7</f>
        <v>0</v>
      </c>
      <c r="I7" s="23">
        <f>IF(D7&lt;=H7,D7,H7)</f>
        <v>0</v>
      </c>
      <c r="J7" s="24"/>
      <c r="K7" s="156">
        <v>0</v>
      </c>
      <c r="L7" s="164"/>
      <c r="M7" s="160">
        <v>0</v>
      </c>
      <c r="N7" s="25">
        <v>0</v>
      </c>
      <c r="O7" s="24"/>
      <c r="P7" s="24"/>
    </row>
    <row r="8" spans="1:16" ht="23.1" customHeight="1">
      <c r="A8" s="208"/>
      <c r="B8" s="209"/>
      <c r="C8" s="209"/>
      <c r="D8" s="240"/>
      <c r="E8" s="153" t="s">
        <v>25</v>
      </c>
      <c r="F8" s="30"/>
      <c r="G8" s="31"/>
      <c r="H8" s="32">
        <f>F8*G8</f>
        <v>0</v>
      </c>
      <c r="I8" s="33">
        <f>IF(D7&lt;=H8,D7,H8)</f>
        <v>0</v>
      </c>
      <c r="J8" s="11"/>
      <c r="K8" s="157">
        <v>1</v>
      </c>
      <c r="L8" s="165" t="s">
        <v>26</v>
      </c>
      <c r="M8" s="161">
        <v>130000</v>
      </c>
      <c r="N8" s="35">
        <v>980</v>
      </c>
      <c r="O8" s="11"/>
      <c r="P8" s="11"/>
    </row>
    <row r="9" spans="1:16" s="27" customFormat="1" ht="23.1" customHeight="1">
      <c r="A9" s="206" t="str">
        <f ca="1">②年月!A2:L2</f>
        <v>②年月</v>
      </c>
      <c r="B9" s="207"/>
      <c r="C9" s="207"/>
      <c r="D9" s="241"/>
      <c r="E9" s="82" t="s">
        <v>21</v>
      </c>
      <c r="F9" s="20">
        <f>LOOKUP(MIN($D$7:$D$30),$K$7:$K$33,$N$7:$N$33)</f>
        <v>0</v>
      </c>
      <c r="G9" s="21">
        <f>②年月!F31</f>
        <v>0</v>
      </c>
      <c r="H9" s="22">
        <f t="shared" ref="H9:H30" si="0">F9*G9</f>
        <v>0</v>
      </c>
      <c r="I9" s="23">
        <f>IF(D9&lt;=H9,D9,H9)</f>
        <v>0</v>
      </c>
      <c r="J9" s="24"/>
      <c r="K9" s="157">
        <v>130000</v>
      </c>
      <c r="L9" s="165" t="s">
        <v>26</v>
      </c>
      <c r="M9" s="161">
        <v>138000</v>
      </c>
      <c r="N9" s="35">
        <v>1050</v>
      </c>
      <c r="O9" s="24"/>
      <c r="P9" s="24"/>
    </row>
    <row r="10" spans="1:16" ht="23.1" customHeight="1">
      <c r="A10" s="208"/>
      <c r="B10" s="209"/>
      <c r="C10" s="209"/>
      <c r="D10" s="241"/>
      <c r="E10" s="153" t="s">
        <v>25</v>
      </c>
      <c r="F10" s="30"/>
      <c r="G10" s="31"/>
      <c r="H10" s="32">
        <f t="shared" si="0"/>
        <v>0</v>
      </c>
      <c r="I10" s="33">
        <f>IF(D9&lt;=H10,D9,H10)</f>
        <v>0</v>
      </c>
      <c r="J10" s="11"/>
      <c r="K10" s="157">
        <v>138000</v>
      </c>
      <c r="L10" s="165" t="s">
        <v>26</v>
      </c>
      <c r="M10" s="161">
        <v>146000</v>
      </c>
      <c r="N10" s="35">
        <v>1110</v>
      </c>
      <c r="O10" s="11"/>
      <c r="P10" s="11"/>
    </row>
    <row r="11" spans="1:16" s="27" customFormat="1" ht="23.1" customHeight="1">
      <c r="A11" s="206" t="str">
        <f ca="1">③年月!A2:L2</f>
        <v>③年月</v>
      </c>
      <c r="B11" s="207"/>
      <c r="C11" s="207"/>
      <c r="D11" s="239"/>
      <c r="E11" s="82" t="s">
        <v>21</v>
      </c>
      <c r="F11" s="20">
        <f>LOOKUP(MIN($D$7:$D$30),$K$7:$K$33,$N$7:$N$33)</f>
        <v>0</v>
      </c>
      <c r="G11" s="21">
        <f>③年月!F31</f>
        <v>0</v>
      </c>
      <c r="H11" s="22">
        <f t="shared" si="0"/>
        <v>0</v>
      </c>
      <c r="I11" s="23">
        <f>IF(D11&lt;=H11,D11,H11)</f>
        <v>0</v>
      </c>
      <c r="J11" s="24"/>
      <c r="K11" s="157">
        <v>146000</v>
      </c>
      <c r="L11" s="165" t="s">
        <v>26</v>
      </c>
      <c r="M11" s="161">
        <v>155000</v>
      </c>
      <c r="N11" s="35">
        <v>1170</v>
      </c>
      <c r="O11" s="24"/>
      <c r="P11" s="24"/>
    </row>
    <row r="12" spans="1:16" ht="23.1" customHeight="1">
      <c r="A12" s="208"/>
      <c r="B12" s="209"/>
      <c r="C12" s="209"/>
      <c r="D12" s="239"/>
      <c r="E12" s="153" t="s">
        <v>25</v>
      </c>
      <c r="F12" s="30"/>
      <c r="G12" s="31"/>
      <c r="H12" s="32">
        <f t="shared" si="0"/>
        <v>0</v>
      </c>
      <c r="I12" s="33">
        <f>IF(D11&lt;=H12,D11,H12)</f>
        <v>0</v>
      </c>
      <c r="J12" s="11"/>
      <c r="K12" s="157">
        <v>155000</v>
      </c>
      <c r="L12" s="165" t="s">
        <v>26</v>
      </c>
      <c r="M12" s="161">
        <v>165000</v>
      </c>
      <c r="N12" s="35">
        <v>1250</v>
      </c>
      <c r="O12" s="11"/>
      <c r="P12" s="11"/>
    </row>
    <row r="13" spans="1:16" s="27" customFormat="1" ht="23.1" customHeight="1">
      <c r="A13" s="206" t="str">
        <f ca="1">④年月!A2:L2</f>
        <v>④年月</v>
      </c>
      <c r="B13" s="207"/>
      <c r="C13" s="207"/>
      <c r="D13" s="239"/>
      <c r="E13" s="82" t="s">
        <v>21</v>
      </c>
      <c r="F13" s="20">
        <f>LOOKUP(MIN($D$7:$D$30),$K$7:$K$33,$N$7:$N$33)</f>
        <v>0</v>
      </c>
      <c r="G13" s="21">
        <f>④年月!F31</f>
        <v>0</v>
      </c>
      <c r="H13" s="22">
        <f t="shared" si="0"/>
        <v>0</v>
      </c>
      <c r="I13" s="23">
        <f>IF(D13&lt;=H13,D13,H13)</f>
        <v>0</v>
      </c>
      <c r="J13" s="24"/>
      <c r="K13" s="157">
        <v>165000</v>
      </c>
      <c r="L13" s="165" t="s">
        <v>26</v>
      </c>
      <c r="M13" s="161">
        <v>175000</v>
      </c>
      <c r="N13" s="35">
        <v>1330</v>
      </c>
      <c r="O13" s="24"/>
      <c r="P13" s="24"/>
    </row>
    <row r="14" spans="1:16" ht="23.1" customHeight="1">
      <c r="A14" s="208"/>
      <c r="B14" s="209"/>
      <c r="C14" s="209"/>
      <c r="D14" s="239"/>
      <c r="E14" s="153" t="s">
        <v>25</v>
      </c>
      <c r="F14" s="30"/>
      <c r="G14" s="31"/>
      <c r="H14" s="32">
        <f t="shared" si="0"/>
        <v>0</v>
      </c>
      <c r="I14" s="33">
        <f>IF(D13&lt;=H14,D13,H14)</f>
        <v>0</v>
      </c>
      <c r="J14" s="11"/>
      <c r="K14" s="157">
        <v>175000</v>
      </c>
      <c r="L14" s="165" t="s">
        <v>26</v>
      </c>
      <c r="M14" s="161">
        <v>185000</v>
      </c>
      <c r="N14" s="35">
        <v>1410</v>
      </c>
      <c r="O14" s="11"/>
      <c r="P14" s="11"/>
    </row>
    <row r="15" spans="1:16" s="27" customFormat="1" ht="23.1" customHeight="1">
      <c r="A15" s="206" t="str">
        <f ca="1">⑤年月!A2:L2</f>
        <v>⑤年月</v>
      </c>
      <c r="B15" s="207"/>
      <c r="C15" s="207"/>
      <c r="D15" s="239"/>
      <c r="E15" s="82" t="s">
        <v>21</v>
      </c>
      <c r="F15" s="20">
        <f>LOOKUP(MIN($D$7:$D$30),$K$7:$K$33,$N$7:$N$33)</f>
        <v>0</v>
      </c>
      <c r="G15" s="21">
        <f>⑤年月!F31</f>
        <v>0</v>
      </c>
      <c r="H15" s="22">
        <f t="shared" si="0"/>
        <v>0</v>
      </c>
      <c r="I15" s="23">
        <f>IF(D15&lt;=H15,D15,H15)</f>
        <v>0</v>
      </c>
      <c r="J15" s="24"/>
      <c r="K15" s="157">
        <v>185000</v>
      </c>
      <c r="L15" s="165" t="s">
        <v>26</v>
      </c>
      <c r="M15" s="161">
        <v>195000</v>
      </c>
      <c r="N15" s="35">
        <v>1490</v>
      </c>
      <c r="O15" s="24"/>
      <c r="P15" s="24"/>
    </row>
    <row r="16" spans="1:16" ht="23.1" customHeight="1">
      <c r="A16" s="208"/>
      <c r="B16" s="209"/>
      <c r="C16" s="209"/>
      <c r="D16" s="239"/>
      <c r="E16" s="153" t="s">
        <v>25</v>
      </c>
      <c r="F16" s="30"/>
      <c r="G16" s="31"/>
      <c r="H16" s="32">
        <f t="shared" si="0"/>
        <v>0</v>
      </c>
      <c r="I16" s="33">
        <f>IF(D15&lt;=H16,D15,H16)</f>
        <v>0</v>
      </c>
      <c r="J16" s="11"/>
      <c r="K16" s="157">
        <v>195000</v>
      </c>
      <c r="L16" s="165" t="s">
        <v>26</v>
      </c>
      <c r="M16" s="161">
        <v>210000</v>
      </c>
      <c r="N16" s="35">
        <v>1560</v>
      </c>
      <c r="O16" s="11"/>
      <c r="P16" s="11"/>
    </row>
    <row r="17" spans="1:16" s="27" customFormat="1" ht="23.1" customHeight="1">
      <c r="A17" s="206" t="str">
        <f ca="1">⑥年月!A2:L2</f>
        <v>⑥年月</v>
      </c>
      <c r="B17" s="207"/>
      <c r="C17" s="207"/>
      <c r="D17" s="239"/>
      <c r="E17" s="82" t="s">
        <v>21</v>
      </c>
      <c r="F17" s="20">
        <f>LOOKUP(MIN($D$7:$D$30),$K$7:$K$33,$N$7:$N$33)</f>
        <v>0</v>
      </c>
      <c r="G17" s="21">
        <f>⑥年月!F31</f>
        <v>0</v>
      </c>
      <c r="H17" s="22">
        <f t="shared" si="0"/>
        <v>0</v>
      </c>
      <c r="I17" s="23">
        <f>IF(D17&lt;=H17,D17,H17)</f>
        <v>0</v>
      </c>
      <c r="J17" s="24"/>
      <c r="K17" s="157">
        <v>210000</v>
      </c>
      <c r="L17" s="165" t="s">
        <v>26</v>
      </c>
      <c r="M17" s="161">
        <v>230000</v>
      </c>
      <c r="N17" s="35">
        <v>1720</v>
      </c>
      <c r="O17" s="24"/>
      <c r="P17" s="24"/>
    </row>
    <row r="18" spans="1:16" ht="23.1" customHeight="1">
      <c r="A18" s="208"/>
      <c r="B18" s="209"/>
      <c r="C18" s="209"/>
      <c r="D18" s="239"/>
      <c r="E18" s="153" t="s">
        <v>25</v>
      </c>
      <c r="F18" s="30"/>
      <c r="G18" s="31"/>
      <c r="H18" s="32">
        <f t="shared" si="0"/>
        <v>0</v>
      </c>
      <c r="I18" s="33">
        <f>IF(D17&lt;=H18,D17,H18)</f>
        <v>0</v>
      </c>
      <c r="J18" s="11"/>
      <c r="K18" s="157">
        <v>230000</v>
      </c>
      <c r="L18" s="165" t="s">
        <v>26</v>
      </c>
      <c r="M18" s="161">
        <v>250000</v>
      </c>
      <c r="N18" s="35">
        <v>1880</v>
      </c>
      <c r="O18" s="11"/>
      <c r="P18" s="11"/>
    </row>
    <row r="19" spans="1:16" s="27" customFormat="1" ht="23.1" customHeight="1">
      <c r="A19" s="206" t="str">
        <f ca="1">⑦年月!A2:L2</f>
        <v>⑦年月</v>
      </c>
      <c r="B19" s="207"/>
      <c r="C19" s="207"/>
      <c r="D19" s="239"/>
      <c r="E19" s="82" t="s">
        <v>21</v>
      </c>
      <c r="F19" s="20">
        <f>LOOKUP(MIN($D$7:$D$30),$K$7:$K$33,$N$7:$N$33)</f>
        <v>0</v>
      </c>
      <c r="G19" s="21">
        <f>⑦年月!F31</f>
        <v>0</v>
      </c>
      <c r="H19" s="22">
        <f t="shared" si="0"/>
        <v>0</v>
      </c>
      <c r="I19" s="23">
        <f>IF(D19&lt;=H19,D19,H19)</f>
        <v>0</v>
      </c>
      <c r="J19" s="24"/>
      <c r="K19" s="157">
        <v>250000</v>
      </c>
      <c r="L19" s="165" t="s">
        <v>26</v>
      </c>
      <c r="M19" s="161">
        <v>270000</v>
      </c>
      <c r="N19" s="35">
        <v>2030</v>
      </c>
      <c r="O19" s="24"/>
      <c r="P19" s="24"/>
    </row>
    <row r="20" spans="1:16" ht="23.1" customHeight="1">
      <c r="A20" s="208"/>
      <c r="B20" s="209"/>
      <c r="C20" s="209"/>
      <c r="D20" s="239"/>
      <c r="E20" s="153" t="s">
        <v>25</v>
      </c>
      <c r="F20" s="30"/>
      <c r="G20" s="31"/>
      <c r="H20" s="32">
        <f t="shared" si="0"/>
        <v>0</v>
      </c>
      <c r="I20" s="33">
        <f>IF(D19&lt;=H20,D19,H20)</f>
        <v>0</v>
      </c>
      <c r="J20" s="11"/>
      <c r="K20" s="157">
        <v>270000</v>
      </c>
      <c r="L20" s="165" t="s">
        <v>26</v>
      </c>
      <c r="M20" s="161">
        <v>290000</v>
      </c>
      <c r="N20" s="35">
        <v>2190</v>
      </c>
      <c r="O20" s="11"/>
      <c r="P20" s="11"/>
    </row>
    <row r="21" spans="1:16" s="27" customFormat="1" ht="23.1" customHeight="1">
      <c r="A21" s="206" t="str">
        <f ca="1">⑧年月!A2:L2</f>
        <v>⑧年月</v>
      </c>
      <c r="B21" s="207"/>
      <c r="C21" s="207"/>
      <c r="D21" s="239"/>
      <c r="E21" s="82" t="s">
        <v>21</v>
      </c>
      <c r="F21" s="20">
        <f>LOOKUP(MIN($D$7:$D$30),$K$7:$K$33,$N$7:$N$33)</f>
        <v>0</v>
      </c>
      <c r="G21" s="21">
        <f>⑧年月!F31</f>
        <v>0</v>
      </c>
      <c r="H21" s="22">
        <f t="shared" si="0"/>
        <v>0</v>
      </c>
      <c r="I21" s="23">
        <f>IF(D21&lt;=H21,D21,H21)</f>
        <v>0</v>
      </c>
      <c r="J21" s="24"/>
      <c r="K21" s="157">
        <v>290000</v>
      </c>
      <c r="L21" s="165" t="s">
        <v>26</v>
      </c>
      <c r="M21" s="161">
        <v>310000</v>
      </c>
      <c r="N21" s="35">
        <v>2350</v>
      </c>
      <c r="O21" s="24"/>
      <c r="P21" s="24"/>
    </row>
    <row r="22" spans="1:16" ht="23.1" customHeight="1">
      <c r="A22" s="208"/>
      <c r="B22" s="209"/>
      <c r="C22" s="209"/>
      <c r="D22" s="239"/>
      <c r="E22" s="153" t="s">
        <v>25</v>
      </c>
      <c r="F22" s="30"/>
      <c r="G22" s="31"/>
      <c r="H22" s="32">
        <f t="shared" si="0"/>
        <v>0</v>
      </c>
      <c r="I22" s="33">
        <f>IF(D21&lt;=H22,D21,H22)</f>
        <v>0</v>
      </c>
      <c r="J22" s="11"/>
      <c r="K22" s="157">
        <v>310000</v>
      </c>
      <c r="L22" s="165" t="s">
        <v>26</v>
      </c>
      <c r="M22" s="161">
        <v>330000</v>
      </c>
      <c r="N22" s="35">
        <v>2500</v>
      </c>
      <c r="O22" s="11"/>
      <c r="P22" s="11"/>
    </row>
    <row r="23" spans="1:16" s="27" customFormat="1" ht="23.1" customHeight="1">
      <c r="A23" s="206" t="str">
        <f ca="1">⑨年月!A2:L2</f>
        <v>⑨年月</v>
      </c>
      <c r="B23" s="207"/>
      <c r="C23" s="207"/>
      <c r="D23" s="239"/>
      <c r="E23" s="82" t="s">
        <v>21</v>
      </c>
      <c r="F23" s="20">
        <f>LOOKUP(MIN($D$7:$D$30),$K$7:$K$33,$N$7:$N$33)</f>
        <v>0</v>
      </c>
      <c r="G23" s="21">
        <f>⑨年月!F31</f>
        <v>0</v>
      </c>
      <c r="H23" s="22">
        <f t="shared" si="0"/>
        <v>0</v>
      </c>
      <c r="I23" s="23">
        <f>IF(D23&lt;=H23,D23,H23)</f>
        <v>0</v>
      </c>
      <c r="J23" s="24"/>
      <c r="K23" s="157">
        <v>330000</v>
      </c>
      <c r="L23" s="165" t="s">
        <v>26</v>
      </c>
      <c r="M23" s="161">
        <v>350000</v>
      </c>
      <c r="N23" s="35">
        <v>2660</v>
      </c>
      <c r="O23" s="24"/>
      <c r="P23" s="24"/>
    </row>
    <row r="24" spans="1:16" ht="23.1" customHeight="1">
      <c r="A24" s="208"/>
      <c r="B24" s="209"/>
      <c r="C24" s="209"/>
      <c r="D24" s="239"/>
      <c r="E24" s="153" t="s">
        <v>25</v>
      </c>
      <c r="F24" s="30"/>
      <c r="G24" s="31"/>
      <c r="H24" s="32">
        <f t="shared" si="0"/>
        <v>0</v>
      </c>
      <c r="I24" s="33">
        <f>IF(D23&lt;=H24,D23,H24)</f>
        <v>0</v>
      </c>
      <c r="J24" s="11"/>
      <c r="K24" s="157">
        <v>350000</v>
      </c>
      <c r="L24" s="165" t="s">
        <v>26</v>
      </c>
      <c r="M24" s="161">
        <v>370000</v>
      </c>
      <c r="N24" s="35">
        <v>2820</v>
      </c>
      <c r="O24" s="11"/>
      <c r="P24" s="11"/>
    </row>
    <row r="25" spans="1:16" s="27" customFormat="1" ht="23.1" customHeight="1">
      <c r="A25" s="206" t="str">
        <f ca="1">⑩年月!A2:L2</f>
        <v>⑩年月</v>
      </c>
      <c r="B25" s="207"/>
      <c r="C25" s="207"/>
      <c r="D25" s="239"/>
      <c r="E25" s="82" t="s">
        <v>21</v>
      </c>
      <c r="F25" s="20">
        <f>LOOKUP(MIN($D$7:$D$30),$K$7:$K$33,$N$7:$N$33)</f>
        <v>0</v>
      </c>
      <c r="G25" s="21">
        <f>⑩年月!F31</f>
        <v>0</v>
      </c>
      <c r="H25" s="22">
        <f t="shared" si="0"/>
        <v>0</v>
      </c>
      <c r="I25" s="23">
        <f>IF(D25&lt;=H25,D25,H25)</f>
        <v>0</v>
      </c>
      <c r="J25" s="24"/>
      <c r="K25" s="157">
        <v>370000</v>
      </c>
      <c r="L25" s="165" t="s">
        <v>26</v>
      </c>
      <c r="M25" s="161">
        <v>395000</v>
      </c>
      <c r="N25" s="35">
        <v>2980</v>
      </c>
      <c r="O25" s="24"/>
      <c r="P25" s="24"/>
    </row>
    <row r="26" spans="1:16" ht="23.1" customHeight="1">
      <c r="A26" s="208"/>
      <c r="B26" s="209"/>
      <c r="C26" s="209"/>
      <c r="D26" s="239"/>
      <c r="E26" s="153" t="s">
        <v>25</v>
      </c>
      <c r="F26" s="30"/>
      <c r="G26" s="36"/>
      <c r="H26" s="32">
        <f t="shared" si="0"/>
        <v>0</v>
      </c>
      <c r="I26" s="33">
        <f>IF(D25&lt;=H26,D25,H26)</f>
        <v>0</v>
      </c>
      <c r="J26" s="11"/>
      <c r="K26" s="157">
        <v>395000</v>
      </c>
      <c r="L26" s="165" t="s">
        <v>26</v>
      </c>
      <c r="M26" s="161">
        <v>425000</v>
      </c>
      <c r="N26" s="35">
        <v>3210</v>
      </c>
      <c r="O26" s="11"/>
      <c r="P26" s="11"/>
    </row>
    <row r="27" spans="1:16" s="27" customFormat="1" ht="23.1" customHeight="1">
      <c r="A27" s="206" t="str">
        <f ca="1">⑪年月!A2:L2</f>
        <v>⑪年月</v>
      </c>
      <c r="B27" s="207"/>
      <c r="C27" s="207"/>
      <c r="D27" s="239"/>
      <c r="E27" s="82" t="s">
        <v>21</v>
      </c>
      <c r="F27" s="20">
        <f>LOOKUP(MIN($D$7:$D$30),$K$7:$K$33,$N$7:$N$33)</f>
        <v>0</v>
      </c>
      <c r="G27" s="21">
        <f>⑪年月!F31</f>
        <v>0</v>
      </c>
      <c r="H27" s="22">
        <f t="shared" si="0"/>
        <v>0</v>
      </c>
      <c r="I27" s="23">
        <f>IF(D27&lt;=H27,D27,H27)</f>
        <v>0</v>
      </c>
      <c r="J27" s="24"/>
      <c r="K27" s="157">
        <v>425000</v>
      </c>
      <c r="L27" s="165" t="s">
        <v>26</v>
      </c>
      <c r="M27" s="161">
        <v>455000</v>
      </c>
      <c r="N27" s="35">
        <v>3450</v>
      </c>
      <c r="O27" s="24"/>
      <c r="P27" s="24"/>
    </row>
    <row r="28" spans="1:16" ht="23.1" customHeight="1">
      <c r="A28" s="208"/>
      <c r="B28" s="209"/>
      <c r="C28" s="209"/>
      <c r="D28" s="239"/>
      <c r="E28" s="153" t="s">
        <v>25</v>
      </c>
      <c r="F28" s="30"/>
      <c r="G28" s="31"/>
      <c r="H28" s="32">
        <f t="shared" si="0"/>
        <v>0</v>
      </c>
      <c r="I28" s="33">
        <f>IF(D27&lt;=H28,D27,H28)</f>
        <v>0</v>
      </c>
      <c r="J28" s="11"/>
      <c r="K28" s="157">
        <v>455000</v>
      </c>
      <c r="L28" s="165" t="s">
        <v>26</v>
      </c>
      <c r="M28" s="161">
        <v>485000</v>
      </c>
      <c r="N28" s="35">
        <v>3680</v>
      </c>
      <c r="O28" s="11"/>
      <c r="P28" s="11"/>
    </row>
    <row r="29" spans="1:16" s="27" customFormat="1" ht="23.1" customHeight="1">
      <c r="A29" s="206" t="str">
        <f ca="1">⑫年月!A2:L2</f>
        <v>⑫年月</v>
      </c>
      <c r="B29" s="207"/>
      <c r="C29" s="207"/>
      <c r="D29" s="239"/>
      <c r="E29" s="82" t="s">
        <v>21</v>
      </c>
      <c r="F29" s="20">
        <f>LOOKUP(MIN($D$7:$D$30),$K$7:$K$33,$N$7:$N$33)</f>
        <v>0</v>
      </c>
      <c r="G29" s="21">
        <f>⑫年月!F31</f>
        <v>0</v>
      </c>
      <c r="H29" s="22">
        <f t="shared" si="0"/>
        <v>0</v>
      </c>
      <c r="I29" s="23">
        <f>IF(D29&lt;=H29,D29,H29)</f>
        <v>0</v>
      </c>
      <c r="J29" s="24"/>
      <c r="K29" s="157">
        <v>485000</v>
      </c>
      <c r="L29" s="165" t="s">
        <v>26</v>
      </c>
      <c r="M29" s="161">
        <v>515000</v>
      </c>
      <c r="N29" s="35">
        <v>3920</v>
      </c>
      <c r="O29" s="24"/>
      <c r="P29" s="24"/>
    </row>
    <row r="30" spans="1:16" ht="23.1" customHeight="1">
      <c r="A30" s="208"/>
      <c r="B30" s="209"/>
      <c r="C30" s="209"/>
      <c r="D30" s="239"/>
      <c r="E30" s="153" t="s">
        <v>25</v>
      </c>
      <c r="F30" s="30"/>
      <c r="G30" s="31"/>
      <c r="H30" s="32">
        <f t="shared" si="0"/>
        <v>0</v>
      </c>
      <c r="I30" s="33">
        <f>IF(D29&lt;=H30,D29,H30)</f>
        <v>0</v>
      </c>
      <c r="J30" s="11"/>
      <c r="K30" s="157">
        <v>515000</v>
      </c>
      <c r="L30" s="165" t="s">
        <v>26</v>
      </c>
      <c r="M30" s="161">
        <v>545000</v>
      </c>
      <c r="N30" s="35">
        <v>4150</v>
      </c>
      <c r="O30" s="11"/>
      <c r="P30" s="11"/>
    </row>
    <row r="31" spans="1:16" ht="23.1" customHeight="1" thickBot="1">
      <c r="A31" s="37"/>
      <c r="B31" s="37"/>
      <c r="C31" s="37"/>
      <c r="D31" s="37"/>
      <c r="E31" s="38"/>
      <c r="F31" s="37"/>
      <c r="G31" s="37"/>
      <c r="H31" s="37"/>
      <c r="I31" s="37"/>
      <c r="J31" s="11"/>
      <c r="K31" s="157">
        <v>545000</v>
      </c>
      <c r="L31" s="165" t="s">
        <v>26</v>
      </c>
      <c r="M31" s="162">
        <v>575000</v>
      </c>
      <c r="N31" s="35">
        <v>4390</v>
      </c>
      <c r="O31" s="11"/>
      <c r="P31" s="11"/>
    </row>
    <row r="32" spans="1:16" ht="23.1" customHeight="1">
      <c r="A32" s="211" t="s">
        <v>27</v>
      </c>
      <c r="B32" s="212"/>
      <c r="C32" s="212"/>
      <c r="D32" s="212"/>
      <c r="E32" s="154" t="s">
        <v>21</v>
      </c>
      <c r="F32" s="40"/>
      <c r="G32" s="41">
        <f t="shared" ref="G32:I33" si="1">G7+G9+G11+G13+G15+G17+G19+G21+G23+G25+G27+G29</f>
        <v>0</v>
      </c>
      <c r="H32" s="42">
        <f t="shared" si="1"/>
        <v>0</v>
      </c>
      <c r="I32" s="43">
        <f t="shared" si="1"/>
        <v>0</v>
      </c>
      <c r="J32" s="11"/>
      <c r="K32" s="158">
        <v>575000</v>
      </c>
      <c r="L32" s="165" t="s">
        <v>26</v>
      </c>
      <c r="M32" s="162">
        <v>605000</v>
      </c>
      <c r="N32" s="50">
        <v>4620</v>
      </c>
      <c r="O32" s="11"/>
      <c r="P32" s="11"/>
    </row>
    <row r="33" spans="1:16" ht="23.1" customHeight="1" thickBot="1">
      <c r="A33" s="213"/>
      <c r="B33" s="214"/>
      <c r="C33" s="214"/>
      <c r="D33" s="214"/>
      <c r="E33" s="155" t="s">
        <v>25</v>
      </c>
      <c r="F33" s="45"/>
      <c r="G33" s="46">
        <f t="shared" si="1"/>
        <v>0</v>
      </c>
      <c r="H33" s="47">
        <f t="shared" si="1"/>
        <v>0</v>
      </c>
      <c r="I33" s="48">
        <f t="shared" si="1"/>
        <v>0</v>
      </c>
      <c r="J33" s="11"/>
      <c r="K33" s="158">
        <v>605000</v>
      </c>
      <c r="L33" s="165" t="s">
        <v>26</v>
      </c>
      <c r="M33" s="162"/>
      <c r="N33" s="50">
        <v>4860</v>
      </c>
      <c r="O33" s="11"/>
      <c r="P33" s="11"/>
    </row>
    <row r="34" spans="1:16" ht="20.100000000000001" customHeight="1">
      <c r="A34" s="37"/>
      <c r="B34" s="37"/>
      <c r="C34" s="37"/>
      <c r="D34" s="37"/>
      <c r="E34" s="38"/>
      <c r="F34" s="37"/>
      <c r="G34" s="37"/>
      <c r="H34" s="37"/>
      <c r="I34" s="37"/>
      <c r="J34" s="11"/>
    </row>
    <row r="35" spans="1:16" ht="20.100000000000001" customHeight="1">
      <c r="A35" s="37"/>
      <c r="B35" s="37"/>
      <c r="C35" s="37"/>
      <c r="D35" s="37"/>
      <c r="E35" s="38"/>
      <c r="F35" s="37"/>
      <c r="G35" s="37"/>
      <c r="H35" s="37"/>
      <c r="I35" s="37"/>
      <c r="J35" s="11"/>
    </row>
  </sheetData>
  <sheetProtection selectLockedCells="1"/>
  <mergeCells count="33">
    <mergeCell ref="K5:M5"/>
    <mergeCell ref="A2:I2"/>
    <mergeCell ref="A3:I3"/>
    <mergeCell ref="A5:C5"/>
    <mergeCell ref="D5:I5"/>
    <mergeCell ref="A4:C4"/>
    <mergeCell ref="D4:I4"/>
    <mergeCell ref="A6:C6"/>
    <mergeCell ref="A7:C8"/>
    <mergeCell ref="D7:D8"/>
    <mergeCell ref="A9:C10"/>
    <mergeCell ref="D9:D10"/>
    <mergeCell ref="A11:C12"/>
    <mergeCell ref="D11:D12"/>
    <mergeCell ref="A13:C14"/>
    <mergeCell ref="D13:D14"/>
    <mergeCell ref="A15:C16"/>
    <mergeCell ref="D15:D16"/>
    <mergeCell ref="A17:C18"/>
    <mergeCell ref="D17:D18"/>
    <mergeCell ref="A19:C20"/>
    <mergeCell ref="D19:D20"/>
    <mergeCell ref="A21:C22"/>
    <mergeCell ref="D21:D22"/>
    <mergeCell ref="A23:C24"/>
    <mergeCell ref="D23:D24"/>
    <mergeCell ref="A32:D33"/>
    <mergeCell ref="A25:C26"/>
    <mergeCell ref="D25:D26"/>
    <mergeCell ref="A27:C28"/>
    <mergeCell ref="D27:D28"/>
    <mergeCell ref="A29:C30"/>
    <mergeCell ref="D29:D30"/>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O32"/>
  <sheetViews>
    <sheetView zoomScaleNormal="100" workbookViewId="0">
      <selection activeCell="L17" sqref="L17"/>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5">
        <v>43101</v>
      </c>
      <c r="B2" s="256"/>
      <c r="C2" s="256"/>
      <c r="D2" s="256"/>
      <c r="E2" s="256"/>
      <c r="F2" s="256"/>
      <c r="G2" s="256"/>
      <c r="H2" s="256"/>
      <c r="I2" s="256"/>
      <c r="J2" s="256"/>
      <c r="K2" s="256"/>
      <c r="L2" s="256"/>
    </row>
    <row r="3" spans="1:15" ht="30" customHeight="1">
      <c r="A3" s="257" t="s">
        <v>53</v>
      </c>
      <c r="B3" s="257"/>
      <c r="C3" s="257" t="str">
        <f>IF('人件費総括表・遂行状況（様式6号別紙2-1）'!$B$3:$F$3="",
     "",
     '人件費総括表・遂行状況（様式6号別紙2-1）'!$B$3:$F$3)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44</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48" t="s">
        <v>54</v>
      </c>
      <c r="B7" s="249"/>
      <c r="C7" s="250" t="s">
        <v>30</v>
      </c>
      <c r="D7" s="250"/>
      <c r="E7" s="250"/>
      <c r="F7" s="251" t="s">
        <v>31</v>
      </c>
      <c r="G7" s="252"/>
      <c r="H7" s="252"/>
      <c r="I7" s="253"/>
      <c r="J7" s="251" t="s">
        <v>32</v>
      </c>
      <c r="K7" s="253"/>
      <c r="L7" s="101" t="s">
        <v>51</v>
      </c>
      <c r="M7" s="102" t="s">
        <v>33</v>
      </c>
      <c r="N7" s="103" t="s">
        <v>50</v>
      </c>
    </row>
    <row r="8" spans="1:15" ht="22.5" customHeight="1" thickBot="1">
      <c r="A8" s="191"/>
      <c r="B8" s="178" t="str">
        <f>IF(テーブル1[[#This Row],[列1]]="",
    "",
    TEXT(テーブル1[[#This Row],[列1]],"(aaa)"))</f>
        <v/>
      </c>
      <c r="C8" s="192" t="s">
        <v>55</v>
      </c>
      <c r="D8" s="105" t="s">
        <v>26</v>
      </c>
      <c r="E8" s="192" t="s">
        <v>55</v>
      </c>
      <c r="F8" s="108">
        <f>IFERROR(HOUR(テーブル1[[#This Row],[列4]]-テーブル1[[#This Row],[列13]]-テーブル1[[#This Row],[列2]]),
              0)</f>
        <v>0</v>
      </c>
      <c r="G8" s="107" t="s">
        <v>41</v>
      </c>
      <c r="H8" s="108" t="str">
        <f>IFERROR(IF(MINUTE(テーブル1[[#This Row],[列4]]-テーブル1[[#This Row],[列13]]-テーブル1[[#This Row],[列2]])&lt;30,
                  "00",
                  30),
              "00")</f>
        <v>00</v>
      </c>
      <c r="I8" s="109" t="s">
        <v>37</v>
      </c>
      <c r="J8" s="110">
        <f>IFERROR((テーブル1[[#This Row],[列5]]+テーブル1[[#This Row],[列7]]/60)*$C$5,"")</f>
        <v>0</v>
      </c>
      <c r="K8" s="179" t="s">
        <v>8</v>
      </c>
      <c r="L8" s="180"/>
      <c r="M8" s="190"/>
      <c r="N8" s="193"/>
      <c r="O8" s="115"/>
    </row>
    <row r="9" spans="1:15" ht="22.5" customHeight="1">
      <c r="A9" s="194"/>
      <c r="B9" s="117" t="str">
        <f>IF(テーブル1[[#This Row],[列1]]="",
    "",
    TEXT(テーブル1[[#This Row],[列1]],"(aaa)"))</f>
        <v/>
      </c>
      <c r="C9" s="195" t="s">
        <v>55</v>
      </c>
      <c r="D9" s="119" t="s">
        <v>26</v>
      </c>
      <c r="E9" s="196" t="s">
        <v>55</v>
      </c>
      <c r="F9" s="121">
        <f>IFERROR(HOUR(テーブル1[[#This Row],[列4]]-テーブル1[[#This Row],[列13]]-テーブル1[[#This Row],[列2]]),
              0)</f>
        <v>0</v>
      </c>
      <c r="G9" s="122" t="s">
        <v>41</v>
      </c>
      <c r="H9" s="123" t="str">
        <f>IFERROR(IF(MINUTE(テーブル1[[#This Row],[列4]]-テーブル1[[#This Row],[列13]]-テーブル1[[#This Row],[列2]])&lt;30,
                  "00",
                  30),
              "00")</f>
        <v>00</v>
      </c>
      <c r="I9" s="124" t="s">
        <v>37</v>
      </c>
      <c r="J9" s="125">
        <f>IFERROR((テーブル1[[#This Row],[列5]]+テーブル1[[#This Row],[列7]]/60)*$C$5,"")</f>
        <v>0</v>
      </c>
      <c r="K9" s="126" t="s">
        <v>8</v>
      </c>
      <c r="L9" s="127"/>
      <c r="M9" s="128"/>
      <c r="N9" s="114"/>
      <c r="O9" s="115"/>
    </row>
    <row r="10" spans="1:15" ht="22.5" customHeight="1">
      <c r="A10" s="116"/>
      <c r="B10" s="129" t="str">
        <f>IF(テーブル1[[#This Row],[列1]]="",
    "",
    TEXT(テーブル1[[#This Row],[列1]],"(aaa)"))</f>
        <v/>
      </c>
      <c r="C10" s="118" t="s">
        <v>55</v>
      </c>
      <c r="D10" s="119" t="s">
        <v>26</v>
      </c>
      <c r="E10" s="120" t="s">
        <v>55</v>
      </c>
      <c r="F10" s="121">
        <f>IFERROR(HOUR(テーブル1[[#This Row],[列4]]-テーブル1[[#This Row],[列13]]-テーブル1[[#This Row],[列2]]),
              0)</f>
        <v>0</v>
      </c>
      <c r="G10" s="122" t="s">
        <v>41</v>
      </c>
      <c r="H10" s="130" t="str">
        <f>IFERROR(IF(MINUTE(テーブル1[[#This Row],[列4]]-テーブル1[[#This Row],[列13]]-テーブル1[[#This Row],[列2]])&lt;30,
                  "00",
                  30),
              "00")</f>
        <v>00</v>
      </c>
      <c r="I10" s="124" t="s">
        <v>37</v>
      </c>
      <c r="J10" s="125">
        <f>IFERROR((テーブル1[[#This Row],[列5]]+テーブル1[[#This Row],[列7]]/60)*$C$5,"")</f>
        <v>0</v>
      </c>
      <c r="K10" s="126" t="s">
        <v>8</v>
      </c>
      <c r="L10" s="131"/>
      <c r="M10" s="128"/>
      <c r="N10" s="114"/>
      <c r="O10" s="115"/>
    </row>
    <row r="11" spans="1:15" ht="22.5" customHeight="1">
      <c r="A11" s="116"/>
      <c r="B11" s="129" t="str">
        <f>IF(テーブル1[[#This Row],[列1]]="",
    "",
    TEXT(テーブル1[[#This Row],[列1]],"(aaa)"))</f>
        <v/>
      </c>
      <c r="C11" s="118" t="s">
        <v>39</v>
      </c>
      <c r="D11" s="119" t="s">
        <v>40</v>
      </c>
      <c r="E11" s="120" t="s">
        <v>39</v>
      </c>
      <c r="F11" s="121">
        <f>IFERROR(HOUR(テーブル1[[#This Row],[列4]]-テーブル1[[#This Row],[列13]]-テーブル1[[#This Row],[列2]]),
              0)</f>
        <v>0</v>
      </c>
      <c r="G11" s="122" t="s">
        <v>41</v>
      </c>
      <c r="H11" s="130" t="str">
        <f>IFERROR(IF(MINUTE(テーブル1[[#This Row],[列4]]-テーブル1[[#This Row],[列13]]-テーブル1[[#This Row],[列2]])&lt;30,
                  "00",
                  30),
              "00")</f>
        <v>00</v>
      </c>
      <c r="I11" s="124" t="s">
        <v>37</v>
      </c>
      <c r="J11" s="125">
        <f>IFERROR((テーブル1[[#This Row],[列5]]+テーブル1[[#This Row],[列7]]/60)*$C$5,"")</f>
        <v>0</v>
      </c>
      <c r="K11" s="126" t="s">
        <v>8</v>
      </c>
      <c r="L11" s="131"/>
      <c r="M11" s="128"/>
      <c r="N11" s="114"/>
      <c r="O11" s="115"/>
    </row>
    <row r="12" spans="1:15" ht="22.5" customHeight="1">
      <c r="A12" s="116"/>
      <c r="B12" s="129" t="str">
        <f>IF(テーブル1[[#This Row],[列1]]="",
    "",
    TEXT(テーブル1[[#This Row],[列1]],"(aaa)"))</f>
        <v/>
      </c>
      <c r="C12" s="118" t="s">
        <v>39</v>
      </c>
      <c r="D12" s="119" t="s">
        <v>40</v>
      </c>
      <c r="E12" s="120" t="s">
        <v>39</v>
      </c>
      <c r="F12" s="121">
        <f>IFERROR(HOUR(テーブル1[[#This Row],[列4]]-テーブル1[[#This Row],[列13]]-テーブル1[[#This Row],[列2]]),
              0)</f>
        <v>0</v>
      </c>
      <c r="G12" s="122" t="s">
        <v>41</v>
      </c>
      <c r="H12" s="130" t="str">
        <f>IFERROR(IF(MINUTE(テーブル1[[#This Row],[列4]]-テーブル1[[#This Row],[列13]]-テーブル1[[#This Row],[列2]])&lt;30,
                  "00",
                  30),
              "00")</f>
        <v>00</v>
      </c>
      <c r="I12" s="124" t="s">
        <v>37</v>
      </c>
      <c r="J12" s="125">
        <f>IFERROR((テーブル1[[#This Row],[列5]]+テーブル1[[#This Row],[列7]]/60)*$C$5,"")</f>
        <v>0</v>
      </c>
      <c r="K12" s="126" t="s">
        <v>8</v>
      </c>
      <c r="L12" s="131"/>
      <c r="M12" s="128"/>
      <c r="N12" s="114"/>
      <c r="O12" s="115"/>
    </row>
    <row r="13" spans="1:15" ht="22.5" customHeight="1">
      <c r="A13" s="116"/>
      <c r="B13" s="129" t="str">
        <f>IF(テーブル1[[#This Row],[列1]]="",
    "",
    TEXT(テーブル1[[#This Row],[列1]],"(aaa)"))</f>
        <v/>
      </c>
      <c r="C13" s="118" t="s">
        <v>39</v>
      </c>
      <c r="D13" s="119" t="s">
        <v>40</v>
      </c>
      <c r="E13" s="120" t="s">
        <v>39</v>
      </c>
      <c r="F13" s="121">
        <f>IFERROR(HOUR(テーブル1[[#This Row],[列4]]-テーブル1[[#This Row],[列13]]-テーブル1[[#This Row],[列2]]),
              0)</f>
        <v>0</v>
      </c>
      <c r="G13" s="122" t="s">
        <v>41</v>
      </c>
      <c r="H13" s="130" t="str">
        <f>IFERROR(IF(MINUTE(テーブル1[[#This Row],[列4]]-テーブル1[[#This Row],[列13]]-テーブル1[[#This Row],[列2]])&lt;30,
                  "00",
                  30),
              "00")</f>
        <v>00</v>
      </c>
      <c r="I13" s="124" t="s">
        <v>37</v>
      </c>
      <c r="J13" s="125">
        <f>IFERROR((テーブル1[[#This Row],[列5]]+テーブル1[[#This Row],[列7]]/60)*$C$5,"")</f>
        <v>0</v>
      </c>
      <c r="K13" s="126" t="s">
        <v>8</v>
      </c>
      <c r="L13" s="131"/>
      <c r="M13" s="128"/>
      <c r="N13" s="114"/>
      <c r="O13" s="115"/>
    </row>
    <row r="14" spans="1:15" ht="22.5" customHeight="1">
      <c r="A14" s="116"/>
      <c r="B14" s="129" t="str">
        <f>IF(テーブル1[[#This Row],[列1]]="",
    "",
    TEXT(テーブル1[[#This Row],[列1]],"(aaa)"))</f>
        <v/>
      </c>
      <c r="C14" s="118" t="s">
        <v>39</v>
      </c>
      <c r="D14" s="119" t="s">
        <v>40</v>
      </c>
      <c r="E14" s="120" t="s">
        <v>39</v>
      </c>
      <c r="F14" s="121">
        <f>IFERROR(HOUR(テーブル1[[#This Row],[列4]]-テーブル1[[#This Row],[列13]]-テーブル1[[#This Row],[列2]]),
              0)</f>
        <v>0</v>
      </c>
      <c r="G14" s="122" t="s">
        <v>41</v>
      </c>
      <c r="H14" s="130" t="str">
        <f>IFERROR(IF(MINUTE(テーブル1[[#This Row],[列4]]-テーブル1[[#This Row],[列13]]-テーブル1[[#This Row],[列2]])&lt;30,
                  "00",
                  30),
              "00")</f>
        <v>00</v>
      </c>
      <c r="I14" s="124" t="s">
        <v>37</v>
      </c>
      <c r="J14" s="125">
        <f>IFERROR((テーブル1[[#This Row],[列5]]+テーブル1[[#This Row],[列7]]/60)*$C$5,"")</f>
        <v>0</v>
      </c>
      <c r="K14" s="126" t="s">
        <v>8</v>
      </c>
      <c r="L14" s="131"/>
      <c r="M14" s="128"/>
      <c r="N14" s="114"/>
      <c r="O14" s="115"/>
    </row>
    <row r="15" spans="1:15" ht="22.5" customHeight="1">
      <c r="A15" s="116"/>
      <c r="B15" s="129" t="str">
        <f>IF(テーブル1[[#This Row],[列1]]="",
    "",
    TEXT(テーブル1[[#This Row],[列1]],"(aaa)"))</f>
        <v/>
      </c>
      <c r="C15" s="118" t="s">
        <v>39</v>
      </c>
      <c r="D15" s="119" t="s">
        <v>40</v>
      </c>
      <c r="E15" s="120" t="s">
        <v>39</v>
      </c>
      <c r="F15" s="121">
        <f>IFERROR(HOUR(テーブル1[[#This Row],[列4]]-テーブル1[[#This Row],[列13]]-テーブル1[[#This Row],[列2]]),
              0)</f>
        <v>0</v>
      </c>
      <c r="G15" s="122" t="s">
        <v>41</v>
      </c>
      <c r="H15" s="130" t="str">
        <f>IFERROR(IF(MINUTE(テーブル1[[#This Row],[列4]]-テーブル1[[#This Row],[列13]]-テーブル1[[#This Row],[列2]])&lt;30,
                  "00",
                  30),
              "00")</f>
        <v>00</v>
      </c>
      <c r="I15" s="124" t="s">
        <v>37</v>
      </c>
      <c r="J15" s="125">
        <f>IFERROR((テーブル1[[#This Row],[列5]]+テーブル1[[#This Row],[列7]]/60)*$C$5,"")</f>
        <v>0</v>
      </c>
      <c r="K15" s="126" t="s">
        <v>8</v>
      </c>
      <c r="L15" s="131"/>
      <c r="M15" s="128"/>
      <c r="N15" s="114"/>
      <c r="O15" s="115"/>
    </row>
    <row r="16" spans="1:15" ht="22.5" customHeight="1">
      <c r="A16" s="116"/>
      <c r="B16" s="129" t="str">
        <f>IF(テーブル1[[#This Row],[列1]]="",
    "",
    TEXT(テーブル1[[#This Row],[列1]],"(aaa)"))</f>
        <v/>
      </c>
      <c r="C16" s="118" t="s">
        <v>39</v>
      </c>
      <c r="D16" s="119" t="s">
        <v>40</v>
      </c>
      <c r="E16" s="120" t="s">
        <v>39</v>
      </c>
      <c r="F16" s="121">
        <f>IFERROR(HOUR(テーブル1[[#This Row],[列4]]-テーブル1[[#This Row],[列13]]-テーブル1[[#This Row],[列2]]),
              0)</f>
        <v>0</v>
      </c>
      <c r="G16" s="122" t="s">
        <v>41</v>
      </c>
      <c r="H16" s="130" t="str">
        <f>IFERROR(IF(MINUTE(テーブル1[[#This Row],[列4]]-テーブル1[[#This Row],[列13]]-テーブル1[[#This Row],[列2]])&lt;30,
                  "00",
                  30),
              "00")</f>
        <v>00</v>
      </c>
      <c r="I16" s="124" t="s">
        <v>37</v>
      </c>
      <c r="J16" s="125">
        <f>IFERROR((テーブル1[[#This Row],[列5]]+テーブル1[[#This Row],[列7]]/60)*$C$5,"")</f>
        <v>0</v>
      </c>
      <c r="K16" s="126" t="s">
        <v>8</v>
      </c>
      <c r="L16" s="131"/>
      <c r="M16" s="128"/>
      <c r="N16" s="114"/>
      <c r="O16" s="115"/>
    </row>
    <row r="17" spans="1:15" ht="22.5" customHeight="1">
      <c r="A17" s="116"/>
      <c r="B17" s="129" t="str">
        <f>IF(テーブル1[[#This Row],[列1]]="",
    "",
    TEXT(テーブル1[[#This Row],[列1]],"(aaa)"))</f>
        <v/>
      </c>
      <c r="C17" s="118" t="s">
        <v>39</v>
      </c>
      <c r="D17" s="119" t="s">
        <v>40</v>
      </c>
      <c r="E17" s="120" t="s">
        <v>39</v>
      </c>
      <c r="F17" s="121">
        <f>IFERROR(HOUR(テーブル1[[#This Row],[列4]]-テーブル1[[#This Row],[列13]]-テーブル1[[#This Row],[列2]]),
              0)</f>
        <v>0</v>
      </c>
      <c r="G17" s="122" t="s">
        <v>41</v>
      </c>
      <c r="H17" s="130" t="str">
        <f>IFERROR(IF(MINUTE(テーブル1[[#This Row],[列4]]-テーブル1[[#This Row],[列13]]-テーブル1[[#This Row],[列2]])&lt;30,
                  "00",
                  30),
              "00")</f>
        <v>00</v>
      </c>
      <c r="I17" s="124" t="s">
        <v>37</v>
      </c>
      <c r="J17" s="125">
        <f>IFERROR((テーブル1[[#This Row],[列5]]+テーブル1[[#This Row],[列7]]/60)*$C$5,"")</f>
        <v>0</v>
      </c>
      <c r="K17" s="126" t="s">
        <v>8</v>
      </c>
      <c r="L17" s="131"/>
      <c r="M17" s="128"/>
      <c r="N17" s="114"/>
      <c r="O17" s="115"/>
    </row>
    <row r="18" spans="1:15" ht="22.5" customHeight="1">
      <c r="A18" s="116"/>
      <c r="B18" s="129" t="str">
        <f>IF(テーブル1[[#This Row],[列1]]="",
    "",
    TEXT(テーブル1[[#This Row],[列1]],"(aaa)"))</f>
        <v/>
      </c>
      <c r="C18" s="118" t="s">
        <v>39</v>
      </c>
      <c r="D18" s="119" t="s">
        <v>40</v>
      </c>
      <c r="E18" s="120" t="s">
        <v>39</v>
      </c>
      <c r="F18" s="121">
        <f>IFERROR(HOUR(テーブル1[[#This Row],[列4]]-テーブル1[[#This Row],[列13]]-テーブル1[[#This Row],[列2]]),
              0)</f>
        <v>0</v>
      </c>
      <c r="G18" s="122" t="s">
        <v>41</v>
      </c>
      <c r="H18" s="130" t="str">
        <f>IFERROR(IF(MINUTE(テーブル1[[#This Row],[列4]]-テーブル1[[#This Row],[列13]]-テーブル1[[#This Row],[列2]])&lt;30,
                  "00",
                  30),
              "00")</f>
        <v>00</v>
      </c>
      <c r="I18" s="124" t="s">
        <v>37</v>
      </c>
      <c r="J18" s="125">
        <f>IFERROR((テーブル1[[#This Row],[列5]]+テーブル1[[#This Row],[列7]]/60)*$C$5,"")</f>
        <v>0</v>
      </c>
      <c r="K18" s="126" t="s">
        <v>8</v>
      </c>
      <c r="L18" s="131"/>
      <c r="M18" s="128"/>
      <c r="N18" s="114"/>
      <c r="O18" s="115"/>
    </row>
    <row r="19" spans="1:15" ht="22.5" customHeight="1">
      <c r="A19" s="116"/>
      <c r="B19" s="129" t="str">
        <f>IF(テーブル1[[#This Row],[列1]]="",
    "",
    TEXT(テーブル1[[#This Row],[列1]],"(aaa)"))</f>
        <v/>
      </c>
      <c r="C19" s="118" t="s">
        <v>39</v>
      </c>
      <c r="D19" s="119" t="s">
        <v>40</v>
      </c>
      <c r="E19" s="120" t="s">
        <v>39</v>
      </c>
      <c r="F19" s="121">
        <f>IFERROR(HOUR(テーブル1[[#This Row],[列4]]-テーブル1[[#This Row],[列13]]-テーブル1[[#This Row],[列2]]),
              0)</f>
        <v>0</v>
      </c>
      <c r="G19" s="122" t="s">
        <v>41</v>
      </c>
      <c r="H19" s="130" t="str">
        <f>IFERROR(IF(MINUTE(テーブル1[[#This Row],[列4]]-テーブル1[[#This Row],[列13]]-テーブル1[[#This Row],[列2]])&lt;30,
                  "00",
                  30),
              "00")</f>
        <v>00</v>
      </c>
      <c r="I19" s="124" t="s">
        <v>37</v>
      </c>
      <c r="J19" s="125">
        <f>IFERROR((テーブル1[[#This Row],[列5]]+テーブル1[[#This Row],[列7]]/60)*$C$5,"")</f>
        <v>0</v>
      </c>
      <c r="K19" s="126" t="s">
        <v>8</v>
      </c>
      <c r="L19" s="131"/>
      <c r="M19" s="128"/>
      <c r="N19" s="114"/>
      <c r="O19" s="115"/>
    </row>
    <row r="20" spans="1:15" ht="22.5" customHeight="1">
      <c r="A20" s="116"/>
      <c r="B20" s="129" t="str">
        <f>IF(テーブル1[[#This Row],[列1]]="",
    "",
    TEXT(テーブル1[[#This Row],[列1]],"(aaa)"))</f>
        <v/>
      </c>
      <c r="C20" s="118" t="s">
        <v>39</v>
      </c>
      <c r="D20" s="119" t="s">
        <v>40</v>
      </c>
      <c r="E20" s="120" t="s">
        <v>39</v>
      </c>
      <c r="F20" s="121">
        <f>IFERROR(HOUR(テーブル1[[#This Row],[列4]]-テーブル1[[#This Row],[列13]]-テーブル1[[#This Row],[列2]]),
              0)</f>
        <v>0</v>
      </c>
      <c r="G20" s="122" t="s">
        <v>41</v>
      </c>
      <c r="H20" s="130" t="str">
        <f>IFERROR(IF(MINUTE(テーブル1[[#This Row],[列4]]-テーブル1[[#This Row],[列13]]-テーブル1[[#This Row],[列2]])&lt;30,
                  "00",
                  30),
              "00")</f>
        <v>00</v>
      </c>
      <c r="I20" s="124" t="s">
        <v>37</v>
      </c>
      <c r="J20" s="125">
        <f>IFERROR((テーブル1[[#This Row],[列5]]+テーブル1[[#This Row],[列7]]/60)*$C$5,"")</f>
        <v>0</v>
      </c>
      <c r="K20" s="126" t="s">
        <v>8</v>
      </c>
      <c r="L20" s="131"/>
      <c r="M20" s="128"/>
      <c r="N20" s="114"/>
      <c r="O20" s="115"/>
    </row>
    <row r="21" spans="1:15" ht="22.5" customHeight="1">
      <c r="A21" s="116"/>
      <c r="B21" s="129" t="str">
        <f>IF(テーブル1[[#This Row],[列1]]="",
    "",
    TEXT(テーブル1[[#This Row],[列1]],"(aaa)"))</f>
        <v/>
      </c>
      <c r="C21" s="118" t="s">
        <v>39</v>
      </c>
      <c r="D21" s="119" t="s">
        <v>40</v>
      </c>
      <c r="E21" s="120" t="s">
        <v>39</v>
      </c>
      <c r="F21" s="121">
        <f>IFERROR(HOUR(テーブル1[[#This Row],[列4]]-テーブル1[[#This Row],[列13]]-テーブル1[[#This Row],[列2]]),
              0)</f>
        <v>0</v>
      </c>
      <c r="G21" s="122" t="s">
        <v>41</v>
      </c>
      <c r="H21" s="130" t="str">
        <f>IFERROR(IF(MINUTE(テーブル1[[#This Row],[列4]]-テーブル1[[#This Row],[列13]]-テーブル1[[#This Row],[列2]])&lt;30,
                  "00",
                  30),
              "00")</f>
        <v>00</v>
      </c>
      <c r="I21" s="124" t="s">
        <v>37</v>
      </c>
      <c r="J21" s="125">
        <f>IFERROR((テーブル1[[#This Row],[列5]]+テーブル1[[#This Row],[列7]]/60)*$C$5,"")</f>
        <v>0</v>
      </c>
      <c r="K21" s="126" t="s">
        <v>8</v>
      </c>
      <c r="L21" s="131"/>
      <c r="M21" s="128"/>
      <c r="N21" s="114"/>
      <c r="O21" s="115"/>
    </row>
    <row r="22" spans="1:15" ht="22.5" customHeight="1">
      <c r="A22" s="116"/>
      <c r="B22" s="129" t="str">
        <f>IF(テーブル1[[#This Row],[列1]]="",
    "",
    TEXT(テーブル1[[#This Row],[列1]],"(aaa)"))</f>
        <v/>
      </c>
      <c r="C22" s="118" t="s">
        <v>39</v>
      </c>
      <c r="D22" s="119" t="s">
        <v>40</v>
      </c>
      <c r="E22" s="120" t="s">
        <v>39</v>
      </c>
      <c r="F22" s="121">
        <f>IFERROR(HOUR(テーブル1[[#This Row],[列4]]-テーブル1[[#This Row],[列13]]-テーブル1[[#This Row],[列2]]),
              0)</f>
        <v>0</v>
      </c>
      <c r="G22" s="122" t="s">
        <v>41</v>
      </c>
      <c r="H22" s="130" t="str">
        <f>IFERROR(IF(MINUTE(テーブル1[[#This Row],[列4]]-テーブル1[[#This Row],[列13]]-テーブル1[[#This Row],[列2]])&lt;30,
                  "00",
                  30),
              "00")</f>
        <v>00</v>
      </c>
      <c r="I22" s="124" t="s">
        <v>37</v>
      </c>
      <c r="J22" s="125">
        <f>IFERROR((テーブル1[[#This Row],[列5]]+テーブル1[[#This Row],[列7]]/60)*$C$5,"")</f>
        <v>0</v>
      </c>
      <c r="K22" s="126" t="s">
        <v>8</v>
      </c>
      <c r="L22" s="131"/>
      <c r="M22" s="128"/>
      <c r="N22" s="114"/>
      <c r="O22" s="115"/>
    </row>
    <row r="23" spans="1:15" ht="22.5" customHeight="1">
      <c r="A23" s="116"/>
      <c r="B23" s="129" t="str">
        <f>IF(テーブル1[[#This Row],[列1]]="",
    "",
    TEXT(テーブル1[[#This Row],[列1]],"(aaa)"))</f>
        <v/>
      </c>
      <c r="C23" s="118" t="s">
        <v>39</v>
      </c>
      <c r="D23" s="119" t="s">
        <v>40</v>
      </c>
      <c r="E23" s="120" t="s">
        <v>39</v>
      </c>
      <c r="F23" s="121">
        <f>IFERROR(HOUR(テーブル1[[#This Row],[列4]]-テーブル1[[#This Row],[列13]]-テーブル1[[#This Row],[列2]]),
              0)</f>
        <v>0</v>
      </c>
      <c r="G23" s="122" t="s">
        <v>41</v>
      </c>
      <c r="H23" s="130" t="str">
        <f>IFERROR(IF(MINUTE(テーブル1[[#This Row],[列4]]-テーブル1[[#This Row],[列13]]-テーブル1[[#This Row],[列2]])&lt;30,
                  "00",
                  30),
              "00")</f>
        <v>00</v>
      </c>
      <c r="I23" s="124" t="s">
        <v>37</v>
      </c>
      <c r="J23" s="125">
        <f>IFERROR((テーブル1[[#This Row],[列5]]+テーブル1[[#This Row],[列7]]/60)*$C$5,"")</f>
        <v>0</v>
      </c>
      <c r="K23" s="126" t="s">
        <v>8</v>
      </c>
      <c r="L23" s="131"/>
      <c r="M23" s="128"/>
      <c r="N23" s="114"/>
      <c r="O23" s="115"/>
    </row>
    <row r="24" spans="1:15" ht="22.5" customHeight="1">
      <c r="A24" s="116"/>
      <c r="B24" s="129" t="str">
        <f>IF(テーブル1[[#This Row],[列1]]="",
    "",
    TEXT(テーブル1[[#This Row],[列1]],"(aaa)"))</f>
        <v/>
      </c>
      <c r="C24" s="118" t="s">
        <v>39</v>
      </c>
      <c r="D24" s="119" t="s">
        <v>40</v>
      </c>
      <c r="E24" s="120" t="s">
        <v>39</v>
      </c>
      <c r="F24" s="121">
        <f>IFERROR(HOUR(テーブル1[[#This Row],[列4]]-テーブル1[[#This Row],[列13]]-テーブル1[[#This Row],[列2]]),
              0)</f>
        <v>0</v>
      </c>
      <c r="G24" s="122" t="s">
        <v>41</v>
      </c>
      <c r="H24" s="130" t="str">
        <f>IFERROR(IF(MINUTE(テーブル1[[#This Row],[列4]]-テーブル1[[#This Row],[列13]]-テーブル1[[#This Row],[列2]])&lt;30,
                  "00",
                  30),
              "00")</f>
        <v>00</v>
      </c>
      <c r="I24" s="124" t="s">
        <v>37</v>
      </c>
      <c r="J24" s="125">
        <f>IFERROR((テーブル1[[#This Row],[列5]]+テーブル1[[#This Row],[列7]]/60)*$C$5,"")</f>
        <v>0</v>
      </c>
      <c r="K24" s="126" t="s">
        <v>8</v>
      </c>
      <c r="L24" s="127"/>
      <c r="M24" s="128"/>
      <c r="N24" s="114"/>
      <c r="O24" s="115"/>
    </row>
    <row r="25" spans="1:15" ht="22.5" customHeight="1">
      <c r="A25" s="116"/>
      <c r="B25" s="129" t="str">
        <f>IF(テーブル1[[#This Row],[列1]]="",
    "",
    TEXT(テーブル1[[#This Row],[列1]],"(aaa)"))</f>
        <v/>
      </c>
      <c r="C25" s="118" t="s">
        <v>39</v>
      </c>
      <c r="D25" s="119" t="s">
        <v>40</v>
      </c>
      <c r="E25" s="120" t="s">
        <v>39</v>
      </c>
      <c r="F25" s="121">
        <f>IFERROR(HOUR(テーブル1[[#This Row],[列4]]-テーブル1[[#This Row],[列13]]-テーブル1[[#This Row],[列2]]),
              0)</f>
        <v>0</v>
      </c>
      <c r="G25" s="122" t="s">
        <v>41</v>
      </c>
      <c r="H25" s="130" t="str">
        <f>IFERROR(IF(MINUTE(テーブル1[[#This Row],[列4]]-テーブル1[[#This Row],[列13]]-テーブル1[[#This Row],[列2]])&lt;30,
                  "00",
                  30),
              "00")</f>
        <v>00</v>
      </c>
      <c r="I25" s="124" t="s">
        <v>37</v>
      </c>
      <c r="J25" s="125">
        <f>IFERROR((テーブル1[[#This Row],[列5]]+テーブル1[[#This Row],[列7]]/60)*$C$5,"")</f>
        <v>0</v>
      </c>
      <c r="K25" s="126" t="s">
        <v>8</v>
      </c>
      <c r="L25" s="131"/>
      <c r="M25" s="128"/>
      <c r="N25" s="114"/>
      <c r="O25" s="115"/>
    </row>
    <row r="26" spans="1:15" ht="22.5" customHeight="1">
      <c r="A26" s="116"/>
      <c r="B26" s="129" t="str">
        <f>IF(テーブル1[[#This Row],[列1]]="",
    "",
    TEXT(テーブル1[[#This Row],[列1]],"(aaa)"))</f>
        <v/>
      </c>
      <c r="C26" s="118" t="s">
        <v>39</v>
      </c>
      <c r="D26" s="119" t="s">
        <v>40</v>
      </c>
      <c r="E26" s="120" t="s">
        <v>39</v>
      </c>
      <c r="F26" s="121">
        <f>IFERROR(HOUR(テーブル1[[#This Row],[列4]]-テーブル1[[#This Row],[列13]]-テーブル1[[#This Row],[列2]]),
              0)</f>
        <v>0</v>
      </c>
      <c r="G26" s="122" t="s">
        <v>41</v>
      </c>
      <c r="H26" s="130" t="str">
        <f>IFERROR(IF(MINUTE(テーブル1[[#This Row],[列4]]-テーブル1[[#This Row],[列13]]-テーブル1[[#This Row],[列2]])&lt;30,
                  "00",
                  30),
              "00")</f>
        <v>00</v>
      </c>
      <c r="I26" s="124" t="s">
        <v>37</v>
      </c>
      <c r="J26" s="125">
        <f>IFERROR((テーブル1[[#This Row],[列5]]+テーブル1[[#This Row],[列7]]/60)*$C$5,"")</f>
        <v>0</v>
      </c>
      <c r="K26" s="126" t="s">
        <v>8</v>
      </c>
      <c r="L26" s="131"/>
      <c r="M26" s="128"/>
      <c r="N26" s="114"/>
      <c r="O26" s="115"/>
    </row>
    <row r="27" spans="1:15" ht="22.5" customHeight="1">
      <c r="A27" s="116"/>
      <c r="B27" s="129" t="str">
        <f>IF(テーブル1[[#This Row],[列1]]="",
    "",
    TEXT(テーブル1[[#This Row],[列1]],"(aaa)"))</f>
        <v/>
      </c>
      <c r="C27" s="118" t="s">
        <v>39</v>
      </c>
      <c r="D27" s="119" t="s">
        <v>40</v>
      </c>
      <c r="E27" s="120" t="s">
        <v>39</v>
      </c>
      <c r="F27" s="121">
        <f>IFERROR(HOUR(テーブル1[[#This Row],[列4]]-テーブル1[[#This Row],[列13]]-テーブル1[[#This Row],[列2]]),
              0)</f>
        <v>0</v>
      </c>
      <c r="G27" s="122" t="s">
        <v>41</v>
      </c>
      <c r="H27" s="130" t="str">
        <f>IFERROR(IF(MINUTE(テーブル1[[#This Row],[列4]]-テーブル1[[#This Row],[列13]]-テーブル1[[#This Row],[列2]])&lt;30,
                  "00",
                  30),
              "00")</f>
        <v>00</v>
      </c>
      <c r="I27" s="124" t="s">
        <v>37</v>
      </c>
      <c r="J27" s="125">
        <f>IFERROR((テーブル1[[#This Row],[列5]]+テーブル1[[#This Row],[列7]]/60)*$C$5,"")</f>
        <v>0</v>
      </c>
      <c r="K27" s="126" t="s">
        <v>8</v>
      </c>
      <c r="L27" s="131"/>
      <c r="M27" s="128"/>
      <c r="N27" s="114"/>
      <c r="O27" s="115"/>
    </row>
    <row r="28" spans="1:15" ht="22.5" customHeight="1">
      <c r="A28" s="116"/>
      <c r="B28" s="129" t="str">
        <f>IF(テーブル1[[#This Row],[列1]]="",
    "",
    TEXT(テーブル1[[#This Row],[列1]],"(aaa)"))</f>
        <v/>
      </c>
      <c r="C28" s="118" t="s">
        <v>39</v>
      </c>
      <c r="D28" s="119" t="s">
        <v>40</v>
      </c>
      <c r="E28" s="120" t="s">
        <v>39</v>
      </c>
      <c r="F28" s="121">
        <f>IFERROR(HOUR(テーブル1[[#This Row],[列4]]-テーブル1[[#This Row],[列13]]-テーブル1[[#This Row],[列2]]),
              0)</f>
        <v>0</v>
      </c>
      <c r="G28" s="122" t="s">
        <v>41</v>
      </c>
      <c r="H28" s="130" t="str">
        <f>IFERROR(IF(MINUTE(テーブル1[[#This Row],[列4]]-テーブル1[[#This Row],[列13]]-テーブル1[[#This Row],[列2]])&lt;30,
                  "00",
                  30),
              "00")</f>
        <v>00</v>
      </c>
      <c r="I28" s="124" t="s">
        <v>37</v>
      </c>
      <c r="J28" s="125">
        <f>IFERROR((テーブル1[[#This Row],[列5]]+テーブル1[[#This Row],[列7]]/60)*$C$5,"")</f>
        <v>0</v>
      </c>
      <c r="K28" s="126" t="s">
        <v>8</v>
      </c>
      <c r="L28" s="131"/>
      <c r="M28" s="128"/>
      <c r="N28" s="114"/>
      <c r="O28" s="115"/>
    </row>
    <row r="29" spans="1:15" ht="22.5" customHeight="1">
      <c r="A29" s="116"/>
      <c r="B29" s="129" t="str">
        <f>IF(テーブル1[[#This Row],[列1]]="",
    "",
    TEXT(テーブル1[[#This Row],[列1]],"(aaa)"))</f>
        <v/>
      </c>
      <c r="C29" s="118" t="s">
        <v>39</v>
      </c>
      <c r="D29" s="119" t="s">
        <v>40</v>
      </c>
      <c r="E29" s="120" t="s">
        <v>39</v>
      </c>
      <c r="F29" s="121">
        <f>IFERROR(HOUR(テーブル1[[#This Row],[列4]]-テーブル1[[#This Row],[列13]]-テーブル1[[#This Row],[列2]]),
              0)</f>
        <v>0</v>
      </c>
      <c r="G29" s="122" t="s">
        <v>41</v>
      </c>
      <c r="H29" s="130" t="str">
        <f>IFERROR(IF(MINUTE(テーブル1[[#This Row],[列4]]-テーブル1[[#This Row],[列13]]-テーブル1[[#This Row],[列2]])&lt;30,
                  "00",
                  30),
              "00")</f>
        <v>00</v>
      </c>
      <c r="I29" s="124" t="s">
        <v>37</v>
      </c>
      <c r="J29" s="125">
        <f>IFERROR((テーブル1[[#This Row],[列5]]+テーブル1[[#This Row],[列7]]/60)*$C$5,"")</f>
        <v>0</v>
      </c>
      <c r="K29" s="126" t="s">
        <v>8</v>
      </c>
      <c r="L29" s="131"/>
      <c r="M29" s="128"/>
      <c r="N29" s="114"/>
      <c r="O29" s="115"/>
    </row>
    <row r="30" spans="1:15" ht="22.5" customHeight="1" thickBot="1">
      <c r="A30" s="132"/>
      <c r="B30" s="133" t="str">
        <f>IF(テーブル1[[#This Row],[列1]]="",
    "",
    TEXT(テーブル1[[#This Row],[列1]],"(aaa)"))</f>
        <v/>
      </c>
      <c r="C30" s="134" t="s">
        <v>39</v>
      </c>
      <c r="D30" s="135" t="s">
        <v>40</v>
      </c>
      <c r="E30" s="136" t="s">
        <v>39</v>
      </c>
      <c r="F30" s="137">
        <f>IFERROR(HOUR(テーブル1[[#This Row],[列4]]-テーブル1[[#This Row],[列13]]-テーブル1[[#This Row],[列2]]),
              0)</f>
        <v>0</v>
      </c>
      <c r="G30" s="138" t="s">
        <v>41</v>
      </c>
      <c r="H30" s="139" t="str">
        <f>IFERROR(IF(MINUTE(テーブル1[[#This Row],[列4]]-テーブル1[[#This Row],[列13]]-テーブル1[[#This Row],[列2]])&lt;30,
                  "00",
                  30),
              "00")</f>
        <v>00</v>
      </c>
      <c r="I30" s="140" t="s">
        <v>37</v>
      </c>
      <c r="J30" s="141">
        <f>IFERROR((テーブル1[[#This Row],[列5]]+テーブル1[[#This Row],[列7]]/60)*$C$5,"")</f>
        <v>0</v>
      </c>
      <c r="K30" s="142" t="s">
        <v>8</v>
      </c>
      <c r="L30" s="143"/>
      <c r="M30" s="144"/>
      <c r="N30" s="114"/>
      <c r="O30" s="115"/>
    </row>
    <row r="31" spans="1:15" ht="22.5" customHeight="1" thickBot="1">
      <c r="A31" s="269" t="s">
        <v>46</v>
      </c>
      <c r="B31" s="270"/>
      <c r="C31" s="260"/>
      <c r="D31" s="261"/>
      <c r="E31" s="262"/>
      <c r="F31" s="263">
        <f>SUM(テーブル1[[#All],[列5]])+SUM(テーブル1[[#All],[列7]])/60</f>
        <v>0</v>
      </c>
      <c r="G31" s="264"/>
      <c r="H31" s="265" t="s">
        <v>38</v>
      </c>
      <c r="I31" s="266"/>
      <c r="J31" s="145">
        <f>SUM(テーブル1[[#All],[列9]])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C31:E31"/>
    <mergeCell ref="F31:G31"/>
    <mergeCell ref="H31:I31"/>
    <mergeCell ref="L31:M31"/>
    <mergeCell ref="A31:B31"/>
    <mergeCell ref="A7:B7"/>
    <mergeCell ref="C7:E7"/>
    <mergeCell ref="F7:I7"/>
    <mergeCell ref="J7:K7"/>
    <mergeCell ref="D1:L1"/>
    <mergeCell ref="A2:L2"/>
    <mergeCell ref="C3:E3"/>
    <mergeCell ref="C4:E4"/>
    <mergeCell ref="C5:E5"/>
    <mergeCell ref="A3:B3"/>
    <mergeCell ref="A4:B4"/>
    <mergeCell ref="A5:B5"/>
  </mergeCells>
  <phoneticPr fontId="2"/>
  <printOptions horizontalCentered="1"/>
  <pageMargins left="0.39370078740157483" right="0.39370078740157483" top="0.78740157480314965" bottom="0.78740157480314965" header="0.23622047244094491" footer="0.31496062992125984"/>
  <pageSetup paperSize="9" scale="96" orientation="portrait"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120" zoomScaleNormal="120" workbookViewId="0">
      <selection activeCell="N8" sqref="N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①年月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IF(テーブル1415[[#This Row],[列1]]="",
    "",
    TEXT(テーブル1415[[#This Row],[列1]],"(aaa)"))</f>
        <v/>
      </c>
      <c r="C8" s="85" t="s">
        <v>55</v>
      </c>
      <c r="D8" s="105" t="s">
        <v>26</v>
      </c>
      <c r="E8" s="86" t="s">
        <v>55</v>
      </c>
      <c r="F8" s="106">
        <f>IFERROR(HOUR(テーブル1415[[#This Row],[列4]]-テーブル1415[[#This Row],[列13]]-テーブル1415[[#This Row],[列2]]),
              0)</f>
        <v>0</v>
      </c>
      <c r="G8" s="107" t="s">
        <v>36</v>
      </c>
      <c r="H8" s="108" t="str">
        <f>IFERROR(IF(MINUTE(テーブル1415[[#This Row],[列4]]-テーブル1415[[#This Row],[列13]]-テーブル1415[[#This Row],[列2]])&lt;30,
                  "00",
                  30),
              "00")</f>
        <v>00</v>
      </c>
      <c r="I8" s="109" t="s">
        <v>37</v>
      </c>
      <c r="J8" s="110">
        <f>IFERROR((テーブル1415[[#This Row],[列5]]+テーブル1415[[#This Row],[列7]]/60)*$C$5,"")</f>
        <v>0</v>
      </c>
      <c r="K8" s="111" t="s">
        <v>8</v>
      </c>
      <c r="L8" s="112"/>
      <c r="M8" s="113"/>
      <c r="N8" s="152"/>
      <c r="O8" s="115"/>
    </row>
    <row r="9" spans="1:15" ht="22.5" customHeight="1">
      <c r="A9" s="92"/>
      <c r="B9" s="117" t="str">
        <f>IF(テーブル1415[[#This Row],[列1]]="",
    "",
    TEXT(テーブル1415[[#This Row],[列1]],"(aaa)"))</f>
        <v/>
      </c>
      <c r="C9" s="87" t="s">
        <v>55</v>
      </c>
      <c r="D9" s="119" t="s">
        <v>26</v>
      </c>
      <c r="E9" s="88" t="s">
        <v>55</v>
      </c>
      <c r="F9" s="121">
        <f>IFERROR(HOUR(テーブル1415[[#This Row],[列4]]-テーブル1415[[#This Row],[列13]]-テーブル1415[[#This Row],[列2]]),
              0)</f>
        <v>0</v>
      </c>
      <c r="G9" s="122" t="s">
        <v>36</v>
      </c>
      <c r="H9" s="123" t="str">
        <f>IFERROR(IF(MINUTE(テーブル1415[[#This Row],[列4]]-テーブル1415[[#This Row],[列13]]-テーブル1415[[#This Row],[列2]])&lt;30,
                  "00",
                  30),
              "00")</f>
        <v>00</v>
      </c>
      <c r="I9" s="124" t="s">
        <v>37</v>
      </c>
      <c r="J9" s="125">
        <f>IFERROR((テーブル1415[[#This Row],[列5]]+テーブル1415[[#This Row],[列7]]/60)*$C$5,"")</f>
        <v>0</v>
      </c>
      <c r="K9" s="126" t="s">
        <v>8</v>
      </c>
      <c r="L9" s="127"/>
      <c r="M9" s="128"/>
      <c r="N9" s="152"/>
      <c r="O9" s="115"/>
    </row>
    <row r="10" spans="1:15" ht="22.5" customHeight="1">
      <c r="A10" s="92"/>
      <c r="B10" s="129" t="str">
        <f>IF(テーブル1415[[#This Row],[列1]]="",
    "",
    TEXT(テーブル1415[[#This Row],[列1]],"(aaa)"))</f>
        <v/>
      </c>
      <c r="C10" s="87" t="s">
        <v>55</v>
      </c>
      <c r="D10" s="119" t="s">
        <v>26</v>
      </c>
      <c r="E10" s="88" t="s">
        <v>55</v>
      </c>
      <c r="F10" s="121">
        <f>IFERROR(HOUR(テーブル1415[[#This Row],[列4]]-テーブル1415[[#This Row],[列13]]-テーブル1415[[#This Row],[列2]]),
              0)</f>
        <v>0</v>
      </c>
      <c r="G10" s="122" t="s">
        <v>36</v>
      </c>
      <c r="H10" s="130" t="str">
        <f>IFERROR(IF(MINUTE(テーブル1415[[#This Row],[列4]]-テーブル1415[[#This Row],[列13]]-テーブル1415[[#This Row],[列2]])&lt;30,
                  "00",
                  30),
              "00")</f>
        <v>00</v>
      </c>
      <c r="I10" s="124" t="s">
        <v>37</v>
      </c>
      <c r="J10" s="125">
        <f>IFERROR((テーブル1415[[#This Row],[列5]]+テーブル1415[[#This Row],[列7]]/60)*$C$5,"")</f>
        <v>0</v>
      </c>
      <c r="K10" s="126" t="s">
        <v>8</v>
      </c>
      <c r="L10" s="131"/>
      <c r="M10" s="128"/>
      <c r="N10" s="152"/>
      <c r="O10" s="115"/>
    </row>
    <row r="11" spans="1:15" ht="22.5" customHeight="1">
      <c r="A11" s="92"/>
      <c r="B11" s="129" t="str">
        <f>IF(テーブル1415[[#This Row],[列1]]="",
    "",
    TEXT(テーブル1415[[#This Row],[列1]],"(aaa)"))</f>
        <v/>
      </c>
      <c r="C11" s="87" t="s">
        <v>34</v>
      </c>
      <c r="D11" s="119" t="s">
        <v>35</v>
      </c>
      <c r="E11" s="88" t="s">
        <v>34</v>
      </c>
      <c r="F11" s="121">
        <f>IFERROR(HOUR(テーブル1415[[#This Row],[列4]]-テーブル1415[[#This Row],[列13]]-テーブル1415[[#This Row],[列2]]),
              0)</f>
        <v>0</v>
      </c>
      <c r="G11" s="122" t="s">
        <v>36</v>
      </c>
      <c r="H11" s="130" t="str">
        <f>IFERROR(IF(MINUTE(テーブル1415[[#This Row],[列4]]-テーブル1415[[#This Row],[列13]]-テーブル1415[[#This Row],[列2]])&lt;30,
                  "00",
                  30),
              "00")</f>
        <v>00</v>
      </c>
      <c r="I11" s="124" t="s">
        <v>37</v>
      </c>
      <c r="J11" s="125">
        <f>IFERROR((テーブル1415[[#This Row],[列5]]+テーブル1415[[#This Row],[列7]]/60)*$C$5,"")</f>
        <v>0</v>
      </c>
      <c r="K11" s="126" t="s">
        <v>8</v>
      </c>
      <c r="L11" s="131"/>
      <c r="M11" s="128"/>
      <c r="N11" s="152"/>
      <c r="O11" s="115"/>
    </row>
    <row r="12" spans="1:15" ht="22.5" customHeight="1">
      <c r="A12" s="92"/>
      <c r="B12" s="129" t="str">
        <f>IF(テーブル1415[[#This Row],[列1]]="",
    "",
    TEXT(テーブル1415[[#This Row],[列1]],"(aaa)"))</f>
        <v/>
      </c>
      <c r="C12" s="87" t="s">
        <v>34</v>
      </c>
      <c r="D12" s="119" t="s">
        <v>35</v>
      </c>
      <c r="E12" s="88" t="s">
        <v>34</v>
      </c>
      <c r="F12" s="121">
        <f>IFERROR(HOUR(テーブル1415[[#This Row],[列4]]-テーブル1415[[#This Row],[列13]]-テーブル1415[[#This Row],[列2]]),
              0)</f>
        <v>0</v>
      </c>
      <c r="G12" s="122" t="s">
        <v>36</v>
      </c>
      <c r="H12" s="130" t="str">
        <f>IFERROR(IF(MINUTE(テーブル1415[[#This Row],[列4]]-テーブル1415[[#This Row],[列13]]-テーブル1415[[#This Row],[列2]])&lt;30,
                  "00",
                  30),
              "00")</f>
        <v>00</v>
      </c>
      <c r="I12" s="124" t="s">
        <v>37</v>
      </c>
      <c r="J12" s="125">
        <f>IFERROR((テーブル1415[[#This Row],[列5]]+テーブル1415[[#This Row],[列7]]/60)*$C$5,"")</f>
        <v>0</v>
      </c>
      <c r="K12" s="126" t="s">
        <v>8</v>
      </c>
      <c r="L12" s="131"/>
      <c r="M12" s="128"/>
      <c r="N12" s="152"/>
      <c r="O12" s="115"/>
    </row>
    <row r="13" spans="1:15" ht="22.5" customHeight="1">
      <c r="A13" s="92"/>
      <c r="B13" s="129" t="str">
        <f>IF(テーブル1415[[#This Row],[列1]]="",
    "",
    TEXT(テーブル1415[[#This Row],[列1]],"(aaa)"))</f>
        <v/>
      </c>
      <c r="C13" s="87" t="s">
        <v>34</v>
      </c>
      <c r="D13" s="119" t="s">
        <v>35</v>
      </c>
      <c r="E13" s="88" t="s">
        <v>34</v>
      </c>
      <c r="F13" s="121">
        <f>IFERROR(HOUR(テーブル1415[[#This Row],[列4]]-テーブル1415[[#This Row],[列13]]-テーブル1415[[#This Row],[列2]]),
              0)</f>
        <v>0</v>
      </c>
      <c r="G13" s="122" t="s">
        <v>36</v>
      </c>
      <c r="H13" s="130" t="str">
        <f>IFERROR(IF(MINUTE(テーブル1415[[#This Row],[列4]]-テーブル1415[[#This Row],[列13]]-テーブル1415[[#This Row],[列2]])&lt;30,
                  "00",
                  30),
              "00")</f>
        <v>00</v>
      </c>
      <c r="I13" s="124" t="s">
        <v>37</v>
      </c>
      <c r="J13" s="125">
        <f>IFERROR((テーブル1415[[#This Row],[列5]]+テーブル1415[[#This Row],[列7]]/60)*$C$5,"")</f>
        <v>0</v>
      </c>
      <c r="K13" s="126" t="s">
        <v>8</v>
      </c>
      <c r="L13" s="131"/>
      <c r="M13" s="128"/>
      <c r="N13" s="152"/>
      <c r="O13" s="115"/>
    </row>
    <row r="14" spans="1:15" ht="22.5" customHeight="1">
      <c r="A14" s="92"/>
      <c r="B14" s="129" t="str">
        <f>IF(テーブル1415[[#This Row],[列1]]="",
    "",
    TEXT(テーブル1415[[#This Row],[列1]],"(aaa)"))</f>
        <v/>
      </c>
      <c r="C14" s="87" t="s">
        <v>34</v>
      </c>
      <c r="D14" s="119" t="s">
        <v>35</v>
      </c>
      <c r="E14" s="88" t="s">
        <v>34</v>
      </c>
      <c r="F14" s="121">
        <f>IFERROR(HOUR(テーブル1415[[#This Row],[列4]]-テーブル1415[[#This Row],[列13]]-テーブル1415[[#This Row],[列2]]),
              0)</f>
        <v>0</v>
      </c>
      <c r="G14" s="122" t="s">
        <v>36</v>
      </c>
      <c r="H14" s="130" t="str">
        <f>IFERROR(IF(MINUTE(テーブル1415[[#This Row],[列4]]-テーブル1415[[#This Row],[列13]]-テーブル1415[[#This Row],[列2]])&lt;30,
                  "00",
                  30),
              "00")</f>
        <v>00</v>
      </c>
      <c r="I14" s="124" t="s">
        <v>37</v>
      </c>
      <c r="J14" s="125">
        <f>IFERROR((テーブル1415[[#This Row],[列5]]+テーブル1415[[#This Row],[列7]]/60)*$C$5,"")</f>
        <v>0</v>
      </c>
      <c r="K14" s="126" t="s">
        <v>8</v>
      </c>
      <c r="L14" s="131"/>
      <c r="M14" s="128"/>
      <c r="N14" s="152"/>
      <c r="O14" s="115"/>
    </row>
    <row r="15" spans="1:15" ht="22.5" customHeight="1">
      <c r="A15" s="92"/>
      <c r="B15" s="129" t="str">
        <f>IF(テーブル1415[[#This Row],[列1]]="",
    "",
    TEXT(テーブル1415[[#This Row],[列1]],"(aaa)"))</f>
        <v/>
      </c>
      <c r="C15" s="87" t="s">
        <v>34</v>
      </c>
      <c r="D15" s="119" t="s">
        <v>35</v>
      </c>
      <c r="E15" s="88" t="s">
        <v>34</v>
      </c>
      <c r="F15" s="121">
        <f>IFERROR(HOUR(テーブル1415[[#This Row],[列4]]-テーブル1415[[#This Row],[列13]]-テーブル1415[[#This Row],[列2]]),
              0)</f>
        <v>0</v>
      </c>
      <c r="G15" s="122" t="s">
        <v>36</v>
      </c>
      <c r="H15" s="130" t="str">
        <f>IFERROR(IF(MINUTE(テーブル1415[[#This Row],[列4]]-テーブル1415[[#This Row],[列13]]-テーブル1415[[#This Row],[列2]])&lt;30,
                  "00",
                  30),
              "00")</f>
        <v>00</v>
      </c>
      <c r="I15" s="124" t="s">
        <v>37</v>
      </c>
      <c r="J15" s="125">
        <f>IFERROR((テーブル1415[[#This Row],[列5]]+テーブル1415[[#This Row],[列7]]/60)*$C$5,"")</f>
        <v>0</v>
      </c>
      <c r="K15" s="126" t="s">
        <v>8</v>
      </c>
      <c r="L15" s="131"/>
      <c r="M15" s="128"/>
      <c r="N15" s="152"/>
      <c r="O15" s="115"/>
    </row>
    <row r="16" spans="1:15" ht="22.5" customHeight="1">
      <c r="A16" s="92"/>
      <c r="B16" s="129" t="str">
        <f>IF(テーブル1415[[#This Row],[列1]]="",
    "",
    TEXT(テーブル1415[[#This Row],[列1]],"(aaa)"))</f>
        <v/>
      </c>
      <c r="C16" s="87" t="s">
        <v>34</v>
      </c>
      <c r="D16" s="119" t="s">
        <v>35</v>
      </c>
      <c r="E16" s="88" t="s">
        <v>34</v>
      </c>
      <c r="F16" s="121">
        <f>IFERROR(HOUR(テーブル1415[[#This Row],[列4]]-テーブル1415[[#This Row],[列13]]-テーブル1415[[#This Row],[列2]]),
              0)</f>
        <v>0</v>
      </c>
      <c r="G16" s="122" t="s">
        <v>36</v>
      </c>
      <c r="H16" s="130" t="str">
        <f>IFERROR(IF(MINUTE(テーブル1415[[#This Row],[列4]]-テーブル1415[[#This Row],[列13]]-テーブル1415[[#This Row],[列2]])&lt;30,
                  "00",
                  30),
              "00")</f>
        <v>00</v>
      </c>
      <c r="I16" s="124" t="s">
        <v>37</v>
      </c>
      <c r="J16" s="125">
        <f>IFERROR((テーブル1415[[#This Row],[列5]]+テーブル1415[[#This Row],[列7]]/60)*$C$5,"")</f>
        <v>0</v>
      </c>
      <c r="K16" s="126" t="s">
        <v>8</v>
      </c>
      <c r="L16" s="131"/>
      <c r="M16" s="128"/>
      <c r="N16" s="152"/>
      <c r="O16" s="115"/>
    </row>
    <row r="17" spans="1:15" ht="22.5" customHeight="1">
      <c r="A17" s="92"/>
      <c r="B17" s="129" t="str">
        <f>IF(テーブル1415[[#This Row],[列1]]="",
    "",
    TEXT(テーブル1415[[#This Row],[列1]],"(aaa)"))</f>
        <v/>
      </c>
      <c r="C17" s="87" t="s">
        <v>34</v>
      </c>
      <c r="D17" s="119" t="s">
        <v>35</v>
      </c>
      <c r="E17" s="88" t="s">
        <v>34</v>
      </c>
      <c r="F17" s="121">
        <f>IFERROR(HOUR(テーブル1415[[#This Row],[列4]]-テーブル1415[[#This Row],[列13]]-テーブル1415[[#This Row],[列2]]),
              0)</f>
        <v>0</v>
      </c>
      <c r="G17" s="122" t="s">
        <v>36</v>
      </c>
      <c r="H17" s="130" t="str">
        <f>IFERROR(IF(MINUTE(テーブル1415[[#This Row],[列4]]-テーブル1415[[#This Row],[列13]]-テーブル1415[[#This Row],[列2]])&lt;30,
                  "00",
                  30),
              "00")</f>
        <v>00</v>
      </c>
      <c r="I17" s="124" t="s">
        <v>37</v>
      </c>
      <c r="J17" s="125">
        <f>IFERROR((テーブル1415[[#This Row],[列5]]+テーブル1415[[#This Row],[列7]]/60)*$C$5,"")</f>
        <v>0</v>
      </c>
      <c r="K17" s="126" t="s">
        <v>8</v>
      </c>
      <c r="L17" s="131"/>
      <c r="M17" s="128"/>
      <c r="N17" s="152"/>
      <c r="O17" s="115"/>
    </row>
    <row r="18" spans="1:15" ht="22.5" customHeight="1">
      <c r="A18" s="92"/>
      <c r="B18" s="129" t="str">
        <f>IF(テーブル1415[[#This Row],[列1]]="",
    "",
    TEXT(テーブル1415[[#This Row],[列1]],"(aaa)"))</f>
        <v/>
      </c>
      <c r="C18" s="87" t="s">
        <v>34</v>
      </c>
      <c r="D18" s="119" t="s">
        <v>35</v>
      </c>
      <c r="E18" s="88" t="s">
        <v>34</v>
      </c>
      <c r="F18" s="121">
        <f>IFERROR(HOUR(テーブル1415[[#This Row],[列4]]-テーブル1415[[#This Row],[列13]]-テーブル1415[[#This Row],[列2]]),
              0)</f>
        <v>0</v>
      </c>
      <c r="G18" s="122" t="s">
        <v>36</v>
      </c>
      <c r="H18" s="130" t="str">
        <f>IFERROR(IF(MINUTE(テーブル1415[[#This Row],[列4]]-テーブル1415[[#This Row],[列13]]-テーブル1415[[#This Row],[列2]])&lt;30,
                  "00",
                  30),
              "00")</f>
        <v>00</v>
      </c>
      <c r="I18" s="124" t="s">
        <v>37</v>
      </c>
      <c r="J18" s="125">
        <f>IFERROR((テーブル1415[[#This Row],[列5]]+テーブル1415[[#This Row],[列7]]/60)*$C$5,"")</f>
        <v>0</v>
      </c>
      <c r="K18" s="126" t="s">
        <v>8</v>
      </c>
      <c r="L18" s="131"/>
      <c r="M18" s="128"/>
      <c r="N18" s="152"/>
      <c r="O18" s="115"/>
    </row>
    <row r="19" spans="1:15" ht="22.5" customHeight="1">
      <c r="A19" s="92"/>
      <c r="B19" s="129" t="str">
        <f>IF(テーブル1415[[#This Row],[列1]]="",
    "",
    TEXT(テーブル1415[[#This Row],[列1]],"(aaa)"))</f>
        <v/>
      </c>
      <c r="C19" s="87" t="s">
        <v>34</v>
      </c>
      <c r="D19" s="119" t="s">
        <v>35</v>
      </c>
      <c r="E19" s="88" t="s">
        <v>34</v>
      </c>
      <c r="F19" s="121">
        <f>IFERROR(HOUR(テーブル1415[[#This Row],[列4]]-テーブル1415[[#This Row],[列13]]-テーブル1415[[#This Row],[列2]]),
              0)</f>
        <v>0</v>
      </c>
      <c r="G19" s="122" t="s">
        <v>36</v>
      </c>
      <c r="H19" s="130" t="str">
        <f>IFERROR(IF(MINUTE(テーブル1415[[#This Row],[列4]]-テーブル1415[[#This Row],[列13]]-テーブル1415[[#This Row],[列2]])&lt;30,
                  "00",
                  30),
              "00")</f>
        <v>00</v>
      </c>
      <c r="I19" s="124" t="s">
        <v>37</v>
      </c>
      <c r="J19" s="125">
        <f>IFERROR((テーブル1415[[#This Row],[列5]]+テーブル1415[[#This Row],[列7]]/60)*$C$5,"")</f>
        <v>0</v>
      </c>
      <c r="K19" s="126" t="s">
        <v>8</v>
      </c>
      <c r="L19" s="131"/>
      <c r="M19" s="128"/>
      <c r="N19" s="152"/>
      <c r="O19" s="115"/>
    </row>
    <row r="20" spans="1:15" ht="22.5" customHeight="1">
      <c r="A20" s="92"/>
      <c r="B20" s="129" t="str">
        <f>IF(テーブル1415[[#This Row],[列1]]="",
    "",
    TEXT(テーブル1415[[#This Row],[列1]],"(aaa)"))</f>
        <v/>
      </c>
      <c r="C20" s="87" t="s">
        <v>34</v>
      </c>
      <c r="D20" s="119" t="s">
        <v>35</v>
      </c>
      <c r="E20" s="88" t="s">
        <v>34</v>
      </c>
      <c r="F20" s="121">
        <f>IFERROR(HOUR(テーブル1415[[#This Row],[列4]]-テーブル1415[[#This Row],[列13]]-テーブル1415[[#This Row],[列2]]),
              0)</f>
        <v>0</v>
      </c>
      <c r="G20" s="122" t="s">
        <v>36</v>
      </c>
      <c r="H20" s="130" t="str">
        <f>IFERROR(IF(MINUTE(テーブル1415[[#This Row],[列4]]-テーブル1415[[#This Row],[列13]]-テーブル1415[[#This Row],[列2]])&lt;30,
                  "00",
                  30),
              "00")</f>
        <v>00</v>
      </c>
      <c r="I20" s="124" t="s">
        <v>37</v>
      </c>
      <c r="J20" s="125">
        <f>IFERROR((テーブル1415[[#This Row],[列5]]+テーブル1415[[#This Row],[列7]]/60)*$C$5,"")</f>
        <v>0</v>
      </c>
      <c r="K20" s="126" t="s">
        <v>8</v>
      </c>
      <c r="L20" s="131"/>
      <c r="M20" s="128"/>
      <c r="N20" s="152"/>
      <c r="O20" s="115"/>
    </row>
    <row r="21" spans="1:15" ht="22.5" customHeight="1">
      <c r="A21" s="92"/>
      <c r="B21" s="129" t="str">
        <f>IF(テーブル1415[[#This Row],[列1]]="",
    "",
    TEXT(テーブル1415[[#This Row],[列1]],"(aaa)"))</f>
        <v/>
      </c>
      <c r="C21" s="87" t="s">
        <v>34</v>
      </c>
      <c r="D21" s="119" t="s">
        <v>35</v>
      </c>
      <c r="E21" s="88" t="s">
        <v>34</v>
      </c>
      <c r="F21" s="121">
        <f>IFERROR(HOUR(テーブル1415[[#This Row],[列4]]-テーブル1415[[#This Row],[列13]]-テーブル1415[[#This Row],[列2]]),
              0)</f>
        <v>0</v>
      </c>
      <c r="G21" s="122" t="s">
        <v>36</v>
      </c>
      <c r="H21" s="130" t="str">
        <f>IFERROR(IF(MINUTE(テーブル1415[[#This Row],[列4]]-テーブル1415[[#This Row],[列13]]-テーブル1415[[#This Row],[列2]])&lt;30,
                  "00",
                  30),
              "00")</f>
        <v>00</v>
      </c>
      <c r="I21" s="124" t="s">
        <v>37</v>
      </c>
      <c r="J21" s="125">
        <f>IFERROR((テーブル1415[[#This Row],[列5]]+テーブル1415[[#This Row],[列7]]/60)*$C$5,"")</f>
        <v>0</v>
      </c>
      <c r="K21" s="126" t="s">
        <v>8</v>
      </c>
      <c r="L21" s="131"/>
      <c r="M21" s="128"/>
      <c r="N21" s="152"/>
      <c r="O21" s="115"/>
    </row>
    <row r="22" spans="1:15" ht="22.5" customHeight="1">
      <c r="A22" s="92"/>
      <c r="B22" s="129" t="str">
        <f>IF(テーブル1415[[#This Row],[列1]]="",
    "",
    TEXT(テーブル1415[[#This Row],[列1]],"(aaa)"))</f>
        <v/>
      </c>
      <c r="C22" s="87" t="s">
        <v>34</v>
      </c>
      <c r="D22" s="119" t="s">
        <v>35</v>
      </c>
      <c r="E22" s="88" t="s">
        <v>34</v>
      </c>
      <c r="F22" s="121">
        <f>IFERROR(HOUR(テーブル1415[[#This Row],[列4]]-テーブル1415[[#This Row],[列13]]-テーブル1415[[#This Row],[列2]]),
              0)</f>
        <v>0</v>
      </c>
      <c r="G22" s="122" t="s">
        <v>36</v>
      </c>
      <c r="H22" s="130" t="str">
        <f>IFERROR(IF(MINUTE(テーブル1415[[#This Row],[列4]]-テーブル1415[[#This Row],[列13]]-テーブル1415[[#This Row],[列2]])&lt;30,
                  "00",
                  30),
              "00")</f>
        <v>00</v>
      </c>
      <c r="I22" s="124" t="s">
        <v>37</v>
      </c>
      <c r="J22" s="125">
        <f>IFERROR((テーブル1415[[#This Row],[列5]]+テーブル1415[[#This Row],[列7]]/60)*$C$5,"")</f>
        <v>0</v>
      </c>
      <c r="K22" s="126" t="s">
        <v>8</v>
      </c>
      <c r="L22" s="131"/>
      <c r="M22" s="128"/>
      <c r="N22" s="152"/>
      <c r="O22" s="115"/>
    </row>
    <row r="23" spans="1:15" ht="22.5" customHeight="1">
      <c r="A23" s="92"/>
      <c r="B23" s="129" t="str">
        <f>IF(テーブル1415[[#This Row],[列1]]="",
    "",
    TEXT(テーブル1415[[#This Row],[列1]],"(aaa)"))</f>
        <v/>
      </c>
      <c r="C23" s="87" t="s">
        <v>34</v>
      </c>
      <c r="D23" s="119" t="s">
        <v>35</v>
      </c>
      <c r="E23" s="88" t="s">
        <v>34</v>
      </c>
      <c r="F23" s="121">
        <f>IFERROR(HOUR(テーブル1415[[#This Row],[列4]]-テーブル1415[[#This Row],[列13]]-テーブル1415[[#This Row],[列2]]),
              0)</f>
        <v>0</v>
      </c>
      <c r="G23" s="122" t="s">
        <v>36</v>
      </c>
      <c r="H23" s="130" t="str">
        <f>IFERROR(IF(MINUTE(テーブル1415[[#This Row],[列4]]-テーブル1415[[#This Row],[列13]]-テーブル1415[[#This Row],[列2]])&lt;30,
                  "00",
                  30),
              "00")</f>
        <v>00</v>
      </c>
      <c r="I23" s="124" t="s">
        <v>37</v>
      </c>
      <c r="J23" s="125">
        <f>IFERROR((テーブル1415[[#This Row],[列5]]+テーブル1415[[#This Row],[列7]]/60)*$C$5,"")</f>
        <v>0</v>
      </c>
      <c r="K23" s="126" t="s">
        <v>8</v>
      </c>
      <c r="L23" s="131"/>
      <c r="M23" s="128"/>
      <c r="N23" s="152"/>
      <c r="O23" s="115"/>
    </row>
    <row r="24" spans="1:15" ht="22.5" customHeight="1">
      <c r="A24" s="92"/>
      <c r="B24" s="129" t="str">
        <f>IF(テーブル1415[[#This Row],[列1]]="",
    "",
    TEXT(テーブル1415[[#This Row],[列1]],"(aaa)"))</f>
        <v/>
      </c>
      <c r="C24" s="87" t="s">
        <v>34</v>
      </c>
      <c r="D24" s="119" t="s">
        <v>35</v>
      </c>
      <c r="E24" s="88" t="s">
        <v>34</v>
      </c>
      <c r="F24" s="121">
        <f>IFERROR(HOUR(テーブル1415[[#This Row],[列4]]-テーブル1415[[#This Row],[列13]]-テーブル1415[[#This Row],[列2]]),
              0)</f>
        <v>0</v>
      </c>
      <c r="G24" s="122" t="s">
        <v>36</v>
      </c>
      <c r="H24" s="130" t="str">
        <f>IFERROR(IF(MINUTE(テーブル1415[[#This Row],[列4]]-テーブル1415[[#This Row],[列13]]-テーブル1415[[#This Row],[列2]])&lt;30,
                  "00",
                  30),
              "00")</f>
        <v>00</v>
      </c>
      <c r="I24" s="124" t="s">
        <v>37</v>
      </c>
      <c r="J24" s="125">
        <f>IFERROR((テーブル1415[[#This Row],[列5]]+テーブル1415[[#This Row],[列7]]/60)*$C$5,"")</f>
        <v>0</v>
      </c>
      <c r="K24" s="126" t="s">
        <v>8</v>
      </c>
      <c r="L24" s="127"/>
      <c r="M24" s="128"/>
      <c r="N24" s="152"/>
      <c r="O24" s="115"/>
    </row>
    <row r="25" spans="1:15" ht="22.5" customHeight="1">
      <c r="A25" s="92"/>
      <c r="B25" s="129" t="str">
        <f>IF(テーブル1415[[#This Row],[列1]]="",
    "",
    TEXT(テーブル1415[[#This Row],[列1]],"(aaa)"))</f>
        <v/>
      </c>
      <c r="C25" s="87" t="s">
        <v>34</v>
      </c>
      <c r="D25" s="119" t="s">
        <v>35</v>
      </c>
      <c r="E25" s="88" t="s">
        <v>34</v>
      </c>
      <c r="F25" s="121">
        <f>IFERROR(HOUR(テーブル1415[[#This Row],[列4]]-テーブル1415[[#This Row],[列13]]-テーブル1415[[#This Row],[列2]]),
              0)</f>
        <v>0</v>
      </c>
      <c r="G25" s="122" t="s">
        <v>36</v>
      </c>
      <c r="H25" s="130" t="str">
        <f>IFERROR(IF(MINUTE(テーブル1415[[#This Row],[列4]]-テーブル1415[[#This Row],[列13]]-テーブル1415[[#This Row],[列2]])&lt;30,
                  "00",
                  30),
              "00")</f>
        <v>00</v>
      </c>
      <c r="I25" s="124" t="s">
        <v>37</v>
      </c>
      <c r="J25" s="125">
        <f>IFERROR((テーブル1415[[#This Row],[列5]]+テーブル1415[[#This Row],[列7]]/60)*$C$5,"")</f>
        <v>0</v>
      </c>
      <c r="K25" s="126" t="s">
        <v>8</v>
      </c>
      <c r="L25" s="131"/>
      <c r="M25" s="128"/>
      <c r="N25" s="152"/>
      <c r="O25" s="115"/>
    </row>
    <row r="26" spans="1:15" ht="22.5" customHeight="1">
      <c r="A26" s="92"/>
      <c r="B26" s="129" t="str">
        <f>IF(テーブル1415[[#This Row],[列1]]="",
    "",
    TEXT(テーブル1415[[#This Row],[列1]],"(aaa)"))</f>
        <v/>
      </c>
      <c r="C26" s="87" t="s">
        <v>34</v>
      </c>
      <c r="D26" s="119" t="s">
        <v>35</v>
      </c>
      <c r="E26" s="88" t="s">
        <v>34</v>
      </c>
      <c r="F26" s="121">
        <f>IFERROR(HOUR(テーブル1415[[#This Row],[列4]]-テーブル1415[[#This Row],[列13]]-テーブル1415[[#This Row],[列2]]),
              0)</f>
        <v>0</v>
      </c>
      <c r="G26" s="122" t="s">
        <v>36</v>
      </c>
      <c r="H26" s="130" t="str">
        <f>IFERROR(IF(MINUTE(テーブル1415[[#This Row],[列4]]-テーブル1415[[#This Row],[列13]]-テーブル1415[[#This Row],[列2]])&lt;30,
                  "00",
                  30),
              "00")</f>
        <v>00</v>
      </c>
      <c r="I26" s="124" t="s">
        <v>37</v>
      </c>
      <c r="J26" s="125">
        <f>IFERROR((テーブル1415[[#This Row],[列5]]+テーブル1415[[#This Row],[列7]]/60)*$C$5,"")</f>
        <v>0</v>
      </c>
      <c r="K26" s="126" t="s">
        <v>8</v>
      </c>
      <c r="L26" s="131"/>
      <c r="M26" s="128"/>
      <c r="N26" s="152"/>
      <c r="O26" s="115"/>
    </row>
    <row r="27" spans="1:15" ht="22.5" customHeight="1">
      <c r="A27" s="92"/>
      <c r="B27" s="129" t="str">
        <f>IF(テーブル1415[[#This Row],[列1]]="",
    "",
    TEXT(テーブル1415[[#This Row],[列1]],"(aaa)"))</f>
        <v/>
      </c>
      <c r="C27" s="87" t="s">
        <v>34</v>
      </c>
      <c r="D27" s="119" t="s">
        <v>35</v>
      </c>
      <c r="E27" s="88" t="s">
        <v>34</v>
      </c>
      <c r="F27" s="121">
        <f>IFERROR(HOUR(テーブル1415[[#This Row],[列4]]-テーブル1415[[#This Row],[列13]]-テーブル1415[[#This Row],[列2]]),
              0)</f>
        <v>0</v>
      </c>
      <c r="G27" s="122" t="s">
        <v>36</v>
      </c>
      <c r="H27" s="130" t="str">
        <f>IFERROR(IF(MINUTE(テーブル1415[[#This Row],[列4]]-テーブル1415[[#This Row],[列13]]-テーブル1415[[#This Row],[列2]])&lt;30,
                  "00",
                  30),
              "00")</f>
        <v>00</v>
      </c>
      <c r="I27" s="124" t="s">
        <v>37</v>
      </c>
      <c r="J27" s="125">
        <f>IFERROR((テーブル1415[[#This Row],[列5]]+テーブル1415[[#This Row],[列7]]/60)*$C$5,"")</f>
        <v>0</v>
      </c>
      <c r="K27" s="126" t="s">
        <v>8</v>
      </c>
      <c r="L27" s="131"/>
      <c r="M27" s="128"/>
      <c r="N27" s="152"/>
      <c r="O27" s="115"/>
    </row>
    <row r="28" spans="1:15" ht="22.5" customHeight="1">
      <c r="A28" s="92"/>
      <c r="B28" s="129" t="str">
        <f>IF(テーブル1415[[#This Row],[列1]]="",
    "",
    TEXT(テーブル1415[[#This Row],[列1]],"(aaa)"))</f>
        <v/>
      </c>
      <c r="C28" s="87" t="s">
        <v>34</v>
      </c>
      <c r="D28" s="119" t="s">
        <v>35</v>
      </c>
      <c r="E28" s="88" t="s">
        <v>34</v>
      </c>
      <c r="F28" s="121">
        <f>IFERROR(HOUR(テーブル1415[[#This Row],[列4]]-テーブル1415[[#This Row],[列13]]-テーブル1415[[#This Row],[列2]]),
              0)</f>
        <v>0</v>
      </c>
      <c r="G28" s="122" t="s">
        <v>36</v>
      </c>
      <c r="H28" s="130" t="str">
        <f>IFERROR(IF(MINUTE(テーブル1415[[#This Row],[列4]]-テーブル1415[[#This Row],[列13]]-テーブル1415[[#This Row],[列2]])&lt;30,
                  "00",
                  30),
              "00")</f>
        <v>00</v>
      </c>
      <c r="I28" s="124" t="s">
        <v>37</v>
      </c>
      <c r="J28" s="125">
        <f>IFERROR((テーブル1415[[#This Row],[列5]]+テーブル1415[[#This Row],[列7]]/60)*$C$5,"")</f>
        <v>0</v>
      </c>
      <c r="K28" s="126" t="s">
        <v>8</v>
      </c>
      <c r="L28" s="131"/>
      <c r="M28" s="128"/>
      <c r="N28" s="152"/>
      <c r="O28" s="115"/>
    </row>
    <row r="29" spans="1:15" ht="22.5" customHeight="1">
      <c r="A29" s="92"/>
      <c r="B29" s="129" t="str">
        <f>IF(テーブル1415[[#This Row],[列1]]="",
    "",
    TEXT(テーブル1415[[#This Row],[列1]],"(aaa)"))</f>
        <v/>
      </c>
      <c r="C29" s="87" t="s">
        <v>34</v>
      </c>
      <c r="D29" s="119" t="s">
        <v>35</v>
      </c>
      <c r="E29" s="88" t="s">
        <v>34</v>
      </c>
      <c r="F29" s="121">
        <f>IFERROR(HOUR(テーブル1415[[#This Row],[列4]]-テーブル1415[[#This Row],[列13]]-テーブル1415[[#This Row],[列2]]),
              0)</f>
        <v>0</v>
      </c>
      <c r="G29" s="122" t="s">
        <v>36</v>
      </c>
      <c r="H29" s="130" t="str">
        <f>IFERROR(IF(MINUTE(テーブル1415[[#This Row],[列4]]-テーブル1415[[#This Row],[列13]]-テーブル1415[[#This Row],[列2]])&lt;30,
                  "00",
                  30),
              "00")</f>
        <v>00</v>
      </c>
      <c r="I29" s="124" t="s">
        <v>37</v>
      </c>
      <c r="J29" s="125">
        <f>IFERROR((テーブル1415[[#This Row],[列5]]+テーブル1415[[#This Row],[列7]]/60)*$C$5,"")</f>
        <v>0</v>
      </c>
      <c r="K29" s="126" t="s">
        <v>8</v>
      </c>
      <c r="L29" s="131"/>
      <c r="M29" s="128"/>
      <c r="N29" s="152"/>
      <c r="O29" s="115"/>
    </row>
    <row r="30" spans="1:15" ht="22.5" customHeight="1" thickBot="1">
      <c r="A30" s="93"/>
      <c r="B30" s="133" t="str">
        <f>IF(テーブル1415[[#This Row],[列1]]="",
    "",
    TEXT(テーブル1415[[#This Row],[列1]],"(aaa)"))</f>
        <v/>
      </c>
      <c r="C30" s="89" t="s">
        <v>34</v>
      </c>
      <c r="D30" s="135" t="s">
        <v>35</v>
      </c>
      <c r="E30" s="90" t="s">
        <v>34</v>
      </c>
      <c r="F30" s="137">
        <f>IFERROR(HOUR(テーブル1415[[#This Row],[列4]]-テーブル1415[[#This Row],[列13]]-テーブル1415[[#This Row],[列2]]),
              0)</f>
        <v>0</v>
      </c>
      <c r="G30" s="138" t="s">
        <v>36</v>
      </c>
      <c r="H30" s="139" t="str">
        <f>IFERROR(IF(MINUTE(テーブル1415[[#This Row],[列4]]-テーブル1415[[#This Row],[列13]]-テーブル1415[[#This Row],[列2]])&lt;30,
                  "00",
                  30),
              "00")</f>
        <v>00</v>
      </c>
      <c r="I30" s="140" t="s">
        <v>37</v>
      </c>
      <c r="J30" s="141">
        <f>IFERROR((テーブル1415[[#This Row],[列5]]+テーブル1415[[#This Row],[列7]]/60)*$C$5,"")</f>
        <v>0</v>
      </c>
      <c r="K30" s="142" t="s">
        <v>8</v>
      </c>
      <c r="L30" s="143"/>
      <c r="M30" s="144"/>
      <c r="N30" s="152"/>
      <c r="O30" s="115"/>
    </row>
    <row r="31" spans="1:15" ht="22.5" customHeight="1" thickBot="1">
      <c r="A31" s="269" t="s">
        <v>46</v>
      </c>
      <c r="B31" s="270"/>
      <c r="C31" s="260"/>
      <c r="D31" s="261"/>
      <c r="E31" s="262"/>
      <c r="F31" s="263">
        <f>SUM(テーブル1415[[#All],[列5]])+SUM(テーブル1415[[#All],[列7]])/60</f>
        <v>0</v>
      </c>
      <c r="G31" s="264"/>
      <c r="H31" s="265" t="s">
        <v>38</v>
      </c>
      <c r="I31" s="266"/>
      <c r="J31" s="145">
        <f>SUM(テーブル1415[[#All],[列9]])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②年月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IF(テーブル14[[#This Row],[列1]]="",
    "",
    TEXT(テーブル14[[#This Row],[列1]],"(aaa)"))</f>
        <v/>
      </c>
      <c r="C8" s="85" t="s">
        <v>55</v>
      </c>
      <c r="D8" s="105" t="s">
        <v>26</v>
      </c>
      <c r="E8" s="86" t="s">
        <v>55</v>
      </c>
      <c r="F8" s="106">
        <f>IFERROR(HOUR(テーブル14[[#This Row],[列4]]-テーブル14[[#This Row],[列13]]-テーブル14[[#This Row],[列2]]),
              0)</f>
        <v>0</v>
      </c>
      <c r="G8" s="107" t="s">
        <v>36</v>
      </c>
      <c r="H8" s="108" t="str">
        <f>IFERROR(IF(MINUTE(テーブル14[[#This Row],[列4]]-テーブル14[[#This Row],[列13]]-テーブル14[[#This Row],[列2]])&lt;30,
                  "00",
                  30),
              "00")</f>
        <v>00</v>
      </c>
      <c r="I8" s="109" t="s">
        <v>37</v>
      </c>
      <c r="J8" s="110">
        <f>IFERROR((テーブル14[[#This Row],[列5]]+テーブル14[[#This Row],[列7]]/60)*$C$5,"")</f>
        <v>0</v>
      </c>
      <c r="K8" s="111" t="s">
        <v>8</v>
      </c>
      <c r="L8" s="112"/>
      <c r="M8" s="113"/>
      <c r="N8" s="152"/>
      <c r="O8" s="115"/>
    </row>
    <row r="9" spans="1:15" ht="22.5" customHeight="1">
      <c r="A9" s="92"/>
      <c r="B9" s="117" t="str">
        <f>IF(テーブル14[[#This Row],[列1]]="",
    "",
    TEXT(テーブル14[[#This Row],[列1]],"(aaa)"))</f>
        <v/>
      </c>
      <c r="C9" s="87" t="s">
        <v>55</v>
      </c>
      <c r="D9" s="119" t="s">
        <v>26</v>
      </c>
      <c r="E9" s="88" t="s">
        <v>55</v>
      </c>
      <c r="F9" s="121">
        <f>IFERROR(HOUR(テーブル14[[#This Row],[列4]]-テーブル14[[#This Row],[列13]]-テーブル14[[#This Row],[列2]]),
              0)</f>
        <v>0</v>
      </c>
      <c r="G9" s="122" t="s">
        <v>36</v>
      </c>
      <c r="H9" s="123" t="str">
        <f>IFERROR(IF(MINUTE(テーブル14[[#This Row],[列4]]-テーブル14[[#This Row],[列13]]-テーブル14[[#This Row],[列2]])&lt;30,
                  "00",
                  30),
              "00")</f>
        <v>00</v>
      </c>
      <c r="I9" s="124" t="s">
        <v>37</v>
      </c>
      <c r="J9" s="125">
        <f>IFERROR((テーブル14[[#This Row],[列5]]+テーブル14[[#This Row],[列7]]/60)*$C$5,"")</f>
        <v>0</v>
      </c>
      <c r="K9" s="126" t="s">
        <v>8</v>
      </c>
      <c r="L9" s="127"/>
      <c r="M9" s="128"/>
      <c r="N9" s="152"/>
      <c r="O9" s="115"/>
    </row>
    <row r="10" spans="1:15" ht="22.5" customHeight="1">
      <c r="A10" s="92"/>
      <c r="B10" s="129" t="str">
        <f>IF(テーブル14[[#This Row],[列1]]="",
    "",
    TEXT(テーブル14[[#This Row],[列1]],"(aaa)"))</f>
        <v/>
      </c>
      <c r="C10" s="87" t="s">
        <v>55</v>
      </c>
      <c r="D10" s="119" t="s">
        <v>26</v>
      </c>
      <c r="E10" s="88" t="s">
        <v>55</v>
      </c>
      <c r="F10" s="121">
        <f>IFERROR(HOUR(テーブル14[[#This Row],[列4]]-テーブル14[[#This Row],[列13]]-テーブル14[[#This Row],[列2]]),
              0)</f>
        <v>0</v>
      </c>
      <c r="G10" s="122" t="s">
        <v>36</v>
      </c>
      <c r="H10" s="130" t="str">
        <f>IFERROR(IF(MINUTE(テーブル14[[#This Row],[列4]]-テーブル14[[#This Row],[列13]]-テーブル14[[#This Row],[列2]])&lt;30,
                  "00",
                  30),
              "00")</f>
        <v>00</v>
      </c>
      <c r="I10" s="124" t="s">
        <v>37</v>
      </c>
      <c r="J10" s="125">
        <f>IFERROR((テーブル14[[#This Row],[列5]]+テーブル14[[#This Row],[列7]]/60)*$C$5,"")</f>
        <v>0</v>
      </c>
      <c r="K10" s="126" t="s">
        <v>8</v>
      </c>
      <c r="L10" s="131"/>
      <c r="M10" s="128"/>
      <c r="N10" s="152"/>
      <c r="O10" s="115"/>
    </row>
    <row r="11" spans="1:15" ht="22.5" customHeight="1">
      <c r="A11" s="92"/>
      <c r="B11" s="129" t="str">
        <f>IF(テーブル14[[#This Row],[列1]]="",
    "",
    TEXT(テーブル14[[#This Row],[列1]],"(aaa)"))</f>
        <v/>
      </c>
      <c r="C11" s="87" t="s">
        <v>34</v>
      </c>
      <c r="D11" s="119" t="s">
        <v>35</v>
      </c>
      <c r="E11" s="88" t="s">
        <v>34</v>
      </c>
      <c r="F11" s="121">
        <f>IFERROR(HOUR(テーブル14[[#This Row],[列4]]-テーブル14[[#This Row],[列13]]-テーブル14[[#This Row],[列2]]),
              0)</f>
        <v>0</v>
      </c>
      <c r="G11" s="122" t="s">
        <v>36</v>
      </c>
      <c r="H11" s="130" t="str">
        <f>IFERROR(IF(MINUTE(テーブル14[[#This Row],[列4]]-テーブル14[[#This Row],[列13]]-テーブル14[[#This Row],[列2]])&lt;30,
                  "00",
                  30),
              "00")</f>
        <v>00</v>
      </c>
      <c r="I11" s="124" t="s">
        <v>37</v>
      </c>
      <c r="J11" s="125">
        <f>IFERROR((テーブル14[[#This Row],[列5]]+テーブル14[[#This Row],[列7]]/60)*$C$5,"")</f>
        <v>0</v>
      </c>
      <c r="K11" s="126" t="s">
        <v>8</v>
      </c>
      <c r="L11" s="131"/>
      <c r="M11" s="128"/>
      <c r="N11" s="152"/>
      <c r="O11" s="115"/>
    </row>
    <row r="12" spans="1:15" ht="22.5" customHeight="1">
      <c r="A12" s="92"/>
      <c r="B12" s="129" t="str">
        <f>IF(テーブル14[[#This Row],[列1]]="",
    "",
    TEXT(テーブル14[[#This Row],[列1]],"(aaa)"))</f>
        <v/>
      </c>
      <c r="C12" s="87" t="s">
        <v>34</v>
      </c>
      <c r="D12" s="119" t="s">
        <v>35</v>
      </c>
      <c r="E12" s="88" t="s">
        <v>34</v>
      </c>
      <c r="F12" s="121">
        <f>IFERROR(HOUR(テーブル14[[#This Row],[列4]]-テーブル14[[#This Row],[列13]]-テーブル14[[#This Row],[列2]]),
              0)</f>
        <v>0</v>
      </c>
      <c r="G12" s="122" t="s">
        <v>36</v>
      </c>
      <c r="H12" s="130" t="str">
        <f>IFERROR(IF(MINUTE(テーブル14[[#This Row],[列4]]-テーブル14[[#This Row],[列13]]-テーブル14[[#This Row],[列2]])&lt;30,
                  "00",
                  30),
              "00")</f>
        <v>00</v>
      </c>
      <c r="I12" s="124" t="s">
        <v>37</v>
      </c>
      <c r="J12" s="125">
        <f>IFERROR((テーブル14[[#This Row],[列5]]+テーブル14[[#This Row],[列7]]/60)*$C$5,"")</f>
        <v>0</v>
      </c>
      <c r="K12" s="126" t="s">
        <v>8</v>
      </c>
      <c r="L12" s="131"/>
      <c r="M12" s="128"/>
      <c r="N12" s="152"/>
      <c r="O12" s="115"/>
    </row>
    <row r="13" spans="1:15" ht="22.5" customHeight="1">
      <c r="A13" s="92"/>
      <c r="B13" s="129" t="str">
        <f>IF(テーブル14[[#This Row],[列1]]="",
    "",
    TEXT(テーブル14[[#This Row],[列1]],"(aaa)"))</f>
        <v/>
      </c>
      <c r="C13" s="87" t="s">
        <v>34</v>
      </c>
      <c r="D13" s="119" t="s">
        <v>35</v>
      </c>
      <c r="E13" s="88" t="s">
        <v>34</v>
      </c>
      <c r="F13" s="121">
        <f>IFERROR(HOUR(テーブル14[[#This Row],[列4]]-テーブル14[[#This Row],[列13]]-テーブル14[[#This Row],[列2]]),
              0)</f>
        <v>0</v>
      </c>
      <c r="G13" s="122" t="s">
        <v>36</v>
      </c>
      <c r="H13" s="130" t="str">
        <f>IFERROR(IF(MINUTE(テーブル14[[#This Row],[列4]]-テーブル14[[#This Row],[列13]]-テーブル14[[#This Row],[列2]])&lt;30,
                  "00",
                  30),
              "00")</f>
        <v>00</v>
      </c>
      <c r="I13" s="124" t="s">
        <v>37</v>
      </c>
      <c r="J13" s="125">
        <f>IFERROR((テーブル14[[#This Row],[列5]]+テーブル14[[#This Row],[列7]]/60)*$C$5,"")</f>
        <v>0</v>
      </c>
      <c r="K13" s="126" t="s">
        <v>8</v>
      </c>
      <c r="L13" s="131"/>
      <c r="M13" s="128"/>
      <c r="N13" s="152"/>
      <c r="O13" s="115"/>
    </row>
    <row r="14" spans="1:15" ht="22.5" customHeight="1">
      <c r="A14" s="92"/>
      <c r="B14" s="129" t="str">
        <f>IF(テーブル14[[#This Row],[列1]]="",
    "",
    TEXT(テーブル14[[#This Row],[列1]],"(aaa)"))</f>
        <v/>
      </c>
      <c r="C14" s="87" t="s">
        <v>34</v>
      </c>
      <c r="D14" s="119" t="s">
        <v>35</v>
      </c>
      <c r="E14" s="88" t="s">
        <v>34</v>
      </c>
      <c r="F14" s="121">
        <f>IFERROR(HOUR(テーブル14[[#This Row],[列4]]-テーブル14[[#This Row],[列13]]-テーブル14[[#This Row],[列2]]),
              0)</f>
        <v>0</v>
      </c>
      <c r="G14" s="122" t="s">
        <v>36</v>
      </c>
      <c r="H14" s="130" t="str">
        <f>IFERROR(IF(MINUTE(テーブル14[[#This Row],[列4]]-テーブル14[[#This Row],[列13]]-テーブル14[[#This Row],[列2]])&lt;30,
                  "00",
                  30),
              "00")</f>
        <v>00</v>
      </c>
      <c r="I14" s="124" t="s">
        <v>37</v>
      </c>
      <c r="J14" s="125">
        <f>IFERROR((テーブル14[[#This Row],[列5]]+テーブル14[[#This Row],[列7]]/60)*$C$5,"")</f>
        <v>0</v>
      </c>
      <c r="K14" s="126" t="s">
        <v>8</v>
      </c>
      <c r="L14" s="131"/>
      <c r="M14" s="128"/>
      <c r="N14" s="152"/>
      <c r="O14" s="115"/>
    </row>
    <row r="15" spans="1:15" ht="22.5" customHeight="1">
      <c r="A15" s="92"/>
      <c r="B15" s="129" t="str">
        <f>IF(テーブル14[[#This Row],[列1]]="",
    "",
    TEXT(テーブル14[[#This Row],[列1]],"(aaa)"))</f>
        <v/>
      </c>
      <c r="C15" s="87" t="s">
        <v>34</v>
      </c>
      <c r="D15" s="119" t="s">
        <v>35</v>
      </c>
      <c r="E15" s="88" t="s">
        <v>34</v>
      </c>
      <c r="F15" s="121">
        <f>IFERROR(HOUR(テーブル14[[#This Row],[列4]]-テーブル14[[#This Row],[列13]]-テーブル14[[#This Row],[列2]]),
              0)</f>
        <v>0</v>
      </c>
      <c r="G15" s="122" t="s">
        <v>36</v>
      </c>
      <c r="H15" s="130" t="str">
        <f>IFERROR(IF(MINUTE(テーブル14[[#This Row],[列4]]-テーブル14[[#This Row],[列13]]-テーブル14[[#This Row],[列2]])&lt;30,
                  "00",
                  30),
              "00")</f>
        <v>00</v>
      </c>
      <c r="I15" s="124" t="s">
        <v>37</v>
      </c>
      <c r="J15" s="125">
        <f>IFERROR((テーブル14[[#This Row],[列5]]+テーブル14[[#This Row],[列7]]/60)*$C$5,"")</f>
        <v>0</v>
      </c>
      <c r="K15" s="126" t="s">
        <v>8</v>
      </c>
      <c r="L15" s="131"/>
      <c r="M15" s="128"/>
      <c r="N15" s="152"/>
      <c r="O15" s="115"/>
    </row>
    <row r="16" spans="1:15" ht="22.5" customHeight="1">
      <c r="A16" s="92"/>
      <c r="B16" s="129" t="str">
        <f>IF(テーブル14[[#This Row],[列1]]="",
    "",
    TEXT(テーブル14[[#This Row],[列1]],"(aaa)"))</f>
        <v/>
      </c>
      <c r="C16" s="87" t="s">
        <v>34</v>
      </c>
      <c r="D16" s="119" t="s">
        <v>35</v>
      </c>
      <c r="E16" s="88" t="s">
        <v>34</v>
      </c>
      <c r="F16" s="121">
        <f>IFERROR(HOUR(テーブル14[[#This Row],[列4]]-テーブル14[[#This Row],[列13]]-テーブル14[[#This Row],[列2]]),
              0)</f>
        <v>0</v>
      </c>
      <c r="G16" s="122" t="s">
        <v>36</v>
      </c>
      <c r="H16" s="130" t="str">
        <f>IFERROR(IF(MINUTE(テーブル14[[#This Row],[列4]]-テーブル14[[#This Row],[列13]]-テーブル14[[#This Row],[列2]])&lt;30,
                  "00",
                  30),
              "00")</f>
        <v>00</v>
      </c>
      <c r="I16" s="124" t="s">
        <v>37</v>
      </c>
      <c r="J16" s="125">
        <f>IFERROR((テーブル14[[#This Row],[列5]]+テーブル14[[#This Row],[列7]]/60)*$C$5,"")</f>
        <v>0</v>
      </c>
      <c r="K16" s="126" t="s">
        <v>8</v>
      </c>
      <c r="L16" s="131"/>
      <c r="M16" s="128"/>
      <c r="N16" s="152"/>
      <c r="O16" s="115"/>
    </row>
    <row r="17" spans="1:15" ht="22.5" customHeight="1">
      <c r="A17" s="92"/>
      <c r="B17" s="129" t="str">
        <f>IF(テーブル14[[#This Row],[列1]]="",
    "",
    TEXT(テーブル14[[#This Row],[列1]],"(aaa)"))</f>
        <v/>
      </c>
      <c r="C17" s="87" t="s">
        <v>34</v>
      </c>
      <c r="D17" s="119" t="s">
        <v>35</v>
      </c>
      <c r="E17" s="88" t="s">
        <v>34</v>
      </c>
      <c r="F17" s="121">
        <f>IFERROR(HOUR(テーブル14[[#This Row],[列4]]-テーブル14[[#This Row],[列13]]-テーブル14[[#This Row],[列2]]),
              0)</f>
        <v>0</v>
      </c>
      <c r="G17" s="122" t="s">
        <v>36</v>
      </c>
      <c r="H17" s="130" t="str">
        <f>IFERROR(IF(MINUTE(テーブル14[[#This Row],[列4]]-テーブル14[[#This Row],[列13]]-テーブル14[[#This Row],[列2]])&lt;30,
                  "00",
                  30),
              "00")</f>
        <v>00</v>
      </c>
      <c r="I17" s="124" t="s">
        <v>37</v>
      </c>
      <c r="J17" s="125">
        <f>IFERROR((テーブル14[[#This Row],[列5]]+テーブル14[[#This Row],[列7]]/60)*$C$5,"")</f>
        <v>0</v>
      </c>
      <c r="K17" s="126" t="s">
        <v>8</v>
      </c>
      <c r="L17" s="131"/>
      <c r="M17" s="128"/>
      <c r="N17" s="152"/>
      <c r="O17" s="115"/>
    </row>
    <row r="18" spans="1:15" ht="22.5" customHeight="1">
      <c r="A18" s="92"/>
      <c r="B18" s="129" t="str">
        <f>IF(テーブル14[[#This Row],[列1]]="",
    "",
    TEXT(テーブル14[[#This Row],[列1]],"(aaa)"))</f>
        <v/>
      </c>
      <c r="C18" s="87" t="s">
        <v>34</v>
      </c>
      <c r="D18" s="119" t="s">
        <v>35</v>
      </c>
      <c r="E18" s="88" t="s">
        <v>34</v>
      </c>
      <c r="F18" s="121">
        <f>IFERROR(HOUR(テーブル14[[#This Row],[列4]]-テーブル14[[#This Row],[列13]]-テーブル14[[#This Row],[列2]]),
              0)</f>
        <v>0</v>
      </c>
      <c r="G18" s="122" t="s">
        <v>36</v>
      </c>
      <c r="H18" s="130" t="str">
        <f>IFERROR(IF(MINUTE(テーブル14[[#This Row],[列4]]-テーブル14[[#This Row],[列13]]-テーブル14[[#This Row],[列2]])&lt;30,
                  "00",
                  30),
              "00")</f>
        <v>00</v>
      </c>
      <c r="I18" s="124" t="s">
        <v>37</v>
      </c>
      <c r="J18" s="125">
        <f>IFERROR((テーブル14[[#This Row],[列5]]+テーブル14[[#This Row],[列7]]/60)*$C$5,"")</f>
        <v>0</v>
      </c>
      <c r="K18" s="126" t="s">
        <v>8</v>
      </c>
      <c r="L18" s="131"/>
      <c r="M18" s="128"/>
      <c r="N18" s="152"/>
      <c r="O18" s="115"/>
    </row>
    <row r="19" spans="1:15" ht="22.5" customHeight="1">
      <c r="A19" s="92"/>
      <c r="B19" s="129" t="str">
        <f>IF(テーブル14[[#This Row],[列1]]="",
    "",
    TEXT(テーブル14[[#This Row],[列1]],"(aaa)"))</f>
        <v/>
      </c>
      <c r="C19" s="87" t="s">
        <v>34</v>
      </c>
      <c r="D19" s="119" t="s">
        <v>35</v>
      </c>
      <c r="E19" s="88" t="s">
        <v>34</v>
      </c>
      <c r="F19" s="121">
        <f>IFERROR(HOUR(テーブル14[[#This Row],[列4]]-テーブル14[[#This Row],[列13]]-テーブル14[[#This Row],[列2]]),
              0)</f>
        <v>0</v>
      </c>
      <c r="G19" s="122" t="s">
        <v>36</v>
      </c>
      <c r="H19" s="130" t="str">
        <f>IFERROR(IF(MINUTE(テーブル14[[#This Row],[列4]]-テーブル14[[#This Row],[列13]]-テーブル14[[#This Row],[列2]])&lt;30,
                  "00",
                  30),
              "00")</f>
        <v>00</v>
      </c>
      <c r="I19" s="124" t="s">
        <v>37</v>
      </c>
      <c r="J19" s="125">
        <f>IFERROR((テーブル14[[#This Row],[列5]]+テーブル14[[#This Row],[列7]]/60)*$C$5,"")</f>
        <v>0</v>
      </c>
      <c r="K19" s="126" t="s">
        <v>8</v>
      </c>
      <c r="L19" s="131"/>
      <c r="M19" s="128"/>
      <c r="N19" s="152"/>
      <c r="O19" s="115"/>
    </row>
    <row r="20" spans="1:15" ht="22.5" customHeight="1">
      <c r="A20" s="92"/>
      <c r="B20" s="129" t="str">
        <f>IF(テーブル14[[#This Row],[列1]]="",
    "",
    TEXT(テーブル14[[#This Row],[列1]],"(aaa)"))</f>
        <v/>
      </c>
      <c r="C20" s="87" t="s">
        <v>34</v>
      </c>
      <c r="D20" s="119" t="s">
        <v>35</v>
      </c>
      <c r="E20" s="88" t="s">
        <v>34</v>
      </c>
      <c r="F20" s="121">
        <f>IFERROR(HOUR(テーブル14[[#This Row],[列4]]-テーブル14[[#This Row],[列13]]-テーブル14[[#This Row],[列2]]),
              0)</f>
        <v>0</v>
      </c>
      <c r="G20" s="122" t="s">
        <v>36</v>
      </c>
      <c r="H20" s="130" t="str">
        <f>IFERROR(IF(MINUTE(テーブル14[[#This Row],[列4]]-テーブル14[[#This Row],[列13]]-テーブル14[[#This Row],[列2]])&lt;30,
                  "00",
                  30),
              "00")</f>
        <v>00</v>
      </c>
      <c r="I20" s="124" t="s">
        <v>37</v>
      </c>
      <c r="J20" s="125">
        <f>IFERROR((テーブル14[[#This Row],[列5]]+テーブル14[[#This Row],[列7]]/60)*$C$5,"")</f>
        <v>0</v>
      </c>
      <c r="K20" s="126" t="s">
        <v>8</v>
      </c>
      <c r="L20" s="131"/>
      <c r="M20" s="128"/>
      <c r="N20" s="152"/>
      <c r="O20" s="115"/>
    </row>
    <row r="21" spans="1:15" ht="22.5" customHeight="1">
      <c r="A21" s="92"/>
      <c r="B21" s="129" t="str">
        <f>IF(テーブル14[[#This Row],[列1]]="",
    "",
    TEXT(テーブル14[[#This Row],[列1]],"(aaa)"))</f>
        <v/>
      </c>
      <c r="C21" s="87" t="s">
        <v>34</v>
      </c>
      <c r="D21" s="119" t="s">
        <v>35</v>
      </c>
      <c r="E21" s="88" t="s">
        <v>34</v>
      </c>
      <c r="F21" s="121">
        <f>IFERROR(HOUR(テーブル14[[#This Row],[列4]]-テーブル14[[#This Row],[列13]]-テーブル14[[#This Row],[列2]]),
              0)</f>
        <v>0</v>
      </c>
      <c r="G21" s="122" t="s">
        <v>36</v>
      </c>
      <c r="H21" s="130" t="str">
        <f>IFERROR(IF(MINUTE(テーブル14[[#This Row],[列4]]-テーブル14[[#This Row],[列13]]-テーブル14[[#This Row],[列2]])&lt;30,
                  "00",
                  30),
              "00")</f>
        <v>00</v>
      </c>
      <c r="I21" s="124" t="s">
        <v>37</v>
      </c>
      <c r="J21" s="125">
        <f>IFERROR((テーブル14[[#This Row],[列5]]+テーブル14[[#This Row],[列7]]/60)*$C$5,"")</f>
        <v>0</v>
      </c>
      <c r="K21" s="126" t="s">
        <v>8</v>
      </c>
      <c r="L21" s="131"/>
      <c r="M21" s="128"/>
      <c r="N21" s="152"/>
      <c r="O21" s="115"/>
    </row>
    <row r="22" spans="1:15" ht="22.5" customHeight="1">
      <c r="A22" s="92"/>
      <c r="B22" s="129" t="str">
        <f>IF(テーブル14[[#This Row],[列1]]="",
    "",
    TEXT(テーブル14[[#This Row],[列1]],"(aaa)"))</f>
        <v/>
      </c>
      <c r="C22" s="87" t="s">
        <v>34</v>
      </c>
      <c r="D22" s="119" t="s">
        <v>35</v>
      </c>
      <c r="E22" s="88" t="s">
        <v>34</v>
      </c>
      <c r="F22" s="121">
        <f>IFERROR(HOUR(テーブル14[[#This Row],[列4]]-テーブル14[[#This Row],[列13]]-テーブル14[[#This Row],[列2]]),
              0)</f>
        <v>0</v>
      </c>
      <c r="G22" s="122" t="s">
        <v>36</v>
      </c>
      <c r="H22" s="130" t="str">
        <f>IFERROR(IF(MINUTE(テーブル14[[#This Row],[列4]]-テーブル14[[#This Row],[列13]]-テーブル14[[#This Row],[列2]])&lt;30,
                  "00",
                  30),
              "00")</f>
        <v>00</v>
      </c>
      <c r="I22" s="124" t="s">
        <v>37</v>
      </c>
      <c r="J22" s="125">
        <f>IFERROR((テーブル14[[#This Row],[列5]]+テーブル14[[#This Row],[列7]]/60)*$C$5,"")</f>
        <v>0</v>
      </c>
      <c r="K22" s="126" t="s">
        <v>8</v>
      </c>
      <c r="L22" s="131"/>
      <c r="M22" s="128"/>
      <c r="N22" s="152"/>
      <c r="O22" s="115"/>
    </row>
    <row r="23" spans="1:15" ht="22.5" customHeight="1">
      <c r="A23" s="92"/>
      <c r="B23" s="129" t="str">
        <f>IF(テーブル14[[#This Row],[列1]]="",
    "",
    TEXT(テーブル14[[#This Row],[列1]],"(aaa)"))</f>
        <v/>
      </c>
      <c r="C23" s="87" t="s">
        <v>34</v>
      </c>
      <c r="D23" s="119" t="s">
        <v>35</v>
      </c>
      <c r="E23" s="88" t="s">
        <v>34</v>
      </c>
      <c r="F23" s="121">
        <f>IFERROR(HOUR(テーブル14[[#This Row],[列4]]-テーブル14[[#This Row],[列13]]-テーブル14[[#This Row],[列2]]),
              0)</f>
        <v>0</v>
      </c>
      <c r="G23" s="122" t="s">
        <v>36</v>
      </c>
      <c r="H23" s="130" t="str">
        <f>IFERROR(IF(MINUTE(テーブル14[[#This Row],[列4]]-テーブル14[[#This Row],[列13]]-テーブル14[[#This Row],[列2]])&lt;30,
                  "00",
                  30),
              "00")</f>
        <v>00</v>
      </c>
      <c r="I23" s="124" t="s">
        <v>37</v>
      </c>
      <c r="J23" s="125">
        <f>IFERROR((テーブル14[[#This Row],[列5]]+テーブル14[[#This Row],[列7]]/60)*$C$5,"")</f>
        <v>0</v>
      </c>
      <c r="K23" s="126" t="s">
        <v>8</v>
      </c>
      <c r="L23" s="131"/>
      <c r="M23" s="128"/>
      <c r="N23" s="152"/>
      <c r="O23" s="115"/>
    </row>
    <row r="24" spans="1:15" ht="22.5" customHeight="1">
      <c r="A24" s="92"/>
      <c r="B24" s="129" t="str">
        <f>IF(テーブル14[[#This Row],[列1]]="",
    "",
    TEXT(テーブル14[[#This Row],[列1]],"(aaa)"))</f>
        <v/>
      </c>
      <c r="C24" s="87" t="s">
        <v>34</v>
      </c>
      <c r="D24" s="119" t="s">
        <v>35</v>
      </c>
      <c r="E24" s="88" t="s">
        <v>34</v>
      </c>
      <c r="F24" s="121">
        <f>IFERROR(HOUR(テーブル14[[#This Row],[列4]]-テーブル14[[#This Row],[列13]]-テーブル14[[#This Row],[列2]]),
              0)</f>
        <v>0</v>
      </c>
      <c r="G24" s="122" t="s">
        <v>36</v>
      </c>
      <c r="H24" s="130" t="str">
        <f>IFERROR(IF(MINUTE(テーブル14[[#This Row],[列4]]-テーブル14[[#This Row],[列13]]-テーブル14[[#This Row],[列2]])&lt;30,
                  "00",
                  30),
              "00")</f>
        <v>00</v>
      </c>
      <c r="I24" s="124" t="s">
        <v>37</v>
      </c>
      <c r="J24" s="125">
        <f>IFERROR((テーブル14[[#This Row],[列5]]+テーブル14[[#This Row],[列7]]/60)*$C$5,"")</f>
        <v>0</v>
      </c>
      <c r="K24" s="126" t="s">
        <v>8</v>
      </c>
      <c r="L24" s="127"/>
      <c r="M24" s="128"/>
      <c r="N24" s="152"/>
      <c r="O24" s="115"/>
    </row>
    <row r="25" spans="1:15" ht="22.5" customHeight="1">
      <c r="A25" s="92"/>
      <c r="B25" s="129" t="str">
        <f>IF(テーブル14[[#This Row],[列1]]="",
    "",
    TEXT(テーブル14[[#This Row],[列1]],"(aaa)"))</f>
        <v/>
      </c>
      <c r="C25" s="87" t="s">
        <v>34</v>
      </c>
      <c r="D25" s="119" t="s">
        <v>35</v>
      </c>
      <c r="E25" s="88" t="s">
        <v>34</v>
      </c>
      <c r="F25" s="121">
        <f>IFERROR(HOUR(テーブル14[[#This Row],[列4]]-テーブル14[[#This Row],[列13]]-テーブル14[[#This Row],[列2]]),
              0)</f>
        <v>0</v>
      </c>
      <c r="G25" s="122" t="s">
        <v>36</v>
      </c>
      <c r="H25" s="130" t="str">
        <f>IFERROR(IF(MINUTE(テーブル14[[#This Row],[列4]]-テーブル14[[#This Row],[列13]]-テーブル14[[#This Row],[列2]])&lt;30,
                  "00",
                  30),
              "00")</f>
        <v>00</v>
      </c>
      <c r="I25" s="124" t="s">
        <v>37</v>
      </c>
      <c r="J25" s="125">
        <f>IFERROR((テーブル14[[#This Row],[列5]]+テーブル14[[#This Row],[列7]]/60)*$C$5,"")</f>
        <v>0</v>
      </c>
      <c r="K25" s="126" t="s">
        <v>8</v>
      </c>
      <c r="L25" s="131"/>
      <c r="M25" s="128"/>
      <c r="N25" s="152"/>
      <c r="O25" s="115"/>
    </row>
    <row r="26" spans="1:15" ht="22.5" customHeight="1">
      <c r="A26" s="92"/>
      <c r="B26" s="129" t="str">
        <f>IF(テーブル14[[#This Row],[列1]]="",
    "",
    TEXT(テーブル14[[#This Row],[列1]],"(aaa)"))</f>
        <v/>
      </c>
      <c r="C26" s="87" t="s">
        <v>34</v>
      </c>
      <c r="D26" s="119" t="s">
        <v>35</v>
      </c>
      <c r="E26" s="88" t="s">
        <v>34</v>
      </c>
      <c r="F26" s="121">
        <f>IFERROR(HOUR(テーブル14[[#This Row],[列4]]-テーブル14[[#This Row],[列13]]-テーブル14[[#This Row],[列2]]),
              0)</f>
        <v>0</v>
      </c>
      <c r="G26" s="122" t="s">
        <v>36</v>
      </c>
      <c r="H26" s="130" t="str">
        <f>IFERROR(IF(MINUTE(テーブル14[[#This Row],[列4]]-テーブル14[[#This Row],[列13]]-テーブル14[[#This Row],[列2]])&lt;30,
                  "00",
                  30),
              "00")</f>
        <v>00</v>
      </c>
      <c r="I26" s="124" t="s">
        <v>37</v>
      </c>
      <c r="J26" s="125">
        <f>IFERROR((テーブル14[[#This Row],[列5]]+テーブル14[[#This Row],[列7]]/60)*$C$5,"")</f>
        <v>0</v>
      </c>
      <c r="K26" s="126" t="s">
        <v>8</v>
      </c>
      <c r="L26" s="131"/>
      <c r="M26" s="128"/>
      <c r="N26" s="152"/>
      <c r="O26" s="115"/>
    </row>
    <row r="27" spans="1:15" ht="22.5" customHeight="1">
      <c r="A27" s="92"/>
      <c r="B27" s="129" t="str">
        <f>IF(テーブル14[[#This Row],[列1]]="",
    "",
    TEXT(テーブル14[[#This Row],[列1]],"(aaa)"))</f>
        <v/>
      </c>
      <c r="C27" s="87" t="s">
        <v>34</v>
      </c>
      <c r="D27" s="119" t="s">
        <v>35</v>
      </c>
      <c r="E27" s="88" t="s">
        <v>34</v>
      </c>
      <c r="F27" s="121">
        <f>IFERROR(HOUR(テーブル14[[#This Row],[列4]]-テーブル14[[#This Row],[列13]]-テーブル14[[#This Row],[列2]]),
              0)</f>
        <v>0</v>
      </c>
      <c r="G27" s="122" t="s">
        <v>36</v>
      </c>
      <c r="H27" s="130" t="str">
        <f>IFERROR(IF(MINUTE(テーブル14[[#This Row],[列4]]-テーブル14[[#This Row],[列13]]-テーブル14[[#This Row],[列2]])&lt;30,
                  "00",
                  30),
              "00")</f>
        <v>00</v>
      </c>
      <c r="I27" s="124" t="s">
        <v>37</v>
      </c>
      <c r="J27" s="125">
        <f>IFERROR((テーブル14[[#This Row],[列5]]+テーブル14[[#This Row],[列7]]/60)*$C$5,"")</f>
        <v>0</v>
      </c>
      <c r="K27" s="126" t="s">
        <v>8</v>
      </c>
      <c r="L27" s="131"/>
      <c r="M27" s="128"/>
      <c r="N27" s="152"/>
      <c r="O27" s="115"/>
    </row>
    <row r="28" spans="1:15" ht="22.5" customHeight="1">
      <c r="A28" s="92"/>
      <c r="B28" s="129" t="str">
        <f>IF(テーブル14[[#This Row],[列1]]="",
    "",
    TEXT(テーブル14[[#This Row],[列1]],"(aaa)"))</f>
        <v/>
      </c>
      <c r="C28" s="87" t="s">
        <v>34</v>
      </c>
      <c r="D28" s="119" t="s">
        <v>35</v>
      </c>
      <c r="E28" s="88" t="s">
        <v>34</v>
      </c>
      <c r="F28" s="121">
        <f>IFERROR(HOUR(テーブル14[[#This Row],[列4]]-テーブル14[[#This Row],[列13]]-テーブル14[[#This Row],[列2]]),
              0)</f>
        <v>0</v>
      </c>
      <c r="G28" s="122" t="s">
        <v>36</v>
      </c>
      <c r="H28" s="130" t="str">
        <f>IFERROR(IF(MINUTE(テーブル14[[#This Row],[列4]]-テーブル14[[#This Row],[列13]]-テーブル14[[#This Row],[列2]])&lt;30,
                  "00",
                  30),
              "00")</f>
        <v>00</v>
      </c>
      <c r="I28" s="124" t="s">
        <v>37</v>
      </c>
      <c r="J28" s="125">
        <f>IFERROR((テーブル14[[#This Row],[列5]]+テーブル14[[#This Row],[列7]]/60)*$C$5,"")</f>
        <v>0</v>
      </c>
      <c r="K28" s="126" t="s">
        <v>8</v>
      </c>
      <c r="L28" s="131"/>
      <c r="M28" s="128"/>
      <c r="N28" s="152"/>
      <c r="O28" s="115"/>
    </row>
    <row r="29" spans="1:15" ht="22.5" customHeight="1">
      <c r="A29" s="92"/>
      <c r="B29" s="129" t="str">
        <f>IF(テーブル14[[#This Row],[列1]]="",
    "",
    TEXT(テーブル14[[#This Row],[列1]],"(aaa)"))</f>
        <v/>
      </c>
      <c r="C29" s="87" t="s">
        <v>34</v>
      </c>
      <c r="D29" s="119" t="s">
        <v>35</v>
      </c>
      <c r="E29" s="88" t="s">
        <v>34</v>
      </c>
      <c r="F29" s="121">
        <f>IFERROR(HOUR(テーブル14[[#This Row],[列4]]-テーブル14[[#This Row],[列13]]-テーブル14[[#This Row],[列2]]),
              0)</f>
        <v>0</v>
      </c>
      <c r="G29" s="122" t="s">
        <v>36</v>
      </c>
      <c r="H29" s="130" t="str">
        <f>IFERROR(IF(MINUTE(テーブル14[[#This Row],[列4]]-テーブル14[[#This Row],[列13]]-テーブル14[[#This Row],[列2]])&lt;30,
                  "00",
                  30),
              "00")</f>
        <v>00</v>
      </c>
      <c r="I29" s="124" t="s">
        <v>37</v>
      </c>
      <c r="J29" s="125">
        <f>IFERROR((テーブル14[[#This Row],[列5]]+テーブル14[[#This Row],[列7]]/60)*$C$5,"")</f>
        <v>0</v>
      </c>
      <c r="K29" s="126" t="s">
        <v>8</v>
      </c>
      <c r="L29" s="131"/>
      <c r="M29" s="128"/>
      <c r="N29" s="152"/>
      <c r="O29" s="115"/>
    </row>
    <row r="30" spans="1:15" ht="22.5" customHeight="1" thickBot="1">
      <c r="A30" s="93"/>
      <c r="B30" s="133" t="str">
        <f>IF(テーブル14[[#This Row],[列1]]="",
    "",
    TEXT(テーブル14[[#This Row],[列1]],"(aaa)"))</f>
        <v/>
      </c>
      <c r="C30" s="89" t="s">
        <v>34</v>
      </c>
      <c r="D30" s="135" t="s">
        <v>35</v>
      </c>
      <c r="E30" s="90" t="s">
        <v>34</v>
      </c>
      <c r="F30" s="137">
        <f>IFERROR(HOUR(テーブル14[[#This Row],[列4]]-テーブル14[[#This Row],[列13]]-テーブル14[[#This Row],[列2]]),
              0)</f>
        <v>0</v>
      </c>
      <c r="G30" s="138" t="s">
        <v>36</v>
      </c>
      <c r="H30" s="139" t="str">
        <f>IFERROR(IF(MINUTE(テーブル14[[#This Row],[列4]]-テーブル14[[#This Row],[列13]]-テーブル14[[#This Row],[列2]])&lt;30,
                  "00",
                  30),
              "00")</f>
        <v>00</v>
      </c>
      <c r="I30" s="140" t="s">
        <v>37</v>
      </c>
      <c r="J30" s="141">
        <f>IFERROR((テーブル14[[#This Row],[列5]]+テーブル14[[#This Row],[列7]]/60)*$C$5,"")</f>
        <v>0</v>
      </c>
      <c r="K30" s="142" t="s">
        <v>8</v>
      </c>
      <c r="L30" s="143"/>
      <c r="M30" s="144"/>
      <c r="N30" s="152"/>
      <c r="O30" s="115"/>
    </row>
    <row r="31" spans="1:15" ht="22.5" customHeight="1" thickBot="1">
      <c r="A31" s="269" t="s">
        <v>46</v>
      </c>
      <c r="B31" s="270"/>
      <c r="C31" s="260"/>
      <c r="D31" s="261"/>
      <c r="E31" s="262"/>
      <c r="F31" s="263">
        <f>SUM(テーブル14[[#All],[列5]])+SUM(テーブル14[[#All],[列7]])/60</f>
        <v>0</v>
      </c>
      <c r="G31" s="264"/>
      <c r="H31" s="265" t="s">
        <v>38</v>
      </c>
      <c r="I31" s="266"/>
      <c r="J31" s="145">
        <f>SUM(テーブル14[[#All],[列9]])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③年月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IF(テーブル145678910111213[[#This Row],[列1]]="",
    "",
    TEXT(テーブル145678910111213[[#This Row],[列1]],"(aaa)"))</f>
        <v/>
      </c>
      <c r="C8" s="85" t="s">
        <v>55</v>
      </c>
      <c r="D8" s="105" t="s">
        <v>26</v>
      </c>
      <c r="E8" s="86" t="s">
        <v>55</v>
      </c>
      <c r="F8" s="106">
        <f>IFERROR(HOUR(テーブル145678910111213[[#This Row],[列4]]-テーブル145678910111213[[#This Row],[列13]]-テーブル145678910111213[[#This Row],[列2]]),
              0)</f>
        <v>0</v>
      </c>
      <c r="G8" s="107" t="s">
        <v>36</v>
      </c>
      <c r="H8" s="108" t="str">
        <f>IFERROR(IF(MINUTE(テーブル145678910111213[[#This Row],[列4]]-テーブル145678910111213[[#This Row],[列13]]-テーブル145678910111213[[#This Row],[列2]])&lt;30,
                  "00",
                  30),
              "00")</f>
        <v>00</v>
      </c>
      <c r="I8" s="109" t="s">
        <v>37</v>
      </c>
      <c r="J8" s="110">
        <f>IFERROR((テーブル145678910111213[[#This Row],[列5]]+テーブル145678910111213[[#This Row],[列7]]/60)*$C$5,"")</f>
        <v>0</v>
      </c>
      <c r="K8" s="111" t="s">
        <v>8</v>
      </c>
      <c r="L8" s="112"/>
      <c r="M8" s="113"/>
      <c r="N8" s="152"/>
      <c r="O8" s="115"/>
    </row>
    <row r="9" spans="1:15" ht="22.5" customHeight="1">
      <c r="A9" s="92"/>
      <c r="B9" s="117" t="str">
        <f>IF(テーブル145678910111213[[#This Row],[列1]]="",
    "",
    TEXT(テーブル145678910111213[[#This Row],[列1]],"(aaa)"))</f>
        <v/>
      </c>
      <c r="C9" s="87" t="s">
        <v>55</v>
      </c>
      <c r="D9" s="119" t="s">
        <v>26</v>
      </c>
      <c r="E9" s="88" t="s">
        <v>55</v>
      </c>
      <c r="F9" s="121">
        <f>IFERROR(HOUR(テーブル145678910111213[[#This Row],[列4]]-テーブル145678910111213[[#This Row],[列13]]-テーブル145678910111213[[#This Row],[列2]]),
              0)</f>
        <v>0</v>
      </c>
      <c r="G9" s="122" t="s">
        <v>36</v>
      </c>
      <c r="H9" s="123" t="str">
        <f>IFERROR(IF(MINUTE(テーブル145678910111213[[#This Row],[列4]]-テーブル145678910111213[[#This Row],[列13]]-テーブル145678910111213[[#This Row],[列2]])&lt;30,
                  "00",
                  30),
              "00")</f>
        <v>00</v>
      </c>
      <c r="I9" s="124" t="s">
        <v>37</v>
      </c>
      <c r="J9" s="125">
        <f>IFERROR((テーブル145678910111213[[#This Row],[列5]]+テーブル145678910111213[[#This Row],[列7]]/60)*$C$5,"")</f>
        <v>0</v>
      </c>
      <c r="K9" s="126" t="s">
        <v>8</v>
      </c>
      <c r="L9" s="127"/>
      <c r="M9" s="128"/>
      <c r="N9" s="152"/>
      <c r="O9" s="115"/>
    </row>
    <row r="10" spans="1:15" ht="22.5" customHeight="1">
      <c r="A10" s="92"/>
      <c r="B10" s="129" t="str">
        <f>IF(テーブル145678910111213[[#This Row],[列1]]="",
    "",
    TEXT(テーブル145678910111213[[#This Row],[列1]],"(aaa)"))</f>
        <v/>
      </c>
      <c r="C10" s="87" t="s">
        <v>55</v>
      </c>
      <c r="D10" s="119" t="s">
        <v>26</v>
      </c>
      <c r="E10" s="88" t="s">
        <v>55</v>
      </c>
      <c r="F10" s="121">
        <f>IFERROR(HOUR(テーブル145678910111213[[#This Row],[列4]]-テーブル145678910111213[[#This Row],[列13]]-テーブル145678910111213[[#This Row],[列2]]),
              0)</f>
        <v>0</v>
      </c>
      <c r="G10" s="122" t="s">
        <v>36</v>
      </c>
      <c r="H10" s="130" t="str">
        <f>IFERROR(IF(MINUTE(テーブル145678910111213[[#This Row],[列4]]-テーブル145678910111213[[#This Row],[列13]]-テーブル145678910111213[[#This Row],[列2]])&lt;30,
                  "00",
                  30),
              "00")</f>
        <v>00</v>
      </c>
      <c r="I10" s="124" t="s">
        <v>37</v>
      </c>
      <c r="J10" s="125">
        <f>IFERROR((テーブル145678910111213[[#This Row],[列5]]+テーブル145678910111213[[#This Row],[列7]]/60)*$C$5,"")</f>
        <v>0</v>
      </c>
      <c r="K10" s="126" t="s">
        <v>8</v>
      </c>
      <c r="L10" s="131"/>
      <c r="M10" s="128"/>
      <c r="N10" s="152"/>
      <c r="O10" s="115"/>
    </row>
    <row r="11" spans="1:15" ht="22.5" customHeight="1">
      <c r="A11" s="92"/>
      <c r="B11" s="129" t="str">
        <f>IF(テーブル145678910111213[[#This Row],[列1]]="",
    "",
    TEXT(テーブル145678910111213[[#This Row],[列1]],"(aaa)"))</f>
        <v/>
      </c>
      <c r="C11" s="87" t="s">
        <v>34</v>
      </c>
      <c r="D11" s="119" t="s">
        <v>35</v>
      </c>
      <c r="E11" s="88" t="s">
        <v>34</v>
      </c>
      <c r="F11" s="121">
        <f>IFERROR(HOUR(テーブル145678910111213[[#This Row],[列4]]-テーブル145678910111213[[#This Row],[列13]]-テーブル145678910111213[[#This Row],[列2]]),
              0)</f>
        <v>0</v>
      </c>
      <c r="G11" s="122" t="s">
        <v>36</v>
      </c>
      <c r="H11" s="130" t="str">
        <f>IFERROR(IF(MINUTE(テーブル145678910111213[[#This Row],[列4]]-テーブル145678910111213[[#This Row],[列13]]-テーブル145678910111213[[#This Row],[列2]])&lt;30,
                  "00",
                  30),
              "00")</f>
        <v>00</v>
      </c>
      <c r="I11" s="124" t="s">
        <v>37</v>
      </c>
      <c r="J11" s="125">
        <f>IFERROR((テーブル145678910111213[[#This Row],[列5]]+テーブル145678910111213[[#This Row],[列7]]/60)*$C$5,"")</f>
        <v>0</v>
      </c>
      <c r="K11" s="126" t="s">
        <v>8</v>
      </c>
      <c r="L11" s="131"/>
      <c r="M11" s="128"/>
      <c r="N11" s="152"/>
      <c r="O11" s="115"/>
    </row>
    <row r="12" spans="1:15" ht="22.5" customHeight="1">
      <c r="A12" s="92"/>
      <c r="B12" s="129" t="str">
        <f>IF(テーブル145678910111213[[#This Row],[列1]]="",
    "",
    TEXT(テーブル145678910111213[[#This Row],[列1]],"(aaa)"))</f>
        <v/>
      </c>
      <c r="C12" s="87" t="s">
        <v>34</v>
      </c>
      <c r="D12" s="119" t="s">
        <v>35</v>
      </c>
      <c r="E12" s="88" t="s">
        <v>34</v>
      </c>
      <c r="F12" s="121">
        <f>IFERROR(HOUR(テーブル145678910111213[[#This Row],[列4]]-テーブル145678910111213[[#This Row],[列13]]-テーブル145678910111213[[#This Row],[列2]]),
              0)</f>
        <v>0</v>
      </c>
      <c r="G12" s="122" t="s">
        <v>36</v>
      </c>
      <c r="H12" s="130" t="str">
        <f>IFERROR(IF(MINUTE(テーブル145678910111213[[#This Row],[列4]]-テーブル145678910111213[[#This Row],[列13]]-テーブル145678910111213[[#This Row],[列2]])&lt;30,
                  "00",
                  30),
              "00")</f>
        <v>00</v>
      </c>
      <c r="I12" s="124" t="s">
        <v>37</v>
      </c>
      <c r="J12" s="125">
        <f>IFERROR((テーブル145678910111213[[#This Row],[列5]]+テーブル145678910111213[[#This Row],[列7]]/60)*$C$5,"")</f>
        <v>0</v>
      </c>
      <c r="K12" s="126" t="s">
        <v>8</v>
      </c>
      <c r="L12" s="131"/>
      <c r="M12" s="128"/>
      <c r="N12" s="152"/>
      <c r="O12" s="115"/>
    </row>
    <row r="13" spans="1:15" ht="22.5" customHeight="1">
      <c r="A13" s="92"/>
      <c r="B13" s="129" t="str">
        <f>IF(テーブル145678910111213[[#This Row],[列1]]="",
    "",
    TEXT(テーブル145678910111213[[#This Row],[列1]],"(aaa)"))</f>
        <v/>
      </c>
      <c r="C13" s="87" t="s">
        <v>34</v>
      </c>
      <c r="D13" s="119" t="s">
        <v>35</v>
      </c>
      <c r="E13" s="88" t="s">
        <v>34</v>
      </c>
      <c r="F13" s="121">
        <f>IFERROR(HOUR(テーブル145678910111213[[#This Row],[列4]]-テーブル145678910111213[[#This Row],[列13]]-テーブル145678910111213[[#This Row],[列2]]),
              0)</f>
        <v>0</v>
      </c>
      <c r="G13" s="122" t="s">
        <v>36</v>
      </c>
      <c r="H13" s="130" t="str">
        <f>IFERROR(IF(MINUTE(テーブル145678910111213[[#This Row],[列4]]-テーブル145678910111213[[#This Row],[列13]]-テーブル145678910111213[[#This Row],[列2]])&lt;30,
                  "00",
                  30),
              "00")</f>
        <v>00</v>
      </c>
      <c r="I13" s="124" t="s">
        <v>37</v>
      </c>
      <c r="J13" s="125">
        <f>IFERROR((テーブル145678910111213[[#This Row],[列5]]+テーブル145678910111213[[#This Row],[列7]]/60)*$C$5,"")</f>
        <v>0</v>
      </c>
      <c r="K13" s="126" t="s">
        <v>8</v>
      </c>
      <c r="L13" s="131"/>
      <c r="M13" s="128"/>
      <c r="N13" s="152"/>
      <c r="O13" s="115"/>
    </row>
    <row r="14" spans="1:15" ht="22.5" customHeight="1">
      <c r="A14" s="92"/>
      <c r="B14" s="129" t="str">
        <f>IF(テーブル145678910111213[[#This Row],[列1]]="",
    "",
    TEXT(テーブル145678910111213[[#This Row],[列1]],"(aaa)"))</f>
        <v/>
      </c>
      <c r="C14" s="87" t="s">
        <v>34</v>
      </c>
      <c r="D14" s="119" t="s">
        <v>35</v>
      </c>
      <c r="E14" s="88" t="s">
        <v>34</v>
      </c>
      <c r="F14" s="121">
        <f>IFERROR(HOUR(テーブル145678910111213[[#This Row],[列4]]-テーブル145678910111213[[#This Row],[列13]]-テーブル145678910111213[[#This Row],[列2]]),
              0)</f>
        <v>0</v>
      </c>
      <c r="G14" s="122" t="s">
        <v>36</v>
      </c>
      <c r="H14" s="130" t="str">
        <f>IFERROR(IF(MINUTE(テーブル145678910111213[[#This Row],[列4]]-テーブル145678910111213[[#This Row],[列13]]-テーブル145678910111213[[#This Row],[列2]])&lt;30,
                  "00",
                  30),
              "00")</f>
        <v>00</v>
      </c>
      <c r="I14" s="124" t="s">
        <v>37</v>
      </c>
      <c r="J14" s="125">
        <f>IFERROR((テーブル145678910111213[[#This Row],[列5]]+テーブル145678910111213[[#This Row],[列7]]/60)*$C$5,"")</f>
        <v>0</v>
      </c>
      <c r="K14" s="126" t="s">
        <v>8</v>
      </c>
      <c r="L14" s="131"/>
      <c r="M14" s="128"/>
      <c r="N14" s="152"/>
      <c r="O14" s="115"/>
    </row>
    <row r="15" spans="1:15" ht="22.5" customHeight="1">
      <c r="A15" s="92"/>
      <c r="B15" s="129" t="str">
        <f>IF(テーブル145678910111213[[#This Row],[列1]]="",
    "",
    TEXT(テーブル145678910111213[[#This Row],[列1]],"(aaa)"))</f>
        <v/>
      </c>
      <c r="C15" s="87" t="s">
        <v>34</v>
      </c>
      <c r="D15" s="119" t="s">
        <v>35</v>
      </c>
      <c r="E15" s="88" t="s">
        <v>34</v>
      </c>
      <c r="F15" s="121">
        <f>IFERROR(HOUR(テーブル145678910111213[[#This Row],[列4]]-テーブル145678910111213[[#This Row],[列13]]-テーブル145678910111213[[#This Row],[列2]]),
              0)</f>
        <v>0</v>
      </c>
      <c r="G15" s="122" t="s">
        <v>36</v>
      </c>
      <c r="H15" s="130" t="str">
        <f>IFERROR(IF(MINUTE(テーブル145678910111213[[#This Row],[列4]]-テーブル145678910111213[[#This Row],[列13]]-テーブル145678910111213[[#This Row],[列2]])&lt;30,
                  "00",
                  30),
              "00")</f>
        <v>00</v>
      </c>
      <c r="I15" s="124" t="s">
        <v>37</v>
      </c>
      <c r="J15" s="125">
        <f>IFERROR((テーブル145678910111213[[#This Row],[列5]]+テーブル145678910111213[[#This Row],[列7]]/60)*$C$5,"")</f>
        <v>0</v>
      </c>
      <c r="K15" s="126" t="s">
        <v>8</v>
      </c>
      <c r="L15" s="131"/>
      <c r="M15" s="128"/>
      <c r="N15" s="152"/>
      <c r="O15" s="115"/>
    </row>
    <row r="16" spans="1:15" ht="22.5" customHeight="1">
      <c r="A16" s="92"/>
      <c r="B16" s="129" t="str">
        <f>IF(テーブル145678910111213[[#This Row],[列1]]="",
    "",
    TEXT(テーブル145678910111213[[#This Row],[列1]],"(aaa)"))</f>
        <v/>
      </c>
      <c r="C16" s="87" t="s">
        <v>34</v>
      </c>
      <c r="D16" s="119" t="s">
        <v>35</v>
      </c>
      <c r="E16" s="88" t="s">
        <v>34</v>
      </c>
      <c r="F16" s="121">
        <f>IFERROR(HOUR(テーブル145678910111213[[#This Row],[列4]]-テーブル145678910111213[[#This Row],[列13]]-テーブル145678910111213[[#This Row],[列2]]),
              0)</f>
        <v>0</v>
      </c>
      <c r="G16" s="122" t="s">
        <v>36</v>
      </c>
      <c r="H16" s="130" t="str">
        <f>IFERROR(IF(MINUTE(テーブル145678910111213[[#This Row],[列4]]-テーブル145678910111213[[#This Row],[列13]]-テーブル145678910111213[[#This Row],[列2]])&lt;30,
                  "00",
                  30),
              "00")</f>
        <v>00</v>
      </c>
      <c r="I16" s="124" t="s">
        <v>37</v>
      </c>
      <c r="J16" s="125">
        <f>IFERROR((テーブル145678910111213[[#This Row],[列5]]+テーブル145678910111213[[#This Row],[列7]]/60)*$C$5,"")</f>
        <v>0</v>
      </c>
      <c r="K16" s="126" t="s">
        <v>8</v>
      </c>
      <c r="L16" s="131"/>
      <c r="M16" s="128"/>
      <c r="N16" s="152"/>
      <c r="O16" s="115"/>
    </row>
    <row r="17" spans="1:15" ht="22.5" customHeight="1">
      <c r="A17" s="92"/>
      <c r="B17" s="129" t="str">
        <f>IF(テーブル145678910111213[[#This Row],[列1]]="",
    "",
    TEXT(テーブル145678910111213[[#This Row],[列1]],"(aaa)"))</f>
        <v/>
      </c>
      <c r="C17" s="87" t="s">
        <v>34</v>
      </c>
      <c r="D17" s="119" t="s">
        <v>35</v>
      </c>
      <c r="E17" s="88" t="s">
        <v>34</v>
      </c>
      <c r="F17" s="121">
        <f>IFERROR(HOUR(テーブル145678910111213[[#This Row],[列4]]-テーブル145678910111213[[#This Row],[列13]]-テーブル145678910111213[[#This Row],[列2]]),
              0)</f>
        <v>0</v>
      </c>
      <c r="G17" s="122" t="s">
        <v>36</v>
      </c>
      <c r="H17" s="130" t="str">
        <f>IFERROR(IF(MINUTE(テーブル145678910111213[[#This Row],[列4]]-テーブル145678910111213[[#This Row],[列13]]-テーブル145678910111213[[#This Row],[列2]])&lt;30,
                  "00",
                  30),
              "00")</f>
        <v>00</v>
      </c>
      <c r="I17" s="124" t="s">
        <v>37</v>
      </c>
      <c r="J17" s="125">
        <f>IFERROR((テーブル145678910111213[[#This Row],[列5]]+テーブル145678910111213[[#This Row],[列7]]/60)*$C$5,"")</f>
        <v>0</v>
      </c>
      <c r="K17" s="126" t="s">
        <v>8</v>
      </c>
      <c r="L17" s="131"/>
      <c r="M17" s="128"/>
      <c r="N17" s="152"/>
      <c r="O17" s="115"/>
    </row>
    <row r="18" spans="1:15" ht="22.5" customHeight="1">
      <c r="A18" s="92"/>
      <c r="B18" s="129" t="str">
        <f>IF(テーブル145678910111213[[#This Row],[列1]]="",
    "",
    TEXT(テーブル145678910111213[[#This Row],[列1]],"(aaa)"))</f>
        <v/>
      </c>
      <c r="C18" s="87" t="s">
        <v>34</v>
      </c>
      <c r="D18" s="119" t="s">
        <v>35</v>
      </c>
      <c r="E18" s="88" t="s">
        <v>34</v>
      </c>
      <c r="F18" s="121">
        <f>IFERROR(HOUR(テーブル145678910111213[[#This Row],[列4]]-テーブル145678910111213[[#This Row],[列13]]-テーブル145678910111213[[#This Row],[列2]]),
              0)</f>
        <v>0</v>
      </c>
      <c r="G18" s="122" t="s">
        <v>36</v>
      </c>
      <c r="H18" s="130" t="str">
        <f>IFERROR(IF(MINUTE(テーブル145678910111213[[#This Row],[列4]]-テーブル145678910111213[[#This Row],[列13]]-テーブル145678910111213[[#This Row],[列2]])&lt;30,
                  "00",
                  30),
              "00")</f>
        <v>00</v>
      </c>
      <c r="I18" s="124" t="s">
        <v>37</v>
      </c>
      <c r="J18" s="125">
        <f>IFERROR((テーブル145678910111213[[#This Row],[列5]]+テーブル145678910111213[[#This Row],[列7]]/60)*$C$5,"")</f>
        <v>0</v>
      </c>
      <c r="K18" s="126" t="s">
        <v>8</v>
      </c>
      <c r="L18" s="131"/>
      <c r="M18" s="128"/>
      <c r="N18" s="152"/>
      <c r="O18" s="115"/>
    </row>
    <row r="19" spans="1:15" ht="22.5" customHeight="1">
      <c r="A19" s="92"/>
      <c r="B19" s="129" t="str">
        <f>IF(テーブル145678910111213[[#This Row],[列1]]="",
    "",
    TEXT(テーブル145678910111213[[#This Row],[列1]],"(aaa)"))</f>
        <v/>
      </c>
      <c r="C19" s="87" t="s">
        <v>34</v>
      </c>
      <c r="D19" s="119" t="s">
        <v>35</v>
      </c>
      <c r="E19" s="88" t="s">
        <v>34</v>
      </c>
      <c r="F19" s="121">
        <f>IFERROR(HOUR(テーブル145678910111213[[#This Row],[列4]]-テーブル145678910111213[[#This Row],[列13]]-テーブル145678910111213[[#This Row],[列2]]),
              0)</f>
        <v>0</v>
      </c>
      <c r="G19" s="122" t="s">
        <v>36</v>
      </c>
      <c r="H19" s="130" t="str">
        <f>IFERROR(IF(MINUTE(テーブル145678910111213[[#This Row],[列4]]-テーブル145678910111213[[#This Row],[列13]]-テーブル145678910111213[[#This Row],[列2]])&lt;30,
                  "00",
                  30),
              "00")</f>
        <v>00</v>
      </c>
      <c r="I19" s="124" t="s">
        <v>37</v>
      </c>
      <c r="J19" s="125">
        <f>IFERROR((テーブル145678910111213[[#This Row],[列5]]+テーブル145678910111213[[#This Row],[列7]]/60)*$C$5,"")</f>
        <v>0</v>
      </c>
      <c r="K19" s="126" t="s">
        <v>8</v>
      </c>
      <c r="L19" s="131"/>
      <c r="M19" s="128"/>
      <c r="N19" s="152"/>
      <c r="O19" s="115"/>
    </row>
    <row r="20" spans="1:15" ht="22.5" customHeight="1">
      <c r="A20" s="92"/>
      <c r="B20" s="129" t="str">
        <f>IF(テーブル145678910111213[[#This Row],[列1]]="",
    "",
    TEXT(テーブル145678910111213[[#This Row],[列1]],"(aaa)"))</f>
        <v/>
      </c>
      <c r="C20" s="87" t="s">
        <v>34</v>
      </c>
      <c r="D20" s="119" t="s">
        <v>35</v>
      </c>
      <c r="E20" s="88" t="s">
        <v>34</v>
      </c>
      <c r="F20" s="121">
        <f>IFERROR(HOUR(テーブル145678910111213[[#This Row],[列4]]-テーブル145678910111213[[#This Row],[列13]]-テーブル145678910111213[[#This Row],[列2]]),
              0)</f>
        <v>0</v>
      </c>
      <c r="G20" s="122" t="s">
        <v>36</v>
      </c>
      <c r="H20" s="130" t="str">
        <f>IFERROR(IF(MINUTE(テーブル145678910111213[[#This Row],[列4]]-テーブル145678910111213[[#This Row],[列13]]-テーブル145678910111213[[#This Row],[列2]])&lt;30,
                  "00",
                  30),
              "00")</f>
        <v>00</v>
      </c>
      <c r="I20" s="124" t="s">
        <v>37</v>
      </c>
      <c r="J20" s="125">
        <f>IFERROR((テーブル145678910111213[[#This Row],[列5]]+テーブル145678910111213[[#This Row],[列7]]/60)*$C$5,"")</f>
        <v>0</v>
      </c>
      <c r="K20" s="126" t="s">
        <v>8</v>
      </c>
      <c r="L20" s="131"/>
      <c r="M20" s="128"/>
      <c r="N20" s="152"/>
      <c r="O20" s="115"/>
    </row>
    <row r="21" spans="1:15" ht="22.5" customHeight="1">
      <c r="A21" s="92"/>
      <c r="B21" s="129" t="str">
        <f>IF(テーブル145678910111213[[#This Row],[列1]]="",
    "",
    TEXT(テーブル145678910111213[[#This Row],[列1]],"(aaa)"))</f>
        <v/>
      </c>
      <c r="C21" s="87" t="s">
        <v>34</v>
      </c>
      <c r="D21" s="119" t="s">
        <v>35</v>
      </c>
      <c r="E21" s="88" t="s">
        <v>34</v>
      </c>
      <c r="F21" s="121">
        <f>IFERROR(HOUR(テーブル145678910111213[[#This Row],[列4]]-テーブル145678910111213[[#This Row],[列13]]-テーブル145678910111213[[#This Row],[列2]]),
              0)</f>
        <v>0</v>
      </c>
      <c r="G21" s="122" t="s">
        <v>36</v>
      </c>
      <c r="H21" s="130" t="str">
        <f>IFERROR(IF(MINUTE(テーブル145678910111213[[#This Row],[列4]]-テーブル145678910111213[[#This Row],[列13]]-テーブル145678910111213[[#This Row],[列2]])&lt;30,
                  "00",
                  30),
              "00")</f>
        <v>00</v>
      </c>
      <c r="I21" s="124" t="s">
        <v>37</v>
      </c>
      <c r="J21" s="125">
        <f>IFERROR((テーブル145678910111213[[#This Row],[列5]]+テーブル145678910111213[[#This Row],[列7]]/60)*$C$5,"")</f>
        <v>0</v>
      </c>
      <c r="K21" s="126" t="s">
        <v>8</v>
      </c>
      <c r="L21" s="131"/>
      <c r="M21" s="128"/>
      <c r="N21" s="152"/>
      <c r="O21" s="115"/>
    </row>
    <row r="22" spans="1:15" ht="22.5" customHeight="1">
      <c r="A22" s="92"/>
      <c r="B22" s="129" t="str">
        <f>IF(テーブル145678910111213[[#This Row],[列1]]="",
    "",
    TEXT(テーブル145678910111213[[#This Row],[列1]],"(aaa)"))</f>
        <v/>
      </c>
      <c r="C22" s="87" t="s">
        <v>34</v>
      </c>
      <c r="D22" s="119" t="s">
        <v>35</v>
      </c>
      <c r="E22" s="88" t="s">
        <v>34</v>
      </c>
      <c r="F22" s="121">
        <f>IFERROR(HOUR(テーブル145678910111213[[#This Row],[列4]]-テーブル145678910111213[[#This Row],[列13]]-テーブル145678910111213[[#This Row],[列2]]),
              0)</f>
        <v>0</v>
      </c>
      <c r="G22" s="122" t="s">
        <v>36</v>
      </c>
      <c r="H22" s="130" t="str">
        <f>IFERROR(IF(MINUTE(テーブル145678910111213[[#This Row],[列4]]-テーブル145678910111213[[#This Row],[列13]]-テーブル145678910111213[[#This Row],[列2]])&lt;30,
                  "00",
                  30),
              "00")</f>
        <v>00</v>
      </c>
      <c r="I22" s="124" t="s">
        <v>37</v>
      </c>
      <c r="J22" s="125">
        <f>IFERROR((テーブル145678910111213[[#This Row],[列5]]+テーブル145678910111213[[#This Row],[列7]]/60)*$C$5,"")</f>
        <v>0</v>
      </c>
      <c r="K22" s="126" t="s">
        <v>8</v>
      </c>
      <c r="L22" s="131"/>
      <c r="M22" s="128"/>
      <c r="N22" s="152"/>
      <c r="O22" s="115"/>
    </row>
    <row r="23" spans="1:15" ht="22.5" customHeight="1">
      <c r="A23" s="92"/>
      <c r="B23" s="129" t="str">
        <f>IF(テーブル145678910111213[[#This Row],[列1]]="",
    "",
    TEXT(テーブル145678910111213[[#This Row],[列1]],"(aaa)"))</f>
        <v/>
      </c>
      <c r="C23" s="87" t="s">
        <v>34</v>
      </c>
      <c r="D23" s="119" t="s">
        <v>35</v>
      </c>
      <c r="E23" s="88" t="s">
        <v>34</v>
      </c>
      <c r="F23" s="121">
        <f>IFERROR(HOUR(テーブル145678910111213[[#This Row],[列4]]-テーブル145678910111213[[#This Row],[列13]]-テーブル145678910111213[[#This Row],[列2]]),
              0)</f>
        <v>0</v>
      </c>
      <c r="G23" s="122" t="s">
        <v>36</v>
      </c>
      <c r="H23" s="130" t="str">
        <f>IFERROR(IF(MINUTE(テーブル145678910111213[[#This Row],[列4]]-テーブル145678910111213[[#This Row],[列13]]-テーブル145678910111213[[#This Row],[列2]])&lt;30,
                  "00",
                  30),
              "00")</f>
        <v>00</v>
      </c>
      <c r="I23" s="124" t="s">
        <v>37</v>
      </c>
      <c r="J23" s="125">
        <f>IFERROR((テーブル145678910111213[[#This Row],[列5]]+テーブル145678910111213[[#This Row],[列7]]/60)*$C$5,"")</f>
        <v>0</v>
      </c>
      <c r="K23" s="126" t="s">
        <v>8</v>
      </c>
      <c r="L23" s="131"/>
      <c r="M23" s="128"/>
      <c r="N23" s="152"/>
      <c r="O23" s="115"/>
    </row>
    <row r="24" spans="1:15" ht="22.5" customHeight="1">
      <c r="A24" s="92"/>
      <c r="B24" s="129" t="str">
        <f>IF(テーブル145678910111213[[#This Row],[列1]]="",
    "",
    TEXT(テーブル145678910111213[[#This Row],[列1]],"(aaa)"))</f>
        <v/>
      </c>
      <c r="C24" s="87" t="s">
        <v>34</v>
      </c>
      <c r="D24" s="119" t="s">
        <v>35</v>
      </c>
      <c r="E24" s="88" t="s">
        <v>34</v>
      </c>
      <c r="F24" s="121">
        <f>IFERROR(HOUR(テーブル145678910111213[[#This Row],[列4]]-テーブル145678910111213[[#This Row],[列13]]-テーブル145678910111213[[#This Row],[列2]]),
              0)</f>
        <v>0</v>
      </c>
      <c r="G24" s="122" t="s">
        <v>36</v>
      </c>
      <c r="H24" s="130" t="str">
        <f>IFERROR(IF(MINUTE(テーブル145678910111213[[#This Row],[列4]]-テーブル145678910111213[[#This Row],[列13]]-テーブル145678910111213[[#This Row],[列2]])&lt;30,
                  "00",
                  30),
              "00")</f>
        <v>00</v>
      </c>
      <c r="I24" s="124" t="s">
        <v>37</v>
      </c>
      <c r="J24" s="125">
        <f>IFERROR((テーブル145678910111213[[#This Row],[列5]]+テーブル145678910111213[[#This Row],[列7]]/60)*$C$5,"")</f>
        <v>0</v>
      </c>
      <c r="K24" s="126" t="s">
        <v>8</v>
      </c>
      <c r="L24" s="127"/>
      <c r="M24" s="128"/>
      <c r="N24" s="152"/>
      <c r="O24" s="115"/>
    </row>
    <row r="25" spans="1:15" ht="22.5" customHeight="1">
      <c r="A25" s="92"/>
      <c r="B25" s="129" t="str">
        <f>IF(テーブル145678910111213[[#This Row],[列1]]="",
    "",
    TEXT(テーブル145678910111213[[#This Row],[列1]],"(aaa)"))</f>
        <v/>
      </c>
      <c r="C25" s="87" t="s">
        <v>34</v>
      </c>
      <c r="D25" s="119" t="s">
        <v>35</v>
      </c>
      <c r="E25" s="88" t="s">
        <v>34</v>
      </c>
      <c r="F25" s="121">
        <f>IFERROR(HOUR(テーブル145678910111213[[#This Row],[列4]]-テーブル145678910111213[[#This Row],[列13]]-テーブル145678910111213[[#This Row],[列2]]),
              0)</f>
        <v>0</v>
      </c>
      <c r="G25" s="122" t="s">
        <v>36</v>
      </c>
      <c r="H25" s="130" t="str">
        <f>IFERROR(IF(MINUTE(テーブル145678910111213[[#This Row],[列4]]-テーブル145678910111213[[#This Row],[列13]]-テーブル145678910111213[[#This Row],[列2]])&lt;30,
                  "00",
                  30),
              "00")</f>
        <v>00</v>
      </c>
      <c r="I25" s="124" t="s">
        <v>37</v>
      </c>
      <c r="J25" s="125">
        <f>IFERROR((テーブル145678910111213[[#This Row],[列5]]+テーブル145678910111213[[#This Row],[列7]]/60)*$C$5,"")</f>
        <v>0</v>
      </c>
      <c r="K25" s="126" t="s">
        <v>8</v>
      </c>
      <c r="L25" s="131"/>
      <c r="M25" s="128"/>
      <c r="N25" s="152"/>
      <c r="O25" s="115"/>
    </row>
    <row r="26" spans="1:15" ht="22.5" customHeight="1">
      <c r="A26" s="92"/>
      <c r="B26" s="129" t="str">
        <f>IF(テーブル145678910111213[[#This Row],[列1]]="",
    "",
    TEXT(テーブル145678910111213[[#This Row],[列1]],"(aaa)"))</f>
        <v/>
      </c>
      <c r="C26" s="87" t="s">
        <v>34</v>
      </c>
      <c r="D26" s="119" t="s">
        <v>35</v>
      </c>
      <c r="E26" s="88" t="s">
        <v>34</v>
      </c>
      <c r="F26" s="121">
        <f>IFERROR(HOUR(テーブル145678910111213[[#This Row],[列4]]-テーブル145678910111213[[#This Row],[列13]]-テーブル145678910111213[[#This Row],[列2]]),
              0)</f>
        <v>0</v>
      </c>
      <c r="G26" s="122" t="s">
        <v>36</v>
      </c>
      <c r="H26" s="130" t="str">
        <f>IFERROR(IF(MINUTE(テーブル145678910111213[[#This Row],[列4]]-テーブル145678910111213[[#This Row],[列13]]-テーブル145678910111213[[#This Row],[列2]])&lt;30,
                  "00",
                  30),
              "00")</f>
        <v>00</v>
      </c>
      <c r="I26" s="124" t="s">
        <v>37</v>
      </c>
      <c r="J26" s="125">
        <f>IFERROR((テーブル145678910111213[[#This Row],[列5]]+テーブル145678910111213[[#This Row],[列7]]/60)*$C$5,"")</f>
        <v>0</v>
      </c>
      <c r="K26" s="126" t="s">
        <v>8</v>
      </c>
      <c r="L26" s="131"/>
      <c r="M26" s="128"/>
      <c r="N26" s="152"/>
      <c r="O26" s="115"/>
    </row>
    <row r="27" spans="1:15" ht="22.5" customHeight="1">
      <c r="A27" s="92"/>
      <c r="B27" s="129" t="str">
        <f>IF(テーブル145678910111213[[#This Row],[列1]]="",
    "",
    TEXT(テーブル145678910111213[[#This Row],[列1]],"(aaa)"))</f>
        <v/>
      </c>
      <c r="C27" s="87" t="s">
        <v>34</v>
      </c>
      <c r="D27" s="119" t="s">
        <v>35</v>
      </c>
      <c r="E27" s="88" t="s">
        <v>34</v>
      </c>
      <c r="F27" s="121">
        <f>IFERROR(HOUR(テーブル145678910111213[[#This Row],[列4]]-テーブル145678910111213[[#This Row],[列13]]-テーブル145678910111213[[#This Row],[列2]]),
              0)</f>
        <v>0</v>
      </c>
      <c r="G27" s="122" t="s">
        <v>36</v>
      </c>
      <c r="H27" s="130" t="str">
        <f>IFERROR(IF(MINUTE(テーブル145678910111213[[#This Row],[列4]]-テーブル145678910111213[[#This Row],[列13]]-テーブル145678910111213[[#This Row],[列2]])&lt;30,
                  "00",
                  30),
              "00")</f>
        <v>00</v>
      </c>
      <c r="I27" s="124" t="s">
        <v>37</v>
      </c>
      <c r="J27" s="125">
        <f>IFERROR((テーブル145678910111213[[#This Row],[列5]]+テーブル145678910111213[[#This Row],[列7]]/60)*$C$5,"")</f>
        <v>0</v>
      </c>
      <c r="K27" s="126" t="s">
        <v>8</v>
      </c>
      <c r="L27" s="131"/>
      <c r="M27" s="128"/>
      <c r="N27" s="152"/>
      <c r="O27" s="115"/>
    </row>
    <row r="28" spans="1:15" ht="22.5" customHeight="1">
      <c r="A28" s="92"/>
      <c r="B28" s="129" t="str">
        <f>IF(テーブル145678910111213[[#This Row],[列1]]="",
    "",
    TEXT(テーブル145678910111213[[#This Row],[列1]],"(aaa)"))</f>
        <v/>
      </c>
      <c r="C28" s="87" t="s">
        <v>34</v>
      </c>
      <c r="D28" s="119" t="s">
        <v>35</v>
      </c>
      <c r="E28" s="88" t="s">
        <v>34</v>
      </c>
      <c r="F28" s="121">
        <f>IFERROR(HOUR(テーブル145678910111213[[#This Row],[列4]]-テーブル145678910111213[[#This Row],[列13]]-テーブル145678910111213[[#This Row],[列2]]),
              0)</f>
        <v>0</v>
      </c>
      <c r="G28" s="122" t="s">
        <v>36</v>
      </c>
      <c r="H28" s="130" t="str">
        <f>IFERROR(IF(MINUTE(テーブル145678910111213[[#This Row],[列4]]-テーブル145678910111213[[#This Row],[列13]]-テーブル145678910111213[[#This Row],[列2]])&lt;30,
                  "00",
                  30),
              "00")</f>
        <v>00</v>
      </c>
      <c r="I28" s="124" t="s">
        <v>37</v>
      </c>
      <c r="J28" s="125">
        <f>IFERROR((テーブル145678910111213[[#This Row],[列5]]+テーブル145678910111213[[#This Row],[列7]]/60)*$C$5,"")</f>
        <v>0</v>
      </c>
      <c r="K28" s="126" t="s">
        <v>8</v>
      </c>
      <c r="L28" s="131"/>
      <c r="M28" s="128"/>
      <c r="N28" s="152"/>
      <c r="O28" s="115"/>
    </row>
    <row r="29" spans="1:15" ht="22.5" customHeight="1">
      <c r="A29" s="92"/>
      <c r="B29" s="129" t="str">
        <f>IF(テーブル145678910111213[[#This Row],[列1]]="",
    "",
    TEXT(テーブル145678910111213[[#This Row],[列1]],"(aaa)"))</f>
        <v/>
      </c>
      <c r="C29" s="87" t="s">
        <v>34</v>
      </c>
      <c r="D29" s="119" t="s">
        <v>35</v>
      </c>
      <c r="E29" s="88" t="s">
        <v>34</v>
      </c>
      <c r="F29" s="121">
        <f>IFERROR(HOUR(テーブル145678910111213[[#This Row],[列4]]-テーブル145678910111213[[#This Row],[列13]]-テーブル145678910111213[[#This Row],[列2]]),
              0)</f>
        <v>0</v>
      </c>
      <c r="G29" s="122" t="s">
        <v>36</v>
      </c>
      <c r="H29" s="130" t="str">
        <f>IFERROR(IF(MINUTE(テーブル145678910111213[[#This Row],[列4]]-テーブル145678910111213[[#This Row],[列13]]-テーブル145678910111213[[#This Row],[列2]])&lt;30,
                  "00",
                  30),
              "00")</f>
        <v>00</v>
      </c>
      <c r="I29" s="124" t="s">
        <v>37</v>
      </c>
      <c r="J29" s="125">
        <f>IFERROR((テーブル145678910111213[[#This Row],[列5]]+テーブル145678910111213[[#This Row],[列7]]/60)*$C$5,"")</f>
        <v>0</v>
      </c>
      <c r="K29" s="126" t="s">
        <v>8</v>
      </c>
      <c r="L29" s="131"/>
      <c r="M29" s="128"/>
      <c r="N29" s="152"/>
      <c r="O29" s="115"/>
    </row>
    <row r="30" spans="1:15" ht="22.5" customHeight="1" thickBot="1">
      <c r="A30" s="93"/>
      <c r="B30" s="133" t="str">
        <f>IF(テーブル145678910111213[[#This Row],[列1]]="",
    "",
    TEXT(テーブル145678910111213[[#This Row],[列1]],"(aaa)"))</f>
        <v/>
      </c>
      <c r="C30" s="89" t="s">
        <v>34</v>
      </c>
      <c r="D30" s="135" t="s">
        <v>35</v>
      </c>
      <c r="E30" s="90" t="s">
        <v>34</v>
      </c>
      <c r="F30" s="137">
        <f>IFERROR(HOUR(テーブル145678910111213[[#This Row],[列4]]-テーブル145678910111213[[#This Row],[列13]]-テーブル145678910111213[[#This Row],[列2]]),
              0)</f>
        <v>0</v>
      </c>
      <c r="G30" s="138" t="s">
        <v>36</v>
      </c>
      <c r="H30" s="139" t="str">
        <f>IFERROR(IF(MINUTE(テーブル145678910111213[[#This Row],[列4]]-テーブル145678910111213[[#This Row],[列13]]-テーブル145678910111213[[#This Row],[列2]])&lt;30,
                  "00",
                  30),
              "00")</f>
        <v>00</v>
      </c>
      <c r="I30" s="140" t="s">
        <v>37</v>
      </c>
      <c r="J30" s="141">
        <f>IFERROR((テーブル145678910111213[[#This Row],[列5]]+テーブル145678910111213[[#This Row],[列7]]/60)*$C$5,"")</f>
        <v>0</v>
      </c>
      <c r="K30" s="142" t="s">
        <v>8</v>
      </c>
      <c r="L30" s="143"/>
      <c r="M30" s="144"/>
      <c r="N30" s="152"/>
      <c r="O30" s="115"/>
    </row>
    <row r="31" spans="1:15" ht="22.5" customHeight="1" thickBot="1">
      <c r="A31" s="269" t="s">
        <v>46</v>
      </c>
      <c r="B31" s="270"/>
      <c r="C31" s="260"/>
      <c r="D31" s="261"/>
      <c r="E31" s="262"/>
      <c r="F31" s="263">
        <f>SUM(テーブル145678910111213[[#All],[列5]])+SUM(テーブル145678910111213[[#All],[列7]])/60</f>
        <v>0</v>
      </c>
      <c r="G31" s="264"/>
      <c r="H31" s="265" t="s">
        <v>38</v>
      </c>
      <c r="I31" s="266"/>
      <c r="J31" s="145">
        <f>SUM(テーブル145678910111213[[#All],[列9]])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2"/>
  <sheetViews>
    <sheetView zoomScaleNormal="100" workbookViewId="0">
      <selection activeCell="A8" sqref="A8"/>
    </sheetView>
  </sheetViews>
  <sheetFormatPr defaultColWidth="11.375" defaultRowHeight="10.5"/>
  <cols>
    <col min="1" max="1" width="6.875" style="95" customWidth="1"/>
    <col min="2" max="2" width="3.125" style="95" customWidth="1"/>
    <col min="3" max="3" width="6.25" style="95" customWidth="1"/>
    <col min="4" max="4" width="3.125" style="100" customWidth="1"/>
    <col min="5" max="5" width="6.25" style="95" customWidth="1"/>
    <col min="6" max="9" width="3.125" style="95" customWidth="1"/>
    <col min="10" max="10" width="6.25" style="95" customWidth="1"/>
    <col min="11" max="11" width="3.125" style="95" customWidth="1"/>
    <col min="12" max="12" width="37.5" style="98" customWidth="1"/>
    <col min="13" max="13" width="9.375" style="95" customWidth="1"/>
    <col min="14" max="14" width="6.25" style="95" customWidth="1"/>
    <col min="15" max="255" width="11.375" style="95"/>
    <col min="256" max="256" width="16.75" style="95" customWidth="1"/>
    <col min="257" max="257" width="11.125" style="95" customWidth="1"/>
    <col min="258" max="258" width="3.75" style="95" bestFit="1" customWidth="1"/>
    <col min="259" max="259" width="11.125" style="95" customWidth="1"/>
    <col min="260" max="260" width="6" style="95" customWidth="1"/>
    <col min="261" max="261" width="5.125" style="95" customWidth="1"/>
    <col min="262" max="262" width="5.75" style="95" customWidth="1"/>
    <col min="263" max="263" width="3.125" style="95" customWidth="1"/>
    <col min="264" max="264" width="12.875" style="95" customWidth="1"/>
    <col min="265" max="265" width="2.875" style="95" customWidth="1"/>
    <col min="266" max="266" width="83.875" style="95" customWidth="1"/>
    <col min="267" max="511" width="11.375" style="95"/>
    <col min="512" max="512" width="16.75" style="95" customWidth="1"/>
    <col min="513" max="513" width="11.125" style="95" customWidth="1"/>
    <col min="514" max="514" width="3.75" style="95" bestFit="1" customWidth="1"/>
    <col min="515" max="515" width="11.125" style="95" customWidth="1"/>
    <col min="516" max="516" width="6" style="95" customWidth="1"/>
    <col min="517" max="517" width="5.125" style="95" customWidth="1"/>
    <col min="518" max="518" width="5.75" style="95" customWidth="1"/>
    <col min="519" max="519" width="3.125" style="95" customWidth="1"/>
    <col min="520" max="520" width="12.875" style="95" customWidth="1"/>
    <col min="521" max="521" width="2.875" style="95" customWidth="1"/>
    <col min="522" max="522" width="83.875" style="95" customWidth="1"/>
    <col min="523" max="767" width="11.375" style="95"/>
    <col min="768" max="768" width="16.75" style="95" customWidth="1"/>
    <col min="769" max="769" width="11.125" style="95" customWidth="1"/>
    <col min="770" max="770" width="3.75" style="95" bestFit="1" customWidth="1"/>
    <col min="771" max="771" width="11.125" style="95" customWidth="1"/>
    <col min="772" max="772" width="6" style="95" customWidth="1"/>
    <col min="773" max="773" width="5.125" style="95" customWidth="1"/>
    <col min="774" max="774" width="5.75" style="95" customWidth="1"/>
    <col min="775" max="775" width="3.125" style="95" customWidth="1"/>
    <col min="776" max="776" width="12.875" style="95" customWidth="1"/>
    <col min="777" max="777" width="2.875" style="95" customWidth="1"/>
    <col min="778" max="778" width="83.875" style="95" customWidth="1"/>
    <col min="779" max="1023" width="11.375" style="95"/>
    <col min="1024" max="1024" width="16.75" style="95" customWidth="1"/>
    <col min="1025" max="1025" width="11.125" style="95" customWidth="1"/>
    <col min="1026" max="1026" width="3.75" style="95" bestFit="1" customWidth="1"/>
    <col min="1027" max="1027" width="11.125" style="95" customWidth="1"/>
    <col min="1028" max="1028" width="6" style="95" customWidth="1"/>
    <col min="1029" max="1029" width="5.125" style="95" customWidth="1"/>
    <col min="1030" max="1030" width="5.75" style="95" customWidth="1"/>
    <col min="1031" max="1031" width="3.125" style="95" customWidth="1"/>
    <col min="1032" max="1032" width="12.875" style="95" customWidth="1"/>
    <col min="1033" max="1033" width="2.875" style="95" customWidth="1"/>
    <col min="1034" max="1034" width="83.875" style="95" customWidth="1"/>
    <col min="1035" max="1279" width="11.375" style="95"/>
    <col min="1280" max="1280" width="16.75" style="95" customWidth="1"/>
    <col min="1281" max="1281" width="11.125" style="95" customWidth="1"/>
    <col min="1282" max="1282" width="3.75" style="95" bestFit="1" customWidth="1"/>
    <col min="1283" max="1283" width="11.125" style="95" customWidth="1"/>
    <col min="1284" max="1284" width="6" style="95" customWidth="1"/>
    <col min="1285" max="1285" width="5.125" style="95" customWidth="1"/>
    <col min="1286" max="1286" width="5.75" style="95" customWidth="1"/>
    <col min="1287" max="1287" width="3.125" style="95" customWidth="1"/>
    <col min="1288" max="1288" width="12.875" style="95" customWidth="1"/>
    <col min="1289" max="1289" width="2.875" style="95" customWidth="1"/>
    <col min="1290" max="1290" width="83.875" style="95" customWidth="1"/>
    <col min="1291" max="1535" width="11.375" style="95"/>
    <col min="1536" max="1536" width="16.75" style="95" customWidth="1"/>
    <col min="1537" max="1537" width="11.125" style="95" customWidth="1"/>
    <col min="1538" max="1538" width="3.75" style="95" bestFit="1" customWidth="1"/>
    <col min="1539" max="1539" width="11.125" style="95" customWidth="1"/>
    <col min="1540" max="1540" width="6" style="95" customWidth="1"/>
    <col min="1541" max="1541" width="5.125" style="95" customWidth="1"/>
    <col min="1542" max="1542" width="5.75" style="95" customWidth="1"/>
    <col min="1543" max="1543" width="3.125" style="95" customWidth="1"/>
    <col min="1544" max="1544" width="12.875" style="95" customWidth="1"/>
    <col min="1545" max="1545" width="2.875" style="95" customWidth="1"/>
    <col min="1546" max="1546" width="83.875" style="95" customWidth="1"/>
    <col min="1547" max="1791" width="11.375" style="95"/>
    <col min="1792" max="1792" width="16.75" style="95" customWidth="1"/>
    <col min="1793" max="1793" width="11.125" style="95" customWidth="1"/>
    <col min="1794" max="1794" width="3.75" style="95" bestFit="1" customWidth="1"/>
    <col min="1795" max="1795" width="11.125" style="95" customWidth="1"/>
    <col min="1796" max="1796" width="6" style="95" customWidth="1"/>
    <col min="1797" max="1797" width="5.125" style="95" customWidth="1"/>
    <col min="1798" max="1798" width="5.75" style="95" customWidth="1"/>
    <col min="1799" max="1799" width="3.125" style="95" customWidth="1"/>
    <col min="1800" max="1800" width="12.875" style="95" customWidth="1"/>
    <col min="1801" max="1801" width="2.875" style="95" customWidth="1"/>
    <col min="1802" max="1802" width="83.875" style="95" customWidth="1"/>
    <col min="1803" max="2047" width="11.375" style="95"/>
    <col min="2048" max="2048" width="16.75" style="95" customWidth="1"/>
    <col min="2049" max="2049" width="11.125" style="95" customWidth="1"/>
    <col min="2050" max="2050" width="3.75" style="95" bestFit="1" customWidth="1"/>
    <col min="2051" max="2051" width="11.125" style="95" customWidth="1"/>
    <col min="2052" max="2052" width="6" style="95" customWidth="1"/>
    <col min="2053" max="2053" width="5.125" style="95" customWidth="1"/>
    <col min="2054" max="2054" width="5.75" style="95" customWidth="1"/>
    <col min="2055" max="2055" width="3.125" style="95" customWidth="1"/>
    <col min="2056" max="2056" width="12.875" style="95" customWidth="1"/>
    <col min="2057" max="2057" width="2.875" style="95" customWidth="1"/>
    <col min="2058" max="2058" width="83.875" style="95" customWidth="1"/>
    <col min="2059" max="2303" width="11.375" style="95"/>
    <col min="2304" max="2304" width="16.75" style="95" customWidth="1"/>
    <col min="2305" max="2305" width="11.125" style="95" customWidth="1"/>
    <col min="2306" max="2306" width="3.75" style="95" bestFit="1" customWidth="1"/>
    <col min="2307" max="2307" width="11.125" style="95" customWidth="1"/>
    <col min="2308" max="2308" width="6" style="95" customWidth="1"/>
    <col min="2309" max="2309" width="5.125" style="95" customWidth="1"/>
    <col min="2310" max="2310" width="5.75" style="95" customWidth="1"/>
    <col min="2311" max="2311" width="3.125" style="95" customWidth="1"/>
    <col min="2312" max="2312" width="12.875" style="95" customWidth="1"/>
    <col min="2313" max="2313" width="2.875" style="95" customWidth="1"/>
    <col min="2314" max="2314" width="83.875" style="95" customWidth="1"/>
    <col min="2315" max="2559" width="11.375" style="95"/>
    <col min="2560" max="2560" width="16.75" style="95" customWidth="1"/>
    <col min="2561" max="2561" width="11.125" style="95" customWidth="1"/>
    <col min="2562" max="2562" width="3.75" style="95" bestFit="1" customWidth="1"/>
    <col min="2563" max="2563" width="11.125" style="95" customWidth="1"/>
    <col min="2564" max="2564" width="6" style="95" customWidth="1"/>
    <col min="2565" max="2565" width="5.125" style="95" customWidth="1"/>
    <col min="2566" max="2566" width="5.75" style="95" customWidth="1"/>
    <col min="2567" max="2567" width="3.125" style="95" customWidth="1"/>
    <col min="2568" max="2568" width="12.875" style="95" customWidth="1"/>
    <col min="2569" max="2569" width="2.875" style="95" customWidth="1"/>
    <col min="2570" max="2570" width="83.875" style="95" customWidth="1"/>
    <col min="2571" max="2815" width="11.375" style="95"/>
    <col min="2816" max="2816" width="16.75" style="95" customWidth="1"/>
    <col min="2817" max="2817" width="11.125" style="95" customWidth="1"/>
    <col min="2818" max="2818" width="3.75" style="95" bestFit="1" customWidth="1"/>
    <col min="2819" max="2819" width="11.125" style="95" customWidth="1"/>
    <col min="2820" max="2820" width="6" style="95" customWidth="1"/>
    <col min="2821" max="2821" width="5.125" style="95" customWidth="1"/>
    <col min="2822" max="2822" width="5.75" style="95" customWidth="1"/>
    <col min="2823" max="2823" width="3.125" style="95" customWidth="1"/>
    <col min="2824" max="2824" width="12.875" style="95" customWidth="1"/>
    <col min="2825" max="2825" width="2.875" style="95" customWidth="1"/>
    <col min="2826" max="2826" width="83.875" style="95" customWidth="1"/>
    <col min="2827" max="3071" width="11.375" style="95"/>
    <col min="3072" max="3072" width="16.75" style="95" customWidth="1"/>
    <col min="3073" max="3073" width="11.125" style="95" customWidth="1"/>
    <col min="3074" max="3074" width="3.75" style="95" bestFit="1" customWidth="1"/>
    <col min="3075" max="3075" width="11.125" style="95" customWidth="1"/>
    <col min="3076" max="3076" width="6" style="95" customWidth="1"/>
    <col min="3077" max="3077" width="5.125" style="95" customWidth="1"/>
    <col min="3078" max="3078" width="5.75" style="95" customWidth="1"/>
    <col min="3079" max="3079" width="3.125" style="95" customWidth="1"/>
    <col min="3080" max="3080" width="12.875" style="95" customWidth="1"/>
    <col min="3081" max="3081" width="2.875" style="95" customWidth="1"/>
    <col min="3082" max="3082" width="83.875" style="95" customWidth="1"/>
    <col min="3083" max="3327" width="11.375" style="95"/>
    <col min="3328" max="3328" width="16.75" style="95" customWidth="1"/>
    <col min="3329" max="3329" width="11.125" style="95" customWidth="1"/>
    <col min="3330" max="3330" width="3.75" style="95" bestFit="1" customWidth="1"/>
    <col min="3331" max="3331" width="11.125" style="95" customWidth="1"/>
    <col min="3332" max="3332" width="6" style="95" customWidth="1"/>
    <col min="3333" max="3333" width="5.125" style="95" customWidth="1"/>
    <col min="3334" max="3334" width="5.75" style="95" customWidth="1"/>
    <col min="3335" max="3335" width="3.125" style="95" customWidth="1"/>
    <col min="3336" max="3336" width="12.875" style="95" customWidth="1"/>
    <col min="3337" max="3337" width="2.875" style="95" customWidth="1"/>
    <col min="3338" max="3338" width="83.875" style="95" customWidth="1"/>
    <col min="3339" max="3583" width="11.375" style="95"/>
    <col min="3584" max="3584" width="16.75" style="95" customWidth="1"/>
    <col min="3585" max="3585" width="11.125" style="95" customWidth="1"/>
    <col min="3586" max="3586" width="3.75" style="95" bestFit="1" customWidth="1"/>
    <col min="3587" max="3587" width="11.125" style="95" customWidth="1"/>
    <col min="3588" max="3588" width="6" style="95" customWidth="1"/>
    <col min="3589" max="3589" width="5.125" style="95" customWidth="1"/>
    <col min="3590" max="3590" width="5.75" style="95" customWidth="1"/>
    <col min="3591" max="3591" width="3.125" style="95" customWidth="1"/>
    <col min="3592" max="3592" width="12.875" style="95" customWidth="1"/>
    <col min="3593" max="3593" width="2.875" style="95" customWidth="1"/>
    <col min="3594" max="3594" width="83.875" style="95" customWidth="1"/>
    <col min="3595" max="3839" width="11.375" style="95"/>
    <col min="3840" max="3840" width="16.75" style="95" customWidth="1"/>
    <col min="3841" max="3841" width="11.125" style="95" customWidth="1"/>
    <col min="3842" max="3842" width="3.75" style="95" bestFit="1" customWidth="1"/>
    <col min="3843" max="3843" width="11.125" style="95" customWidth="1"/>
    <col min="3844" max="3844" width="6" style="95" customWidth="1"/>
    <col min="3845" max="3845" width="5.125" style="95" customWidth="1"/>
    <col min="3846" max="3846" width="5.75" style="95" customWidth="1"/>
    <col min="3847" max="3847" width="3.125" style="95" customWidth="1"/>
    <col min="3848" max="3848" width="12.875" style="95" customWidth="1"/>
    <col min="3849" max="3849" width="2.875" style="95" customWidth="1"/>
    <col min="3850" max="3850" width="83.875" style="95" customWidth="1"/>
    <col min="3851" max="4095" width="11.375" style="95"/>
    <col min="4096" max="4096" width="16.75" style="95" customWidth="1"/>
    <col min="4097" max="4097" width="11.125" style="95" customWidth="1"/>
    <col min="4098" max="4098" width="3.75" style="95" bestFit="1" customWidth="1"/>
    <col min="4099" max="4099" width="11.125" style="95" customWidth="1"/>
    <col min="4100" max="4100" width="6" style="95" customWidth="1"/>
    <col min="4101" max="4101" width="5.125" style="95" customWidth="1"/>
    <col min="4102" max="4102" width="5.75" style="95" customWidth="1"/>
    <col min="4103" max="4103" width="3.125" style="95" customWidth="1"/>
    <col min="4104" max="4104" width="12.875" style="95" customWidth="1"/>
    <col min="4105" max="4105" width="2.875" style="95" customWidth="1"/>
    <col min="4106" max="4106" width="83.875" style="95" customWidth="1"/>
    <col min="4107" max="4351" width="11.375" style="95"/>
    <col min="4352" max="4352" width="16.75" style="95" customWidth="1"/>
    <col min="4353" max="4353" width="11.125" style="95" customWidth="1"/>
    <col min="4354" max="4354" width="3.75" style="95" bestFit="1" customWidth="1"/>
    <col min="4355" max="4355" width="11.125" style="95" customWidth="1"/>
    <col min="4356" max="4356" width="6" style="95" customWidth="1"/>
    <col min="4357" max="4357" width="5.125" style="95" customWidth="1"/>
    <col min="4358" max="4358" width="5.75" style="95" customWidth="1"/>
    <col min="4359" max="4359" width="3.125" style="95" customWidth="1"/>
    <col min="4360" max="4360" width="12.875" style="95" customWidth="1"/>
    <col min="4361" max="4361" width="2.875" style="95" customWidth="1"/>
    <col min="4362" max="4362" width="83.875" style="95" customWidth="1"/>
    <col min="4363" max="4607" width="11.375" style="95"/>
    <col min="4608" max="4608" width="16.75" style="95" customWidth="1"/>
    <col min="4609" max="4609" width="11.125" style="95" customWidth="1"/>
    <col min="4610" max="4610" width="3.75" style="95" bestFit="1" customWidth="1"/>
    <col min="4611" max="4611" width="11.125" style="95" customWidth="1"/>
    <col min="4612" max="4612" width="6" style="95" customWidth="1"/>
    <col min="4613" max="4613" width="5.125" style="95" customWidth="1"/>
    <col min="4614" max="4614" width="5.75" style="95" customWidth="1"/>
    <col min="4615" max="4615" width="3.125" style="95" customWidth="1"/>
    <col min="4616" max="4616" width="12.875" style="95" customWidth="1"/>
    <col min="4617" max="4617" width="2.875" style="95" customWidth="1"/>
    <col min="4618" max="4618" width="83.875" style="95" customWidth="1"/>
    <col min="4619" max="4863" width="11.375" style="95"/>
    <col min="4864" max="4864" width="16.75" style="95" customWidth="1"/>
    <col min="4865" max="4865" width="11.125" style="95" customWidth="1"/>
    <col min="4866" max="4866" width="3.75" style="95" bestFit="1" customWidth="1"/>
    <col min="4867" max="4867" width="11.125" style="95" customWidth="1"/>
    <col min="4868" max="4868" width="6" style="95" customWidth="1"/>
    <col min="4869" max="4869" width="5.125" style="95" customWidth="1"/>
    <col min="4870" max="4870" width="5.75" style="95" customWidth="1"/>
    <col min="4871" max="4871" width="3.125" style="95" customWidth="1"/>
    <col min="4872" max="4872" width="12.875" style="95" customWidth="1"/>
    <col min="4873" max="4873" width="2.875" style="95" customWidth="1"/>
    <col min="4874" max="4874" width="83.875" style="95" customWidth="1"/>
    <col min="4875" max="5119" width="11.375" style="95"/>
    <col min="5120" max="5120" width="16.75" style="95" customWidth="1"/>
    <col min="5121" max="5121" width="11.125" style="95" customWidth="1"/>
    <col min="5122" max="5122" width="3.75" style="95" bestFit="1" customWidth="1"/>
    <col min="5123" max="5123" width="11.125" style="95" customWidth="1"/>
    <col min="5124" max="5124" width="6" style="95" customWidth="1"/>
    <col min="5125" max="5125" width="5.125" style="95" customWidth="1"/>
    <col min="5126" max="5126" width="5.75" style="95" customWidth="1"/>
    <col min="5127" max="5127" width="3.125" style="95" customWidth="1"/>
    <col min="5128" max="5128" width="12.875" style="95" customWidth="1"/>
    <col min="5129" max="5129" width="2.875" style="95" customWidth="1"/>
    <col min="5130" max="5130" width="83.875" style="95" customWidth="1"/>
    <col min="5131" max="5375" width="11.375" style="95"/>
    <col min="5376" max="5376" width="16.75" style="95" customWidth="1"/>
    <col min="5377" max="5377" width="11.125" style="95" customWidth="1"/>
    <col min="5378" max="5378" width="3.75" style="95" bestFit="1" customWidth="1"/>
    <col min="5379" max="5379" width="11.125" style="95" customWidth="1"/>
    <col min="5380" max="5380" width="6" style="95" customWidth="1"/>
    <col min="5381" max="5381" width="5.125" style="95" customWidth="1"/>
    <col min="5382" max="5382" width="5.75" style="95" customWidth="1"/>
    <col min="5383" max="5383" width="3.125" style="95" customWidth="1"/>
    <col min="5384" max="5384" width="12.875" style="95" customWidth="1"/>
    <col min="5385" max="5385" width="2.875" style="95" customWidth="1"/>
    <col min="5386" max="5386" width="83.875" style="95" customWidth="1"/>
    <col min="5387" max="5631" width="11.375" style="95"/>
    <col min="5632" max="5632" width="16.75" style="95" customWidth="1"/>
    <col min="5633" max="5633" width="11.125" style="95" customWidth="1"/>
    <col min="5634" max="5634" width="3.75" style="95" bestFit="1" customWidth="1"/>
    <col min="5635" max="5635" width="11.125" style="95" customWidth="1"/>
    <col min="5636" max="5636" width="6" style="95" customWidth="1"/>
    <col min="5637" max="5637" width="5.125" style="95" customWidth="1"/>
    <col min="5638" max="5638" width="5.75" style="95" customWidth="1"/>
    <col min="5639" max="5639" width="3.125" style="95" customWidth="1"/>
    <col min="5640" max="5640" width="12.875" style="95" customWidth="1"/>
    <col min="5641" max="5641" width="2.875" style="95" customWidth="1"/>
    <col min="5642" max="5642" width="83.875" style="95" customWidth="1"/>
    <col min="5643" max="5887" width="11.375" style="95"/>
    <col min="5888" max="5888" width="16.75" style="95" customWidth="1"/>
    <col min="5889" max="5889" width="11.125" style="95" customWidth="1"/>
    <col min="5890" max="5890" width="3.75" style="95" bestFit="1" customWidth="1"/>
    <col min="5891" max="5891" width="11.125" style="95" customWidth="1"/>
    <col min="5892" max="5892" width="6" style="95" customWidth="1"/>
    <col min="5893" max="5893" width="5.125" style="95" customWidth="1"/>
    <col min="5894" max="5894" width="5.75" style="95" customWidth="1"/>
    <col min="5895" max="5895" width="3.125" style="95" customWidth="1"/>
    <col min="5896" max="5896" width="12.875" style="95" customWidth="1"/>
    <col min="5897" max="5897" width="2.875" style="95" customWidth="1"/>
    <col min="5898" max="5898" width="83.875" style="95" customWidth="1"/>
    <col min="5899" max="6143" width="11.375" style="95"/>
    <col min="6144" max="6144" width="16.75" style="95" customWidth="1"/>
    <col min="6145" max="6145" width="11.125" style="95" customWidth="1"/>
    <col min="6146" max="6146" width="3.75" style="95" bestFit="1" customWidth="1"/>
    <col min="6147" max="6147" width="11.125" style="95" customWidth="1"/>
    <col min="6148" max="6148" width="6" style="95" customWidth="1"/>
    <col min="6149" max="6149" width="5.125" style="95" customWidth="1"/>
    <col min="6150" max="6150" width="5.75" style="95" customWidth="1"/>
    <col min="6151" max="6151" width="3.125" style="95" customWidth="1"/>
    <col min="6152" max="6152" width="12.875" style="95" customWidth="1"/>
    <col min="6153" max="6153" width="2.875" style="95" customWidth="1"/>
    <col min="6154" max="6154" width="83.875" style="95" customWidth="1"/>
    <col min="6155" max="6399" width="11.375" style="95"/>
    <col min="6400" max="6400" width="16.75" style="95" customWidth="1"/>
    <col min="6401" max="6401" width="11.125" style="95" customWidth="1"/>
    <col min="6402" max="6402" width="3.75" style="95" bestFit="1" customWidth="1"/>
    <col min="6403" max="6403" width="11.125" style="95" customWidth="1"/>
    <col min="6404" max="6404" width="6" style="95" customWidth="1"/>
    <col min="6405" max="6405" width="5.125" style="95" customWidth="1"/>
    <col min="6406" max="6406" width="5.75" style="95" customWidth="1"/>
    <col min="6407" max="6407" width="3.125" style="95" customWidth="1"/>
    <col min="6408" max="6408" width="12.875" style="95" customWidth="1"/>
    <col min="6409" max="6409" width="2.875" style="95" customWidth="1"/>
    <col min="6410" max="6410" width="83.875" style="95" customWidth="1"/>
    <col min="6411" max="6655" width="11.375" style="95"/>
    <col min="6656" max="6656" width="16.75" style="95" customWidth="1"/>
    <col min="6657" max="6657" width="11.125" style="95" customWidth="1"/>
    <col min="6658" max="6658" width="3.75" style="95" bestFit="1" customWidth="1"/>
    <col min="6659" max="6659" width="11.125" style="95" customWidth="1"/>
    <col min="6660" max="6660" width="6" style="95" customWidth="1"/>
    <col min="6661" max="6661" width="5.125" style="95" customWidth="1"/>
    <col min="6662" max="6662" width="5.75" style="95" customWidth="1"/>
    <col min="6663" max="6663" width="3.125" style="95" customWidth="1"/>
    <col min="6664" max="6664" width="12.875" style="95" customWidth="1"/>
    <col min="6665" max="6665" width="2.875" style="95" customWidth="1"/>
    <col min="6666" max="6666" width="83.875" style="95" customWidth="1"/>
    <col min="6667" max="6911" width="11.375" style="95"/>
    <col min="6912" max="6912" width="16.75" style="95" customWidth="1"/>
    <col min="6913" max="6913" width="11.125" style="95" customWidth="1"/>
    <col min="6914" max="6914" width="3.75" style="95" bestFit="1" customWidth="1"/>
    <col min="6915" max="6915" width="11.125" style="95" customWidth="1"/>
    <col min="6916" max="6916" width="6" style="95" customWidth="1"/>
    <col min="6917" max="6917" width="5.125" style="95" customWidth="1"/>
    <col min="6918" max="6918" width="5.75" style="95" customWidth="1"/>
    <col min="6919" max="6919" width="3.125" style="95" customWidth="1"/>
    <col min="6920" max="6920" width="12.875" style="95" customWidth="1"/>
    <col min="6921" max="6921" width="2.875" style="95" customWidth="1"/>
    <col min="6922" max="6922" width="83.875" style="95" customWidth="1"/>
    <col min="6923" max="7167" width="11.375" style="95"/>
    <col min="7168" max="7168" width="16.75" style="95" customWidth="1"/>
    <col min="7169" max="7169" width="11.125" style="95" customWidth="1"/>
    <col min="7170" max="7170" width="3.75" style="95" bestFit="1" customWidth="1"/>
    <col min="7171" max="7171" width="11.125" style="95" customWidth="1"/>
    <col min="7172" max="7172" width="6" style="95" customWidth="1"/>
    <col min="7173" max="7173" width="5.125" style="95" customWidth="1"/>
    <col min="7174" max="7174" width="5.75" style="95" customWidth="1"/>
    <col min="7175" max="7175" width="3.125" style="95" customWidth="1"/>
    <col min="7176" max="7176" width="12.875" style="95" customWidth="1"/>
    <col min="7177" max="7177" width="2.875" style="95" customWidth="1"/>
    <col min="7178" max="7178" width="83.875" style="95" customWidth="1"/>
    <col min="7179" max="7423" width="11.375" style="95"/>
    <col min="7424" max="7424" width="16.75" style="95" customWidth="1"/>
    <col min="7425" max="7425" width="11.125" style="95" customWidth="1"/>
    <col min="7426" max="7426" width="3.75" style="95" bestFit="1" customWidth="1"/>
    <col min="7427" max="7427" width="11.125" style="95" customWidth="1"/>
    <col min="7428" max="7428" width="6" style="95" customWidth="1"/>
    <col min="7429" max="7429" width="5.125" style="95" customWidth="1"/>
    <col min="7430" max="7430" width="5.75" style="95" customWidth="1"/>
    <col min="7431" max="7431" width="3.125" style="95" customWidth="1"/>
    <col min="7432" max="7432" width="12.875" style="95" customWidth="1"/>
    <col min="7433" max="7433" width="2.875" style="95" customWidth="1"/>
    <col min="7434" max="7434" width="83.875" style="95" customWidth="1"/>
    <col min="7435" max="7679" width="11.375" style="95"/>
    <col min="7680" max="7680" width="16.75" style="95" customWidth="1"/>
    <col min="7681" max="7681" width="11.125" style="95" customWidth="1"/>
    <col min="7682" max="7682" width="3.75" style="95" bestFit="1" customWidth="1"/>
    <col min="7683" max="7683" width="11.125" style="95" customWidth="1"/>
    <col min="7684" max="7684" width="6" style="95" customWidth="1"/>
    <col min="7685" max="7685" width="5.125" style="95" customWidth="1"/>
    <col min="7686" max="7686" width="5.75" style="95" customWidth="1"/>
    <col min="7687" max="7687" width="3.125" style="95" customWidth="1"/>
    <col min="7688" max="7688" width="12.875" style="95" customWidth="1"/>
    <col min="7689" max="7689" width="2.875" style="95" customWidth="1"/>
    <col min="7690" max="7690" width="83.875" style="95" customWidth="1"/>
    <col min="7691" max="7935" width="11.375" style="95"/>
    <col min="7936" max="7936" width="16.75" style="95" customWidth="1"/>
    <col min="7937" max="7937" width="11.125" style="95" customWidth="1"/>
    <col min="7938" max="7938" width="3.75" style="95" bestFit="1" customWidth="1"/>
    <col min="7939" max="7939" width="11.125" style="95" customWidth="1"/>
    <col min="7940" max="7940" width="6" style="95" customWidth="1"/>
    <col min="7941" max="7941" width="5.125" style="95" customWidth="1"/>
    <col min="7942" max="7942" width="5.75" style="95" customWidth="1"/>
    <col min="7943" max="7943" width="3.125" style="95" customWidth="1"/>
    <col min="7944" max="7944" width="12.875" style="95" customWidth="1"/>
    <col min="7945" max="7945" width="2.875" style="95" customWidth="1"/>
    <col min="7946" max="7946" width="83.875" style="95" customWidth="1"/>
    <col min="7947" max="8191" width="11.375" style="95"/>
    <col min="8192" max="8192" width="16.75" style="95" customWidth="1"/>
    <col min="8193" max="8193" width="11.125" style="95" customWidth="1"/>
    <col min="8194" max="8194" width="3.75" style="95" bestFit="1" customWidth="1"/>
    <col min="8195" max="8195" width="11.125" style="95" customWidth="1"/>
    <col min="8196" max="8196" width="6" style="95" customWidth="1"/>
    <col min="8197" max="8197" width="5.125" style="95" customWidth="1"/>
    <col min="8198" max="8198" width="5.75" style="95" customWidth="1"/>
    <col min="8199" max="8199" width="3.125" style="95" customWidth="1"/>
    <col min="8200" max="8200" width="12.875" style="95" customWidth="1"/>
    <col min="8201" max="8201" width="2.875" style="95" customWidth="1"/>
    <col min="8202" max="8202" width="83.875" style="95" customWidth="1"/>
    <col min="8203" max="8447" width="11.375" style="95"/>
    <col min="8448" max="8448" width="16.75" style="95" customWidth="1"/>
    <col min="8449" max="8449" width="11.125" style="95" customWidth="1"/>
    <col min="8450" max="8450" width="3.75" style="95" bestFit="1" customWidth="1"/>
    <col min="8451" max="8451" width="11.125" style="95" customWidth="1"/>
    <col min="8452" max="8452" width="6" style="95" customWidth="1"/>
    <col min="8453" max="8453" width="5.125" style="95" customWidth="1"/>
    <col min="8454" max="8454" width="5.75" style="95" customWidth="1"/>
    <col min="8455" max="8455" width="3.125" style="95" customWidth="1"/>
    <col min="8456" max="8456" width="12.875" style="95" customWidth="1"/>
    <col min="8457" max="8457" width="2.875" style="95" customWidth="1"/>
    <col min="8458" max="8458" width="83.875" style="95" customWidth="1"/>
    <col min="8459" max="8703" width="11.375" style="95"/>
    <col min="8704" max="8704" width="16.75" style="95" customWidth="1"/>
    <col min="8705" max="8705" width="11.125" style="95" customWidth="1"/>
    <col min="8706" max="8706" width="3.75" style="95" bestFit="1" customWidth="1"/>
    <col min="8707" max="8707" width="11.125" style="95" customWidth="1"/>
    <col min="8708" max="8708" width="6" style="95" customWidth="1"/>
    <col min="8709" max="8709" width="5.125" style="95" customWidth="1"/>
    <col min="8710" max="8710" width="5.75" style="95" customWidth="1"/>
    <col min="8711" max="8711" width="3.125" style="95" customWidth="1"/>
    <col min="8712" max="8712" width="12.875" style="95" customWidth="1"/>
    <col min="8713" max="8713" width="2.875" style="95" customWidth="1"/>
    <col min="8714" max="8714" width="83.875" style="95" customWidth="1"/>
    <col min="8715" max="8959" width="11.375" style="95"/>
    <col min="8960" max="8960" width="16.75" style="95" customWidth="1"/>
    <col min="8961" max="8961" width="11.125" style="95" customWidth="1"/>
    <col min="8962" max="8962" width="3.75" style="95" bestFit="1" customWidth="1"/>
    <col min="8963" max="8963" width="11.125" style="95" customWidth="1"/>
    <col min="8964" max="8964" width="6" style="95" customWidth="1"/>
    <col min="8965" max="8965" width="5.125" style="95" customWidth="1"/>
    <col min="8966" max="8966" width="5.75" style="95" customWidth="1"/>
    <col min="8967" max="8967" width="3.125" style="95" customWidth="1"/>
    <col min="8968" max="8968" width="12.875" style="95" customWidth="1"/>
    <col min="8969" max="8969" width="2.875" style="95" customWidth="1"/>
    <col min="8970" max="8970" width="83.875" style="95" customWidth="1"/>
    <col min="8971" max="9215" width="11.375" style="95"/>
    <col min="9216" max="9216" width="16.75" style="95" customWidth="1"/>
    <col min="9217" max="9217" width="11.125" style="95" customWidth="1"/>
    <col min="9218" max="9218" width="3.75" style="95" bestFit="1" customWidth="1"/>
    <col min="9219" max="9219" width="11.125" style="95" customWidth="1"/>
    <col min="9220" max="9220" width="6" style="95" customWidth="1"/>
    <col min="9221" max="9221" width="5.125" style="95" customWidth="1"/>
    <col min="9222" max="9222" width="5.75" style="95" customWidth="1"/>
    <col min="9223" max="9223" width="3.125" style="95" customWidth="1"/>
    <col min="9224" max="9224" width="12.875" style="95" customWidth="1"/>
    <col min="9225" max="9225" width="2.875" style="95" customWidth="1"/>
    <col min="9226" max="9226" width="83.875" style="95" customWidth="1"/>
    <col min="9227" max="9471" width="11.375" style="95"/>
    <col min="9472" max="9472" width="16.75" style="95" customWidth="1"/>
    <col min="9473" max="9473" width="11.125" style="95" customWidth="1"/>
    <col min="9474" max="9474" width="3.75" style="95" bestFit="1" customWidth="1"/>
    <col min="9475" max="9475" width="11.125" style="95" customWidth="1"/>
    <col min="9476" max="9476" width="6" style="95" customWidth="1"/>
    <col min="9477" max="9477" width="5.125" style="95" customWidth="1"/>
    <col min="9478" max="9478" width="5.75" style="95" customWidth="1"/>
    <col min="9479" max="9479" width="3.125" style="95" customWidth="1"/>
    <col min="9480" max="9480" width="12.875" style="95" customWidth="1"/>
    <col min="9481" max="9481" width="2.875" style="95" customWidth="1"/>
    <col min="9482" max="9482" width="83.875" style="95" customWidth="1"/>
    <col min="9483" max="9727" width="11.375" style="95"/>
    <col min="9728" max="9728" width="16.75" style="95" customWidth="1"/>
    <col min="9729" max="9729" width="11.125" style="95" customWidth="1"/>
    <col min="9730" max="9730" width="3.75" style="95" bestFit="1" customWidth="1"/>
    <col min="9731" max="9731" width="11.125" style="95" customWidth="1"/>
    <col min="9732" max="9732" width="6" style="95" customWidth="1"/>
    <col min="9733" max="9733" width="5.125" style="95" customWidth="1"/>
    <col min="9734" max="9734" width="5.75" style="95" customWidth="1"/>
    <col min="9735" max="9735" width="3.125" style="95" customWidth="1"/>
    <col min="9736" max="9736" width="12.875" style="95" customWidth="1"/>
    <col min="9737" max="9737" width="2.875" style="95" customWidth="1"/>
    <col min="9738" max="9738" width="83.875" style="95" customWidth="1"/>
    <col min="9739" max="9983" width="11.375" style="95"/>
    <col min="9984" max="9984" width="16.75" style="95" customWidth="1"/>
    <col min="9985" max="9985" width="11.125" style="95" customWidth="1"/>
    <col min="9986" max="9986" width="3.75" style="95" bestFit="1" customWidth="1"/>
    <col min="9987" max="9987" width="11.125" style="95" customWidth="1"/>
    <col min="9988" max="9988" width="6" style="95" customWidth="1"/>
    <col min="9989" max="9989" width="5.125" style="95" customWidth="1"/>
    <col min="9990" max="9990" width="5.75" style="95" customWidth="1"/>
    <col min="9991" max="9991" width="3.125" style="95" customWidth="1"/>
    <col min="9992" max="9992" width="12.875" style="95" customWidth="1"/>
    <col min="9993" max="9993" width="2.875" style="95" customWidth="1"/>
    <col min="9994" max="9994" width="83.875" style="95" customWidth="1"/>
    <col min="9995" max="10239" width="11.375" style="95"/>
    <col min="10240" max="10240" width="16.75" style="95" customWidth="1"/>
    <col min="10241" max="10241" width="11.125" style="95" customWidth="1"/>
    <col min="10242" max="10242" width="3.75" style="95" bestFit="1" customWidth="1"/>
    <col min="10243" max="10243" width="11.125" style="95" customWidth="1"/>
    <col min="10244" max="10244" width="6" style="95" customWidth="1"/>
    <col min="10245" max="10245" width="5.125" style="95" customWidth="1"/>
    <col min="10246" max="10246" width="5.75" style="95" customWidth="1"/>
    <col min="10247" max="10247" width="3.125" style="95" customWidth="1"/>
    <col min="10248" max="10248" width="12.875" style="95" customWidth="1"/>
    <col min="10249" max="10249" width="2.875" style="95" customWidth="1"/>
    <col min="10250" max="10250" width="83.875" style="95" customWidth="1"/>
    <col min="10251" max="10495" width="11.375" style="95"/>
    <col min="10496" max="10496" width="16.75" style="95" customWidth="1"/>
    <col min="10497" max="10497" width="11.125" style="95" customWidth="1"/>
    <col min="10498" max="10498" width="3.75" style="95" bestFit="1" customWidth="1"/>
    <col min="10499" max="10499" width="11.125" style="95" customWidth="1"/>
    <col min="10500" max="10500" width="6" style="95" customWidth="1"/>
    <col min="10501" max="10501" width="5.125" style="95" customWidth="1"/>
    <col min="10502" max="10502" width="5.75" style="95" customWidth="1"/>
    <col min="10503" max="10503" width="3.125" style="95" customWidth="1"/>
    <col min="10504" max="10504" width="12.875" style="95" customWidth="1"/>
    <col min="10505" max="10505" width="2.875" style="95" customWidth="1"/>
    <col min="10506" max="10506" width="83.875" style="95" customWidth="1"/>
    <col min="10507" max="10751" width="11.375" style="95"/>
    <col min="10752" max="10752" width="16.75" style="95" customWidth="1"/>
    <col min="10753" max="10753" width="11.125" style="95" customWidth="1"/>
    <col min="10754" max="10754" width="3.75" style="95" bestFit="1" customWidth="1"/>
    <col min="10755" max="10755" width="11.125" style="95" customWidth="1"/>
    <col min="10756" max="10756" width="6" style="95" customWidth="1"/>
    <col min="10757" max="10757" width="5.125" style="95" customWidth="1"/>
    <col min="10758" max="10758" width="5.75" style="95" customWidth="1"/>
    <col min="10759" max="10759" width="3.125" style="95" customWidth="1"/>
    <col min="10760" max="10760" width="12.875" style="95" customWidth="1"/>
    <col min="10761" max="10761" width="2.875" style="95" customWidth="1"/>
    <col min="10762" max="10762" width="83.875" style="95" customWidth="1"/>
    <col min="10763" max="11007" width="11.375" style="95"/>
    <col min="11008" max="11008" width="16.75" style="95" customWidth="1"/>
    <col min="11009" max="11009" width="11.125" style="95" customWidth="1"/>
    <col min="11010" max="11010" width="3.75" style="95" bestFit="1" customWidth="1"/>
    <col min="11011" max="11011" width="11.125" style="95" customWidth="1"/>
    <col min="11012" max="11012" width="6" style="95" customWidth="1"/>
    <col min="11013" max="11013" width="5.125" style="95" customWidth="1"/>
    <col min="11014" max="11014" width="5.75" style="95" customWidth="1"/>
    <col min="11015" max="11015" width="3.125" style="95" customWidth="1"/>
    <col min="11016" max="11016" width="12.875" style="95" customWidth="1"/>
    <col min="11017" max="11017" width="2.875" style="95" customWidth="1"/>
    <col min="11018" max="11018" width="83.875" style="95" customWidth="1"/>
    <col min="11019" max="11263" width="11.375" style="95"/>
    <col min="11264" max="11264" width="16.75" style="95" customWidth="1"/>
    <col min="11265" max="11265" width="11.125" style="95" customWidth="1"/>
    <col min="11266" max="11266" width="3.75" style="95" bestFit="1" customWidth="1"/>
    <col min="11267" max="11267" width="11.125" style="95" customWidth="1"/>
    <col min="11268" max="11268" width="6" style="95" customWidth="1"/>
    <col min="11269" max="11269" width="5.125" style="95" customWidth="1"/>
    <col min="11270" max="11270" width="5.75" style="95" customWidth="1"/>
    <col min="11271" max="11271" width="3.125" style="95" customWidth="1"/>
    <col min="11272" max="11272" width="12.875" style="95" customWidth="1"/>
    <col min="11273" max="11273" width="2.875" style="95" customWidth="1"/>
    <col min="11274" max="11274" width="83.875" style="95" customWidth="1"/>
    <col min="11275" max="11519" width="11.375" style="95"/>
    <col min="11520" max="11520" width="16.75" style="95" customWidth="1"/>
    <col min="11521" max="11521" width="11.125" style="95" customWidth="1"/>
    <col min="11522" max="11522" width="3.75" style="95" bestFit="1" customWidth="1"/>
    <col min="11523" max="11523" width="11.125" style="95" customWidth="1"/>
    <col min="11524" max="11524" width="6" style="95" customWidth="1"/>
    <col min="11525" max="11525" width="5.125" style="95" customWidth="1"/>
    <col min="11526" max="11526" width="5.75" style="95" customWidth="1"/>
    <col min="11527" max="11527" width="3.125" style="95" customWidth="1"/>
    <col min="11528" max="11528" width="12.875" style="95" customWidth="1"/>
    <col min="11529" max="11529" width="2.875" style="95" customWidth="1"/>
    <col min="11530" max="11530" width="83.875" style="95" customWidth="1"/>
    <col min="11531" max="11775" width="11.375" style="95"/>
    <col min="11776" max="11776" width="16.75" style="95" customWidth="1"/>
    <col min="11777" max="11777" width="11.125" style="95" customWidth="1"/>
    <col min="11778" max="11778" width="3.75" style="95" bestFit="1" customWidth="1"/>
    <col min="11779" max="11779" width="11.125" style="95" customWidth="1"/>
    <col min="11780" max="11780" width="6" style="95" customWidth="1"/>
    <col min="11781" max="11781" width="5.125" style="95" customWidth="1"/>
    <col min="11782" max="11782" width="5.75" style="95" customWidth="1"/>
    <col min="11783" max="11783" width="3.125" style="95" customWidth="1"/>
    <col min="11784" max="11784" width="12.875" style="95" customWidth="1"/>
    <col min="11785" max="11785" width="2.875" style="95" customWidth="1"/>
    <col min="11786" max="11786" width="83.875" style="95" customWidth="1"/>
    <col min="11787" max="12031" width="11.375" style="95"/>
    <col min="12032" max="12032" width="16.75" style="95" customWidth="1"/>
    <col min="12033" max="12033" width="11.125" style="95" customWidth="1"/>
    <col min="12034" max="12034" width="3.75" style="95" bestFit="1" customWidth="1"/>
    <col min="12035" max="12035" width="11.125" style="95" customWidth="1"/>
    <col min="12036" max="12036" width="6" style="95" customWidth="1"/>
    <col min="12037" max="12037" width="5.125" style="95" customWidth="1"/>
    <col min="12038" max="12038" width="5.75" style="95" customWidth="1"/>
    <col min="12039" max="12039" width="3.125" style="95" customWidth="1"/>
    <col min="12040" max="12040" width="12.875" style="95" customWidth="1"/>
    <col min="12041" max="12041" width="2.875" style="95" customWidth="1"/>
    <col min="12042" max="12042" width="83.875" style="95" customWidth="1"/>
    <col min="12043" max="12287" width="11.375" style="95"/>
    <col min="12288" max="12288" width="16.75" style="95" customWidth="1"/>
    <col min="12289" max="12289" width="11.125" style="95" customWidth="1"/>
    <col min="12290" max="12290" width="3.75" style="95" bestFit="1" customWidth="1"/>
    <col min="12291" max="12291" width="11.125" style="95" customWidth="1"/>
    <col min="12292" max="12292" width="6" style="95" customWidth="1"/>
    <col min="12293" max="12293" width="5.125" style="95" customWidth="1"/>
    <col min="12294" max="12294" width="5.75" style="95" customWidth="1"/>
    <col min="12295" max="12295" width="3.125" style="95" customWidth="1"/>
    <col min="12296" max="12296" width="12.875" style="95" customWidth="1"/>
    <col min="12297" max="12297" width="2.875" style="95" customWidth="1"/>
    <col min="12298" max="12298" width="83.875" style="95" customWidth="1"/>
    <col min="12299" max="12543" width="11.375" style="95"/>
    <col min="12544" max="12544" width="16.75" style="95" customWidth="1"/>
    <col min="12545" max="12545" width="11.125" style="95" customWidth="1"/>
    <col min="12546" max="12546" width="3.75" style="95" bestFit="1" customWidth="1"/>
    <col min="12547" max="12547" width="11.125" style="95" customWidth="1"/>
    <col min="12548" max="12548" width="6" style="95" customWidth="1"/>
    <col min="12549" max="12549" width="5.125" style="95" customWidth="1"/>
    <col min="12550" max="12550" width="5.75" style="95" customWidth="1"/>
    <col min="12551" max="12551" width="3.125" style="95" customWidth="1"/>
    <col min="12552" max="12552" width="12.875" style="95" customWidth="1"/>
    <col min="12553" max="12553" width="2.875" style="95" customWidth="1"/>
    <col min="12554" max="12554" width="83.875" style="95" customWidth="1"/>
    <col min="12555" max="12799" width="11.375" style="95"/>
    <col min="12800" max="12800" width="16.75" style="95" customWidth="1"/>
    <col min="12801" max="12801" width="11.125" style="95" customWidth="1"/>
    <col min="12802" max="12802" width="3.75" style="95" bestFit="1" customWidth="1"/>
    <col min="12803" max="12803" width="11.125" style="95" customWidth="1"/>
    <col min="12804" max="12804" width="6" style="95" customWidth="1"/>
    <col min="12805" max="12805" width="5.125" style="95" customWidth="1"/>
    <col min="12806" max="12806" width="5.75" style="95" customWidth="1"/>
    <col min="12807" max="12807" width="3.125" style="95" customWidth="1"/>
    <col min="12808" max="12808" width="12.875" style="95" customWidth="1"/>
    <col min="12809" max="12809" width="2.875" style="95" customWidth="1"/>
    <col min="12810" max="12810" width="83.875" style="95" customWidth="1"/>
    <col min="12811" max="13055" width="11.375" style="95"/>
    <col min="13056" max="13056" width="16.75" style="95" customWidth="1"/>
    <col min="13057" max="13057" width="11.125" style="95" customWidth="1"/>
    <col min="13058" max="13058" width="3.75" style="95" bestFit="1" customWidth="1"/>
    <col min="13059" max="13059" width="11.125" style="95" customWidth="1"/>
    <col min="13060" max="13060" width="6" style="95" customWidth="1"/>
    <col min="13061" max="13061" width="5.125" style="95" customWidth="1"/>
    <col min="13062" max="13062" width="5.75" style="95" customWidth="1"/>
    <col min="13063" max="13063" width="3.125" style="95" customWidth="1"/>
    <col min="13064" max="13064" width="12.875" style="95" customWidth="1"/>
    <col min="13065" max="13065" width="2.875" style="95" customWidth="1"/>
    <col min="13066" max="13066" width="83.875" style="95" customWidth="1"/>
    <col min="13067" max="13311" width="11.375" style="95"/>
    <col min="13312" max="13312" width="16.75" style="95" customWidth="1"/>
    <col min="13313" max="13313" width="11.125" style="95" customWidth="1"/>
    <col min="13314" max="13314" width="3.75" style="95" bestFit="1" customWidth="1"/>
    <col min="13315" max="13315" width="11.125" style="95" customWidth="1"/>
    <col min="13316" max="13316" width="6" style="95" customWidth="1"/>
    <col min="13317" max="13317" width="5.125" style="95" customWidth="1"/>
    <col min="13318" max="13318" width="5.75" style="95" customWidth="1"/>
    <col min="13319" max="13319" width="3.125" style="95" customWidth="1"/>
    <col min="13320" max="13320" width="12.875" style="95" customWidth="1"/>
    <col min="13321" max="13321" width="2.875" style="95" customWidth="1"/>
    <col min="13322" max="13322" width="83.875" style="95" customWidth="1"/>
    <col min="13323" max="13567" width="11.375" style="95"/>
    <col min="13568" max="13568" width="16.75" style="95" customWidth="1"/>
    <col min="13569" max="13569" width="11.125" style="95" customWidth="1"/>
    <col min="13570" max="13570" width="3.75" style="95" bestFit="1" customWidth="1"/>
    <col min="13571" max="13571" width="11.125" style="95" customWidth="1"/>
    <col min="13572" max="13572" width="6" style="95" customWidth="1"/>
    <col min="13573" max="13573" width="5.125" style="95" customWidth="1"/>
    <col min="13574" max="13574" width="5.75" style="95" customWidth="1"/>
    <col min="13575" max="13575" width="3.125" style="95" customWidth="1"/>
    <col min="13576" max="13576" width="12.875" style="95" customWidth="1"/>
    <col min="13577" max="13577" width="2.875" style="95" customWidth="1"/>
    <col min="13578" max="13578" width="83.875" style="95" customWidth="1"/>
    <col min="13579" max="13823" width="11.375" style="95"/>
    <col min="13824" max="13824" width="16.75" style="95" customWidth="1"/>
    <col min="13825" max="13825" width="11.125" style="95" customWidth="1"/>
    <col min="13826" max="13826" width="3.75" style="95" bestFit="1" customWidth="1"/>
    <col min="13827" max="13827" width="11.125" style="95" customWidth="1"/>
    <col min="13828" max="13828" width="6" style="95" customWidth="1"/>
    <col min="13829" max="13829" width="5.125" style="95" customWidth="1"/>
    <col min="13830" max="13830" width="5.75" style="95" customWidth="1"/>
    <col min="13831" max="13831" width="3.125" style="95" customWidth="1"/>
    <col min="13832" max="13832" width="12.875" style="95" customWidth="1"/>
    <col min="13833" max="13833" width="2.875" style="95" customWidth="1"/>
    <col min="13834" max="13834" width="83.875" style="95" customWidth="1"/>
    <col min="13835" max="14079" width="11.375" style="95"/>
    <col min="14080" max="14080" width="16.75" style="95" customWidth="1"/>
    <col min="14081" max="14081" width="11.125" style="95" customWidth="1"/>
    <col min="14082" max="14082" width="3.75" style="95" bestFit="1" customWidth="1"/>
    <col min="14083" max="14083" width="11.125" style="95" customWidth="1"/>
    <col min="14084" max="14084" width="6" style="95" customWidth="1"/>
    <col min="14085" max="14085" width="5.125" style="95" customWidth="1"/>
    <col min="14086" max="14086" width="5.75" style="95" customWidth="1"/>
    <col min="14087" max="14087" width="3.125" style="95" customWidth="1"/>
    <col min="14088" max="14088" width="12.875" style="95" customWidth="1"/>
    <col min="14089" max="14089" width="2.875" style="95" customWidth="1"/>
    <col min="14090" max="14090" width="83.875" style="95" customWidth="1"/>
    <col min="14091" max="14335" width="11.375" style="95"/>
    <col min="14336" max="14336" width="16.75" style="95" customWidth="1"/>
    <col min="14337" max="14337" width="11.125" style="95" customWidth="1"/>
    <col min="14338" max="14338" width="3.75" style="95" bestFit="1" customWidth="1"/>
    <col min="14339" max="14339" width="11.125" style="95" customWidth="1"/>
    <col min="14340" max="14340" width="6" style="95" customWidth="1"/>
    <col min="14341" max="14341" width="5.125" style="95" customWidth="1"/>
    <col min="14342" max="14342" width="5.75" style="95" customWidth="1"/>
    <col min="14343" max="14343" width="3.125" style="95" customWidth="1"/>
    <col min="14344" max="14344" width="12.875" style="95" customWidth="1"/>
    <col min="14345" max="14345" width="2.875" style="95" customWidth="1"/>
    <col min="14346" max="14346" width="83.875" style="95" customWidth="1"/>
    <col min="14347" max="14591" width="11.375" style="95"/>
    <col min="14592" max="14592" width="16.75" style="95" customWidth="1"/>
    <col min="14593" max="14593" width="11.125" style="95" customWidth="1"/>
    <col min="14594" max="14594" width="3.75" style="95" bestFit="1" customWidth="1"/>
    <col min="14595" max="14595" width="11.125" style="95" customWidth="1"/>
    <col min="14596" max="14596" width="6" style="95" customWidth="1"/>
    <col min="14597" max="14597" width="5.125" style="95" customWidth="1"/>
    <col min="14598" max="14598" width="5.75" style="95" customWidth="1"/>
    <col min="14599" max="14599" width="3.125" style="95" customWidth="1"/>
    <col min="14600" max="14600" width="12.875" style="95" customWidth="1"/>
    <col min="14601" max="14601" width="2.875" style="95" customWidth="1"/>
    <col min="14602" max="14602" width="83.875" style="95" customWidth="1"/>
    <col min="14603" max="14847" width="11.375" style="95"/>
    <col min="14848" max="14848" width="16.75" style="95" customWidth="1"/>
    <col min="14849" max="14849" width="11.125" style="95" customWidth="1"/>
    <col min="14850" max="14850" width="3.75" style="95" bestFit="1" customWidth="1"/>
    <col min="14851" max="14851" width="11.125" style="95" customWidth="1"/>
    <col min="14852" max="14852" width="6" style="95" customWidth="1"/>
    <col min="14853" max="14853" width="5.125" style="95" customWidth="1"/>
    <col min="14854" max="14854" width="5.75" style="95" customWidth="1"/>
    <col min="14855" max="14855" width="3.125" style="95" customWidth="1"/>
    <col min="14856" max="14856" width="12.875" style="95" customWidth="1"/>
    <col min="14857" max="14857" width="2.875" style="95" customWidth="1"/>
    <col min="14858" max="14858" width="83.875" style="95" customWidth="1"/>
    <col min="14859" max="15103" width="11.375" style="95"/>
    <col min="15104" max="15104" width="16.75" style="95" customWidth="1"/>
    <col min="15105" max="15105" width="11.125" style="95" customWidth="1"/>
    <col min="15106" max="15106" width="3.75" style="95" bestFit="1" customWidth="1"/>
    <col min="15107" max="15107" width="11.125" style="95" customWidth="1"/>
    <col min="15108" max="15108" width="6" style="95" customWidth="1"/>
    <col min="15109" max="15109" width="5.125" style="95" customWidth="1"/>
    <col min="15110" max="15110" width="5.75" style="95" customWidth="1"/>
    <col min="15111" max="15111" width="3.125" style="95" customWidth="1"/>
    <col min="15112" max="15112" width="12.875" style="95" customWidth="1"/>
    <col min="15113" max="15113" width="2.875" style="95" customWidth="1"/>
    <col min="15114" max="15114" width="83.875" style="95" customWidth="1"/>
    <col min="15115" max="15359" width="11.375" style="95"/>
    <col min="15360" max="15360" width="16.75" style="95" customWidth="1"/>
    <col min="15361" max="15361" width="11.125" style="95" customWidth="1"/>
    <col min="15362" max="15362" width="3.75" style="95" bestFit="1" customWidth="1"/>
    <col min="15363" max="15363" width="11.125" style="95" customWidth="1"/>
    <col min="15364" max="15364" width="6" style="95" customWidth="1"/>
    <col min="15365" max="15365" width="5.125" style="95" customWidth="1"/>
    <col min="15366" max="15366" width="5.75" style="95" customWidth="1"/>
    <col min="15367" max="15367" width="3.125" style="95" customWidth="1"/>
    <col min="15368" max="15368" width="12.875" style="95" customWidth="1"/>
    <col min="15369" max="15369" width="2.875" style="95" customWidth="1"/>
    <col min="15370" max="15370" width="83.875" style="95" customWidth="1"/>
    <col min="15371" max="15615" width="11.375" style="95"/>
    <col min="15616" max="15616" width="16.75" style="95" customWidth="1"/>
    <col min="15617" max="15617" width="11.125" style="95" customWidth="1"/>
    <col min="15618" max="15618" width="3.75" style="95" bestFit="1" customWidth="1"/>
    <col min="15619" max="15619" width="11.125" style="95" customWidth="1"/>
    <col min="15620" max="15620" width="6" style="95" customWidth="1"/>
    <col min="15621" max="15621" width="5.125" style="95" customWidth="1"/>
    <col min="15622" max="15622" width="5.75" style="95" customWidth="1"/>
    <col min="15623" max="15623" width="3.125" style="95" customWidth="1"/>
    <col min="15624" max="15624" width="12.875" style="95" customWidth="1"/>
    <col min="15625" max="15625" width="2.875" style="95" customWidth="1"/>
    <col min="15626" max="15626" width="83.875" style="95" customWidth="1"/>
    <col min="15627" max="15871" width="11.375" style="95"/>
    <col min="15872" max="15872" width="16.75" style="95" customWidth="1"/>
    <col min="15873" max="15873" width="11.125" style="95" customWidth="1"/>
    <col min="15874" max="15874" width="3.75" style="95" bestFit="1" customWidth="1"/>
    <col min="15875" max="15875" width="11.125" style="95" customWidth="1"/>
    <col min="15876" max="15876" width="6" style="95" customWidth="1"/>
    <col min="15877" max="15877" width="5.125" style="95" customWidth="1"/>
    <col min="15878" max="15878" width="5.75" style="95" customWidth="1"/>
    <col min="15879" max="15879" width="3.125" style="95" customWidth="1"/>
    <col min="15880" max="15880" width="12.875" style="95" customWidth="1"/>
    <col min="15881" max="15881" width="2.875" style="95" customWidth="1"/>
    <col min="15882" max="15882" width="83.875" style="95" customWidth="1"/>
    <col min="15883" max="16127" width="11.375" style="95"/>
    <col min="16128" max="16128" width="16.75" style="95" customWidth="1"/>
    <col min="16129" max="16129" width="11.125" style="95" customWidth="1"/>
    <col min="16130" max="16130" width="3.75" style="95" bestFit="1" customWidth="1"/>
    <col min="16131" max="16131" width="11.125" style="95" customWidth="1"/>
    <col min="16132" max="16132" width="6" style="95" customWidth="1"/>
    <col min="16133" max="16133" width="5.125" style="95" customWidth="1"/>
    <col min="16134" max="16134" width="5.75" style="95" customWidth="1"/>
    <col min="16135" max="16135" width="3.125" style="95" customWidth="1"/>
    <col min="16136" max="16136" width="12.875" style="95" customWidth="1"/>
    <col min="16137" max="16137" width="2.875" style="95" customWidth="1"/>
    <col min="16138" max="16138" width="83.875" style="95" customWidth="1"/>
    <col min="16139" max="16384" width="11.375" style="95"/>
  </cols>
  <sheetData>
    <row r="1" spans="1:15" ht="30" customHeight="1">
      <c r="A1" s="94" t="s">
        <v>42</v>
      </c>
      <c r="B1" s="94"/>
      <c r="D1" s="254" t="s">
        <v>43</v>
      </c>
      <c r="E1" s="254"/>
      <c r="F1" s="254"/>
      <c r="G1" s="254"/>
      <c r="H1" s="254"/>
      <c r="I1" s="254"/>
      <c r="J1" s="254"/>
      <c r="K1" s="254"/>
      <c r="L1" s="254"/>
    </row>
    <row r="2" spans="1:15" ht="30" customHeight="1">
      <c r="A2" s="256" t="str">
        <f ca="1">RIGHT(CELL("filename",A2),
 LEN(CELL("filename",A2))
       -FIND("]",CELL("filename",A2)))</f>
        <v>④年月</v>
      </c>
      <c r="B2" s="256"/>
      <c r="C2" s="256"/>
      <c r="D2" s="256"/>
      <c r="E2" s="256"/>
      <c r="F2" s="256"/>
      <c r="G2" s="256"/>
      <c r="H2" s="256"/>
      <c r="I2" s="256"/>
      <c r="J2" s="256"/>
      <c r="K2" s="256"/>
      <c r="L2" s="256"/>
    </row>
    <row r="3" spans="1:15" ht="30" customHeight="1">
      <c r="A3" s="257" t="s">
        <v>53</v>
      </c>
      <c r="B3" s="257"/>
      <c r="C3" s="257" t="str">
        <f>IF('人件費総括表・遂行状況（様式6号別紙2-1）'!$B$3="",
     "",
     '人件費総括表・遂行状況（様式6号別紙2-1）'!$B$3)</f>
        <v/>
      </c>
      <c r="D3" s="257"/>
      <c r="E3" s="257"/>
      <c r="F3" s="96"/>
      <c r="G3" s="96"/>
      <c r="H3" s="96"/>
      <c r="I3" s="96"/>
      <c r="J3" s="96"/>
      <c r="K3" s="96"/>
      <c r="L3" s="96"/>
    </row>
    <row r="4" spans="1:15" ht="30" customHeight="1">
      <c r="A4" s="259" t="s">
        <v>28</v>
      </c>
      <c r="B4" s="259"/>
      <c r="C4" s="257" t="str">
        <f>IF(従業員別人件費総括表!$D$5="",
     "",
     従業員別人件費総括表!$D$5)</f>
        <v/>
      </c>
      <c r="D4" s="257"/>
      <c r="E4" s="257"/>
      <c r="F4" s="97"/>
      <c r="G4" s="97"/>
      <c r="H4" s="97"/>
    </row>
    <row r="5" spans="1:15" ht="30" customHeight="1">
      <c r="A5" s="259" t="s">
        <v>29</v>
      </c>
      <c r="B5" s="259"/>
      <c r="C5" s="258">
        <f>従業員別人件費総括表!F7</f>
        <v>0</v>
      </c>
      <c r="D5" s="258"/>
      <c r="E5" s="258"/>
      <c r="F5" s="97" t="s">
        <v>8</v>
      </c>
      <c r="G5" s="97"/>
      <c r="H5" s="97"/>
    </row>
    <row r="6" spans="1:15" ht="30" customHeight="1" thickBot="1">
      <c r="A6" s="99" t="s">
        <v>52</v>
      </c>
      <c r="B6" s="99"/>
    </row>
    <row r="7" spans="1:15" s="100" customFormat="1" ht="22.5" customHeight="1" thickBot="1">
      <c r="A7" s="271" t="s">
        <v>54</v>
      </c>
      <c r="B7" s="249"/>
      <c r="C7" s="250" t="s">
        <v>30</v>
      </c>
      <c r="D7" s="250"/>
      <c r="E7" s="250"/>
      <c r="F7" s="251" t="s">
        <v>31</v>
      </c>
      <c r="G7" s="252"/>
      <c r="H7" s="252"/>
      <c r="I7" s="253"/>
      <c r="J7" s="251" t="s">
        <v>32</v>
      </c>
      <c r="K7" s="253"/>
      <c r="L7" s="101" t="s">
        <v>51</v>
      </c>
      <c r="M7" s="102" t="s">
        <v>33</v>
      </c>
      <c r="N7" s="103" t="s">
        <v>50</v>
      </c>
    </row>
    <row r="8" spans="1:15" ht="22.5" customHeight="1">
      <c r="A8" s="91"/>
      <c r="B8" s="104" t="str">
        <f>IF(テーブル1456789101112[[#This Row],[列1]]="",
    "",
    TEXT(テーブル1456789101112[[#This Row],[列1]],"(aaa)"))</f>
        <v/>
      </c>
      <c r="C8" s="85" t="s">
        <v>55</v>
      </c>
      <c r="D8" s="105" t="s">
        <v>26</v>
      </c>
      <c r="E8" s="86" t="s">
        <v>55</v>
      </c>
      <c r="F8" s="106">
        <f>IFERROR(HOUR(テーブル1456789101112[[#This Row],[列4]]-テーブル1456789101112[[#This Row],[列13]]-テーブル1456789101112[[#This Row],[列2]]),
              0)</f>
        <v>0</v>
      </c>
      <c r="G8" s="107" t="s">
        <v>36</v>
      </c>
      <c r="H8" s="108" t="str">
        <f>IFERROR(IF(MINUTE(テーブル1456789101112[[#This Row],[列4]]-テーブル1456789101112[[#This Row],[列13]]-テーブル1456789101112[[#This Row],[列2]])&lt;30,
                  "00",
                  30),
              "00")</f>
        <v>00</v>
      </c>
      <c r="I8" s="109" t="s">
        <v>37</v>
      </c>
      <c r="J8" s="110">
        <f>IFERROR((テーブル1456789101112[[#This Row],[列5]]+テーブル1456789101112[[#This Row],[列7]]/60)*$C$5,"")</f>
        <v>0</v>
      </c>
      <c r="K8" s="111" t="s">
        <v>8</v>
      </c>
      <c r="L8" s="112"/>
      <c r="M8" s="113"/>
      <c r="N8" s="152"/>
      <c r="O8" s="115"/>
    </row>
    <row r="9" spans="1:15" ht="22.5" customHeight="1">
      <c r="A9" s="92"/>
      <c r="B9" s="117" t="str">
        <f>IF(テーブル1456789101112[[#This Row],[列1]]="",
    "",
    TEXT(テーブル1456789101112[[#This Row],[列1]],"(aaa)"))</f>
        <v/>
      </c>
      <c r="C9" s="87" t="s">
        <v>55</v>
      </c>
      <c r="D9" s="119" t="s">
        <v>26</v>
      </c>
      <c r="E9" s="88" t="s">
        <v>55</v>
      </c>
      <c r="F9" s="121">
        <f>IFERROR(HOUR(テーブル1456789101112[[#This Row],[列4]]-テーブル1456789101112[[#This Row],[列13]]-テーブル1456789101112[[#This Row],[列2]]),
              0)</f>
        <v>0</v>
      </c>
      <c r="G9" s="122" t="s">
        <v>36</v>
      </c>
      <c r="H9" s="123" t="str">
        <f>IFERROR(IF(MINUTE(テーブル1456789101112[[#This Row],[列4]]-テーブル1456789101112[[#This Row],[列13]]-テーブル1456789101112[[#This Row],[列2]])&lt;30,
                  "00",
                  30),
              "00")</f>
        <v>00</v>
      </c>
      <c r="I9" s="124" t="s">
        <v>37</v>
      </c>
      <c r="J9" s="125">
        <f>IFERROR((テーブル1456789101112[[#This Row],[列5]]+テーブル1456789101112[[#This Row],[列7]]/60)*$C$5,"")</f>
        <v>0</v>
      </c>
      <c r="K9" s="126" t="s">
        <v>8</v>
      </c>
      <c r="L9" s="127"/>
      <c r="M9" s="128"/>
      <c r="N9" s="152"/>
      <c r="O9" s="115"/>
    </row>
    <row r="10" spans="1:15" ht="22.5" customHeight="1">
      <c r="A10" s="92"/>
      <c r="B10" s="129" t="str">
        <f>IF(テーブル1456789101112[[#This Row],[列1]]="",
    "",
    TEXT(テーブル1456789101112[[#This Row],[列1]],"(aaa)"))</f>
        <v/>
      </c>
      <c r="C10" s="87" t="s">
        <v>55</v>
      </c>
      <c r="D10" s="119" t="s">
        <v>26</v>
      </c>
      <c r="E10" s="88" t="s">
        <v>55</v>
      </c>
      <c r="F10" s="121">
        <f>IFERROR(HOUR(テーブル1456789101112[[#This Row],[列4]]-テーブル1456789101112[[#This Row],[列13]]-テーブル1456789101112[[#This Row],[列2]]),
              0)</f>
        <v>0</v>
      </c>
      <c r="G10" s="122" t="s">
        <v>36</v>
      </c>
      <c r="H10" s="130" t="str">
        <f>IFERROR(IF(MINUTE(テーブル1456789101112[[#This Row],[列4]]-テーブル1456789101112[[#This Row],[列13]]-テーブル1456789101112[[#This Row],[列2]])&lt;30,
                  "00",
                  30),
              "00")</f>
        <v>00</v>
      </c>
      <c r="I10" s="124" t="s">
        <v>37</v>
      </c>
      <c r="J10" s="125">
        <f>IFERROR((テーブル1456789101112[[#This Row],[列5]]+テーブル1456789101112[[#This Row],[列7]]/60)*$C$5,"")</f>
        <v>0</v>
      </c>
      <c r="K10" s="126" t="s">
        <v>8</v>
      </c>
      <c r="L10" s="131"/>
      <c r="M10" s="128"/>
      <c r="N10" s="152"/>
      <c r="O10" s="115"/>
    </row>
    <row r="11" spans="1:15" ht="22.5" customHeight="1">
      <c r="A11" s="92"/>
      <c r="B11" s="129" t="str">
        <f>IF(テーブル1456789101112[[#This Row],[列1]]="",
    "",
    TEXT(テーブル1456789101112[[#This Row],[列1]],"(aaa)"))</f>
        <v/>
      </c>
      <c r="C11" s="87" t="s">
        <v>34</v>
      </c>
      <c r="D11" s="119" t="s">
        <v>35</v>
      </c>
      <c r="E11" s="88" t="s">
        <v>34</v>
      </c>
      <c r="F11" s="121">
        <f>IFERROR(HOUR(テーブル1456789101112[[#This Row],[列4]]-テーブル1456789101112[[#This Row],[列13]]-テーブル1456789101112[[#This Row],[列2]]),
              0)</f>
        <v>0</v>
      </c>
      <c r="G11" s="122" t="s">
        <v>36</v>
      </c>
      <c r="H11" s="130" t="str">
        <f>IFERROR(IF(MINUTE(テーブル1456789101112[[#This Row],[列4]]-テーブル1456789101112[[#This Row],[列13]]-テーブル1456789101112[[#This Row],[列2]])&lt;30,
                  "00",
                  30),
              "00")</f>
        <v>00</v>
      </c>
      <c r="I11" s="124" t="s">
        <v>37</v>
      </c>
      <c r="J11" s="125">
        <f>IFERROR((テーブル1456789101112[[#This Row],[列5]]+テーブル1456789101112[[#This Row],[列7]]/60)*$C$5,"")</f>
        <v>0</v>
      </c>
      <c r="K11" s="126" t="s">
        <v>8</v>
      </c>
      <c r="L11" s="131"/>
      <c r="M11" s="128"/>
      <c r="N11" s="152"/>
      <c r="O11" s="115"/>
    </row>
    <row r="12" spans="1:15" ht="22.5" customHeight="1">
      <c r="A12" s="92"/>
      <c r="B12" s="129" t="str">
        <f>IF(テーブル1456789101112[[#This Row],[列1]]="",
    "",
    TEXT(テーブル1456789101112[[#This Row],[列1]],"(aaa)"))</f>
        <v/>
      </c>
      <c r="C12" s="87" t="s">
        <v>34</v>
      </c>
      <c r="D12" s="119" t="s">
        <v>35</v>
      </c>
      <c r="E12" s="88" t="s">
        <v>34</v>
      </c>
      <c r="F12" s="121">
        <f>IFERROR(HOUR(テーブル1456789101112[[#This Row],[列4]]-テーブル1456789101112[[#This Row],[列13]]-テーブル1456789101112[[#This Row],[列2]]),
              0)</f>
        <v>0</v>
      </c>
      <c r="G12" s="122" t="s">
        <v>36</v>
      </c>
      <c r="H12" s="130" t="str">
        <f>IFERROR(IF(MINUTE(テーブル1456789101112[[#This Row],[列4]]-テーブル1456789101112[[#This Row],[列13]]-テーブル1456789101112[[#This Row],[列2]])&lt;30,
                  "00",
                  30),
              "00")</f>
        <v>00</v>
      </c>
      <c r="I12" s="124" t="s">
        <v>37</v>
      </c>
      <c r="J12" s="125">
        <f>IFERROR((テーブル1456789101112[[#This Row],[列5]]+テーブル1456789101112[[#This Row],[列7]]/60)*$C$5,"")</f>
        <v>0</v>
      </c>
      <c r="K12" s="126" t="s">
        <v>8</v>
      </c>
      <c r="L12" s="131"/>
      <c r="M12" s="128"/>
      <c r="N12" s="152"/>
      <c r="O12" s="115"/>
    </row>
    <row r="13" spans="1:15" ht="22.5" customHeight="1">
      <c r="A13" s="92"/>
      <c r="B13" s="129" t="str">
        <f>IF(テーブル1456789101112[[#This Row],[列1]]="",
    "",
    TEXT(テーブル1456789101112[[#This Row],[列1]],"(aaa)"))</f>
        <v/>
      </c>
      <c r="C13" s="87" t="s">
        <v>34</v>
      </c>
      <c r="D13" s="119" t="s">
        <v>35</v>
      </c>
      <c r="E13" s="88" t="s">
        <v>34</v>
      </c>
      <c r="F13" s="121">
        <f>IFERROR(HOUR(テーブル1456789101112[[#This Row],[列4]]-テーブル1456789101112[[#This Row],[列13]]-テーブル1456789101112[[#This Row],[列2]]),
              0)</f>
        <v>0</v>
      </c>
      <c r="G13" s="122" t="s">
        <v>36</v>
      </c>
      <c r="H13" s="130" t="str">
        <f>IFERROR(IF(MINUTE(テーブル1456789101112[[#This Row],[列4]]-テーブル1456789101112[[#This Row],[列13]]-テーブル1456789101112[[#This Row],[列2]])&lt;30,
                  "00",
                  30),
              "00")</f>
        <v>00</v>
      </c>
      <c r="I13" s="124" t="s">
        <v>37</v>
      </c>
      <c r="J13" s="125">
        <f>IFERROR((テーブル1456789101112[[#This Row],[列5]]+テーブル1456789101112[[#This Row],[列7]]/60)*$C$5,"")</f>
        <v>0</v>
      </c>
      <c r="K13" s="126" t="s">
        <v>8</v>
      </c>
      <c r="L13" s="131"/>
      <c r="M13" s="128"/>
      <c r="N13" s="152"/>
      <c r="O13" s="115"/>
    </row>
    <row r="14" spans="1:15" ht="22.5" customHeight="1">
      <c r="A14" s="92"/>
      <c r="B14" s="129" t="str">
        <f>IF(テーブル1456789101112[[#This Row],[列1]]="",
    "",
    TEXT(テーブル1456789101112[[#This Row],[列1]],"(aaa)"))</f>
        <v/>
      </c>
      <c r="C14" s="87" t="s">
        <v>34</v>
      </c>
      <c r="D14" s="119" t="s">
        <v>35</v>
      </c>
      <c r="E14" s="88" t="s">
        <v>34</v>
      </c>
      <c r="F14" s="121">
        <f>IFERROR(HOUR(テーブル1456789101112[[#This Row],[列4]]-テーブル1456789101112[[#This Row],[列13]]-テーブル1456789101112[[#This Row],[列2]]),
              0)</f>
        <v>0</v>
      </c>
      <c r="G14" s="122" t="s">
        <v>36</v>
      </c>
      <c r="H14" s="130" t="str">
        <f>IFERROR(IF(MINUTE(テーブル1456789101112[[#This Row],[列4]]-テーブル1456789101112[[#This Row],[列13]]-テーブル1456789101112[[#This Row],[列2]])&lt;30,
                  "00",
                  30),
              "00")</f>
        <v>00</v>
      </c>
      <c r="I14" s="124" t="s">
        <v>37</v>
      </c>
      <c r="J14" s="125">
        <f>IFERROR((テーブル1456789101112[[#This Row],[列5]]+テーブル1456789101112[[#This Row],[列7]]/60)*$C$5,"")</f>
        <v>0</v>
      </c>
      <c r="K14" s="126" t="s">
        <v>8</v>
      </c>
      <c r="L14" s="131"/>
      <c r="M14" s="128"/>
      <c r="N14" s="152"/>
      <c r="O14" s="115"/>
    </row>
    <row r="15" spans="1:15" ht="22.5" customHeight="1">
      <c r="A15" s="92"/>
      <c r="B15" s="129" t="str">
        <f>IF(テーブル1456789101112[[#This Row],[列1]]="",
    "",
    TEXT(テーブル1456789101112[[#This Row],[列1]],"(aaa)"))</f>
        <v/>
      </c>
      <c r="C15" s="87" t="s">
        <v>34</v>
      </c>
      <c r="D15" s="119" t="s">
        <v>35</v>
      </c>
      <c r="E15" s="88" t="s">
        <v>34</v>
      </c>
      <c r="F15" s="121">
        <f>IFERROR(HOUR(テーブル1456789101112[[#This Row],[列4]]-テーブル1456789101112[[#This Row],[列13]]-テーブル1456789101112[[#This Row],[列2]]),
              0)</f>
        <v>0</v>
      </c>
      <c r="G15" s="122" t="s">
        <v>36</v>
      </c>
      <c r="H15" s="130" t="str">
        <f>IFERROR(IF(MINUTE(テーブル1456789101112[[#This Row],[列4]]-テーブル1456789101112[[#This Row],[列13]]-テーブル1456789101112[[#This Row],[列2]])&lt;30,
                  "00",
                  30),
              "00")</f>
        <v>00</v>
      </c>
      <c r="I15" s="124" t="s">
        <v>37</v>
      </c>
      <c r="J15" s="125">
        <f>IFERROR((テーブル1456789101112[[#This Row],[列5]]+テーブル1456789101112[[#This Row],[列7]]/60)*$C$5,"")</f>
        <v>0</v>
      </c>
      <c r="K15" s="126" t="s">
        <v>8</v>
      </c>
      <c r="L15" s="131"/>
      <c r="M15" s="128"/>
      <c r="N15" s="152"/>
      <c r="O15" s="115"/>
    </row>
    <row r="16" spans="1:15" ht="22.5" customHeight="1">
      <c r="A16" s="92"/>
      <c r="B16" s="129" t="str">
        <f>IF(テーブル1456789101112[[#This Row],[列1]]="",
    "",
    TEXT(テーブル1456789101112[[#This Row],[列1]],"(aaa)"))</f>
        <v/>
      </c>
      <c r="C16" s="87" t="s">
        <v>34</v>
      </c>
      <c r="D16" s="119" t="s">
        <v>35</v>
      </c>
      <c r="E16" s="88" t="s">
        <v>34</v>
      </c>
      <c r="F16" s="121">
        <f>IFERROR(HOUR(テーブル1456789101112[[#This Row],[列4]]-テーブル1456789101112[[#This Row],[列13]]-テーブル1456789101112[[#This Row],[列2]]),
              0)</f>
        <v>0</v>
      </c>
      <c r="G16" s="122" t="s">
        <v>36</v>
      </c>
      <c r="H16" s="130" t="str">
        <f>IFERROR(IF(MINUTE(テーブル1456789101112[[#This Row],[列4]]-テーブル1456789101112[[#This Row],[列13]]-テーブル1456789101112[[#This Row],[列2]])&lt;30,
                  "00",
                  30),
              "00")</f>
        <v>00</v>
      </c>
      <c r="I16" s="124" t="s">
        <v>37</v>
      </c>
      <c r="J16" s="125">
        <f>IFERROR((テーブル1456789101112[[#This Row],[列5]]+テーブル1456789101112[[#This Row],[列7]]/60)*$C$5,"")</f>
        <v>0</v>
      </c>
      <c r="K16" s="126" t="s">
        <v>8</v>
      </c>
      <c r="L16" s="131"/>
      <c r="M16" s="128"/>
      <c r="N16" s="152"/>
      <c r="O16" s="115"/>
    </row>
    <row r="17" spans="1:15" ht="22.5" customHeight="1">
      <c r="A17" s="92"/>
      <c r="B17" s="129" t="str">
        <f>IF(テーブル1456789101112[[#This Row],[列1]]="",
    "",
    TEXT(テーブル1456789101112[[#This Row],[列1]],"(aaa)"))</f>
        <v/>
      </c>
      <c r="C17" s="87" t="s">
        <v>34</v>
      </c>
      <c r="D17" s="119" t="s">
        <v>35</v>
      </c>
      <c r="E17" s="88" t="s">
        <v>34</v>
      </c>
      <c r="F17" s="121">
        <f>IFERROR(HOUR(テーブル1456789101112[[#This Row],[列4]]-テーブル1456789101112[[#This Row],[列13]]-テーブル1456789101112[[#This Row],[列2]]),
              0)</f>
        <v>0</v>
      </c>
      <c r="G17" s="122" t="s">
        <v>36</v>
      </c>
      <c r="H17" s="130" t="str">
        <f>IFERROR(IF(MINUTE(テーブル1456789101112[[#This Row],[列4]]-テーブル1456789101112[[#This Row],[列13]]-テーブル1456789101112[[#This Row],[列2]])&lt;30,
                  "00",
                  30),
              "00")</f>
        <v>00</v>
      </c>
      <c r="I17" s="124" t="s">
        <v>37</v>
      </c>
      <c r="J17" s="125">
        <f>IFERROR((テーブル1456789101112[[#This Row],[列5]]+テーブル1456789101112[[#This Row],[列7]]/60)*$C$5,"")</f>
        <v>0</v>
      </c>
      <c r="K17" s="126" t="s">
        <v>8</v>
      </c>
      <c r="L17" s="131"/>
      <c r="M17" s="128"/>
      <c r="N17" s="152"/>
      <c r="O17" s="115"/>
    </row>
    <row r="18" spans="1:15" ht="22.5" customHeight="1">
      <c r="A18" s="92"/>
      <c r="B18" s="129" t="str">
        <f>IF(テーブル1456789101112[[#This Row],[列1]]="",
    "",
    TEXT(テーブル1456789101112[[#This Row],[列1]],"(aaa)"))</f>
        <v/>
      </c>
      <c r="C18" s="87" t="s">
        <v>34</v>
      </c>
      <c r="D18" s="119" t="s">
        <v>35</v>
      </c>
      <c r="E18" s="88" t="s">
        <v>34</v>
      </c>
      <c r="F18" s="121">
        <f>IFERROR(HOUR(テーブル1456789101112[[#This Row],[列4]]-テーブル1456789101112[[#This Row],[列13]]-テーブル1456789101112[[#This Row],[列2]]),
              0)</f>
        <v>0</v>
      </c>
      <c r="G18" s="122" t="s">
        <v>36</v>
      </c>
      <c r="H18" s="130" t="str">
        <f>IFERROR(IF(MINUTE(テーブル1456789101112[[#This Row],[列4]]-テーブル1456789101112[[#This Row],[列13]]-テーブル1456789101112[[#This Row],[列2]])&lt;30,
                  "00",
                  30),
              "00")</f>
        <v>00</v>
      </c>
      <c r="I18" s="124" t="s">
        <v>37</v>
      </c>
      <c r="J18" s="125">
        <f>IFERROR((テーブル1456789101112[[#This Row],[列5]]+テーブル1456789101112[[#This Row],[列7]]/60)*$C$5,"")</f>
        <v>0</v>
      </c>
      <c r="K18" s="126" t="s">
        <v>8</v>
      </c>
      <c r="L18" s="131"/>
      <c r="M18" s="128"/>
      <c r="N18" s="152"/>
      <c r="O18" s="115"/>
    </row>
    <row r="19" spans="1:15" ht="22.5" customHeight="1">
      <c r="A19" s="92"/>
      <c r="B19" s="129" t="str">
        <f>IF(テーブル1456789101112[[#This Row],[列1]]="",
    "",
    TEXT(テーブル1456789101112[[#This Row],[列1]],"(aaa)"))</f>
        <v/>
      </c>
      <c r="C19" s="87" t="s">
        <v>34</v>
      </c>
      <c r="D19" s="119" t="s">
        <v>35</v>
      </c>
      <c r="E19" s="88" t="s">
        <v>34</v>
      </c>
      <c r="F19" s="121">
        <f>IFERROR(HOUR(テーブル1456789101112[[#This Row],[列4]]-テーブル1456789101112[[#This Row],[列13]]-テーブル1456789101112[[#This Row],[列2]]),
              0)</f>
        <v>0</v>
      </c>
      <c r="G19" s="122" t="s">
        <v>36</v>
      </c>
      <c r="H19" s="130" t="str">
        <f>IFERROR(IF(MINUTE(テーブル1456789101112[[#This Row],[列4]]-テーブル1456789101112[[#This Row],[列13]]-テーブル1456789101112[[#This Row],[列2]])&lt;30,
                  "00",
                  30),
              "00")</f>
        <v>00</v>
      </c>
      <c r="I19" s="124" t="s">
        <v>37</v>
      </c>
      <c r="J19" s="125">
        <f>IFERROR((テーブル1456789101112[[#This Row],[列5]]+テーブル1456789101112[[#This Row],[列7]]/60)*$C$5,"")</f>
        <v>0</v>
      </c>
      <c r="K19" s="126" t="s">
        <v>8</v>
      </c>
      <c r="L19" s="131"/>
      <c r="M19" s="128"/>
      <c r="N19" s="152"/>
      <c r="O19" s="115"/>
    </row>
    <row r="20" spans="1:15" ht="22.5" customHeight="1">
      <c r="A20" s="92"/>
      <c r="B20" s="129" t="str">
        <f>IF(テーブル1456789101112[[#This Row],[列1]]="",
    "",
    TEXT(テーブル1456789101112[[#This Row],[列1]],"(aaa)"))</f>
        <v/>
      </c>
      <c r="C20" s="87" t="s">
        <v>34</v>
      </c>
      <c r="D20" s="119" t="s">
        <v>35</v>
      </c>
      <c r="E20" s="88" t="s">
        <v>34</v>
      </c>
      <c r="F20" s="121">
        <f>IFERROR(HOUR(テーブル1456789101112[[#This Row],[列4]]-テーブル1456789101112[[#This Row],[列13]]-テーブル1456789101112[[#This Row],[列2]]),
              0)</f>
        <v>0</v>
      </c>
      <c r="G20" s="122" t="s">
        <v>36</v>
      </c>
      <c r="H20" s="130" t="str">
        <f>IFERROR(IF(MINUTE(テーブル1456789101112[[#This Row],[列4]]-テーブル1456789101112[[#This Row],[列13]]-テーブル1456789101112[[#This Row],[列2]])&lt;30,
                  "00",
                  30),
              "00")</f>
        <v>00</v>
      </c>
      <c r="I20" s="124" t="s">
        <v>37</v>
      </c>
      <c r="J20" s="125">
        <f>IFERROR((テーブル1456789101112[[#This Row],[列5]]+テーブル1456789101112[[#This Row],[列7]]/60)*$C$5,"")</f>
        <v>0</v>
      </c>
      <c r="K20" s="126" t="s">
        <v>8</v>
      </c>
      <c r="L20" s="131"/>
      <c r="M20" s="128"/>
      <c r="N20" s="152"/>
      <c r="O20" s="115"/>
    </row>
    <row r="21" spans="1:15" ht="22.5" customHeight="1">
      <c r="A21" s="92"/>
      <c r="B21" s="129" t="str">
        <f>IF(テーブル1456789101112[[#This Row],[列1]]="",
    "",
    TEXT(テーブル1456789101112[[#This Row],[列1]],"(aaa)"))</f>
        <v/>
      </c>
      <c r="C21" s="87" t="s">
        <v>34</v>
      </c>
      <c r="D21" s="119" t="s">
        <v>35</v>
      </c>
      <c r="E21" s="88" t="s">
        <v>34</v>
      </c>
      <c r="F21" s="121">
        <f>IFERROR(HOUR(テーブル1456789101112[[#This Row],[列4]]-テーブル1456789101112[[#This Row],[列13]]-テーブル1456789101112[[#This Row],[列2]]),
              0)</f>
        <v>0</v>
      </c>
      <c r="G21" s="122" t="s">
        <v>36</v>
      </c>
      <c r="H21" s="130" t="str">
        <f>IFERROR(IF(MINUTE(テーブル1456789101112[[#This Row],[列4]]-テーブル1456789101112[[#This Row],[列13]]-テーブル1456789101112[[#This Row],[列2]])&lt;30,
                  "00",
                  30),
              "00")</f>
        <v>00</v>
      </c>
      <c r="I21" s="124" t="s">
        <v>37</v>
      </c>
      <c r="J21" s="125">
        <f>IFERROR((テーブル1456789101112[[#This Row],[列5]]+テーブル1456789101112[[#This Row],[列7]]/60)*$C$5,"")</f>
        <v>0</v>
      </c>
      <c r="K21" s="126" t="s">
        <v>8</v>
      </c>
      <c r="L21" s="131"/>
      <c r="M21" s="128"/>
      <c r="N21" s="152"/>
      <c r="O21" s="115"/>
    </row>
    <row r="22" spans="1:15" ht="22.5" customHeight="1">
      <c r="A22" s="92"/>
      <c r="B22" s="129" t="str">
        <f>IF(テーブル1456789101112[[#This Row],[列1]]="",
    "",
    TEXT(テーブル1456789101112[[#This Row],[列1]],"(aaa)"))</f>
        <v/>
      </c>
      <c r="C22" s="87" t="s">
        <v>34</v>
      </c>
      <c r="D22" s="119" t="s">
        <v>35</v>
      </c>
      <c r="E22" s="88" t="s">
        <v>34</v>
      </c>
      <c r="F22" s="121">
        <f>IFERROR(HOUR(テーブル1456789101112[[#This Row],[列4]]-テーブル1456789101112[[#This Row],[列13]]-テーブル1456789101112[[#This Row],[列2]]),
              0)</f>
        <v>0</v>
      </c>
      <c r="G22" s="122" t="s">
        <v>36</v>
      </c>
      <c r="H22" s="130" t="str">
        <f>IFERROR(IF(MINUTE(テーブル1456789101112[[#This Row],[列4]]-テーブル1456789101112[[#This Row],[列13]]-テーブル1456789101112[[#This Row],[列2]])&lt;30,
                  "00",
                  30),
              "00")</f>
        <v>00</v>
      </c>
      <c r="I22" s="124" t="s">
        <v>37</v>
      </c>
      <c r="J22" s="125">
        <f>IFERROR((テーブル1456789101112[[#This Row],[列5]]+テーブル1456789101112[[#This Row],[列7]]/60)*$C$5,"")</f>
        <v>0</v>
      </c>
      <c r="K22" s="126" t="s">
        <v>8</v>
      </c>
      <c r="L22" s="131"/>
      <c r="M22" s="128"/>
      <c r="N22" s="152"/>
      <c r="O22" s="115"/>
    </row>
    <row r="23" spans="1:15" ht="22.5" customHeight="1">
      <c r="A23" s="92"/>
      <c r="B23" s="129" t="str">
        <f>IF(テーブル1456789101112[[#This Row],[列1]]="",
    "",
    TEXT(テーブル1456789101112[[#This Row],[列1]],"(aaa)"))</f>
        <v/>
      </c>
      <c r="C23" s="87" t="s">
        <v>34</v>
      </c>
      <c r="D23" s="119" t="s">
        <v>35</v>
      </c>
      <c r="E23" s="88" t="s">
        <v>34</v>
      </c>
      <c r="F23" s="121">
        <f>IFERROR(HOUR(テーブル1456789101112[[#This Row],[列4]]-テーブル1456789101112[[#This Row],[列13]]-テーブル1456789101112[[#This Row],[列2]]),
              0)</f>
        <v>0</v>
      </c>
      <c r="G23" s="122" t="s">
        <v>36</v>
      </c>
      <c r="H23" s="130" t="str">
        <f>IFERROR(IF(MINUTE(テーブル1456789101112[[#This Row],[列4]]-テーブル1456789101112[[#This Row],[列13]]-テーブル1456789101112[[#This Row],[列2]])&lt;30,
                  "00",
                  30),
              "00")</f>
        <v>00</v>
      </c>
      <c r="I23" s="124" t="s">
        <v>37</v>
      </c>
      <c r="J23" s="125">
        <f>IFERROR((テーブル1456789101112[[#This Row],[列5]]+テーブル1456789101112[[#This Row],[列7]]/60)*$C$5,"")</f>
        <v>0</v>
      </c>
      <c r="K23" s="126" t="s">
        <v>8</v>
      </c>
      <c r="L23" s="131"/>
      <c r="M23" s="128"/>
      <c r="N23" s="152"/>
      <c r="O23" s="115"/>
    </row>
    <row r="24" spans="1:15" ht="22.5" customHeight="1">
      <c r="A24" s="92"/>
      <c r="B24" s="129" t="str">
        <f>IF(テーブル1456789101112[[#This Row],[列1]]="",
    "",
    TEXT(テーブル1456789101112[[#This Row],[列1]],"(aaa)"))</f>
        <v/>
      </c>
      <c r="C24" s="87" t="s">
        <v>34</v>
      </c>
      <c r="D24" s="119" t="s">
        <v>35</v>
      </c>
      <c r="E24" s="88" t="s">
        <v>34</v>
      </c>
      <c r="F24" s="121">
        <f>IFERROR(HOUR(テーブル1456789101112[[#This Row],[列4]]-テーブル1456789101112[[#This Row],[列13]]-テーブル1456789101112[[#This Row],[列2]]),
              0)</f>
        <v>0</v>
      </c>
      <c r="G24" s="122" t="s">
        <v>36</v>
      </c>
      <c r="H24" s="130" t="str">
        <f>IFERROR(IF(MINUTE(テーブル1456789101112[[#This Row],[列4]]-テーブル1456789101112[[#This Row],[列13]]-テーブル1456789101112[[#This Row],[列2]])&lt;30,
                  "00",
                  30),
              "00")</f>
        <v>00</v>
      </c>
      <c r="I24" s="124" t="s">
        <v>37</v>
      </c>
      <c r="J24" s="125">
        <f>IFERROR((テーブル1456789101112[[#This Row],[列5]]+テーブル1456789101112[[#This Row],[列7]]/60)*$C$5,"")</f>
        <v>0</v>
      </c>
      <c r="K24" s="126" t="s">
        <v>8</v>
      </c>
      <c r="L24" s="127"/>
      <c r="M24" s="128"/>
      <c r="N24" s="152"/>
      <c r="O24" s="115"/>
    </row>
    <row r="25" spans="1:15" ht="22.5" customHeight="1">
      <c r="A25" s="92"/>
      <c r="B25" s="129" t="str">
        <f>IF(テーブル1456789101112[[#This Row],[列1]]="",
    "",
    TEXT(テーブル1456789101112[[#This Row],[列1]],"(aaa)"))</f>
        <v/>
      </c>
      <c r="C25" s="87" t="s">
        <v>34</v>
      </c>
      <c r="D25" s="119" t="s">
        <v>35</v>
      </c>
      <c r="E25" s="88" t="s">
        <v>34</v>
      </c>
      <c r="F25" s="121">
        <f>IFERROR(HOUR(テーブル1456789101112[[#This Row],[列4]]-テーブル1456789101112[[#This Row],[列13]]-テーブル1456789101112[[#This Row],[列2]]),
              0)</f>
        <v>0</v>
      </c>
      <c r="G25" s="122" t="s">
        <v>36</v>
      </c>
      <c r="H25" s="130" t="str">
        <f>IFERROR(IF(MINUTE(テーブル1456789101112[[#This Row],[列4]]-テーブル1456789101112[[#This Row],[列13]]-テーブル1456789101112[[#This Row],[列2]])&lt;30,
                  "00",
                  30),
              "00")</f>
        <v>00</v>
      </c>
      <c r="I25" s="124" t="s">
        <v>37</v>
      </c>
      <c r="J25" s="125">
        <f>IFERROR((テーブル1456789101112[[#This Row],[列5]]+テーブル1456789101112[[#This Row],[列7]]/60)*$C$5,"")</f>
        <v>0</v>
      </c>
      <c r="K25" s="126" t="s">
        <v>8</v>
      </c>
      <c r="L25" s="131"/>
      <c r="M25" s="128"/>
      <c r="N25" s="152"/>
      <c r="O25" s="115"/>
    </row>
    <row r="26" spans="1:15" ht="22.5" customHeight="1">
      <c r="A26" s="92"/>
      <c r="B26" s="129" t="str">
        <f>IF(テーブル1456789101112[[#This Row],[列1]]="",
    "",
    TEXT(テーブル1456789101112[[#This Row],[列1]],"(aaa)"))</f>
        <v/>
      </c>
      <c r="C26" s="87" t="s">
        <v>34</v>
      </c>
      <c r="D26" s="119" t="s">
        <v>35</v>
      </c>
      <c r="E26" s="88" t="s">
        <v>34</v>
      </c>
      <c r="F26" s="121">
        <f>IFERROR(HOUR(テーブル1456789101112[[#This Row],[列4]]-テーブル1456789101112[[#This Row],[列13]]-テーブル1456789101112[[#This Row],[列2]]),
              0)</f>
        <v>0</v>
      </c>
      <c r="G26" s="122" t="s">
        <v>36</v>
      </c>
      <c r="H26" s="130" t="str">
        <f>IFERROR(IF(MINUTE(テーブル1456789101112[[#This Row],[列4]]-テーブル1456789101112[[#This Row],[列13]]-テーブル1456789101112[[#This Row],[列2]])&lt;30,
                  "00",
                  30),
              "00")</f>
        <v>00</v>
      </c>
      <c r="I26" s="124" t="s">
        <v>37</v>
      </c>
      <c r="J26" s="125">
        <f>IFERROR((テーブル1456789101112[[#This Row],[列5]]+テーブル1456789101112[[#This Row],[列7]]/60)*$C$5,"")</f>
        <v>0</v>
      </c>
      <c r="K26" s="126" t="s">
        <v>8</v>
      </c>
      <c r="L26" s="131"/>
      <c r="M26" s="128"/>
      <c r="N26" s="152"/>
      <c r="O26" s="115"/>
    </row>
    <row r="27" spans="1:15" ht="22.5" customHeight="1">
      <c r="A27" s="92"/>
      <c r="B27" s="129" t="str">
        <f>IF(テーブル1456789101112[[#This Row],[列1]]="",
    "",
    TEXT(テーブル1456789101112[[#This Row],[列1]],"(aaa)"))</f>
        <v/>
      </c>
      <c r="C27" s="87" t="s">
        <v>34</v>
      </c>
      <c r="D27" s="119" t="s">
        <v>35</v>
      </c>
      <c r="E27" s="88" t="s">
        <v>34</v>
      </c>
      <c r="F27" s="121">
        <f>IFERROR(HOUR(テーブル1456789101112[[#This Row],[列4]]-テーブル1456789101112[[#This Row],[列13]]-テーブル1456789101112[[#This Row],[列2]]),
              0)</f>
        <v>0</v>
      </c>
      <c r="G27" s="122" t="s">
        <v>36</v>
      </c>
      <c r="H27" s="130" t="str">
        <f>IFERROR(IF(MINUTE(テーブル1456789101112[[#This Row],[列4]]-テーブル1456789101112[[#This Row],[列13]]-テーブル1456789101112[[#This Row],[列2]])&lt;30,
                  "00",
                  30),
              "00")</f>
        <v>00</v>
      </c>
      <c r="I27" s="124" t="s">
        <v>37</v>
      </c>
      <c r="J27" s="125">
        <f>IFERROR((テーブル1456789101112[[#This Row],[列5]]+テーブル1456789101112[[#This Row],[列7]]/60)*$C$5,"")</f>
        <v>0</v>
      </c>
      <c r="K27" s="126" t="s">
        <v>8</v>
      </c>
      <c r="L27" s="131"/>
      <c r="M27" s="128"/>
      <c r="N27" s="152"/>
      <c r="O27" s="115"/>
    </row>
    <row r="28" spans="1:15" ht="22.5" customHeight="1">
      <c r="A28" s="92"/>
      <c r="B28" s="129" t="str">
        <f>IF(テーブル1456789101112[[#This Row],[列1]]="",
    "",
    TEXT(テーブル1456789101112[[#This Row],[列1]],"(aaa)"))</f>
        <v/>
      </c>
      <c r="C28" s="87" t="s">
        <v>34</v>
      </c>
      <c r="D28" s="119" t="s">
        <v>35</v>
      </c>
      <c r="E28" s="88" t="s">
        <v>34</v>
      </c>
      <c r="F28" s="121">
        <f>IFERROR(HOUR(テーブル1456789101112[[#This Row],[列4]]-テーブル1456789101112[[#This Row],[列13]]-テーブル1456789101112[[#This Row],[列2]]),
              0)</f>
        <v>0</v>
      </c>
      <c r="G28" s="122" t="s">
        <v>36</v>
      </c>
      <c r="H28" s="130" t="str">
        <f>IFERROR(IF(MINUTE(テーブル1456789101112[[#This Row],[列4]]-テーブル1456789101112[[#This Row],[列13]]-テーブル1456789101112[[#This Row],[列2]])&lt;30,
                  "00",
                  30),
              "00")</f>
        <v>00</v>
      </c>
      <c r="I28" s="124" t="s">
        <v>37</v>
      </c>
      <c r="J28" s="125">
        <f>IFERROR((テーブル1456789101112[[#This Row],[列5]]+テーブル1456789101112[[#This Row],[列7]]/60)*$C$5,"")</f>
        <v>0</v>
      </c>
      <c r="K28" s="126" t="s">
        <v>8</v>
      </c>
      <c r="L28" s="131"/>
      <c r="M28" s="128"/>
      <c r="N28" s="152"/>
      <c r="O28" s="115"/>
    </row>
    <row r="29" spans="1:15" ht="22.5" customHeight="1">
      <c r="A29" s="92"/>
      <c r="B29" s="129" t="str">
        <f>IF(テーブル1456789101112[[#This Row],[列1]]="",
    "",
    TEXT(テーブル1456789101112[[#This Row],[列1]],"(aaa)"))</f>
        <v/>
      </c>
      <c r="C29" s="87" t="s">
        <v>34</v>
      </c>
      <c r="D29" s="119" t="s">
        <v>35</v>
      </c>
      <c r="E29" s="88" t="s">
        <v>34</v>
      </c>
      <c r="F29" s="121">
        <f>IFERROR(HOUR(テーブル1456789101112[[#This Row],[列4]]-テーブル1456789101112[[#This Row],[列13]]-テーブル1456789101112[[#This Row],[列2]]),
              0)</f>
        <v>0</v>
      </c>
      <c r="G29" s="122" t="s">
        <v>36</v>
      </c>
      <c r="H29" s="130" t="str">
        <f>IFERROR(IF(MINUTE(テーブル1456789101112[[#This Row],[列4]]-テーブル1456789101112[[#This Row],[列13]]-テーブル1456789101112[[#This Row],[列2]])&lt;30,
                  "00",
                  30),
              "00")</f>
        <v>00</v>
      </c>
      <c r="I29" s="124" t="s">
        <v>37</v>
      </c>
      <c r="J29" s="125">
        <f>IFERROR((テーブル1456789101112[[#This Row],[列5]]+テーブル1456789101112[[#This Row],[列7]]/60)*$C$5,"")</f>
        <v>0</v>
      </c>
      <c r="K29" s="126" t="s">
        <v>8</v>
      </c>
      <c r="L29" s="131"/>
      <c r="M29" s="128"/>
      <c r="N29" s="152"/>
      <c r="O29" s="115"/>
    </row>
    <row r="30" spans="1:15" ht="22.5" customHeight="1" thickBot="1">
      <c r="A30" s="93"/>
      <c r="B30" s="133" t="str">
        <f>IF(テーブル1456789101112[[#This Row],[列1]]="",
    "",
    TEXT(テーブル1456789101112[[#This Row],[列1]],"(aaa)"))</f>
        <v/>
      </c>
      <c r="C30" s="89" t="s">
        <v>34</v>
      </c>
      <c r="D30" s="135" t="s">
        <v>35</v>
      </c>
      <c r="E30" s="90" t="s">
        <v>34</v>
      </c>
      <c r="F30" s="137">
        <f>IFERROR(HOUR(テーブル1456789101112[[#This Row],[列4]]-テーブル1456789101112[[#This Row],[列13]]-テーブル1456789101112[[#This Row],[列2]]),
              0)</f>
        <v>0</v>
      </c>
      <c r="G30" s="138" t="s">
        <v>36</v>
      </c>
      <c r="H30" s="139" t="str">
        <f>IFERROR(IF(MINUTE(テーブル1456789101112[[#This Row],[列4]]-テーブル1456789101112[[#This Row],[列13]]-テーブル1456789101112[[#This Row],[列2]])&lt;30,
                  "00",
                  30),
              "00")</f>
        <v>00</v>
      </c>
      <c r="I30" s="140" t="s">
        <v>37</v>
      </c>
      <c r="J30" s="141">
        <f>IFERROR((テーブル1456789101112[[#This Row],[列5]]+テーブル1456789101112[[#This Row],[列7]]/60)*$C$5,"")</f>
        <v>0</v>
      </c>
      <c r="K30" s="142" t="s">
        <v>8</v>
      </c>
      <c r="L30" s="143"/>
      <c r="M30" s="144"/>
      <c r="N30" s="152"/>
      <c r="O30" s="115"/>
    </row>
    <row r="31" spans="1:15" ht="22.5" customHeight="1" thickBot="1">
      <c r="A31" s="269" t="s">
        <v>46</v>
      </c>
      <c r="B31" s="270"/>
      <c r="C31" s="260"/>
      <c r="D31" s="261"/>
      <c r="E31" s="262"/>
      <c r="F31" s="263">
        <f>SUM(テーブル1456789101112[[#All],[列5]])+SUM(テーブル1456789101112[[#All],[列7]])/60</f>
        <v>0</v>
      </c>
      <c r="G31" s="264"/>
      <c r="H31" s="265" t="s">
        <v>38</v>
      </c>
      <c r="I31" s="266"/>
      <c r="J31" s="145">
        <f>SUM(テーブル1456789101112[[#All],[列9]])</f>
        <v>0</v>
      </c>
      <c r="K31" s="146" t="s">
        <v>8</v>
      </c>
      <c r="L31" s="267"/>
      <c r="M31" s="268"/>
    </row>
    <row r="32" spans="1:15">
      <c r="A32" s="147"/>
      <c r="B32" s="147"/>
      <c r="C32" s="148"/>
      <c r="D32" s="148"/>
      <c r="E32" s="148"/>
      <c r="F32" s="149"/>
      <c r="G32" s="149"/>
      <c r="H32" s="148"/>
      <c r="I32" s="148"/>
      <c r="J32" s="150"/>
      <c r="K32" s="97"/>
      <c r="L32" s="151"/>
    </row>
  </sheetData>
  <sheetProtection selectLockedCells="1"/>
  <mergeCells count="17">
    <mergeCell ref="J7:K7"/>
    <mergeCell ref="D1:L1"/>
    <mergeCell ref="A2:L2"/>
    <mergeCell ref="A3:B3"/>
    <mergeCell ref="C3:E3"/>
    <mergeCell ref="A4:B4"/>
    <mergeCell ref="C4:E4"/>
    <mergeCell ref="A5:B5"/>
    <mergeCell ref="C5:E5"/>
    <mergeCell ref="A7:B7"/>
    <mergeCell ref="C7:E7"/>
    <mergeCell ref="F7:I7"/>
    <mergeCell ref="A31:B31"/>
    <mergeCell ref="C31:E31"/>
    <mergeCell ref="F31:G31"/>
    <mergeCell ref="H31:I31"/>
    <mergeCell ref="L31:M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本様式の使用方法</vt:lpstr>
      <vt:lpstr>人件費総括表・遂行状況（様式6号別紙2-1）</vt:lpstr>
      <vt:lpstr>【記入例】従業員別人件費総括表</vt:lpstr>
      <vt:lpstr>従業員別人件費総括表</vt:lpstr>
      <vt:lpstr>【記入例】作業日報兼直接人件費個別明細表</vt:lpstr>
      <vt:lpstr>①年月</vt:lpstr>
      <vt:lpstr>②年月</vt:lpstr>
      <vt:lpstr>③年月</vt:lpstr>
      <vt:lpstr>④年月</vt:lpstr>
      <vt:lpstr>⑤年月</vt:lpstr>
      <vt:lpstr>⑥年月</vt:lpstr>
      <vt:lpstr>⑦年月</vt:lpstr>
      <vt:lpstr>⑧年月</vt:lpstr>
      <vt:lpstr>⑨年月</vt:lpstr>
      <vt:lpstr>⑩年月</vt:lpstr>
      <vt:lpstr>⑪年月</vt:lpstr>
      <vt:lpstr>⑫年月</vt:lpstr>
      <vt:lpstr>【記入例】作業日報兼直接人件費個別明細表!Print_Area</vt:lpstr>
      <vt:lpstr>【記入例】従業員別人件費総括表!Print_Area</vt:lpstr>
      <vt:lpstr>①年月!Print_Area</vt:lpstr>
      <vt:lpstr>②年月!Print_Area</vt:lpstr>
      <vt:lpstr>③年月!Print_Area</vt:lpstr>
      <vt:lpstr>④年月!Print_Area</vt:lpstr>
      <vt:lpstr>⑤年月!Print_Area</vt:lpstr>
      <vt:lpstr>⑥年月!Print_Area</vt:lpstr>
      <vt:lpstr>⑦年月!Print_Area</vt:lpstr>
      <vt:lpstr>⑧年月!Print_Area</vt:lpstr>
      <vt:lpstr>⑨年月!Print_Area</vt:lpstr>
      <vt:lpstr>⑩年月!Print_Area</vt:lpstr>
      <vt:lpstr>⑪年月!Print_Area</vt:lpstr>
      <vt:lpstr>⑫年月!Print_Area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2018-03-22T08:19:44Z</dcterms:modified>
</cp:coreProperties>
</file>