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drawings/drawing8.xml" ContentType="application/vnd.openxmlformats-officedocument.drawing+xml"/>
  <Override PartName="/xl/tables/table13.xml" ContentType="application/vnd.openxmlformats-officedocument.spreadsheetml.table+xml"/>
  <Override PartName="/xl/drawings/drawing9.xml" ContentType="application/vnd.openxmlformats-officedocument.drawing+xml"/>
  <Override PartName="/xl/tables/table14.xml" ContentType="application/vnd.openxmlformats-officedocument.spreadsheetml.table+xml"/>
  <Override PartName="/xl/drawings/drawing10.xml" ContentType="application/vnd.openxmlformats-officedocument.drawing+xml"/>
  <Override PartName="/xl/tables/table15.xml" ContentType="application/vnd.openxmlformats-officedocument.spreadsheetml.table+xml"/>
  <Override PartName="/xl/drawings/drawing11.xml" ContentType="application/vnd.openxmlformats-officedocument.drawing+xml"/>
  <Override PartName="/xl/tables/table16.xml" ContentType="application/vnd.openxmlformats-officedocument.spreadsheetml.table+xml"/>
  <Override PartName="/xl/drawings/drawing12.xml" ContentType="application/vnd.openxmlformats-officedocument.drawing+xml"/>
  <Override PartName="/xl/tables/table17.xml" ContentType="application/vnd.openxmlformats-officedocument.spreadsheetml.table+xml"/>
  <Override PartName="/xl/drawings/drawing13.xml" ContentType="application/vnd.openxmlformats-officedocument.drawing+xml"/>
  <Override PartName="/xl/tables/table18.xml" ContentType="application/vnd.openxmlformats-officedocument.spreadsheetml.table+xml"/>
  <Override PartName="/xl/drawings/drawing14.xml" ContentType="application/vnd.openxmlformats-officedocument.drawing+xml"/>
  <Override PartName="/xl/tables/table19.xml" ContentType="application/vnd.openxmlformats-officedocument.spreadsheetml.table+xml"/>
  <Override PartName="/xl/drawings/drawing15.xml" ContentType="application/vnd.openxmlformats-officedocument.drawing+xml"/>
  <Override PartName="/xl/tables/table20.xml" ContentType="application/vnd.openxmlformats-officedocument.spreadsheetml.table+xml"/>
  <Override PartName="/xl/drawings/drawing16.xml" ContentType="application/vnd.openxmlformats-officedocument.drawing+xml"/>
  <Override PartName="/xl/tables/table21.xml" ContentType="application/vnd.openxmlformats-officedocument.spreadsheetml.table+xml"/>
  <Override PartName="/xl/drawings/drawing17.xml" ContentType="application/vnd.openxmlformats-officedocument.drawing+xml"/>
  <Override PartName="/xl/tables/table22.xml" ContentType="application/vnd.openxmlformats-officedocument.spreadsheetml.table+xml"/>
  <Override PartName="/xl/drawings/drawing18.xml" ContentType="application/vnd.openxmlformats-officedocument.drawing+xml"/>
  <Override PartName="/xl/tables/table23.xml" ContentType="application/vnd.openxmlformats-officedocument.spreadsheetml.table+xml"/>
  <Override PartName="/xl/drawings/drawing19.xml" ContentType="application/vnd.openxmlformats-officedocument.drawing+xml"/>
  <Override PartName="/xl/tables/table24.xml" ContentType="application/vnd.openxmlformats-officedocument.spreadsheetml.table+xml"/>
  <Override PartName="/xl/drawings/drawing20.xml" ContentType="application/vnd.openxmlformats-officedocument.drawing+xml"/>
  <Override PartName="/xl/tables/table25.xml" ContentType="application/vnd.openxmlformats-officedocument.spreadsheetml.table+xml"/>
  <Override PartName="/xl/drawings/drawing21.xml" ContentType="application/vnd.openxmlformats-officedocument.drawing+xml"/>
  <Override PartName="/xl/tables/table26.xml" ContentType="application/vnd.openxmlformats-officedocument.spreadsheetml.table+xml"/>
  <Override PartName="/xl/drawings/drawing22.xml" ContentType="application/vnd.openxmlformats-officedocument.drawing+xml"/>
  <Override PartName="/xl/tables/table2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18315" windowHeight="11655"/>
  </bookViews>
  <sheets>
    <sheet name="本様式の使用方法" sheetId="60" r:id="rId1"/>
    <sheet name="人件費総括表・実績（様式7号別紙2-1-1）" sheetId="1" r:id="rId2"/>
    <sheet name="人件費総括表・合計（様式7号別紙2-1-2）" sheetId="62" r:id="rId3"/>
    <sheet name="【記入例】従業員別人件費総括表" sheetId="59" r:id="rId4"/>
    <sheet name="従業員別人件費総括表" sheetId="20" r:id="rId5"/>
    <sheet name="【記入例】作業日報兼直接人件費個別明細表" sheetId="58" r:id="rId6"/>
    <sheet name="①年月" sheetId="32" r:id="rId7"/>
    <sheet name="②年月" sheetId="57" r:id="rId8"/>
    <sheet name="③年月" sheetId="56" r:id="rId9"/>
    <sheet name="④年月" sheetId="55" r:id="rId10"/>
    <sheet name="⑤年月" sheetId="54" r:id="rId11"/>
    <sheet name="⑥年月" sheetId="39" r:id="rId12"/>
    <sheet name="⑦年月" sheetId="40" r:id="rId13"/>
    <sheet name="⑧年月" sheetId="41" r:id="rId14"/>
    <sheet name="⑨年月" sheetId="53" r:id="rId15"/>
    <sheet name="⑩年月" sheetId="52" r:id="rId16"/>
    <sheet name="⑪年月" sheetId="51" r:id="rId17"/>
    <sheet name="⑫年月" sheetId="50" r:id="rId18"/>
    <sheet name="⑬年月" sheetId="49" r:id="rId19"/>
    <sheet name="⑭年月" sheetId="48" r:id="rId20"/>
    <sheet name="⑮年月" sheetId="47" r:id="rId21"/>
    <sheet name="⑯年月" sheetId="46" r:id="rId22"/>
    <sheet name="⑰年月" sheetId="45" r:id="rId23"/>
    <sheet name="⑱年月" sheetId="44" r:id="rId24"/>
    <sheet name="⑲年月" sheetId="43" r:id="rId25"/>
    <sheet name="⑳年月" sheetId="42" r:id="rId26"/>
  </sheets>
  <definedNames>
    <definedName name="_xlnm.Print_Area" localSheetId="5">【記入例】作業日報兼直接人件費個別明細表!$A$1:$N$31</definedName>
    <definedName name="_xlnm.Print_Area" localSheetId="3">【記入例】従業員別人件費総括表!$A$1:$F$27</definedName>
    <definedName name="_xlnm.Print_Area" localSheetId="6">①年月!$A$1:$N$31</definedName>
    <definedName name="_xlnm.Print_Area" localSheetId="7">②年月!$A$1:$N$31</definedName>
    <definedName name="_xlnm.Print_Area" localSheetId="8">③年月!$A$1:$N$31</definedName>
    <definedName name="_xlnm.Print_Area" localSheetId="9">④年月!$A$1:$N$31</definedName>
    <definedName name="_xlnm.Print_Area" localSheetId="10">⑤年月!$A$1:$N$31</definedName>
    <definedName name="_xlnm.Print_Area" localSheetId="11">⑥年月!$A$1:$N$31</definedName>
    <definedName name="_xlnm.Print_Area" localSheetId="12">⑦年月!$A$1:$N$31</definedName>
    <definedName name="_xlnm.Print_Area" localSheetId="13">⑧年月!$A$1:$N$31</definedName>
    <definedName name="_xlnm.Print_Area" localSheetId="14">⑨年月!$A$1:$N$31</definedName>
    <definedName name="_xlnm.Print_Area" localSheetId="15">⑩年月!$A$1:$N$31</definedName>
    <definedName name="_xlnm.Print_Area" localSheetId="16">⑪年月!$A$1:$N$31</definedName>
    <definedName name="_xlnm.Print_Area" localSheetId="17">⑫年月!$A$1:$N$31</definedName>
    <definedName name="_xlnm.Print_Area" localSheetId="18">⑬年月!$A$1:$N$31</definedName>
    <definedName name="_xlnm.Print_Area" localSheetId="19">⑭年月!$A$1:$N$31</definedName>
    <definedName name="_xlnm.Print_Area" localSheetId="20">⑮年月!$A$1:$N$31</definedName>
    <definedName name="_xlnm.Print_Area" localSheetId="21">⑯年月!$A$1:$N$31</definedName>
    <definedName name="_xlnm.Print_Area" localSheetId="22">⑰年月!$A$1:$N$31</definedName>
    <definedName name="_xlnm.Print_Area" localSheetId="23">⑱年月!$A$1:$N$31</definedName>
    <definedName name="_xlnm.Print_Area" localSheetId="24">⑲年月!$A$1:$N$31</definedName>
    <definedName name="_xlnm.Print_Area" localSheetId="25">⑳年月!$A$1:$N$31</definedName>
    <definedName name="_xlnm.Print_Area" localSheetId="4">従業員別人件費総括表!$A$1:$F$27</definedName>
    <definedName name="_xlnm.Print_Titles" localSheetId="3">【記入例】従業員別人件費総括表!$4:$6</definedName>
    <definedName name="_xlnm.Print_Titles" localSheetId="4">従業員別人件費総括表!$4:$6</definedName>
  </definedNames>
  <calcPr calcId="145621"/>
</workbook>
</file>

<file path=xl/calcChain.xml><?xml version="1.0" encoding="utf-8"?>
<calcChain xmlns="http://schemas.openxmlformats.org/spreadsheetml/2006/main">
  <c r="B3" i="62" l="1"/>
  <c r="D13" i="62"/>
  <c r="B13" i="62"/>
  <c r="G12" i="62"/>
  <c r="G11" i="62"/>
  <c r="G10" i="62"/>
  <c r="G9" i="62"/>
  <c r="G8" i="62"/>
  <c r="G7" i="62"/>
  <c r="G6" i="62"/>
  <c r="G13" i="62" s="1"/>
  <c r="A1" i="60"/>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C5" i="58" s="1"/>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K30" i="42" s="1"/>
  <c r="C5" i="43"/>
  <c r="K30" i="43" s="1"/>
  <c r="C5" i="44"/>
  <c r="K30" i="44" s="1"/>
  <c r="C5" i="45"/>
  <c r="K30" i="45" s="1"/>
  <c r="C5" i="46"/>
  <c r="K30" i="46" s="1"/>
  <c r="C5" i="47"/>
  <c r="K30" i="47" s="1"/>
  <c r="C5" i="48"/>
  <c r="K30" i="48" s="1"/>
  <c r="C5" i="49"/>
  <c r="K30" i="49" s="1"/>
  <c r="C5" i="50"/>
  <c r="K30" i="50" s="1"/>
  <c r="C5" i="51"/>
  <c r="K30" i="51" s="1"/>
  <c r="C5" i="52"/>
  <c r="K30" i="52" s="1"/>
  <c r="C5" i="53"/>
  <c r="K30" i="53" s="1"/>
  <c r="C5" i="54"/>
  <c r="K30" i="54" s="1"/>
  <c r="C5" i="55"/>
  <c r="K30" i="55" s="1"/>
  <c r="C5" i="56"/>
  <c r="K30" i="56" s="1"/>
  <c r="C5" i="57"/>
  <c r="K30" i="57" s="1"/>
  <c r="A8" i="59"/>
  <c r="A9" i="59"/>
  <c r="A10" i="59"/>
  <c r="A11" i="59"/>
  <c r="A12" i="59"/>
  <c r="A13" i="59"/>
  <c r="A14" i="59"/>
  <c r="A15" i="59"/>
  <c r="A16" i="59"/>
  <c r="A17" i="59"/>
  <c r="A18" i="59"/>
  <c r="A19" i="59"/>
  <c r="A20" i="59"/>
  <c r="A21" i="59"/>
  <c r="A22" i="59"/>
  <c r="A23" i="59"/>
  <c r="A24" i="59"/>
  <c r="A25" i="59"/>
  <c r="A26" i="59"/>
  <c r="G31" i="58"/>
  <c r="K8" i="58"/>
  <c r="K9" i="58"/>
  <c r="K10" i="58"/>
  <c r="K11" i="58"/>
  <c r="K12" i="58"/>
  <c r="K13" i="58"/>
  <c r="K14" i="58"/>
  <c r="K15" i="58"/>
  <c r="K16" i="58"/>
  <c r="K17" i="58"/>
  <c r="K18" i="58"/>
  <c r="K19" i="58"/>
  <c r="K20" i="58"/>
  <c r="K21" i="58"/>
  <c r="K22" i="58"/>
  <c r="K23" i="58"/>
  <c r="K24" i="58"/>
  <c r="K25" i="58"/>
  <c r="K26" i="58"/>
  <c r="K27" i="58"/>
  <c r="K28" i="58"/>
  <c r="K29" i="58"/>
  <c r="G31" i="57"/>
  <c r="K8" i="57"/>
  <c r="K9" i="57"/>
  <c r="K10" i="57"/>
  <c r="K11" i="57"/>
  <c r="K12" i="57"/>
  <c r="K13" i="57"/>
  <c r="K14" i="57"/>
  <c r="K15" i="57"/>
  <c r="K16" i="57"/>
  <c r="K17" i="57"/>
  <c r="K18" i="57"/>
  <c r="K19" i="57"/>
  <c r="K20" i="57"/>
  <c r="K21" i="57"/>
  <c r="K22" i="57"/>
  <c r="K23" i="57"/>
  <c r="K24" i="57"/>
  <c r="K25" i="57"/>
  <c r="K26" i="57"/>
  <c r="K27" i="57"/>
  <c r="K28" i="57"/>
  <c r="K29" i="57"/>
  <c r="G31" i="56"/>
  <c r="K8" i="56"/>
  <c r="K9" i="56"/>
  <c r="K10" i="56"/>
  <c r="K11" i="56"/>
  <c r="K12" i="56"/>
  <c r="K13" i="56"/>
  <c r="K14" i="56"/>
  <c r="K15" i="56"/>
  <c r="K16" i="56"/>
  <c r="K17" i="56"/>
  <c r="K18" i="56"/>
  <c r="K19" i="56"/>
  <c r="K20" i="56"/>
  <c r="K21" i="56"/>
  <c r="K22" i="56"/>
  <c r="K23" i="56"/>
  <c r="K24" i="56"/>
  <c r="K25" i="56"/>
  <c r="K26" i="56"/>
  <c r="K27" i="56"/>
  <c r="K28" i="56"/>
  <c r="K29" i="56"/>
  <c r="G31" i="55"/>
  <c r="K8" i="55"/>
  <c r="K9" i="55"/>
  <c r="K10" i="55"/>
  <c r="K11" i="55"/>
  <c r="K12" i="55"/>
  <c r="K13" i="55"/>
  <c r="K14" i="55"/>
  <c r="K15" i="55"/>
  <c r="K16" i="55"/>
  <c r="K17" i="55"/>
  <c r="K18" i="55"/>
  <c r="K19" i="55"/>
  <c r="K20" i="55"/>
  <c r="K21" i="55"/>
  <c r="K22" i="55"/>
  <c r="K23" i="55"/>
  <c r="K24" i="55"/>
  <c r="K25" i="55"/>
  <c r="K26" i="55"/>
  <c r="K27" i="55"/>
  <c r="K28" i="55"/>
  <c r="K29" i="55"/>
  <c r="G31" i="54"/>
  <c r="K8" i="54"/>
  <c r="K9" i="54"/>
  <c r="K10" i="54"/>
  <c r="K11" i="54"/>
  <c r="K12" i="54"/>
  <c r="K13" i="54"/>
  <c r="K14" i="54"/>
  <c r="K15" i="54"/>
  <c r="K16" i="54"/>
  <c r="K17" i="54"/>
  <c r="K18" i="54"/>
  <c r="K19" i="54"/>
  <c r="K20" i="54"/>
  <c r="K21" i="54"/>
  <c r="K22" i="54"/>
  <c r="K23" i="54"/>
  <c r="K24" i="54"/>
  <c r="K25" i="54"/>
  <c r="K26" i="54"/>
  <c r="K27" i="54"/>
  <c r="K28" i="54"/>
  <c r="K29" i="54"/>
  <c r="G31" i="53"/>
  <c r="K8" i="53"/>
  <c r="K9" i="53"/>
  <c r="K10" i="53"/>
  <c r="K11" i="53"/>
  <c r="K12" i="53"/>
  <c r="K13" i="53"/>
  <c r="K14" i="53"/>
  <c r="K15" i="53"/>
  <c r="K16" i="53"/>
  <c r="K17" i="53"/>
  <c r="K18" i="53"/>
  <c r="K19" i="53"/>
  <c r="K20" i="53"/>
  <c r="K21" i="53"/>
  <c r="K22" i="53"/>
  <c r="K23" i="53"/>
  <c r="K24" i="53"/>
  <c r="K25" i="53"/>
  <c r="K26" i="53"/>
  <c r="K27" i="53"/>
  <c r="K28" i="53"/>
  <c r="K29" i="53"/>
  <c r="G31" i="52"/>
  <c r="K8" i="52"/>
  <c r="K9" i="52"/>
  <c r="K10" i="52"/>
  <c r="K11" i="52"/>
  <c r="K12" i="52"/>
  <c r="K13" i="52"/>
  <c r="K14" i="52"/>
  <c r="K15" i="52"/>
  <c r="K16" i="52"/>
  <c r="K17" i="52"/>
  <c r="K18" i="52"/>
  <c r="K19" i="52"/>
  <c r="K20" i="52"/>
  <c r="K21" i="52"/>
  <c r="K22" i="52"/>
  <c r="K23" i="52"/>
  <c r="K24" i="52"/>
  <c r="K25" i="52"/>
  <c r="K26" i="52"/>
  <c r="K27" i="52"/>
  <c r="K28" i="52"/>
  <c r="K29" i="52"/>
  <c r="G31" i="51"/>
  <c r="K8" i="51"/>
  <c r="K9" i="51"/>
  <c r="K10" i="51"/>
  <c r="K11" i="51"/>
  <c r="K12" i="51"/>
  <c r="K13" i="51"/>
  <c r="K14" i="51"/>
  <c r="K15" i="51"/>
  <c r="K16" i="51"/>
  <c r="K17" i="51"/>
  <c r="K18" i="51"/>
  <c r="K19" i="51"/>
  <c r="K20" i="51"/>
  <c r="K21" i="51"/>
  <c r="K22" i="51"/>
  <c r="K23" i="51"/>
  <c r="K24" i="51"/>
  <c r="K25" i="51"/>
  <c r="K26" i="51"/>
  <c r="K27" i="51"/>
  <c r="K28" i="51"/>
  <c r="K29" i="51"/>
  <c r="G31" i="50"/>
  <c r="K8" i="50"/>
  <c r="K9" i="50"/>
  <c r="K10" i="50"/>
  <c r="K11" i="50"/>
  <c r="K12" i="50"/>
  <c r="K13" i="50"/>
  <c r="K14" i="50"/>
  <c r="K15" i="50"/>
  <c r="K16" i="50"/>
  <c r="K17" i="50"/>
  <c r="K18" i="50"/>
  <c r="K19" i="50"/>
  <c r="K20" i="50"/>
  <c r="K21" i="50"/>
  <c r="K22" i="50"/>
  <c r="K23" i="50"/>
  <c r="K24" i="50"/>
  <c r="K25" i="50"/>
  <c r="K26" i="50"/>
  <c r="K27" i="50"/>
  <c r="K28" i="50"/>
  <c r="K29" i="50"/>
  <c r="G31" i="49"/>
  <c r="K8" i="49"/>
  <c r="K9" i="49"/>
  <c r="K10" i="49"/>
  <c r="K11" i="49"/>
  <c r="K12" i="49"/>
  <c r="K13" i="49"/>
  <c r="K14" i="49"/>
  <c r="K15" i="49"/>
  <c r="K16" i="49"/>
  <c r="K17" i="49"/>
  <c r="K18" i="49"/>
  <c r="K19" i="49"/>
  <c r="K20" i="49"/>
  <c r="K21" i="49"/>
  <c r="K22" i="49"/>
  <c r="K23" i="49"/>
  <c r="K24" i="49"/>
  <c r="K25" i="49"/>
  <c r="K26" i="49"/>
  <c r="K27" i="49"/>
  <c r="K28" i="49"/>
  <c r="K29" i="49"/>
  <c r="G31" i="48"/>
  <c r="K8" i="48"/>
  <c r="K9" i="48"/>
  <c r="K10" i="48"/>
  <c r="K11" i="48"/>
  <c r="K12" i="48"/>
  <c r="K13" i="48"/>
  <c r="K14" i="48"/>
  <c r="K15" i="48"/>
  <c r="K16" i="48"/>
  <c r="K17" i="48"/>
  <c r="K18" i="48"/>
  <c r="K19" i="48"/>
  <c r="K20" i="48"/>
  <c r="K21" i="48"/>
  <c r="K22" i="48"/>
  <c r="K23" i="48"/>
  <c r="K24" i="48"/>
  <c r="K25" i="48"/>
  <c r="K26" i="48"/>
  <c r="K27" i="48"/>
  <c r="K28" i="48"/>
  <c r="K29" i="48"/>
  <c r="G31" i="47"/>
  <c r="K8" i="47"/>
  <c r="K9" i="47"/>
  <c r="K10" i="47"/>
  <c r="K11" i="47"/>
  <c r="K12" i="47"/>
  <c r="K13" i="47"/>
  <c r="K14" i="47"/>
  <c r="K15" i="47"/>
  <c r="K16" i="47"/>
  <c r="K17" i="47"/>
  <c r="K18" i="47"/>
  <c r="K19" i="47"/>
  <c r="K20" i="47"/>
  <c r="K21" i="47"/>
  <c r="K22" i="47"/>
  <c r="K23" i="47"/>
  <c r="K24" i="47"/>
  <c r="K25" i="47"/>
  <c r="K26" i="47"/>
  <c r="K27" i="47"/>
  <c r="K28" i="47"/>
  <c r="K29" i="47"/>
  <c r="G31" i="46"/>
  <c r="K8" i="46"/>
  <c r="K9" i="46"/>
  <c r="K10" i="46"/>
  <c r="K11" i="46"/>
  <c r="K12" i="46"/>
  <c r="K13" i="46"/>
  <c r="K14" i="46"/>
  <c r="K15" i="46"/>
  <c r="K16" i="46"/>
  <c r="K17" i="46"/>
  <c r="K18" i="46"/>
  <c r="K19" i="46"/>
  <c r="K20" i="46"/>
  <c r="K21" i="46"/>
  <c r="K22" i="46"/>
  <c r="K23" i="46"/>
  <c r="K24" i="46"/>
  <c r="K25" i="46"/>
  <c r="K26" i="46"/>
  <c r="K27" i="46"/>
  <c r="K28" i="46"/>
  <c r="K29" i="46"/>
  <c r="G31" i="45"/>
  <c r="K8" i="45"/>
  <c r="K9" i="45"/>
  <c r="K10" i="45"/>
  <c r="K11" i="45"/>
  <c r="K12" i="45"/>
  <c r="K13" i="45"/>
  <c r="K14" i="45"/>
  <c r="K15" i="45"/>
  <c r="K16" i="45"/>
  <c r="K17" i="45"/>
  <c r="K18" i="45"/>
  <c r="K19" i="45"/>
  <c r="K20" i="45"/>
  <c r="K21" i="45"/>
  <c r="K22" i="45"/>
  <c r="K23" i="45"/>
  <c r="K24" i="45"/>
  <c r="K25" i="45"/>
  <c r="K26" i="45"/>
  <c r="K27" i="45"/>
  <c r="K28" i="45"/>
  <c r="K29" i="45"/>
  <c r="G31" i="44"/>
  <c r="K8" i="44"/>
  <c r="K9" i="44"/>
  <c r="K10" i="44"/>
  <c r="K11" i="44"/>
  <c r="K12" i="44"/>
  <c r="K13" i="44"/>
  <c r="K14" i="44"/>
  <c r="K15" i="44"/>
  <c r="K16" i="44"/>
  <c r="K17" i="44"/>
  <c r="K18" i="44"/>
  <c r="K19" i="44"/>
  <c r="K20" i="44"/>
  <c r="K21" i="44"/>
  <c r="K22" i="44"/>
  <c r="K23" i="44"/>
  <c r="K24" i="44"/>
  <c r="K25" i="44"/>
  <c r="K26" i="44"/>
  <c r="K27" i="44"/>
  <c r="K28" i="44"/>
  <c r="K29" i="44"/>
  <c r="G31" i="43"/>
  <c r="K8" i="43"/>
  <c r="K9" i="43"/>
  <c r="K10" i="43"/>
  <c r="K11" i="43"/>
  <c r="K12" i="43"/>
  <c r="K13" i="43"/>
  <c r="K14" i="43"/>
  <c r="K15" i="43"/>
  <c r="K16" i="43"/>
  <c r="K17" i="43"/>
  <c r="K18" i="43"/>
  <c r="K19" i="43"/>
  <c r="K20" i="43"/>
  <c r="K21" i="43"/>
  <c r="K22" i="43"/>
  <c r="K23" i="43"/>
  <c r="K24" i="43"/>
  <c r="K25" i="43"/>
  <c r="K26" i="43"/>
  <c r="K27" i="43"/>
  <c r="K28" i="43"/>
  <c r="K29" i="43"/>
  <c r="G31" i="42"/>
  <c r="K8" i="42"/>
  <c r="K9" i="42"/>
  <c r="K10" i="42"/>
  <c r="K11" i="42"/>
  <c r="K12" i="42"/>
  <c r="K13" i="42"/>
  <c r="K14" i="42"/>
  <c r="K15" i="42"/>
  <c r="K16" i="42"/>
  <c r="K17" i="42"/>
  <c r="K18" i="42"/>
  <c r="K19" i="42"/>
  <c r="K20" i="42"/>
  <c r="K21" i="42"/>
  <c r="K22" i="42"/>
  <c r="K23" i="42"/>
  <c r="K24" i="42"/>
  <c r="K25" i="42"/>
  <c r="K26" i="42"/>
  <c r="K27" i="42"/>
  <c r="K28" i="42"/>
  <c r="K29" i="42"/>
  <c r="G31" i="41"/>
  <c r="K8" i="41"/>
  <c r="K9" i="41"/>
  <c r="K10" i="41"/>
  <c r="K11" i="41"/>
  <c r="K12" i="41"/>
  <c r="K13" i="41"/>
  <c r="K14" i="41"/>
  <c r="K15" i="41"/>
  <c r="K16" i="41"/>
  <c r="K17" i="41"/>
  <c r="K18" i="41"/>
  <c r="K19" i="41"/>
  <c r="K20" i="41"/>
  <c r="K21" i="41"/>
  <c r="K22" i="41"/>
  <c r="K23" i="41"/>
  <c r="K24" i="41"/>
  <c r="K25" i="41"/>
  <c r="K26" i="41"/>
  <c r="K27" i="41"/>
  <c r="K28" i="41"/>
  <c r="K29"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9" i="39"/>
  <c r="K10" i="39"/>
  <c r="K11" i="39"/>
  <c r="K12" i="39"/>
  <c r="K13" i="39"/>
  <c r="K14" i="39"/>
  <c r="K15" i="39"/>
  <c r="K16" i="39"/>
  <c r="K17" i="39"/>
  <c r="K18" i="39"/>
  <c r="K19" i="39"/>
  <c r="K20" i="39"/>
  <c r="K21" i="39"/>
  <c r="K22" i="39"/>
  <c r="K23" i="39"/>
  <c r="K24" i="39"/>
  <c r="K25" i="39"/>
  <c r="K26" i="39"/>
  <c r="K27" i="39"/>
  <c r="K28" i="39"/>
  <c r="K29" i="39"/>
  <c r="D26" i="59" l="1"/>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3"/>
  <c r="K31" i="52"/>
  <c r="K31" i="51"/>
  <c r="K31" i="50"/>
  <c r="K31" i="49"/>
  <c r="K31" i="48"/>
  <c r="K31" i="47"/>
  <c r="K31" i="46"/>
  <c r="K31" i="45"/>
  <c r="K31" i="44"/>
  <c r="K31" i="43"/>
  <c r="K31" i="42"/>
  <c r="K31" i="41"/>
  <c r="K31" i="40"/>
  <c r="K31" i="39"/>
  <c r="C3" i="32" l="1"/>
  <c r="C4" i="32"/>
  <c r="G6" i="1" l="1"/>
  <c r="G7" i="1"/>
  <c r="G8" i="1"/>
  <c r="G9" i="1"/>
  <c r="G10" i="1"/>
  <c r="G11" i="1"/>
  <c r="G12" i="1"/>
  <c r="A2" i="32" l="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G13" i="1"/>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<sst xmlns="http://schemas.openxmlformats.org/spreadsheetml/2006/main" count="3914" uniqueCount="59">
  <si>
    <t>企業名：</t>
    <rPh sb="0" eb="2">
      <t>キギョウ</t>
    </rPh>
    <rPh sb="2" eb="3">
      <t>メイ</t>
    </rPh>
    <phoneticPr fontId="2"/>
  </si>
  <si>
    <t>従事者の氏名</t>
    <rPh sb="0" eb="3">
      <t>ジュウジシャ</t>
    </rPh>
    <rPh sb="4" eb="6">
      <t>シメイ</t>
    </rPh>
    <phoneticPr fontId="2"/>
  </si>
  <si>
    <t>延時間数（Ⅰ）</t>
    <rPh sb="0" eb="1">
      <t>ノ</t>
    </rPh>
    <rPh sb="1" eb="3">
      <t>ジカン</t>
    </rPh>
    <rPh sb="3" eb="4">
      <t>スウ</t>
    </rPh>
    <phoneticPr fontId="2"/>
  </si>
  <si>
    <t>時間単価（Ⅱ）</t>
    <rPh sb="0" eb="2">
      <t>ジカン</t>
    </rPh>
    <rPh sb="2" eb="4">
      <t>タンカ</t>
    </rPh>
    <phoneticPr fontId="2"/>
  </si>
  <si>
    <t>時間給の合計（Ⅰ）×（Ⅱ）</t>
    <rPh sb="0" eb="2">
      <t>ジカン</t>
    </rPh>
    <rPh sb="2" eb="3">
      <t>キュウ</t>
    </rPh>
    <rPh sb="4" eb="6">
      <t>ゴウケイ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</si>
  <si>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</si>
  <si>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</si>
  <si>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</si>
  <si>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</si>
  <si>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</si>
  <si>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</si>
  <si>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</si>
  <si>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</si>
  <si>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</si>
  <si>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</si>
  <si>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</si>
  <si>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</si>
  <si>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</si>
  <si>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</si>
  <si>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</si>
  <si>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</si>
  <si>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</si>
  <si>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</si>
  <si>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</si>
  <si>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</si>
  <si>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</si>
  <si>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</si>
  <si>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</si>
  <si>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</si>
  <si>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</si>
  <si>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</si>
  <si>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</si>
  <si>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</si>
  <si>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</si>
  <si>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</si>
  <si>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</si>
  <si>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</si>
  <si>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</si>
  <si>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</si>
  <si>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</si>
  <si>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</si>
  <si>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</si>
  <si>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</si>
  <si>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</si>
  <si>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</si>
  <si>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</si>
  <si>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</si>
  <si>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</si>
  <si>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</si>
  <si>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</si>
  <si>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</si>
  <si>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t>休憩時間</t>
    <rPh sb="0" eb="2">
      <t>キュウケイ</t>
    </rPh>
    <rPh sb="2" eb="4">
      <t>ジカン</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</si>
  <si>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人件費総括表・実績</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人件費総括表・実績</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
</t>
    </r>
    <r>
      <rPr>
        <b/>
        <sz val="10"/>
        <color rgb="FF000000"/>
        <rFont val="ＭＳ Ｐゴシック"/>
        <family val="3"/>
        <charset val="128"/>
      </rPr>
      <t>⑥</t>
    </r>
    <r>
      <rPr>
        <b/>
        <sz val="10"/>
        <color theme="9"/>
        <rFont val="ＭＳ Ｐゴシック"/>
        <family val="3"/>
        <charset val="128"/>
      </rPr>
      <t>人件費総括表・合計</t>
    </r>
    <r>
      <rPr>
        <sz val="10"/>
        <rFont val="ＭＳ Ｐゴシック"/>
        <family val="3"/>
        <charset val="128"/>
      </rPr>
      <t>（濃いオレンジ色のシート）</t>
    </r>
    <r>
      <rPr>
        <sz val="10"/>
        <color rgb="FF000000"/>
        <rFont val="ＭＳ Ｐゴシック"/>
        <family val="3"/>
        <charset val="128"/>
      </rPr>
      <t>に⑤と遂行状況報告時の合計額を入力してください。
　</t>
    </r>
    <r>
      <rPr>
        <b/>
        <sz val="10"/>
        <color rgb="FF000000"/>
        <rFont val="ＭＳ Ｐゴシック"/>
        <family val="3"/>
        <charset val="128"/>
      </rPr>
      <t>※</t>
    </r>
    <r>
      <rPr>
        <sz val="10"/>
        <color rgb="FF000000"/>
        <rFont val="ＭＳ Ｐゴシック"/>
        <family val="3"/>
        <charset val="128"/>
      </rPr>
      <t xml:space="preserve"> 中間検査がないため遂行状況報告を作成していない場合は、⑥の⑤の内容をそのまま記入してください。複製をした場合には、いずれか1つのファイルに全従事者の情報を入力してください。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42" eb="44">
      <t>ジッセキ</t>
    </rPh>
    <rPh sb="56" eb="58">
      <t>キギョウ</t>
    </rPh>
    <rPh sb="58" eb="59">
      <t>メイ</t>
    </rPh>
    <rPh sb="59" eb="60">
      <t>ラン</t>
    </rPh>
    <rPh sb="61" eb="63">
      <t>キギョウ</t>
    </rPh>
    <rPh sb="63" eb="64">
      <t>メイ</t>
    </rPh>
    <rPh sb="88" eb="90">
      <t>アオイロ</t>
    </rPh>
    <rPh sb="96" eb="98">
      <t>シメイ</t>
    </rPh>
    <rPh sb="98" eb="99">
      <t>ラン</t>
    </rPh>
    <rPh sb="100" eb="103">
      <t>ジュウジシャ</t>
    </rPh>
    <rPh sb="104" eb="106">
      <t>シメイ</t>
    </rPh>
    <rPh sb="107" eb="109">
      <t>ニュウリョク</t>
    </rPh>
    <rPh sb="146" eb="147">
      <t>メイ</t>
    </rPh>
    <rPh sb="148" eb="150">
      <t>ガイトウ</t>
    </rPh>
    <rPh sb="152" eb="154">
      <t>ネンゲツ</t>
    </rPh>
    <rPh sb="155" eb="157">
      <t>シュウセイ</t>
    </rPh>
    <rPh sb="183" eb="185">
      <t>コベツ</t>
    </rPh>
    <rPh sb="185" eb="188">
      <t>メイサイヒョウ</t>
    </rPh>
    <rPh sb="190" eb="192">
      <t>カイシャ</t>
    </rPh>
    <rPh sb="193" eb="195">
      <t>キュウヨ</t>
    </rPh>
    <rPh sb="195" eb="197">
      <t>ケイサン</t>
    </rPh>
    <rPh sb="198" eb="200">
      <t>キカン</t>
    </rPh>
    <rPh sb="201" eb="203">
      <t>タイオウ</t>
    </rPh>
    <rPh sb="224" eb="226">
      <t>トウガイ</t>
    </rPh>
    <rPh sb="226" eb="228">
      <t>キカン</t>
    </rPh>
    <rPh sb="228" eb="230">
      <t>ゼンタイ</t>
    </rPh>
    <rPh sb="234" eb="236">
      <t>ニュウリョク</t>
    </rPh>
    <rPh sb="296" eb="298">
      <t>ゴウケイ</t>
    </rPh>
    <rPh sb="299" eb="300">
      <t>コ</t>
    </rPh>
    <rPh sb="314" eb="316">
      <t>スイコウ</t>
    </rPh>
    <rPh sb="316" eb="318">
      <t>ジョウキョウ</t>
    </rPh>
    <rPh sb="318" eb="320">
      <t>ホウコク</t>
    </rPh>
    <rPh sb="320" eb="321">
      <t>ジ</t>
    </rPh>
    <rPh sb="322" eb="324">
      <t>ゴウケイ</t>
    </rPh>
    <rPh sb="324" eb="325">
      <t>ガク</t>
    </rPh>
    <rPh sb="326" eb="328">
      <t>ニュウリョク</t>
    </rPh>
    <rPh sb="339" eb="341">
      <t>チュウカン</t>
    </rPh>
    <rPh sb="341" eb="343">
      <t>ケンサ</t>
    </rPh>
    <rPh sb="348" eb="350">
      <t>スイコウ</t>
    </rPh>
    <rPh sb="350" eb="352">
      <t>ジョウキョウ</t>
    </rPh>
    <rPh sb="352" eb="354">
      <t>ホウコク</t>
    </rPh>
    <rPh sb="355" eb="357">
      <t>サクセイ</t>
    </rPh>
    <rPh sb="362" eb="364">
      <t>バアイ</t>
    </rPh>
    <rPh sb="370" eb="372">
      <t>ナイヨウ</t>
    </rPh>
    <rPh sb="377" eb="379">
      <t>キニュウ</t>
    </rPh>
    <rPh sb="386" eb="388">
      <t>フクセイ</t>
    </rPh>
    <rPh sb="391" eb="393">
      <t>バアイ</t>
    </rPh>
    <rPh sb="408" eb="409">
      <t>ゼン</t>
    </rPh>
    <rPh sb="409" eb="412">
      <t>ジュウジシャ</t>
    </rPh>
    <rPh sb="413" eb="415">
      <t>ジョウホウ</t>
    </rPh>
    <rPh sb="416" eb="418">
      <t>ニュウリョク</t>
    </rPh>
    <phoneticPr fontId="2"/>
  </si>
  <si>
    <t>様式第7号（別紙2-1-1）</t>
    <rPh sb="0" eb="2">
      <t>ヨウシキ</t>
    </rPh>
    <rPh sb="2" eb="3">
      <t>ダイ</t>
    </rPh>
    <rPh sb="4" eb="5">
      <t>ゴウ</t>
    </rPh>
    <rPh sb="6" eb="8">
      <t>ベッシ</t>
    </rPh>
    <phoneticPr fontId="2"/>
  </si>
  <si>
    <t>直　接　人　件　費　総　括　表　（　第　　期　実績報告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ジッセキ</t>
    </rPh>
    <rPh sb="25" eb="27">
      <t>ホウコク</t>
    </rPh>
    <phoneticPr fontId="2"/>
  </si>
  <si>
    <t>様式第7号（別紙2-1-2）</t>
    <rPh sb="0" eb="2">
      <t>ヨウシキ</t>
    </rPh>
    <rPh sb="2" eb="3">
      <t>ダイ</t>
    </rPh>
    <rPh sb="4" eb="5">
      <t>ゴウ</t>
    </rPh>
    <rPh sb="6" eb="8">
      <t>ベッシ</t>
    </rPh>
    <phoneticPr fontId="2"/>
  </si>
  <si>
    <t>直　接　人　件　費　総　括　表　（　第　　期　遂行状況報告以降の合計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rPh sb="29" eb="31">
      <t>イコウ</t>
    </rPh>
    <rPh sb="32" eb="34">
      <t>ゴウケイ</t>
    </rPh>
    <phoneticPr fontId="2"/>
  </si>
  <si>
    <t>様式第7号（別紙2-2）</t>
    <phoneticPr fontId="2"/>
  </si>
  <si>
    <t>様式第7号（別紙2-3）</t>
    <rPh sb="0" eb="2">
      <t>ヨウシキ</t>
    </rPh>
    <rPh sb="2" eb="3">
      <t>ダイ</t>
    </rPh>
    <rPh sb="4" eb="5">
      <t>ゴウ</t>
    </rPh>
    <rPh sb="6" eb="8">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</si>
</sst>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 "/>
    <numFmt numFmtId="178" formatCode="#,##0_ ;[Red]\-#,##0\ "/>
    <numFmt numFmtId="179" formatCode="h&quot;時間&quot;mm&quot;分&quot;;@"/>
    <numFmt numFmtId="180" formatCode="0.0_ "/>
    <numFmt numFmtId="181" formatCode="[$-F400]h:mm:ss\ AM/PM"/>
  </numFmts>
  <fonts count="24">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b/>
      <sz val="10"/>
      <color rgb="FFFFC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06">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38" fontId="0" fillId="0" borderId="5" xfId="1" applyFont="1" applyBorder="1" applyAlignment="1">
      <alignment horizontal="right" vertical="center"/>
    </xf>
    <xf numFmtId="176" fontId="10" fillId="0" borderId="2" xfId="0" applyNumberFormat="1" applyFont="1" applyBorder="1" applyAlignment="1">
      <alignment vertical="center"/>
    </xf>
    <xf numFmtId="176" fontId="10" fillId="0" borderId="5" xfId="0" applyNumberFormat="1" applyFont="1" applyBorder="1" applyAlignment="1">
      <alignment vertical="center"/>
    </xf>
    <xf numFmtId="176" fontId="10" fillId="0" borderId="8" xfId="0" applyNumberFormat="1" applyFont="1" applyBorder="1" applyAlignment="1">
      <alignment vertical="center"/>
    </xf>
    <xf numFmtId="176" fontId="10" fillId="0" borderId="3" xfId="0" applyNumberFormat="1" applyFont="1" applyBorder="1" applyAlignment="1">
      <alignment vertical="center"/>
    </xf>
    <xf numFmtId="20" fontId="11" fillId="0" borderId="38" xfId="0" applyNumberFormat="1" applyFont="1" applyBorder="1" applyAlignment="1" applyProtection="1">
      <alignment horizontal="center" vertical="center"/>
      <protection locked="0"/>
    </xf>
    <xf numFmtId="20" fontId="11" fillId="0" borderId="40" xfId="0" applyNumberFormat="1" applyFont="1" applyBorder="1" applyAlignment="1" applyProtection="1">
      <alignment horizontal="center" vertical="center"/>
      <protection locked="0"/>
    </xf>
    <xf numFmtId="20" fontId="11" fillId="0" borderId="5" xfId="0" applyNumberFormat="1" applyFont="1" applyBorder="1" applyAlignment="1" applyProtection="1">
      <alignment horizontal="center" vertical="center"/>
      <protection locked="0"/>
    </xf>
    <xf numFmtId="20" fontId="11" fillId="0" borderId="7" xfId="0" applyNumberFormat="1" applyFont="1" applyBorder="1" applyAlignment="1" applyProtection="1">
      <alignment horizontal="center" vertical="center"/>
      <protection locked="0"/>
    </xf>
    <xf numFmtId="20" fontId="11" fillId="0" borderId="34" xfId="0" applyNumberFormat="1" applyFont="1" applyBorder="1" applyAlignment="1" applyProtection="1">
      <alignment horizontal="center" vertical="center"/>
      <protection locked="0"/>
    </xf>
    <xf numFmtId="20" fontId="11" fillId="0" borderId="35" xfId="0" applyNumberFormat="1" applyFont="1" applyBorder="1" applyAlignment="1" applyProtection="1">
      <alignment horizontal="center" vertical="center"/>
      <protection locked="0"/>
    </xf>
    <xf numFmtId="56" fontId="11" fillId="0" borderId="14" xfId="0" applyNumberFormat="1" applyFont="1" applyBorder="1" applyAlignment="1" applyProtection="1">
      <alignment horizontal="right" vertical="center"/>
      <protection locked="0"/>
    </xf>
    <xf numFmtId="56" fontId="11" fillId="0" borderId="27" xfId="0" applyNumberFormat="1" applyFont="1" applyBorder="1" applyAlignment="1" applyProtection="1">
      <alignment horizontal="right" vertical="center"/>
      <protection locked="0"/>
    </xf>
    <xf numFmtId="56" fontId="11" fillId="0" borderId="17" xfId="0" applyNumberFormat="1" applyFont="1" applyBorder="1" applyAlignment="1" applyProtection="1">
      <alignment horizontal="right" vertical="center"/>
      <protection locked="0"/>
    </xf>
    <xf numFmtId="0" fontId="11" fillId="0" borderId="0" xfId="0" applyFont="1" applyFill="1" applyAlignment="1" applyProtection="1">
      <alignment vertical="center"/>
    </xf>
    <xf numFmtId="0" fontId="11" fillId="0" borderId="0" xfId="0" applyFont="1" applyAlignment="1" applyProtection="1">
      <alignment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xf>
    <xf numFmtId="0" fontId="11"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center" vertical="center"/>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11" fillId="0" borderId="19" xfId="0" applyNumberFormat="1" applyFont="1" applyBorder="1" applyAlignment="1" applyProtection="1">
      <alignment horizontal="left" vertical="center"/>
    </xf>
    <xf numFmtId="0" fontId="11" fillId="0" borderId="39" xfId="0" applyFont="1" applyBorder="1" applyAlignment="1" applyProtection="1">
      <alignment horizontal="center" vertical="center"/>
    </xf>
    <xf numFmtId="0" fontId="11" fillId="0" borderId="38" xfId="0" applyNumberFormat="1" applyFont="1" applyFill="1" applyBorder="1" applyAlignment="1" applyProtection="1">
      <alignment horizontal="center" vertical="center"/>
    </xf>
    <xf numFmtId="20" fontId="11" fillId="0" borderId="39" xfId="0" applyNumberFormat="1" applyFont="1" applyBorder="1" applyAlignment="1" applyProtection="1">
      <alignment horizontal="left" vertical="center"/>
    </xf>
    <xf numFmtId="0" fontId="11" fillId="0" borderId="39" xfId="0" applyNumberFormat="1" applyFont="1" applyFill="1" applyBorder="1" applyAlignment="1" applyProtection="1">
      <alignment horizontal="center" vertical="center"/>
    </xf>
    <xf numFmtId="179" fontId="11" fillId="0" borderId="40" xfId="0" applyNumberFormat="1" applyFont="1" applyBorder="1" applyAlignment="1" applyProtection="1">
      <alignment horizontal="left" vertical="center" wrapText="1"/>
    </xf>
    <xf numFmtId="38" fontId="11" fillId="0" borderId="38" xfId="1" applyFont="1" applyBorder="1" applyAlignment="1" applyProtection="1">
      <alignment horizontal="right" vertical="center"/>
    </xf>
    <xf numFmtId="0" fontId="11" fillId="0" borderId="40" xfId="0" applyFont="1" applyBorder="1" applyAlignment="1" applyProtection="1">
      <alignment horizontal="left" vertical="center"/>
    </xf>
    <xf numFmtId="181" fontId="11" fillId="0" borderId="41" xfId="0" applyNumberFormat="1" applyFont="1" applyBorder="1" applyAlignment="1" applyProtection="1">
      <alignment vertical="center" wrapText="1"/>
    </xf>
    <xf numFmtId="0" fontId="11" fillId="0" borderId="42" xfId="0" applyFont="1" applyBorder="1" applyAlignment="1" applyProtection="1">
      <alignment vertical="center"/>
    </xf>
    <xf numFmtId="20" fontId="11" fillId="0" borderId="0" xfId="0" applyNumberFormat="1" applyFont="1" applyAlignment="1" applyProtection="1">
      <alignment vertical="center"/>
    </xf>
    <xf numFmtId="0" fontId="11" fillId="0" borderId="7" xfId="0" applyNumberFormat="1" applyFont="1" applyBorder="1" applyAlignment="1" applyProtection="1">
      <alignment horizontal="left" vertical="center" wrapText="1"/>
    </xf>
    <xf numFmtId="0" fontId="11" fillId="0" borderId="6" xfId="0" applyFont="1" applyBorder="1" applyAlignment="1" applyProtection="1">
      <alignment horizontal="center" vertical="center"/>
    </xf>
    <xf numFmtId="0" fontId="11" fillId="0" borderId="5" xfId="0" applyNumberFormat="1" applyFont="1" applyFill="1" applyBorder="1" applyAlignment="1" applyProtection="1">
      <alignment horizontal="center" vertical="center"/>
    </xf>
    <xf numFmtId="20" fontId="11" fillId="0" borderId="6"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wrapText="1"/>
    </xf>
    <xf numFmtId="179" fontId="11" fillId="0" borderId="7" xfId="0" applyNumberFormat="1" applyFont="1" applyBorder="1" applyAlignment="1" applyProtection="1">
      <alignment horizontal="left" vertical="center" wrapText="1"/>
    </xf>
    <xf numFmtId="38" fontId="11" fillId="0" borderId="5" xfId="1" applyFont="1" applyBorder="1" applyAlignment="1" applyProtection="1">
      <alignment horizontal="right" vertical="center"/>
    </xf>
    <xf numFmtId="0" fontId="11" fillId="0" borderId="7" xfId="0" applyFont="1" applyBorder="1" applyAlignment="1" applyProtection="1">
      <alignment horizontal="left" vertical="center"/>
    </xf>
    <xf numFmtId="0" fontId="11" fillId="0" borderId="22" xfId="0" applyFont="1" applyBorder="1" applyAlignment="1" applyProtection="1">
      <alignment vertical="center" wrapText="1"/>
    </xf>
    <xf numFmtId="0" fontId="11" fillId="0" borderId="24" xfId="0" applyFont="1" applyBorder="1" applyAlignment="1" applyProtection="1">
      <alignment vertical="center"/>
    </xf>
    <xf numFmtId="0" fontId="11" fillId="0" borderId="7"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xf>
    <xf numFmtId="0" fontId="11" fillId="0" borderId="23" xfId="0" applyFont="1" applyBorder="1" applyAlignment="1" applyProtection="1">
      <alignment vertical="center" wrapText="1"/>
    </xf>
    <xf numFmtId="0" fontId="11" fillId="0" borderId="32" xfId="0" applyNumberFormat="1" applyFont="1" applyBorder="1" applyAlignment="1" applyProtection="1">
      <alignment horizontal="left" vertical="center"/>
    </xf>
    <xf numFmtId="0" fontId="11" fillId="0" borderId="35" xfId="0" applyFont="1" applyBorder="1" applyAlignment="1" applyProtection="1">
      <alignment horizontal="center" vertical="center"/>
    </xf>
    <xf numFmtId="0" fontId="11" fillId="0" borderId="34" xfId="0" applyNumberFormat="1" applyFont="1" applyFill="1" applyBorder="1" applyAlignment="1" applyProtection="1">
      <alignment horizontal="center" vertical="center"/>
    </xf>
    <xf numFmtId="20" fontId="11" fillId="0" borderId="35" xfId="0" applyNumberFormat="1" applyFont="1" applyBorder="1" applyAlignment="1" applyProtection="1">
      <alignment horizontal="left" vertical="center"/>
    </xf>
    <xf numFmtId="0" fontId="11" fillId="0" borderId="35" xfId="0" applyNumberFormat="1" applyFont="1" applyFill="1" applyBorder="1" applyAlignment="1" applyProtection="1">
      <alignment horizontal="center" vertical="center"/>
    </xf>
    <xf numFmtId="179" fontId="11" fillId="0" borderId="36" xfId="0" applyNumberFormat="1" applyFont="1" applyBorder="1" applyAlignment="1" applyProtection="1">
      <alignment horizontal="left" vertical="center" wrapText="1"/>
    </xf>
    <xf numFmtId="38" fontId="11" fillId="0" borderId="34" xfId="1" applyFont="1" applyBorder="1" applyAlignment="1" applyProtection="1">
      <alignment horizontal="right" vertical="center"/>
    </xf>
    <xf numFmtId="0" fontId="11" fillId="0" borderId="36" xfId="0" applyFont="1" applyBorder="1" applyAlignment="1" applyProtection="1">
      <alignment horizontal="left" vertical="center"/>
    </xf>
    <xf numFmtId="0" fontId="11" fillId="0" borderId="37" xfId="0" applyFont="1" applyBorder="1" applyAlignment="1" applyProtection="1">
      <alignment vertical="center" wrapText="1"/>
    </xf>
    <xf numFmtId="0" fontId="11" fillId="0" borderId="25" xfId="0" applyFont="1" applyBorder="1" applyAlignment="1" applyProtection="1">
      <alignment vertical="center"/>
    </xf>
    <xf numFmtId="38" fontId="12" fillId="0" borderId="31" xfId="1" applyFont="1" applyBorder="1" applyAlignment="1" applyProtection="1">
      <alignment horizontal="right" vertical="center"/>
    </xf>
    <xf numFmtId="0" fontId="11" fillId="0" borderId="32" xfId="0" applyFont="1" applyBorder="1" applyAlignment="1" applyProtection="1">
      <alignment horizontal="left" vertical="center"/>
    </xf>
    <xf numFmtId="56" fontId="11" fillId="0" borderId="0" xfId="0" applyNumberFormat="1" applyFont="1" applyBorder="1" applyAlignment="1" applyProtection="1">
      <alignment horizontal="center" vertical="center"/>
    </xf>
    <xf numFmtId="0" fontId="11" fillId="0" borderId="0" xfId="0" applyNumberFormat="1" applyFont="1" applyBorder="1" applyAlignment="1" applyProtection="1">
      <alignment horizontal="center" vertical="center"/>
    </xf>
    <xf numFmtId="180" fontId="12" fillId="0" borderId="0" xfId="0" applyNumberFormat="1" applyFont="1" applyBorder="1" applyAlignment="1" applyProtection="1">
      <alignment horizontal="center" vertical="center"/>
    </xf>
    <xf numFmtId="38" fontId="12" fillId="0" borderId="0" xfId="1" applyFont="1" applyBorder="1" applyAlignment="1" applyProtection="1">
      <alignment horizontal="right" vertical="center"/>
    </xf>
    <xf numFmtId="0" fontId="11" fillId="0" borderId="0" xfId="0" applyFont="1" applyBorder="1" applyAlignment="1" applyProtection="1">
      <alignment vertical="center" wrapText="1"/>
    </xf>
    <xf numFmtId="20" fontId="11" fillId="0" borderId="0" xfId="0" applyNumberFormat="1" applyFont="1" applyBorder="1" applyAlignment="1" applyProtection="1">
      <alignment vertical="center"/>
      <protection locked="0"/>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44"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45" xfId="0" applyBorder="1" applyAlignment="1">
      <alignment vertical="center"/>
    </xf>
    <xf numFmtId="0" fontId="11" fillId="0" borderId="15" xfId="0" applyNumberFormat="1" applyFont="1" applyBorder="1" applyAlignment="1" applyProtection="1">
      <alignment horizontal="left" vertical="center"/>
    </xf>
    <xf numFmtId="0" fontId="11" fillId="0" borderId="39" xfId="0" applyFont="1" applyBorder="1" applyAlignment="1" applyProtection="1">
      <alignment horizontal="left" vertical="center"/>
    </xf>
    <xf numFmtId="181" fontId="11" fillId="0" borderId="46" xfId="0" applyNumberFormat="1" applyFont="1" applyBorder="1" applyAlignment="1" applyProtection="1">
      <alignment vertical="center" wrapText="1"/>
    </xf>
    <xf numFmtId="0" fontId="14" fillId="0" borderId="0" xfId="0" applyFont="1" applyAlignment="1">
      <alignment horizontal="left" vertical="center"/>
    </xf>
    <xf numFmtId="0" fontId="16" fillId="0" borderId="0" xfId="0" applyFont="1" applyAlignment="1">
      <alignment horizontal="left" vertical="center"/>
    </xf>
    <xf numFmtId="0" fontId="17" fillId="3" borderId="0" xfId="0" applyFont="1" applyFill="1" applyAlignment="1">
      <alignment horizontal="center" vertical="center"/>
    </xf>
    <xf numFmtId="0" fontId="11" fillId="0" borderId="1" xfId="0" applyNumberFormat="1"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1" fillId="0" borderId="5" xfId="2" applyFont="1" applyBorder="1" applyAlignment="1" applyProtection="1">
      <alignment horizontal="center" vertical="center"/>
    </xf>
    <xf numFmtId="0" fontId="21" fillId="0" borderId="43" xfId="2" applyFont="1" applyBorder="1" applyAlignment="1" applyProtection="1">
      <alignment horizontal="left" vertical="center"/>
    </xf>
    <xf numFmtId="0" fontId="21" fillId="0" borderId="7" xfId="2" applyFont="1" applyBorder="1" applyAlignment="1" applyProtection="1">
      <alignment horizontal="center" vertical="center"/>
    </xf>
    <xf numFmtId="0" fontId="21" fillId="0" borderId="43" xfId="2" applyFont="1" applyBorder="1" applyAlignment="1" applyProtection="1">
      <alignment horizontal="center" vertical="center"/>
    </xf>
    <xf numFmtId="3" fontId="21" fillId="0" borderId="7" xfId="2" applyNumberFormat="1" applyFont="1" applyBorder="1" applyAlignment="1" applyProtection="1">
      <alignment horizontal="center" vertical="center"/>
    </xf>
    <xf numFmtId="3" fontId="21" fillId="0" borderId="7" xfId="2" applyNumberFormat="1" applyFont="1" applyFill="1" applyBorder="1" applyAlignment="1" applyProtection="1">
      <alignment horizontal="center" vertical="center"/>
    </xf>
    <xf numFmtId="0" fontId="21" fillId="0" borderId="6" xfId="2" applyFont="1" applyBorder="1" applyAlignment="1" applyProtection="1">
      <alignment horizontal="center" vertical="center"/>
    </xf>
    <xf numFmtId="3" fontId="21" fillId="0" borderId="6" xfId="2" applyNumberFormat="1" applyFont="1" applyBorder="1" applyAlignment="1" applyProtection="1">
      <alignment horizontal="center" vertical="center"/>
    </xf>
    <xf numFmtId="3" fontId="21" fillId="0" borderId="6" xfId="2" applyNumberFormat="1" applyFont="1" applyFill="1" applyBorder="1" applyAlignment="1" applyProtection="1">
      <alignment horizontal="center" vertical="center"/>
    </xf>
    <xf numFmtId="178" fontId="21" fillId="0" borderId="5" xfId="2" applyNumberFormat="1" applyFont="1" applyBorder="1" applyAlignment="1" applyProtection="1">
      <alignment horizontal="center" vertical="center"/>
    </xf>
    <xf numFmtId="178" fontId="21" fillId="0" borderId="5" xfId="2" applyNumberFormat="1" applyFont="1" applyFill="1" applyBorder="1" applyAlignment="1" applyProtection="1">
      <alignment horizontal="center" vertical="center"/>
    </xf>
    <xf numFmtId="0" fontId="21" fillId="2" borderId="11" xfId="2" applyFont="1" applyFill="1" applyBorder="1" applyAlignment="1" applyProtection="1">
      <alignment horizontal="center" vertical="center"/>
    </xf>
    <xf numFmtId="0" fontId="21" fillId="2" borderId="13" xfId="2" applyFont="1" applyFill="1" applyBorder="1" applyAlignment="1" applyProtection="1">
      <alignment horizontal="center" vertical="center"/>
    </xf>
    <xf numFmtId="0" fontId="21" fillId="2" borderId="12" xfId="2" applyFont="1" applyFill="1" applyBorder="1" applyAlignment="1" applyProtection="1">
      <alignment horizontal="center" vertical="center"/>
    </xf>
    <xf numFmtId="3" fontId="21" fillId="0" borderId="9" xfId="2" applyNumberFormat="1" applyFont="1" applyFill="1" applyBorder="1" applyAlignment="1" applyProtection="1">
      <alignment horizontal="center" vertical="center"/>
    </xf>
    <xf numFmtId="0" fontId="21" fillId="0" borderId="49" xfId="2" applyFont="1" applyBorder="1" applyAlignment="1" applyProtection="1">
      <alignment horizontal="center" vertical="center"/>
    </xf>
    <xf numFmtId="3" fontId="21" fillId="0" borderId="4" xfId="2" applyNumberFormat="1" applyFont="1" applyFill="1" applyBorder="1" applyAlignment="1" applyProtection="1">
      <alignment horizontal="center" vertical="center"/>
    </xf>
    <xf numFmtId="178" fontId="21" fillId="0" borderId="3" xfId="2" applyNumberFormat="1" applyFont="1" applyFill="1" applyBorder="1" applyAlignment="1" applyProtection="1">
      <alignment horizontal="center" vertical="center"/>
    </xf>
    <xf numFmtId="0" fontId="21"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1" fillId="0" borderId="0" xfId="0" applyFont="1" applyBorder="1" applyAlignment="1" applyProtection="1">
      <alignment horizontal="center" vertical="center"/>
    </xf>
    <xf numFmtId="20" fontId="11" fillId="0" borderId="39" xfId="0" applyNumberFormat="1" applyFont="1" applyBorder="1" applyAlignment="1" applyProtection="1">
      <alignment horizontal="center" vertical="center"/>
      <protection locked="0"/>
    </xf>
    <xf numFmtId="20" fontId="11" fillId="0" borderId="6" xfId="0" applyNumberFormat="1" applyFont="1" applyBorder="1" applyAlignment="1" applyProtection="1">
      <alignment horizontal="center" vertical="center"/>
      <protection locked="0"/>
    </xf>
    <xf numFmtId="20" fontId="11" fillId="0" borderId="36" xfId="0" applyNumberFormat="1" applyFont="1" applyBorder="1" applyAlignment="1" applyProtection="1">
      <alignment horizontal="center" vertical="center"/>
      <protection locked="0"/>
    </xf>
    <xf numFmtId="0" fontId="11" fillId="0" borderId="41" xfId="0" applyFont="1" applyBorder="1" applyAlignment="1" applyProtection="1">
      <alignment vertical="center"/>
    </xf>
    <xf numFmtId="20" fontId="11" fillId="0" borderId="11" xfId="0" applyNumberFormat="1" applyFont="1" applyBorder="1" applyAlignment="1" applyProtection="1">
      <alignment horizontal="center" vertical="center"/>
      <protection locked="0"/>
    </xf>
    <xf numFmtId="20" fontId="11" fillId="0" borderId="13" xfId="0" applyNumberFormat="1" applyFont="1" applyBorder="1" applyAlignment="1" applyProtection="1">
      <alignment horizontal="center" vertical="center"/>
      <protection locked="0"/>
    </xf>
    <xf numFmtId="20" fontId="11" fillId="0" borderId="12" xfId="0" applyNumberFormat="1" applyFont="1" applyBorder="1" applyAlignment="1" applyProtection="1">
      <alignment horizontal="center" vertical="center"/>
      <protection locked="0"/>
    </xf>
    <xf numFmtId="56" fontId="11" fillId="0" borderId="47" xfId="0" applyNumberFormat="1" applyFont="1" applyBorder="1" applyAlignment="1" applyProtection="1">
      <alignment horizontal="right" vertical="center"/>
      <protection locked="0"/>
    </xf>
    <xf numFmtId="20" fontId="11" fillId="0" borderId="46" xfId="0" applyNumberFormat="1" applyFont="1" applyBorder="1" applyAlignment="1" applyProtection="1">
      <alignment horizontal="center" vertical="center"/>
      <protection locked="0"/>
    </xf>
    <xf numFmtId="56" fontId="11" fillId="0" borderId="46" xfId="0" applyNumberFormat="1" applyFont="1" applyBorder="1" applyAlignment="1" applyProtection="1">
      <alignment horizontal="right" vertical="center"/>
      <protection locked="0"/>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16" fillId="4" borderId="0" xfId="0" applyFont="1" applyFill="1" applyAlignment="1">
      <alignment horizontal="left" vertical="center" wrapText="1"/>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22"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1" fillId="0" borderId="28" xfId="0" applyFont="1" applyBorder="1" applyAlignment="1" applyProtection="1">
      <alignment horizontal="center" vertical="center" wrapText="1"/>
    </xf>
    <xf numFmtId="0" fontId="11" fillId="0" borderId="33" xfId="0" applyFont="1" applyBorder="1" applyAlignment="1" applyProtection="1">
      <alignment horizontal="center" vertical="center" wrapText="1"/>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56" fontId="11" fillId="0" borderId="10" xfId="0" applyNumberFormat="1" applyFont="1" applyBorder="1" applyAlignment="1" applyProtection="1">
      <alignment horizontal="center" vertical="center"/>
    </xf>
    <xf numFmtId="56" fontId="11" fillId="0" borderId="26" xfId="0" applyNumberFormat="1" applyFont="1" applyBorder="1" applyAlignment="1" applyProtection="1">
      <alignment horizontal="center" vertical="center"/>
    </xf>
    <xf numFmtId="0" fontId="11" fillId="0" borderId="28" xfId="0" applyNumberFormat="1" applyFont="1" applyBorder="1" applyAlignment="1" applyProtection="1">
      <alignment horizontal="center" vertical="center"/>
    </xf>
    <xf numFmtId="0" fontId="11" fillId="0" borderId="29" xfId="0" applyNumberFormat="1" applyFont="1" applyBorder="1" applyAlignment="1" applyProtection="1">
      <alignment horizontal="center" vertical="center"/>
    </xf>
    <xf numFmtId="0" fontId="11" fillId="0" borderId="30" xfId="0" applyNumberFormat="1" applyFont="1" applyBorder="1" applyAlignment="1" applyProtection="1">
      <alignment horizontal="center" vertical="center"/>
    </xf>
    <xf numFmtId="180" fontId="12" fillId="0" borderId="31" xfId="0" applyNumberFormat="1" applyFont="1" applyBorder="1" applyAlignment="1" applyProtection="1">
      <alignment horizontal="center" vertical="center"/>
    </xf>
    <xf numFmtId="180" fontId="12" fillId="0" borderId="1" xfId="0" applyNumberFormat="1" applyFont="1" applyBorder="1" applyAlignment="1" applyProtection="1">
      <alignment horizontal="center" vertical="center"/>
    </xf>
    <xf numFmtId="0" fontId="11" fillId="0" borderId="1" xfId="0" applyNumberFormat="1" applyFont="1" applyBorder="1" applyAlignment="1" applyProtection="1">
      <alignment horizontal="center" vertical="center"/>
    </xf>
    <xf numFmtId="0" fontId="11" fillId="0" borderId="32" xfId="0" applyNumberFormat="1" applyFont="1" applyBorder="1" applyAlignment="1" applyProtection="1">
      <alignment horizontal="center" vertical="center"/>
    </xf>
    <xf numFmtId="0" fontId="11" fillId="0" borderId="6" xfId="0" applyFont="1" applyBorder="1" applyAlignment="1" applyProtection="1">
      <alignment horizontal="center" vertical="center"/>
    </xf>
    <xf numFmtId="38" fontId="11" fillId="0" borderId="6" xfId="1"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26"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15" xfId="0" applyFont="1" applyBorder="1" applyAlignment="1" applyProtection="1">
      <alignment horizontal="center" vertical="center"/>
    </xf>
    <xf numFmtId="0" fontId="12" fillId="0" borderId="0" xfId="0" applyFont="1" applyAlignment="1" applyProtection="1">
      <alignment vertical="center"/>
    </xf>
    <xf numFmtId="0" fontId="11" fillId="0" borderId="11" xfId="0" applyFont="1" applyBorder="1" applyAlignment="1" applyProtection="1">
      <alignment horizontal="center" vertical="center"/>
    </xf>
    <xf numFmtId="55" fontId="12" fillId="0" borderId="0" xfId="0" applyNumberFormat="1" applyFont="1" applyAlignment="1" applyProtection="1">
      <alignment horizontal="center" vertical="center"/>
    </xf>
    <xf numFmtId="0" fontId="12" fillId="0" borderId="0" xfId="0" applyFont="1" applyAlignment="1" applyProtection="1">
      <alignment horizontal="center" vertical="center"/>
    </xf>
    <xf numFmtId="0" fontId="11" fillId="0" borderId="10" xfId="0" applyFont="1" applyBorder="1" applyAlignment="1" applyProtection="1">
      <alignment horizontal="center" vertical="center"/>
    </xf>
    <xf numFmtId="0" fontId="11" fillId="0" borderId="50" xfId="0" applyFont="1" applyBorder="1" applyAlignment="1" applyProtection="1">
      <alignment horizontal="center" vertical="center"/>
    </xf>
    <xf numFmtId="0" fontId="11" fillId="0" borderId="16" xfId="0" applyNumberFormat="1" applyFont="1" applyFill="1" applyBorder="1" applyAlignment="1" applyProtection="1">
      <alignment horizontal="center" vertical="center" shrinkToFit="1"/>
    </xf>
    <xf numFmtId="0" fontId="11" fillId="0" borderId="50" xfId="0" applyNumberFormat="1" applyFont="1" applyFill="1" applyBorder="1" applyAlignment="1" applyProtection="1">
      <alignment horizontal="center" vertical="center" shrinkToFit="1"/>
    </xf>
  </cellXfs>
  <cellStyles count="3">
    <cellStyle name="桁区切り" xfId="1" builtinId="6"/>
    <cellStyle name="標準" xfId="0" builtinId="0"/>
    <cellStyle name="標準 2" xfId="2"/>
  </cellStyles>
  <dxfs count="791">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90"/>
    </tableStyle>
    <tableStyle name="テーブル スタイル 1 2" pivot="0" count="6">
      <tableStyleElement type="wholeTable" dxfId="789"/>
      <tableStyleElement type="headerRow" dxfId="788"/>
      <tableStyleElement type="totalRow" dxfId="787"/>
      <tableStyleElement type="firstColumn" dxfId="786"/>
      <tableStyleElement type="lastColumn" dxfId="785"/>
      <tableStyleElement type="firstRowStripe" dxfId="78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238125</xdr:colOff>
      <xdr:row>0</xdr:row>
      <xdr:rowOff>161925</xdr:rowOff>
    </xdr:from>
    <xdr:to>
      <xdr:col>1</xdr:col>
      <xdr:colOff>1049867</xdr:colOff>
      <xdr:row>1</xdr:row>
      <xdr:rowOff>338667</xdr:rowOff>
    </xdr:to>
    <xdr:sp macro="" textlink="">
      <xdr:nvSpPr>
        <xdr:cNvPr id="4" name="角丸四角形 3"/>
        <xdr:cNvSpPr/>
      </xdr:nvSpPr>
      <xdr:spPr>
        <a:xfrm>
          <a:off x="238125" y="161925"/>
          <a:ext cx="1754717"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0</xdr:row>
      <xdr:rowOff>276225</xdr:rowOff>
    </xdr:from>
    <xdr:to>
      <xdr:col>4</xdr:col>
      <xdr:colOff>316050</xdr:colOff>
      <xdr:row>2</xdr:row>
      <xdr:rowOff>54225</xdr:rowOff>
    </xdr:to>
    <xdr:sp macro="" textlink="">
      <xdr:nvSpPr>
        <xdr:cNvPr id="37" name="角丸四角形 36"/>
        <xdr:cNvSpPr/>
      </xdr:nvSpPr>
      <xdr:spPr>
        <a:xfrm>
          <a:off x="304800" y="2762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10</xdr:col>
      <xdr:colOff>4763</xdr:colOff>
      <xdr:row>1</xdr:row>
      <xdr:rowOff>14288</xdr:rowOff>
    </xdr:from>
    <xdr:to>
      <xdr:col>11</xdr:col>
      <xdr:colOff>233363</xdr:colOff>
      <xdr:row>1</xdr:row>
      <xdr:rowOff>328613</xdr:rowOff>
    </xdr:to>
    <xdr:sp macro="" textlink="">
      <xdr:nvSpPr>
        <xdr:cNvPr id="38" name="角丸四角形 37"/>
        <xdr:cNvSpPr/>
      </xdr:nvSpPr>
      <xdr:spPr>
        <a:xfrm>
          <a:off x="3338513" y="395288"/>
          <a:ext cx="7048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時間・分・秒のいずれも省略しない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10</xdr:col>
      <xdr:colOff>73025</xdr:colOff>
      <xdr:row>2</xdr:row>
      <xdr:rowOff>209550</xdr:rowOff>
    </xdr:from>
    <xdr:to>
      <xdr:col>13</xdr:col>
      <xdr:colOff>60325</xdr:colOff>
      <xdr:row>6</xdr:row>
      <xdr:rowOff>155575</xdr:rowOff>
    </xdr:to>
    <xdr:sp macro="" textlink="">
      <xdr:nvSpPr>
        <xdr:cNvPr id="42" name="角丸四角形吹き出し 41"/>
        <xdr:cNvSpPr/>
      </xdr:nvSpPr>
      <xdr:spPr>
        <a:xfrm>
          <a:off x="3406775" y="971550"/>
          <a:ext cx="3559175" cy="1470025"/>
        </a:xfrm>
        <a:prstGeom prst="wedgeRoundRectCallout">
          <a:avLst>
            <a:gd name="adj1" fmla="val -35896"/>
            <a:gd name="adj2" fmla="val -71022"/>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900"/>
            </a:lnSpc>
          </a:pP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①年月⇒２０１９年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J13" headerRowCount="0" totalsRowCount="1" headerRowBorderDxfId="782" tableBorderDxfId="781">
  <tableColumns count="10">
    <tableColumn id="1" name="列1" totalsRowLabel="合　　　計" headerRowDxfId="780" dataDxfId="779" totalsRowDxfId="778"/>
    <tableColumn id="3" name="列3" totalsRowFunction="custom" headerRowDxfId="777" dataDxfId="776" totalsRowDxfId="775" headerRowCellStyle="桁区切り" dataCellStyle="桁区切り">
      <totalsRowFormula>SUBTOTAL(109,直接人件費総括表[列3])
  +ROUNDDOWN(SUBTOTAL(109,直接人件費総括表[列5])/60,0)</totalsRowFormula>
    </tableColumn>
    <tableColumn id="4" name="列4" totalsRowLabel="時間" headerRowDxfId="774" dataDxfId="773" totalsRowDxfId="772"/>
    <tableColumn id="5" name="列5" totalsRowFunction="custom" headerRowDxfId="771" dataDxfId="770" totalsRowDxfId="769"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68" dataDxfId="767" totalsRowDxfId="766"/>
    <tableColumn id="7" name="列7" headerRowDxfId="765" dataDxfId="764" totalsRowDxfId="763"/>
    <tableColumn id="8" name="列8" totalsRowFunction="sum" headerRowDxfId="762" dataDxfId="761" totalsRowDxfId="760">
      <calculatedColumnFormula>直接人件費総括表[[#This Row],[列3]]*直接人件費総括表[[#This Row],[列7]]+直接人件費総括表[[#This Row],[列5]]/60*直接人件費総括表[[#This Row],[列7]]</calculatedColumnFormula>
    </tableColumn>
    <tableColumn id="9" name="列9" totalsRowLabel="円" headerRowDxfId="759" dataDxfId="758" totalsRowDxfId="757"/>
    <tableColumn id="10" name="列10" headerRowDxfId="756" dataDxfId="755" totalsRowDxfId="754"/>
    <tableColumn id="11" name="列11" headerRowDxfId="753" dataDxfId="752" totalsRowDxfId="751"/>
  </tableColumns>
  <tableStyleInfo name="テーブル スタイル 1" showFirstColumn="0" showLastColumn="0" showRowStripes="1" showColumnStripes="0"/>
</table>
</file>

<file path=xl/tables/table10.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ables/table11.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2.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3.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4.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5.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6.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7.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8.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9.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2.xml><?xml version="1.0" encoding="utf-8"?>
<table xmlns="http://schemas.openxmlformats.org/spreadsheetml/2006/main" id="3" name="直接人件費総括表4" displayName="直接人件費総括表4" ref="A6:J13" headerRowCount="0" totalsRowCount="1" headerRowBorderDxfId="750" tableBorderDxfId="749">
  <tableColumns count="10">
    <tableColumn id="1" name="列1" totalsRowLabel="合　　　計" headerRowDxfId="748" dataDxfId="747" totalsRowDxfId="746"/>
    <tableColumn id="3" name="列3" totalsRowFunction="custom" headerRowDxfId="745" dataDxfId="744" totalsRowDxfId="743" headerRowCellStyle="桁区切り" dataCellStyle="桁区切り">
      <totalsRowFormula>SUBTOTAL(109,直接人件費総括表4[列3])
  +ROUNDDOWN(SUBTOTAL(109,直接人件費総括表4[列5])/60,0)</totalsRowFormula>
    </tableColumn>
    <tableColumn id="4" name="列4" totalsRowLabel="時間" headerRowDxfId="742" dataDxfId="741" totalsRowDxfId="740"/>
    <tableColumn id="5" name="列5" totalsRowFunction="custom" headerRowDxfId="739" dataDxfId="738" totalsRowDxfId="737"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736" dataDxfId="735" totalsRowDxfId="734"/>
    <tableColumn id="7" name="列7" headerRowDxfId="733" dataDxfId="732" totalsRowDxfId="731"/>
    <tableColumn id="8" name="列8" totalsRowFunction="sum" headerRowDxfId="730" dataDxfId="729" totalsRowDxfId="728">
      <calculatedColumnFormula>直接人件費総括表4[[#This Row],[列3]]*直接人件費総括表4[[#This Row],[列7]]+直接人件費総括表4[[#This Row],[列5]]/60*直接人件費総括表4[[#This Row],[列7]]</calculatedColumnFormula>
    </tableColumn>
    <tableColumn id="9" name="列9" totalsRowLabel="円" headerRowDxfId="727" dataDxfId="726" totalsRowDxfId="725"/>
    <tableColumn id="10" name="列10" headerRowDxfId="724" dataDxfId="723" totalsRowDxfId="722"/>
    <tableColumn id="11" name="列11" headerRowDxfId="721" dataDxfId="720" totalsRowDxfId="719"/>
  </tableColumns>
  <tableStyleInfo name="テーブル スタイル 1" showFirstColumn="0" showLastColumn="0" showRowStripes="1" showColumnStripes="0"/>
</table>
</file>

<file path=xl/tables/table20.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1.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2.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3.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4.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5.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6.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7.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4.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5.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6.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7.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8.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9.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cols>
    <col min="1" max="1" width="68.75" style="90" customWidth="1"/>
    <col min="2" max="16384" width="9" style="90"/>
  </cols>
  <sheetData>
    <row r="1" spans="1:1" ht="22.5" customHeight="1">
      <c r="A1" s="92" t="str">
        <f ca="1">RIGHT(CELL("filename",A1),
 LEN(CELL("filename",A1))
       -FIND("]",CELL("filename",A1)))</f>
        <v>本様式の使用方法</v>
      </c>
    </row>
    <row r="3" spans="1:1">
      <c r="A3" s="90" t="s">
        <v>50</v>
      </c>
    </row>
    <row r="5" spans="1:1" ht="225" customHeight="1">
      <c r="A5" s="157" t="s">
        <v>52</v>
      </c>
    </row>
    <row r="6" spans="1:1">
      <c r="A6" s="91"/>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④年月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IF(テーブル141539[[#This Row],[列1]]="",
    "",
    TEXT(テーブル141539[[#This Row],[列1]],"(aaa)"))</f>
        <v/>
      </c>
      <c r="C8" s="15" t="s">
        <v>36</v>
      </c>
      <c r="D8" s="35" t="s">
        <v>17</v>
      </c>
      <c r="E8" s="16" t="s">
        <v>36</v>
      </c>
      <c r="F8" s="142" t="s">
        <v>36</v>
      </c>
      <c r="G8" s="36">
        <f>IF(OR(テーブル141539[[#This Row],[列2]]="",
          テーブル141539[[#This Row],[列4]]=""),
     0,
     IFERROR(HOUR(テーブル141539[[#This Row],[列4]]-テーブル141539[[#This Row],[列15]]-テーブル141539[[#This Row],[列2]]),
                  IFERROR(HOUR(テーブル141539[[#This Row],[列4]]-テーブル141539[[#This Row],[列2]]),
                               0)))</f>
        <v>0</v>
      </c>
      <c r="H8" s="37" t="s">
        <v>26</v>
      </c>
      <c r="I8"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39" t="s">
        <v>27</v>
      </c>
      <c r="K8" s="40">
        <f>IFERROR((テーブル141539[[#This Row],[列5]]+テーブル141539[[#This Row],[列7]]/60)*$C$5,"")</f>
        <v>0</v>
      </c>
      <c r="L8" s="41" t="s">
        <v>7</v>
      </c>
      <c r="M8" s="42"/>
      <c r="N8" s="43"/>
      <c r="O8" s="75"/>
      <c r="P8" s="44"/>
    </row>
    <row r="9" spans="1:16" ht="22.5" customHeight="1">
      <c r="A9" s="22"/>
      <c r="B9" s="45" t="str">
        <f>IF(テーブル141539[[#This Row],[列1]]="",
    "",
    TEXT(テーブル141539[[#This Row],[列1]],"(aaa)"))</f>
        <v/>
      </c>
      <c r="C9" s="17" t="s">
        <v>36</v>
      </c>
      <c r="D9" s="95" t="s">
        <v>17</v>
      </c>
      <c r="E9" s="18" t="s">
        <v>36</v>
      </c>
      <c r="F9" s="143" t="s">
        <v>36</v>
      </c>
      <c r="G9" s="47">
        <f>IF(OR(テーブル141539[[#This Row],[列2]]="",
          テーブル141539[[#This Row],[列4]]=""),
     0,
     IFERROR(HOUR(テーブル141539[[#This Row],[列4]]-テーブル141539[[#This Row],[列15]]-テーブル141539[[#This Row],[列2]]),
                  IFERROR(HOUR(テーブル141539[[#This Row],[列4]]-テーブル141539[[#This Row],[列2]]),
                               0)))</f>
        <v>0</v>
      </c>
      <c r="H9" s="48" t="s">
        <v>26</v>
      </c>
      <c r="I9" s="4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50" t="s">
        <v>27</v>
      </c>
      <c r="K9" s="51">
        <f>IFERROR((テーブル141539[[#This Row],[列5]]+テーブル141539[[#This Row],[列7]]/60)*$C$5,"")</f>
        <v>0</v>
      </c>
      <c r="L9" s="52" t="s">
        <v>7</v>
      </c>
      <c r="M9" s="53"/>
      <c r="N9" s="54"/>
      <c r="O9" s="75"/>
      <c r="P9" s="44"/>
    </row>
    <row r="10" spans="1:16" ht="22.5" customHeight="1">
      <c r="A10" s="22"/>
      <c r="B10" s="55" t="str">
        <f>IF(テーブル141539[[#This Row],[列1]]="",
    "",
    TEXT(テーブル141539[[#This Row],[列1]],"(aaa)"))</f>
        <v/>
      </c>
      <c r="C10" s="17" t="s">
        <v>36</v>
      </c>
      <c r="D10" s="95" t="s">
        <v>17</v>
      </c>
      <c r="E10" s="18" t="s">
        <v>36</v>
      </c>
      <c r="F10" s="143" t="s">
        <v>36</v>
      </c>
      <c r="G10" s="47">
        <f>IF(OR(テーブル141539[[#This Row],[列2]]="",
          テーブル141539[[#This Row],[列4]]=""),
     0,
     IFERROR(HOUR(テーブル141539[[#This Row],[列4]]-テーブル141539[[#This Row],[列15]]-テーブル141539[[#This Row],[列2]]),
                  IFERROR(HOUR(テーブル141539[[#This Row],[列4]]-テーブル141539[[#This Row],[列2]]),
                               0)))</f>
        <v>0</v>
      </c>
      <c r="H10" s="48" t="s">
        <v>26</v>
      </c>
      <c r="I1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50" t="s">
        <v>27</v>
      </c>
      <c r="K10" s="51">
        <f>IFERROR((テーブル141539[[#This Row],[列5]]+テーブル141539[[#This Row],[列7]]/60)*$C$5,"")</f>
        <v>0</v>
      </c>
      <c r="L10" s="52" t="s">
        <v>7</v>
      </c>
      <c r="M10" s="57"/>
      <c r="N10" s="54"/>
      <c r="O10" s="75"/>
      <c r="P10" s="44"/>
    </row>
    <row r="11" spans="1:16" ht="22.5" customHeight="1">
      <c r="A11" s="22"/>
      <c r="B11" s="55" t="str">
        <f>IF(テーブル141539[[#This Row],[列1]]="",
    "",
    TEXT(テーブル141539[[#This Row],[列1]],"(aaa)"))</f>
        <v/>
      </c>
      <c r="C11" s="17" t="s">
        <v>24</v>
      </c>
      <c r="D11" s="95" t="s">
        <v>25</v>
      </c>
      <c r="E11" s="18" t="s">
        <v>24</v>
      </c>
      <c r="F11" s="143" t="s">
        <v>36</v>
      </c>
      <c r="G11" s="47">
        <f>IF(OR(テーブル141539[[#This Row],[列2]]="",
          テーブル141539[[#This Row],[列4]]=""),
     0,
     IFERROR(HOUR(テーブル141539[[#This Row],[列4]]-テーブル141539[[#This Row],[列15]]-テーブル141539[[#This Row],[列2]]),
                  IFERROR(HOUR(テーブル141539[[#This Row],[列4]]-テーブル141539[[#This Row],[列2]]),
                               0)))</f>
        <v>0</v>
      </c>
      <c r="H11" s="48" t="s">
        <v>26</v>
      </c>
      <c r="I1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50" t="s">
        <v>27</v>
      </c>
      <c r="K11" s="51">
        <f>IFERROR((テーブル141539[[#This Row],[列5]]+テーブル141539[[#This Row],[列7]]/60)*$C$5,"")</f>
        <v>0</v>
      </c>
      <c r="L11" s="52" t="s">
        <v>7</v>
      </c>
      <c r="M11" s="57"/>
      <c r="N11" s="54"/>
      <c r="O11" s="75"/>
      <c r="P11" s="44"/>
    </row>
    <row r="12" spans="1:16" ht="22.5" customHeight="1">
      <c r="A12" s="22"/>
      <c r="B12" s="55" t="str">
        <f>IF(テーブル141539[[#This Row],[列1]]="",
    "",
    TEXT(テーブル141539[[#This Row],[列1]],"(aaa)"))</f>
        <v/>
      </c>
      <c r="C12" s="17" t="s">
        <v>24</v>
      </c>
      <c r="D12" s="95" t="s">
        <v>25</v>
      </c>
      <c r="E12" s="18" t="s">
        <v>24</v>
      </c>
      <c r="F12" s="143" t="s">
        <v>36</v>
      </c>
      <c r="G12" s="47">
        <f>IF(OR(テーブル141539[[#This Row],[列2]]="",
          テーブル141539[[#This Row],[列4]]=""),
     0,
     IFERROR(HOUR(テーブル141539[[#This Row],[列4]]-テーブル141539[[#This Row],[列15]]-テーブル141539[[#This Row],[列2]]),
                  IFERROR(HOUR(テーブル141539[[#This Row],[列4]]-テーブル141539[[#This Row],[列2]]),
                               0)))</f>
        <v>0</v>
      </c>
      <c r="H12" s="48" t="s">
        <v>26</v>
      </c>
      <c r="I1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50" t="s">
        <v>27</v>
      </c>
      <c r="K12" s="51">
        <f>IFERROR((テーブル141539[[#This Row],[列5]]+テーブル141539[[#This Row],[列7]]/60)*$C$5,"")</f>
        <v>0</v>
      </c>
      <c r="L12" s="52" t="s">
        <v>7</v>
      </c>
      <c r="M12" s="57"/>
      <c r="N12" s="54"/>
      <c r="O12" s="75"/>
      <c r="P12" s="44"/>
    </row>
    <row r="13" spans="1:16" ht="22.5" customHeight="1">
      <c r="A13" s="22"/>
      <c r="B13" s="55" t="str">
        <f>IF(テーブル141539[[#This Row],[列1]]="",
    "",
    TEXT(テーブル141539[[#This Row],[列1]],"(aaa)"))</f>
        <v/>
      </c>
      <c r="C13" s="17" t="s">
        <v>24</v>
      </c>
      <c r="D13" s="95" t="s">
        <v>25</v>
      </c>
      <c r="E13" s="18" t="s">
        <v>24</v>
      </c>
      <c r="F13" s="143" t="s">
        <v>36</v>
      </c>
      <c r="G13" s="47">
        <f>IF(OR(テーブル141539[[#This Row],[列2]]="",
          テーブル141539[[#This Row],[列4]]=""),
     0,
     IFERROR(HOUR(テーブル141539[[#This Row],[列4]]-テーブル141539[[#This Row],[列15]]-テーブル141539[[#This Row],[列2]]),
                  IFERROR(HOUR(テーブル141539[[#This Row],[列4]]-テーブル141539[[#This Row],[列2]]),
                               0)))</f>
        <v>0</v>
      </c>
      <c r="H13" s="48" t="s">
        <v>26</v>
      </c>
      <c r="I1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50" t="s">
        <v>27</v>
      </c>
      <c r="K13" s="51">
        <f>IFERROR((テーブル141539[[#This Row],[列5]]+テーブル141539[[#This Row],[列7]]/60)*$C$5,"")</f>
        <v>0</v>
      </c>
      <c r="L13" s="52" t="s">
        <v>7</v>
      </c>
      <c r="M13" s="57"/>
      <c r="N13" s="54"/>
      <c r="O13" s="75"/>
      <c r="P13" s="44"/>
    </row>
    <row r="14" spans="1:16" ht="22.5" customHeight="1">
      <c r="A14" s="22"/>
      <c r="B14" s="55" t="str">
        <f>IF(テーブル141539[[#This Row],[列1]]="",
    "",
    TEXT(テーブル141539[[#This Row],[列1]],"(aaa)"))</f>
        <v/>
      </c>
      <c r="C14" s="17" t="s">
        <v>24</v>
      </c>
      <c r="D14" s="95" t="s">
        <v>25</v>
      </c>
      <c r="E14" s="18" t="s">
        <v>24</v>
      </c>
      <c r="F14" s="143" t="s">
        <v>36</v>
      </c>
      <c r="G14" s="47">
        <f>IF(OR(テーブル141539[[#This Row],[列2]]="",
          テーブル141539[[#This Row],[列4]]=""),
     0,
     IFERROR(HOUR(テーブル141539[[#This Row],[列4]]-テーブル141539[[#This Row],[列15]]-テーブル141539[[#This Row],[列2]]),
                  IFERROR(HOUR(テーブル141539[[#This Row],[列4]]-テーブル141539[[#This Row],[列2]]),
                               0)))</f>
        <v>0</v>
      </c>
      <c r="H14" s="48" t="s">
        <v>26</v>
      </c>
      <c r="I1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50" t="s">
        <v>27</v>
      </c>
      <c r="K14" s="51">
        <f>IFERROR((テーブル141539[[#This Row],[列5]]+テーブル141539[[#This Row],[列7]]/60)*$C$5,"")</f>
        <v>0</v>
      </c>
      <c r="L14" s="52" t="s">
        <v>7</v>
      </c>
      <c r="M14" s="57"/>
      <c r="N14" s="54"/>
      <c r="O14" s="75"/>
      <c r="P14" s="44"/>
    </row>
    <row r="15" spans="1:16" ht="22.5" customHeight="1">
      <c r="A15" s="22"/>
      <c r="B15" s="55" t="str">
        <f>IF(テーブル141539[[#This Row],[列1]]="",
    "",
    TEXT(テーブル141539[[#This Row],[列1]],"(aaa)"))</f>
        <v/>
      </c>
      <c r="C15" s="17" t="s">
        <v>24</v>
      </c>
      <c r="D15" s="95" t="s">
        <v>25</v>
      </c>
      <c r="E15" s="18" t="s">
        <v>24</v>
      </c>
      <c r="F15" s="143" t="s">
        <v>36</v>
      </c>
      <c r="G15" s="47">
        <f>IF(OR(テーブル141539[[#This Row],[列2]]="",
          テーブル141539[[#This Row],[列4]]=""),
     0,
     IFERROR(HOUR(テーブル141539[[#This Row],[列4]]-テーブル141539[[#This Row],[列15]]-テーブル141539[[#This Row],[列2]]),
                  IFERROR(HOUR(テーブル141539[[#This Row],[列4]]-テーブル141539[[#This Row],[列2]]),
                               0)))</f>
        <v>0</v>
      </c>
      <c r="H15" s="48" t="s">
        <v>26</v>
      </c>
      <c r="I1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50" t="s">
        <v>27</v>
      </c>
      <c r="K15" s="51">
        <f>IFERROR((テーブル141539[[#This Row],[列5]]+テーブル141539[[#This Row],[列7]]/60)*$C$5,"")</f>
        <v>0</v>
      </c>
      <c r="L15" s="52" t="s">
        <v>7</v>
      </c>
      <c r="M15" s="57"/>
      <c r="N15" s="54"/>
      <c r="O15" s="75"/>
      <c r="P15" s="44"/>
    </row>
    <row r="16" spans="1:16" ht="22.5" customHeight="1">
      <c r="A16" s="22"/>
      <c r="B16" s="55" t="str">
        <f>IF(テーブル141539[[#This Row],[列1]]="",
    "",
    TEXT(テーブル141539[[#This Row],[列1]],"(aaa)"))</f>
        <v/>
      </c>
      <c r="C16" s="17" t="s">
        <v>24</v>
      </c>
      <c r="D16" s="95" t="s">
        <v>25</v>
      </c>
      <c r="E16" s="18" t="s">
        <v>24</v>
      </c>
      <c r="F16" s="143" t="s">
        <v>36</v>
      </c>
      <c r="G16" s="47">
        <f>IF(OR(テーブル141539[[#This Row],[列2]]="",
          テーブル141539[[#This Row],[列4]]=""),
     0,
     IFERROR(HOUR(テーブル141539[[#This Row],[列4]]-テーブル141539[[#This Row],[列15]]-テーブル141539[[#This Row],[列2]]),
                  IFERROR(HOUR(テーブル141539[[#This Row],[列4]]-テーブル141539[[#This Row],[列2]]),
                               0)))</f>
        <v>0</v>
      </c>
      <c r="H16" s="48" t="s">
        <v>26</v>
      </c>
      <c r="I1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50" t="s">
        <v>27</v>
      </c>
      <c r="K16" s="51">
        <f>IFERROR((テーブル141539[[#This Row],[列5]]+テーブル141539[[#This Row],[列7]]/60)*$C$5,"")</f>
        <v>0</v>
      </c>
      <c r="L16" s="52" t="s">
        <v>7</v>
      </c>
      <c r="M16" s="57"/>
      <c r="N16" s="54"/>
      <c r="O16" s="75"/>
      <c r="P16" s="44"/>
    </row>
    <row r="17" spans="1:16" ht="22.5" customHeight="1">
      <c r="A17" s="22"/>
      <c r="B17" s="55" t="str">
        <f>IF(テーブル141539[[#This Row],[列1]]="",
    "",
    TEXT(テーブル141539[[#This Row],[列1]],"(aaa)"))</f>
        <v/>
      </c>
      <c r="C17" s="17" t="s">
        <v>24</v>
      </c>
      <c r="D17" s="95" t="s">
        <v>25</v>
      </c>
      <c r="E17" s="18" t="s">
        <v>24</v>
      </c>
      <c r="F17" s="143" t="s">
        <v>36</v>
      </c>
      <c r="G17" s="47">
        <f>IF(OR(テーブル141539[[#This Row],[列2]]="",
          テーブル141539[[#This Row],[列4]]=""),
     0,
     IFERROR(HOUR(テーブル141539[[#This Row],[列4]]-テーブル141539[[#This Row],[列15]]-テーブル141539[[#This Row],[列2]]),
                  IFERROR(HOUR(テーブル141539[[#This Row],[列4]]-テーブル141539[[#This Row],[列2]]),
                               0)))</f>
        <v>0</v>
      </c>
      <c r="H17" s="48" t="s">
        <v>26</v>
      </c>
      <c r="I1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50" t="s">
        <v>27</v>
      </c>
      <c r="K17" s="51">
        <f>IFERROR((テーブル141539[[#This Row],[列5]]+テーブル141539[[#This Row],[列7]]/60)*$C$5,"")</f>
        <v>0</v>
      </c>
      <c r="L17" s="52" t="s">
        <v>7</v>
      </c>
      <c r="M17" s="57"/>
      <c r="N17" s="54"/>
      <c r="O17" s="75"/>
      <c r="P17" s="44"/>
    </row>
    <row r="18" spans="1:16" ht="22.5" customHeight="1">
      <c r="A18" s="22"/>
      <c r="B18" s="55" t="str">
        <f>IF(テーブル141539[[#This Row],[列1]]="",
    "",
    TEXT(テーブル141539[[#This Row],[列1]],"(aaa)"))</f>
        <v/>
      </c>
      <c r="C18" s="17" t="s">
        <v>24</v>
      </c>
      <c r="D18" s="95" t="s">
        <v>25</v>
      </c>
      <c r="E18" s="18" t="s">
        <v>24</v>
      </c>
      <c r="F18" s="143" t="s">
        <v>36</v>
      </c>
      <c r="G18" s="47">
        <f>IF(OR(テーブル141539[[#This Row],[列2]]="",
          テーブル141539[[#This Row],[列4]]=""),
     0,
     IFERROR(HOUR(テーブル141539[[#This Row],[列4]]-テーブル141539[[#This Row],[列15]]-テーブル141539[[#This Row],[列2]]),
                  IFERROR(HOUR(テーブル141539[[#This Row],[列4]]-テーブル141539[[#This Row],[列2]]),
                               0)))</f>
        <v>0</v>
      </c>
      <c r="H18" s="48" t="s">
        <v>26</v>
      </c>
      <c r="I1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50" t="s">
        <v>27</v>
      </c>
      <c r="K18" s="51">
        <f>IFERROR((テーブル141539[[#This Row],[列5]]+テーブル141539[[#This Row],[列7]]/60)*$C$5,"")</f>
        <v>0</v>
      </c>
      <c r="L18" s="52" t="s">
        <v>7</v>
      </c>
      <c r="M18" s="57"/>
      <c r="N18" s="54"/>
      <c r="O18" s="75"/>
      <c r="P18" s="44"/>
    </row>
    <row r="19" spans="1:16" ht="22.5" customHeight="1">
      <c r="A19" s="22"/>
      <c r="B19" s="55" t="str">
        <f>IF(テーブル141539[[#This Row],[列1]]="",
    "",
    TEXT(テーブル141539[[#This Row],[列1]],"(aaa)"))</f>
        <v/>
      </c>
      <c r="C19" s="17" t="s">
        <v>24</v>
      </c>
      <c r="D19" s="95" t="s">
        <v>25</v>
      </c>
      <c r="E19" s="18" t="s">
        <v>24</v>
      </c>
      <c r="F19" s="143" t="s">
        <v>36</v>
      </c>
      <c r="G19" s="47">
        <f>IF(OR(テーブル141539[[#This Row],[列2]]="",
          テーブル141539[[#This Row],[列4]]=""),
     0,
     IFERROR(HOUR(テーブル141539[[#This Row],[列4]]-テーブル141539[[#This Row],[列15]]-テーブル141539[[#This Row],[列2]]),
                  IFERROR(HOUR(テーブル141539[[#This Row],[列4]]-テーブル141539[[#This Row],[列2]]),
                               0)))</f>
        <v>0</v>
      </c>
      <c r="H19" s="48" t="s">
        <v>26</v>
      </c>
      <c r="I1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50" t="s">
        <v>27</v>
      </c>
      <c r="K19" s="51">
        <f>IFERROR((テーブル141539[[#This Row],[列5]]+テーブル141539[[#This Row],[列7]]/60)*$C$5,"")</f>
        <v>0</v>
      </c>
      <c r="L19" s="52" t="s">
        <v>7</v>
      </c>
      <c r="M19" s="57"/>
      <c r="N19" s="54"/>
      <c r="O19" s="75"/>
      <c r="P19" s="44"/>
    </row>
    <row r="20" spans="1:16" ht="22.5" customHeight="1">
      <c r="A20" s="22"/>
      <c r="B20" s="55" t="str">
        <f>IF(テーブル141539[[#This Row],[列1]]="",
    "",
    TEXT(テーブル141539[[#This Row],[列1]],"(aaa)"))</f>
        <v/>
      </c>
      <c r="C20" s="17" t="s">
        <v>24</v>
      </c>
      <c r="D20" s="95" t="s">
        <v>25</v>
      </c>
      <c r="E20" s="18" t="s">
        <v>24</v>
      </c>
      <c r="F20" s="143" t="s">
        <v>36</v>
      </c>
      <c r="G20" s="47">
        <f>IF(OR(テーブル141539[[#This Row],[列2]]="",
          テーブル141539[[#This Row],[列4]]=""),
     0,
     IFERROR(HOUR(テーブル141539[[#This Row],[列4]]-テーブル141539[[#This Row],[列15]]-テーブル141539[[#This Row],[列2]]),
                  IFERROR(HOUR(テーブル141539[[#This Row],[列4]]-テーブル141539[[#This Row],[列2]]),
                               0)))</f>
        <v>0</v>
      </c>
      <c r="H20" s="48" t="s">
        <v>26</v>
      </c>
      <c r="I2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50" t="s">
        <v>27</v>
      </c>
      <c r="K20" s="51">
        <f>IFERROR((テーブル141539[[#This Row],[列5]]+テーブル141539[[#This Row],[列7]]/60)*$C$5,"")</f>
        <v>0</v>
      </c>
      <c r="L20" s="52" t="s">
        <v>7</v>
      </c>
      <c r="M20" s="57"/>
      <c r="N20" s="54"/>
      <c r="O20" s="75"/>
      <c r="P20" s="44"/>
    </row>
    <row r="21" spans="1:16" ht="22.5" customHeight="1">
      <c r="A21" s="22"/>
      <c r="B21" s="55" t="str">
        <f>IF(テーブル141539[[#This Row],[列1]]="",
    "",
    TEXT(テーブル141539[[#This Row],[列1]],"(aaa)"))</f>
        <v/>
      </c>
      <c r="C21" s="17" t="s">
        <v>24</v>
      </c>
      <c r="D21" s="95" t="s">
        <v>25</v>
      </c>
      <c r="E21" s="18" t="s">
        <v>24</v>
      </c>
      <c r="F21" s="143" t="s">
        <v>36</v>
      </c>
      <c r="G21" s="47">
        <f>IF(OR(テーブル141539[[#This Row],[列2]]="",
          テーブル141539[[#This Row],[列4]]=""),
     0,
     IFERROR(HOUR(テーブル141539[[#This Row],[列4]]-テーブル141539[[#This Row],[列15]]-テーブル141539[[#This Row],[列2]]),
                  IFERROR(HOUR(テーブル141539[[#This Row],[列4]]-テーブル141539[[#This Row],[列2]]),
                               0)))</f>
        <v>0</v>
      </c>
      <c r="H21" s="48" t="s">
        <v>26</v>
      </c>
      <c r="I2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50" t="s">
        <v>27</v>
      </c>
      <c r="K21" s="51">
        <f>IFERROR((テーブル141539[[#This Row],[列5]]+テーブル141539[[#This Row],[列7]]/60)*$C$5,"")</f>
        <v>0</v>
      </c>
      <c r="L21" s="52" t="s">
        <v>7</v>
      </c>
      <c r="M21" s="57"/>
      <c r="N21" s="54"/>
      <c r="O21" s="75"/>
      <c r="P21" s="44"/>
    </row>
    <row r="22" spans="1:16" ht="22.5" customHeight="1">
      <c r="A22" s="22"/>
      <c r="B22" s="55" t="str">
        <f>IF(テーブル141539[[#This Row],[列1]]="",
    "",
    TEXT(テーブル141539[[#This Row],[列1]],"(aaa)"))</f>
        <v/>
      </c>
      <c r="C22" s="17" t="s">
        <v>24</v>
      </c>
      <c r="D22" s="95" t="s">
        <v>25</v>
      </c>
      <c r="E22" s="18" t="s">
        <v>24</v>
      </c>
      <c r="F22" s="143" t="s">
        <v>36</v>
      </c>
      <c r="G22" s="47">
        <f>IF(OR(テーブル141539[[#This Row],[列2]]="",
          テーブル141539[[#This Row],[列4]]=""),
     0,
     IFERROR(HOUR(テーブル141539[[#This Row],[列4]]-テーブル141539[[#This Row],[列15]]-テーブル141539[[#This Row],[列2]]),
                  IFERROR(HOUR(テーブル141539[[#This Row],[列4]]-テーブル141539[[#This Row],[列2]]),
                               0)))</f>
        <v>0</v>
      </c>
      <c r="H22" s="48" t="s">
        <v>26</v>
      </c>
      <c r="I2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50" t="s">
        <v>27</v>
      </c>
      <c r="K22" s="51">
        <f>IFERROR((テーブル141539[[#This Row],[列5]]+テーブル141539[[#This Row],[列7]]/60)*$C$5,"")</f>
        <v>0</v>
      </c>
      <c r="L22" s="52" t="s">
        <v>7</v>
      </c>
      <c r="M22" s="57"/>
      <c r="N22" s="54"/>
      <c r="O22" s="75"/>
      <c r="P22" s="44"/>
    </row>
    <row r="23" spans="1:16" ht="22.5" customHeight="1">
      <c r="A23" s="22"/>
      <c r="B23" s="55" t="str">
        <f>IF(テーブル141539[[#This Row],[列1]]="",
    "",
    TEXT(テーブル141539[[#This Row],[列1]],"(aaa)"))</f>
        <v/>
      </c>
      <c r="C23" s="17" t="s">
        <v>24</v>
      </c>
      <c r="D23" s="95" t="s">
        <v>25</v>
      </c>
      <c r="E23" s="18" t="s">
        <v>24</v>
      </c>
      <c r="F23" s="143" t="s">
        <v>36</v>
      </c>
      <c r="G23" s="47">
        <f>IF(OR(テーブル141539[[#This Row],[列2]]="",
          テーブル141539[[#This Row],[列4]]=""),
     0,
     IFERROR(HOUR(テーブル141539[[#This Row],[列4]]-テーブル141539[[#This Row],[列15]]-テーブル141539[[#This Row],[列2]]),
                  IFERROR(HOUR(テーブル141539[[#This Row],[列4]]-テーブル141539[[#This Row],[列2]]),
                               0)))</f>
        <v>0</v>
      </c>
      <c r="H23" s="48" t="s">
        <v>26</v>
      </c>
      <c r="I2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50" t="s">
        <v>27</v>
      </c>
      <c r="K23" s="51">
        <f>IFERROR((テーブル141539[[#This Row],[列5]]+テーブル141539[[#This Row],[列7]]/60)*$C$5,"")</f>
        <v>0</v>
      </c>
      <c r="L23" s="52" t="s">
        <v>7</v>
      </c>
      <c r="M23" s="57"/>
      <c r="N23" s="54"/>
      <c r="O23" s="75"/>
      <c r="P23" s="44"/>
    </row>
    <row r="24" spans="1:16" ht="22.5" customHeight="1">
      <c r="A24" s="22"/>
      <c r="B24" s="55" t="str">
        <f>IF(テーブル141539[[#This Row],[列1]]="",
    "",
    TEXT(テーブル141539[[#This Row],[列1]],"(aaa)"))</f>
        <v/>
      </c>
      <c r="C24" s="17" t="s">
        <v>24</v>
      </c>
      <c r="D24" s="95" t="s">
        <v>25</v>
      </c>
      <c r="E24" s="18" t="s">
        <v>24</v>
      </c>
      <c r="F24" s="143" t="s">
        <v>36</v>
      </c>
      <c r="G24" s="47">
        <f>IF(OR(テーブル141539[[#This Row],[列2]]="",
          テーブル141539[[#This Row],[列4]]=""),
     0,
     IFERROR(HOUR(テーブル141539[[#This Row],[列4]]-テーブル141539[[#This Row],[列15]]-テーブル141539[[#This Row],[列2]]),
                  IFERROR(HOUR(テーブル141539[[#This Row],[列4]]-テーブル141539[[#This Row],[列2]]),
                               0)))</f>
        <v>0</v>
      </c>
      <c r="H24" s="48" t="s">
        <v>26</v>
      </c>
      <c r="I2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50" t="s">
        <v>27</v>
      </c>
      <c r="K24" s="51">
        <f>IFERROR((テーブル141539[[#This Row],[列5]]+テーブル141539[[#This Row],[列7]]/60)*$C$5,"")</f>
        <v>0</v>
      </c>
      <c r="L24" s="52" t="s">
        <v>7</v>
      </c>
      <c r="M24" s="53"/>
      <c r="N24" s="54"/>
      <c r="O24" s="75"/>
      <c r="P24" s="44"/>
    </row>
    <row r="25" spans="1:16" ht="22.5" customHeight="1">
      <c r="A25" s="22"/>
      <c r="B25" s="55" t="str">
        <f>IF(テーブル141539[[#This Row],[列1]]="",
    "",
    TEXT(テーブル141539[[#This Row],[列1]],"(aaa)"))</f>
        <v/>
      </c>
      <c r="C25" s="17" t="s">
        <v>24</v>
      </c>
      <c r="D25" s="95" t="s">
        <v>25</v>
      </c>
      <c r="E25" s="18" t="s">
        <v>24</v>
      </c>
      <c r="F25" s="143" t="s">
        <v>36</v>
      </c>
      <c r="G25" s="47">
        <f>IF(OR(テーブル141539[[#This Row],[列2]]="",
          テーブル141539[[#This Row],[列4]]=""),
     0,
     IFERROR(HOUR(テーブル141539[[#This Row],[列4]]-テーブル141539[[#This Row],[列15]]-テーブル141539[[#This Row],[列2]]),
                  IFERROR(HOUR(テーブル141539[[#This Row],[列4]]-テーブル141539[[#This Row],[列2]]),
                               0)))</f>
        <v>0</v>
      </c>
      <c r="H25" s="48" t="s">
        <v>26</v>
      </c>
      <c r="I2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50" t="s">
        <v>27</v>
      </c>
      <c r="K25" s="51">
        <f>IFERROR((テーブル141539[[#This Row],[列5]]+テーブル141539[[#This Row],[列7]]/60)*$C$5,"")</f>
        <v>0</v>
      </c>
      <c r="L25" s="52" t="s">
        <v>7</v>
      </c>
      <c r="M25" s="57"/>
      <c r="N25" s="54"/>
      <c r="O25" s="75"/>
      <c r="P25" s="44"/>
    </row>
    <row r="26" spans="1:16" ht="22.5" customHeight="1">
      <c r="A26" s="22"/>
      <c r="B26" s="55" t="str">
        <f>IF(テーブル141539[[#This Row],[列1]]="",
    "",
    TEXT(テーブル141539[[#This Row],[列1]],"(aaa)"))</f>
        <v/>
      </c>
      <c r="C26" s="17" t="s">
        <v>24</v>
      </c>
      <c r="D26" s="95" t="s">
        <v>25</v>
      </c>
      <c r="E26" s="18" t="s">
        <v>24</v>
      </c>
      <c r="F26" s="143" t="s">
        <v>36</v>
      </c>
      <c r="G26" s="47">
        <f>IF(OR(テーブル141539[[#This Row],[列2]]="",
          テーブル141539[[#This Row],[列4]]=""),
     0,
     IFERROR(HOUR(テーブル141539[[#This Row],[列4]]-テーブル141539[[#This Row],[列15]]-テーブル141539[[#This Row],[列2]]),
                  IFERROR(HOUR(テーブル141539[[#This Row],[列4]]-テーブル141539[[#This Row],[列2]]),
                               0)))</f>
        <v>0</v>
      </c>
      <c r="H26" s="48" t="s">
        <v>26</v>
      </c>
      <c r="I2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50" t="s">
        <v>27</v>
      </c>
      <c r="K26" s="51">
        <f>IFERROR((テーブル141539[[#This Row],[列5]]+テーブル141539[[#This Row],[列7]]/60)*$C$5,"")</f>
        <v>0</v>
      </c>
      <c r="L26" s="52" t="s">
        <v>7</v>
      </c>
      <c r="M26" s="57"/>
      <c r="N26" s="54"/>
      <c r="O26" s="75"/>
      <c r="P26" s="44"/>
    </row>
    <row r="27" spans="1:16" ht="22.5" customHeight="1">
      <c r="A27" s="22"/>
      <c r="B27" s="55" t="str">
        <f>IF(テーブル141539[[#This Row],[列1]]="",
    "",
    TEXT(テーブル141539[[#This Row],[列1]],"(aaa)"))</f>
        <v/>
      </c>
      <c r="C27" s="17" t="s">
        <v>24</v>
      </c>
      <c r="D27" s="95" t="s">
        <v>25</v>
      </c>
      <c r="E27" s="18" t="s">
        <v>24</v>
      </c>
      <c r="F27" s="143" t="s">
        <v>36</v>
      </c>
      <c r="G27" s="47">
        <f>IF(OR(テーブル141539[[#This Row],[列2]]="",
          テーブル141539[[#This Row],[列4]]=""),
     0,
     IFERROR(HOUR(テーブル141539[[#This Row],[列4]]-テーブル141539[[#This Row],[列15]]-テーブル141539[[#This Row],[列2]]),
                  IFERROR(HOUR(テーブル141539[[#This Row],[列4]]-テーブル141539[[#This Row],[列2]]),
                               0)))</f>
        <v>0</v>
      </c>
      <c r="H27" s="48" t="s">
        <v>26</v>
      </c>
      <c r="I2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50" t="s">
        <v>27</v>
      </c>
      <c r="K27" s="51">
        <f>IFERROR((テーブル141539[[#This Row],[列5]]+テーブル141539[[#This Row],[列7]]/60)*$C$5,"")</f>
        <v>0</v>
      </c>
      <c r="L27" s="52" t="s">
        <v>7</v>
      </c>
      <c r="M27" s="57"/>
      <c r="N27" s="54"/>
      <c r="O27" s="75"/>
      <c r="P27" s="44"/>
    </row>
    <row r="28" spans="1:16" ht="22.5" customHeight="1">
      <c r="A28" s="22"/>
      <c r="B28" s="55" t="str">
        <f>IF(テーブル141539[[#This Row],[列1]]="",
    "",
    TEXT(テーブル141539[[#This Row],[列1]],"(aaa)"))</f>
        <v/>
      </c>
      <c r="C28" s="17" t="s">
        <v>24</v>
      </c>
      <c r="D28" s="95" t="s">
        <v>25</v>
      </c>
      <c r="E28" s="18" t="s">
        <v>24</v>
      </c>
      <c r="F28" s="143" t="s">
        <v>36</v>
      </c>
      <c r="G28" s="47">
        <f>IF(OR(テーブル141539[[#This Row],[列2]]="",
          テーブル141539[[#This Row],[列4]]=""),
     0,
     IFERROR(HOUR(テーブル141539[[#This Row],[列4]]-テーブル141539[[#This Row],[列15]]-テーブル141539[[#This Row],[列2]]),
                  IFERROR(HOUR(テーブル141539[[#This Row],[列4]]-テーブル141539[[#This Row],[列2]]),
                               0)))</f>
        <v>0</v>
      </c>
      <c r="H28" s="48" t="s">
        <v>26</v>
      </c>
      <c r="I2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50" t="s">
        <v>27</v>
      </c>
      <c r="K28" s="51">
        <f>IFERROR((テーブル141539[[#This Row],[列5]]+テーブル141539[[#This Row],[列7]]/60)*$C$5,"")</f>
        <v>0</v>
      </c>
      <c r="L28" s="52" t="s">
        <v>7</v>
      </c>
      <c r="M28" s="57"/>
      <c r="N28" s="54"/>
      <c r="O28" s="75"/>
      <c r="P28" s="44"/>
    </row>
    <row r="29" spans="1:16" ht="22.5" customHeight="1">
      <c r="A29" s="22"/>
      <c r="B29" s="55" t="str">
        <f>IF(テーブル141539[[#This Row],[列1]]="",
    "",
    TEXT(テーブル141539[[#This Row],[列1]],"(aaa)"))</f>
        <v/>
      </c>
      <c r="C29" s="17" t="s">
        <v>24</v>
      </c>
      <c r="D29" s="95" t="s">
        <v>25</v>
      </c>
      <c r="E29" s="18" t="s">
        <v>24</v>
      </c>
      <c r="F29" s="143" t="s">
        <v>36</v>
      </c>
      <c r="G29" s="47">
        <f>IF(OR(テーブル141539[[#This Row],[列2]]="",
          テーブル141539[[#This Row],[列4]]=""),
     0,
     IFERROR(HOUR(テーブル141539[[#This Row],[列4]]-テーブル141539[[#This Row],[列15]]-テーブル141539[[#This Row],[列2]]),
                  IFERROR(HOUR(テーブル141539[[#This Row],[列4]]-テーブル141539[[#This Row],[列2]]),
                               0)))</f>
        <v>0</v>
      </c>
      <c r="H29" s="48" t="s">
        <v>26</v>
      </c>
      <c r="I2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50" t="s">
        <v>27</v>
      </c>
      <c r="K29" s="51">
        <f>IFERROR((テーブル141539[[#This Row],[列5]]+テーブル141539[[#This Row],[列7]]/60)*$C$5,"")</f>
        <v>0</v>
      </c>
      <c r="L29" s="52" t="s">
        <v>7</v>
      </c>
      <c r="M29" s="57"/>
      <c r="N29" s="54"/>
      <c r="O29" s="75"/>
      <c r="P29" s="44"/>
    </row>
    <row r="30" spans="1:16" ht="22.5" customHeight="1" thickBot="1">
      <c r="A30" s="23"/>
      <c r="B30" s="58" t="str">
        <f>IF(テーブル141539[[#This Row],[列1]]="",
    "",
    TEXT(テーブル141539[[#This Row],[列1]],"(aaa)"))</f>
        <v/>
      </c>
      <c r="C30" s="19" t="s">
        <v>24</v>
      </c>
      <c r="D30" s="59" t="s">
        <v>25</v>
      </c>
      <c r="E30" s="144" t="s">
        <v>24</v>
      </c>
      <c r="F30" s="20" t="s">
        <v>36</v>
      </c>
      <c r="G30" s="60">
        <f>IF(OR(テーブル141539[[#This Row],[列2]]="",
          テーブル141539[[#This Row],[列4]]=""),
     0,
     IFERROR(HOUR(テーブル141539[[#This Row],[列4]]-テーブル141539[[#This Row],[列15]]-テーブル141539[[#This Row],[列2]]),
                  IFERROR(HOUR(テーブル141539[[#This Row],[列4]]-テーブル141539[[#This Row],[列2]]),
                               0)))</f>
        <v>0</v>
      </c>
      <c r="H30" s="61" t="s">
        <v>26</v>
      </c>
      <c r="I30" s="62"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63" t="s">
        <v>27</v>
      </c>
      <c r="K30" s="64">
        <f>IFERROR((テーブル141539[[#This Row],[列5]]+テーブル141539[[#This Row],[列7]]/60)*$C$5,"")</f>
        <v>0</v>
      </c>
      <c r="L30" s="65" t="s">
        <v>7</v>
      </c>
      <c r="M30" s="66"/>
      <c r="N30" s="67"/>
      <c r="O30" s="75"/>
      <c r="P30" s="44"/>
    </row>
    <row r="31" spans="1:16" ht="22.5" customHeight="1" thickBot="1">
      <c r="A31" s="183" t="s">
        <v>31</v>
      </c>
      <c r="B31" s="184"/>
      <c r="C31" s="185"/>
      <c r="D31" s="186"/>
      <c r="E31" s="187"/>
      <c r="F31" s="93"/>
      <c r="G31" s="188">
        <f>SUM(テーブル141539[[#All],[列5]])+SUM(テーブル141539[[#All],[列7]])/60</f>
        <v>0</v>
      </c>
      <c r="H31" s="189"/>
      <c r="I31" s="190" t="s">
        <v>28</v>
      </c>
      <c r="J31" s="191"/>
      <c r="K31" s="68">
        <f>SUM(テーブル141539[[#All],[列9]])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⑤年月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IF(テーブル141538[[#This Row],[列1]]="",
    "",
    TEXT(テーブル141538[[#This Row],[列1]],"(aaa)"))</f>
        <v/>
      </c>
      <c r="C8" s="15" t="s">
        <v>36</v>
      </c>
      <c r="D8" s="35" t="s">
        <v>17</v>
      </c>
      <c r="E8" s="16" t="s">
        <v>36</v>
      </c>
      <c r="F8" s="142" t="s">
        <v>36</v>
      </c>
      <c r="G8" s="36">
        <f>IF(OR(テーブル141538[[#This Row],[列2]]="",
          テーブル141538[[#This Row],[列4]]=""),
     0,
     IFERROR(HOUR(テーブル141538[[#This Row],[列4]]-テーブル141538[[#This Row],[列15]]-テーブル141538[[#This Row],[列2]]),
                  IFERROR(HOUR(テーブル141538[[#This Row],[列4]]-テーブル141538[[#This Row],[列2]]),
                               0)))</f>
        <v>0</v>
      </c>
      <c r="H8" s="37" t="s">
        <v>26</v>
      </c>
      <c r="I8"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39" t="s">
        <v>27</v>
      </c>
      <c r="K8" s="40">
        <f>IFERROR((テーブル141538[[#This Row],[列5]]+テーブル141538[[#This Row],[列7]]/60)*$C$5,"")</f>
        <v>0</v>
      </c>
      <c r="L8" s="41" t="s">
        <v>7</v>
      </c>
      <c r="M8" s="42"/>
      <c r="N8" s="43"/>
      <c r="O8" s="75"/>
      <c r="P8" s="44"/>
    </row>
    <row r="9" spans="1:16" ht="22.5" customHeight="1">
      <c r="A9" s="22"/>
      <c r="B9" s="45" t="str">
        <f>IF(テーブル141538[[#This Row],[列1]]="",
    "",
    TEXT(テーブル141538[[#This Row],[列1]],"(aaa)"))</f>
        <v/>
      </c>
      <c r="C9" s="17" t="s">
        <v>36</v>
      </c>
      <c r="D9" s="95" t="s">
        <v>17</v>
      </c>
      <c r="E9" s="18" t="s">
        <v>36</v>
      </c>
      <c r="F9" s="143" t="s">
        <v>36</v>
      </c>
      <c r="G9" s="47">
        <f>IF(OR(テーブル141538[[#This Row],[列2]]="",
          テーブル141538[[#This Row],[列4]]=""),
     0,
     IFERROR(HOUR(テーブル141538[[#This Row],[列4]]-テーブル141538[[#This Row],[列15]]-テーブル141538[[#This Row],[列2]]),
                  IFERROR(HOUR(テーブル141538[[#This Row],[列4]]-テーブル141538[[#This Row],[列2]]),
                               0)))</f>
        <v>0</v>
      </c>
      <c r="H9" s="48" t="s">
        <v>26</v>
      </c>
      <c r="I9" s="4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50" t="s">
        <v>27</v>
      </c>
      <c r="K9" s="51">
        <f>IFERROR((テーブル141538[[#This Row],[列5]]+テーブル141538[[#This Row],[列7]]/60)*$C$5,"")</f>
        <v>0</v>
      </c>
      <c r="L9" s="52" t="s">
        <v>7</v>
      </c>
      <c r="M9" s="53"/>
      <c r="N9" s="54"/>
      <c r="O9" s="75"/>
      <c r="P9" s="44"/>
    </row>
    <row r="10" spans="1:16" ht="22.5" customHeight="1">
      <c r="A10" s="22"/>
      <c r="B10" s="55" t="str">
        <f>IF(テーブル141538[[#This Row],[列1]]="",
    "",
    TEXT(テーブル141538[[#This Row],[列1]],"(aaa)"))</f>
        <v/>
      </c>
      <c r="C10" s="17" t="s">
        <v>36</v>
      </c>
      <c r="D10" s="95" t="s">
        <v>17</v>
      </c>
      <c r="E10" s="18" t="s">
        <v>36</v>
      </c>
      <c r="F10" s="143" t="s">
        <v>36</v>
      </c>
      <c r="G10" s="47">
        <f>IF(OR(テーブル141538[[#This Row],[列2]]="",
          テーブル141538[[#This Row],[列4]]=""),
     0,
     IFERROR(HOUR(テーブル141538[[#This Row],[列4]]-テーブル141538[[#This Row],[列15]]-テーブル141538[[#This Row],[列2]]),
                  IFERROR(HOUR(テーブル141538[[#This Row],[列4]]-テーブル141538[[#This Row],[列2]]),
                               0)))</f>
        <v>0</v>
      </c>
      <c r="H10" s="48" t="s">
        <v>26</v>
      </c>
      <c r="I1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50" t="s">
        <v>27</v>
      </c>
      <c r="K10" s="51">
        <f>IFERROR((テーブル141538[[#This Row],[列5]]+テーブル141538[[#This Row],[列7]]/60)*$C$5,"")</f>
        <v>0</v>
      </c>
      <c r="L10" s="52" t="s">
        <v>7</v>
      </c>
      <c r="M10" s="57"/>
      <c r="N10" s="54"/>
      <c r="O10" s="75"/>
      <c r="P10" s="44"/>
    </row>
    <row r="11" spans="1:16" ht="22.5" customHeight="1">
      <c r="A11" s="22"/>
      <c r="B11" s="55" t="str">
        <f>IF(テーブル141538[[#This Row],[列1]]="",
    "",
    TEXT(テーブル141538[[#This Row],[列1]],"(aaa)"))</f>
        <v/>
      </c>
      <c r="C11" s="17" t="s">
        <v>24</v>
      </c>
      <c r="D11" s="95" t="s">
        <v>25</v>
      </c>
      <c r="E11" s="18" t="s">
        <v>24</v>
      </c>
      <c r="F11" s="143" t="s">
        <v>36</v>
      </c>
      <c r="G11" s="47">
        <f>IF(OR(テーブル141538[[#This Row],[列2]]="",
          テーブル141538[[#This Row],[列4]]=""),
     0,
     IFERROR(HOUR(テーブル141538[[#This Row],[列4]]-テーブル141538[[#This Row],[列15]]-テーブル141538[[#This Row],[列2]]),
                  IFERROR(HOUR(テーブル141538[[#This Row],[列4]]-テーブル141538[[#This Row],[列2]]),
                               0)))</f>
        <v>0</v>
      </c>
      <c r="H11" s="48" t="s">
        <v>26</v>
      </c>
      <c r="I1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50" t="s">
        <v>27</v>
      </c>
      <c r="K11" s="51">
        <f>IFERROR((テーブル141538[[#This Row],[列5]]+テーブル141538[[#This Row],[列7]]/60)*$C$5,"")</f>
        <v>0</v>
      </c>
      <c r="L11" s="52" t="s">
        <v>7</v>
      </c>
      <c r="M11" s="57"/>
      <c r="N11" s="54"/>
      <c r="O11" s="75"/>
      <c r="P11" s="44"/>
    </row>
    <row r="12" spans="1:16" ht="22.5" customHeight="1">
      <c r="A12" s="22"/>
      <c r="B12" s="55" t="str">
        <f>IF(テーブル141538[[#This Row],[列1]]="",
    "",
    TEXT(テーブル141538[[#This Row],[列1]],"(aaa)"))</f>
        <v/>
      </c>
      <c r="C12" s="17" t="s">
        <v>24</v>
      </c>
      <c r="D12" s="95" t="s">
        <v>25</v>
      </c>
      <c r="E12" s="18" t="s">
        <v>24</v>
      </c>
      <c r="F12" s="143" t="s">
        <v>36</v>
      </c>
      <c r="G12" s="47">
        <f>IF(OR(テーブル141538[[#This Row],[列2]]="",
          テーブル141538[[#This Row],[列4]]=""),
     0,
     IFERROR(HOUR(テーブル141538[[#This Row],[列4]]-テーブル141538[[#This Row],[列15]]-テーブル141538[[#This Row],[列2]]),
                  IFERROR(HOUR(テーブル141538[[#This Row],[列4]]-テーブル141538[[#This Row],[列2]]),
                               0)))</f>
        <v>0</v>
      </c>
      <c r="H12" s="48" t="s">
        <v>26</v>
      </c>
      <c r="I1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50" t="s">
        <v>27</v>
      </c>
      <c r="K12" s="51">
        <f>IFERROR((テーブル141538[[#This Row],[列5]]+テーブル141538[[#This Row],[列7]]/60)*$C$5,"")</f>
        <v>0</v>
      </c>
      <c r="L12" s="52" t="s">
        <v>7</v>
      </c>
      <c r="M12" s="57"/>
      <c r="N12" s="54"/>
      <c r="O12" s="75"/>
      <c r="P12" s="44"/>
    </row>
    <row r="13" spans="1:16" ht="22.5" customHeight="1">
      <c r="A13" s="22"/>
      <c r="B13" s="55" t="str">
        <f>IF(テーブル141538[[#This Row],[列1]]="",
    "",
    TEXT(テーブル141538[[#This Row],[列1]],"(aaa)"))</f>
        <v/>
      </c>
      <c r="C13" s="17" t="s">
        <v>24</v>
      </c>
      <c r="D13" s="95" t="s">
        <v>25</v>
      </c>
      <c r="E13" s="18" t="s">
        <v>24</v>
      </c>
      <c r="F13" s="143" t="s">
        <v>36</v>
      </c>
      <c r="G13" s="47">
        <f>IF(OR(テーブル141538[[#This Row],[列2]]="",
          テーブル141538[[#This Row],[列4]]=""),
     0,
     IFERROR(HOUR(テーブル141538[[#This Row],[列4]]-テーブル141538[[#This Row],[列15]]-テーブル141538[[#This Row],[列2]]),
                  IFERROR(HOUR(テーブル141538[[#This Row],[列4]]-テーブル141538[[#This Row],[列2]]),
                               0)))</f>
        <v>0</v>
      </c>
      <c r="H13" s="48" t="s">
        <v>26</v>
      </c>
      <c r="I1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50" t="s">
        <v>27</v>
      </c>
      <c r="K13" s="51">
        <f>IFERROR((テーブル141538[[#This Row],[列5]]+テーブル141538[[#This Row],[列7]]/60)*$C$5,"")</f>
        <v>0</v>
      </c>
      <c r="L13" s="52" t="s">
        <v>7</v>
      </c>
      <c r="M13" s="57"/>
      <c r="N13" s="54"/>
      <c r="O13" s="75"/>
      <c r="P13" s="44"/>
    </row>
    <row r="14" spans="1:16" ht="22.5" customHeight="1">
      <c r="A14" s="22"/>
      <c r="B14" s="55" t="str">
        <f>IF(テーブル141538[[#This Row],[列1]]="",
    "",
    TEXT(テーブル141538[[#This Row],[列1]],"(aaa)"))</f>
        <v/>
      </c>
      <c r="C14" s="17" t="s">
        <v>24</v>
      </c>
      <c r="D14" s="95" t="s">
        <v>25</v>
      </c>
      <c r="E14" s="18" t="s">
        <v>24</v>
      </c>
      <c r="F14" s="143" t="s">
        <v>36</v>
      </c>
      <c r="G14" s="47">
        <f>IF(OR(テーブル141538[[#This Row],[列2]]="",
          テーブル141538[[#This Row],[列4]]=""),
     0,
     IFERROR(HOUR(テーブル141538[[#This Row],[列4]]-テーブル141538[[#This Row],[列15]]-テーブル141538[[#This Row],[列2]]),
                  IFERROR(HOUR(テーブル141538[[#This Row],[列4]]-テーブル141538[[#This Row],[列2]]),
                               0)))</f>
        <v>0</v>
      </c>
      <c r="H14" s="48" t="s">
        <v>26</v>
      </c>
      <c r="I1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50" t="s">
        <v>27</v>
      </c>
      <c r="K14" s="51">
        <f>IFERROR((テーブル141538[[#This Row],[列5]]+テーブル141538[[#This Row],[列7]]/60)*$C$5,"")</f>
        <v>0</v>
      </c>
      <c r="L14" s="52" t="s">
        <v>7</v>
      </c>
      <c r="M14" s="57"/>
      <c r="N14" s="54"/>
      <c r="O14" s="75"/>
      <c r="P14" s="44"/>
    </row>
    <row r="15" spans="1:16" ht="22.5" customHeight="1">
      <c r="A15" s="22"/>
      <c r="B15" s="55" t="str">
        <f>IF(テーブル141538[[#This Row],[列1]]="",
    "",
    TEXT(テーブル141538[[#This Row],[列1]],"(aaa)"))</f>
        <v/>
      </c>
      <c r="C15" s="17" t="s">
        <v>24</v>
      </c>
      <c r="D15" s="95" t="s">
        <v>25</v>
      </c>
      <c r="E15" s="18" t="s">
        <v>24</v>
      </c>
      <c r="F15" s="143" t="s">
        <v>36</v>
      </c>
      <c r="G15" s="47">
        <f>IF(OR(テーブル141538[[#This Row],[列2]]="",
          テーブル141538[[#This Row],[列4]]=""),
     0,
     IFERROR(HOUR(テーブル141538[[#This Row],[列4]]-テーブル141538[[#This Row],[列15]]-テーブル141538[[#This Row],[列2]]),
                  IFERROR(HOUR(テーブル141538[[#This Row],[列4]]-テーブル141538[[#This Row],[列2]]),
                               0)))</f>
        <v>0</v>
      </c>
      <c r="H15" s="48" t="s">
        <v>26</v>
      </c>
      <c r="I1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50" t="s">
        <v>27</v>
      </c>
      <c r="K15" s="51">
        <f>IFERROR((テーブル141538[[#This Row],[列5]]+テーブル141538[[#This Row],[列7]]/60)*$C$5,"")</f>
        <v>0</v>
      </c>
      <c r="L15" s="52" t="s">
        <v>7</v>
      </c>
      <c r="M15" s="57"/>
      <c r="N15" s="54"/>
      <c r="O15" s="75"/>
      <c r="P15" s="44"/>
    </row>
    <row r="16" spans="1:16" ht="22.5" customHeight="1">
      <c r="A16" s="22"/>
      <c r="B16" s="55" t="str">
        <f>IF(テーブル141538[[#This Row],[列1]]="",
    "",
    TEXT(テーブル141538[[#This Row],[列1]],"(aaa)"))</f>
        <v/>
      </c>
      <c r="C16" s="17" t="s">
        <v>24</v>
      </c>
      <c r="D16" s="95" t="s">
        <v>25</v>
      </c>
      <c r="E16" s="18" t="s">
        <v>24</v>
      </c>
      <c r="F16" s="143" t="s">
        <v>36</v>
      </c>
      <c r="G16" s="47">
        <f>IF(OR(テーブル141538[[#This Row],[列2]]="",
          テーブル141538[[#This Row],[列4]]=""),
     0,
     IFERROR(HOUR(テーブル141538[[#This Row],[列4]]-テーブル141538[[#This Row],[列15]]-テーブル141538[[#This Row],[列2]]),
                  IFERROR(HOUR(テーブル141538[[#This Row],[列4]]-テーブル141538[[#This Row],[列2]]),
                               0)))</f>
        <v>0</v>
      </c>
      <c r="H16" s="48" t="s">
        <v>26</v>
      </c>
      <c r="I1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50" t="s">
        <v>27</v>
      </c>
      <c r="K16" s="51">
        <f>IFERROR((テーブル141538[[#This Row],[列5]]+テーブル141538[[#This Row],[列7]]/60)*$C$5,"")</f>
        <v>0</v>
      </c>
      <c r="L16" s="52" t="s">
        <v>7</v>
      </c>
      <c r="M16" s="57"/>
      <c r="N16" s="54"/>
      <c r="O16" s="75"/>
      <c r="P16" s="44"/>
    </row>
    <row r="17" spans="1:16" ht="22.5" customHeight="1">
      <c r="A17" s="22"/>
      <c r="B17" s="55" t="str">
        <f>IF(テーブル141538[[#This Row],[列1]]="",
    "",
    TEXT(テーブル141538[[#This Row],[列1]],"(aaa)"))</f>
        <v/>
      </c>
      <c r="C17" s="17" t="s">
        <v>24</v>
      </c>
      <c r="D17" s="95" t="s">
        <v>25</v>
      </c>
      <c r="E17" s="18" t="s">
        <v>24</v>
      </c>
      <c r="F17" s="143" t="s">
        <v>36</v>
      </c>
      <c r="G17" s="47">
        <f>IF(OR(テーブル141538[[#This Row],[列2]]="",
          テーブル141538[[#This Row],[列4]]=""),
     0,
     IFERROR(HOUR(テーブル141538[[#This Row],[列4]]-テーブル141538[[#This Row],[列15]]-テーブル141538[[#This Row],[列2]]),
                  IFERROR(HOUR(テーブル141538[[#This Row],[列4]]-テーブル141538[[#This Row],[列2]]),
                               0)))</f>
        <v>0</v>
      </c>
      <c r="H17" s="48" t="s">
        <v>26</v>
      </c>
      <c r="I1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50" t="s">
        <v>27</v>
      </c>
      <c r="K17" s="51">
        <f>IFERROR((テーブル141538[[#This Row],[列5]]+テーブル141538[[#This Row],[列7]]/60)*$C$5,"")</f>
        <v>0</v>
      </c>
      <c r="L17" s="52" t="s">
        <v>7</v>
      </c>
      <c r="M17" s="57"/>
      <c r="N17" s="54"/>
      <c r="O17" s="75"/>
      <c r="P17" s="44"/>
    </row>
    <row r="18" spans="1:16" ht="22.5" customHeight="1">
      <c r="A18" s="22"/>
      <c r="B18" s="55" t="str">
        <f>IF(テーブル141538[[#This Row],[列1]]="",
    "",
    TEXT(テーブル141538[[#This Row],[列1]],"(aaa)"))</f>
        <v/>
      </c>
      <c r="C18" s="17" t="s">
        <v>24</v>
      </c>
      <c r="D18" s="95" t="s">
        <v>25</v>
      </c>
      <c r="E18" s="18" t="s">
        <v>24</v>
      </c>
      <c r="F18" s="143" t="s">
        <v>36</v>
      </c>
      <c r="G18" s="47">
        <f>IF(OR(テーブル141538[[#This Row],[列2]]="",
          テーブル141538[[#This Row],[列4]]=""),
     0,
     IFERROR(HOUR(テーブル141538[[#This Row],[列4]]-テーブル141538[[#This Row],[列15]]-テーブル141538[[#This Row],[列2]]),
                  IFERROR(HOUR(テーブル141538[[#This Row],[列4]]-テーブル141538[[#This Row],[列2]]),
                               0)))</f>
        <v>0</v>
      </c>
      <c r="H18" s="48" t="s">
        <v>26</v>
      </c>
      <c r="I1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50" t="s">
        <v>27</v>
      </c>
      <c r="K18" s="51">
        <f>IFERROR((テーブル141538[[#This Row],[列5]]+テーブル141538[[#This Row],[列7]]/60)*$C$5,"")</f>
        <v>0</v>
      </c>
      <c r="L18" s="52" t="s">
        <v>7</v>
      </c>
      <c r="M18" s="57"/>
      <c r="N18" s="54"/>
      <c r="O18" s="75"/>
      <c r="P18" s="44"/>
    </row>
    <row r="19" spans="1:16" ht="22.5" customHeight="1">
      <c r="A19" s="22"/>
      <c r="B19" s="55" t="str">
        <f>IF(テーブル141538[[#This Row],[列1]]="",
    "",
    TEXT(テーブル141538[[#This Row],[列1]],"(aaa)"))</f>
        <v/>
      </c>
      <c r="C19" s="17" t="s">
        <v>24</v>
      </c>
      <c r="D19" s="95" t="s">
        <v>25</v>
      </c>
      <c r="E19" s="18" t="s">
        <v>24</v>
      </c>
      <c r="F19" s="143" t="s">
        <v>36</v>
      </c>
      <c r="G19" s="47">
        <f>IF(OR(テーブル141538[[#This Row],[列2]]="",
          テーブル141538[[#This Row],[列4]]=""),
     0,
     IFERROR(HOUR(テーブル141538[[#This Row],[列4]]-テーブル141538[[#This Row],[列15]]-テーブル141538[[#This Row],[列2]]),
                  IFERROR(HOUR(テーブル141538[[#This Row],[列4]]-テーブル141538[[#This Row],[列2]]),
                               0)))</f>
        <v>0</v>
      </c>
      <c r="H19" s="48" t="s">
        <v>26</v>
      </c>
      <c r="I1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50" t="s">
        <v>27</v>
      </c>
      <c r="K19" s="51">
        <f>IFERROR((テーブル141538[[#This Row],[列5]]+テーブル141538[[#This Row],[列7]]/60)*$C$5,"")</f>
        <v>0</v>
      </c>
      <c r="L19" s="52" t="s">
        <v>7</v>
      </c>
      <c r="M19" s="57"/>
      <c r="N19" s="54"/>
      <c r="O19" s="75"/>
      <c r="P19" s="44"/>
    </row>
    <row r="20" spans="1:16" ht="22.5" customHeight="1">
      <c r="A20" s="22"/>
      <c r="B20" s="55" t="str">
        <f>IF(テーブル141538[[#This Row],[列1]]="",
    "",
    TEXT(テーブル141538[[#This Row],[列1]],"(aaa)"))</f>
        <v/>
      </c>
      <c r="C20" s="17" t="s">
        <v>24</v>
      </c>
      <c r="D20" s="95" t="s">
        <v>25</v>
      </c>
      <c r="E20" s="18" t="s">
        <v>24</v>
      </c>
      <c r="F20" s="143" t="s">
        <v>36</v>
      </c>
      <c r="G20" s="47">
        <f>IF(OR(テーブル141538[[#This Row],[列2]]="",
          テーブル141538[[#This Row],[列4]]=""),
     0,
     IFERROR(HOUR(テーブル141538[[#This Row],[列4]]-テーブル141538[[#This Row],[列15]]-テーブル141538[[#This Row],[列2]]),
                  IFERROR(HOUR(テーブル141538[[#This Row],[列4]]-テーブル141538[[#This Row],[列2]]),
                               0)))</f>
        <v>0</v>
      </c>
      <c r="H20" s="48" t="s">
        <v>26</v>
      </c>
      <c r="I2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50" t="s">
        <v>27</v>
      </c>
      <c r="K20" s="51">
        <f>IFERROR((テーブル141538[[#This Row],[列5]]+テーブル141538[[#This Row],[列7]]/60)*$C$5,"")</f>
        <v>0</v>
      </c>
      <c r="L20" s="52" t="s">
        <v>7</v>
      </c>
      <c r="M20" s="57"/>
      <c r="N20" s="54"/>
      <c r="O20" s="75"/>
      <c r="P20" s="44"/>
    </row>
    <row r="21" spans="1:16" ht="22.5" customHeight="1">
      <c r="A21" s="22"/>
      <c r="B21" s="55" t="str">
        <f>IF(テーブル141538[[#This Row],[列1]]="",
    "",
    TEXT(テーブル141538[[#This Row],[列1]],"(aaa)"))</f>
        <v/>
      </c>
      <c r="C21" s="17" t="s">
        <v>24</v>
      </c>
      <c r="D21" s="95" t="s">
        <v>25</v>
      </c>
      <c r="E21" s="18" t="s">
        <v>24</v>
      </c>
      <c r="F21" s="143" t="s">
        <v>36</v>
      </c>
      <c r="G21" s="47">
        <f>IF(OR(テーブル141538[[#This Row],[列2]]="",
          テーブル141538[[#This Row],[列4]]=""),
     0,
     IFERROR(HOUR(テーブル141538[[#This Row],[列4]]-テーブル141538[[#This Row],[列15]]-テーブル141538[[#This Row],[列2]]),
                  IFERROR(HOUR(テーブル141538[[#This Row],[列4]]-テーブル141538[[#This Row],[列2]]),
                               0)))</f>
        <v>0</v>
      </c>
      <c r="H21" s="48" t="s">
        <v>26</v>
      </c>
      <c r="I2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50" t="s">
        <v>27</v>
      </c>
      <c r="K21" s="51">
        <f>IFERROR((テーブル141538[[#This Row],[列5]]+テーブル141538[[#This Row],[列7]]/60)*$C$5,"")</f>
        <v>0</v>
      </c>
      <c r="L21" s="52" t="s">
        <v>7</v>
      </c>
      <c r="M21" s="57"/>
      <c r="N21" s="54"/>
      <c r="O21" s="75"/>
      <c r="P21" s="44"/>
    </row>
    <row r="22" spans="1:16" ht="22.5" customHeight="1">
      <c r="A22" s="22"/>
      <c r="B22" s="55" t="str">
        <f>IF(テーブル141538[[#This Row],[列1]]="",
    "",
    TEXT(テーブル141538[[#This Row],[列1]],"(aaa)"))</f>
        <v/>
      </c>
      <c r="C22" s="17" t="s">
        <v>24</v>
      </c>
      <c r="D22" s="95" t="s">
        <v>25</v>
      </c>
      <c r="E22" s="18" t="s">
        <v>24</v>
      </c>
      <c r="F22" s="143" t="s">
        <v>36</v>
      </c>
      <c r="G22" s="47">
        <f>IF(OR(テーブル141538[[#This Row],[列2]]="",
          テーブル141538[[#This Row],[列4]]=""),
     0,
     IFERROR(HOUR(テーブル141538[[#This Row],[列4]]-テーブル141538[[#This Row],[列15]]-テーブル141538[[#This Row],[列2]]),
                  IFERROR(HOUR(テーブル141538[[#This Row],[列4]]-テーブル141538[[#This Row],[列2]]),
                               0)))</f>
        <v>0</v>
      </c>
      <c r="H22" s="48" t="s">
        <v>26</v>
      </c>
      <c r="I2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50" t="s">
        <v>27</v>
      </c>
      <c r="K22" s="51">
        <f>IFERROR((テーブル141538[[#This Row],[列5]]+テーブル141538[[#This Row],[列7]]/60)*$C$5,"")</f>
        <v>0</v>
      </c>
      <c r="L22" s="52" t="s">
        <v>7</v>
      </c>
      <c r="M22" s="57"/>
      <c r="N22" s="54"/>
      <c r="O22" s="75"/>
      <c r="P22" s="44"/>
    </row>
    <row r="23" spans="1:16" ht="22.5" customHeight="1">
      <c r="A23" s="22"/>
      <c r="B23" s="55" t="str">
        <f>IF(テーブル141538[[#This Row],[列1]]="",
    "",
    TEXT(テーブル141538[[#This Row],[列1]],"(aaa)"))</f>
        <v/>
      </c>
      <c r="C23" s="17" t="s">
        <v>24</v>
      </c>
      <c r="D23" s="95" t="s">
        <v>25</v>
      </c>
      <c r="E23" s="18" t="s">
        <v>24</v>
      </c>
      <c r="F23" s="143" t="s">
        <v>36</v>
      </c>
      <c r="G23" s="47">
        <f>IF(OR(テーブル141538[[#This Row],[列2]]="",
          テーブル141538[[#This Row],[列4]]=""),
     0,
     IFERROR(HOUR(テーブル141538[[#This Row],[列4]]-テーブル141538[[#This Row],[列15]]-テーブル141538[[#This Row],[列2]]),
                  IFERROR(HOUR(テーブル141538[[#This Row],[列4]]-テーブル141538[[#This Row],[列2]]),
                               0)))</f>
        <v>0</v>
      </c>
      <c r="H23" s="48" t="s">
        <v>26</v>
      </c>
      <c r="I2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50" t="s">
        <v>27</v>
      </c>
      <c r="K23" s="51">
        <f>IFERROR((テーブル141538[[#This Row],[列5]]+テーブル141538[[#This Row],[列7]]/60)*$C$5,"")</f>
        <v>0</v>
      </c>
      <c r="L23" s="52" t="s">
        <v>7</v>
      </c>
      <c r="M23" s="57"/>
      <c r="N23" s="54"/>
      <c r="O23" s="75"/>
      <c r="P23" s="44"/>
    </row>
    <row r="24" spans="1:16" ht="22.5" customHeight="1">
      <c r="A24" s="22"/>
      <c r="B24" s="55" t="str">
        <f>IF(テーブル141538[[#This Row],[列1]]="",
    "",
    TEXT(テーブル141538[[#This Row],[列1]],"(aaa)"))</f>
        <v/>
      </c>
      <c r="C24" s="17" t="s">
        <v>24</v>
      </c>
      <c r="D24" s="95" t="s">
        <v>25</v>
      </c>
      <c r="E24" s="18" t="s">
        <v>24</v>
      </c>
      <c r="F24" s="143" t="s">
        <v>36</v>
      </c>
      <c r="G24" s="47">
        <f>IF(OR(テーブル141538[[#This Row],[列2]]="",
          テーブル141538[[#This Row],[列4]]=""),
     0,
     IFERROR(HOUR(テーブル141538[[#This Row],[列4]]-テーブル141538[[#This Row],[列15]]-テーブル141538[[#This Row],[列2]]),
                  IFERROR(HOUR(テーブル141538[[#This Row],[列4]]-テーブル141538[[#This Row],[列2]]),
                               0)))</f>
        <v>0</v>
      </c>
      <c r="H24" s="48" t="s">
        <v>26</v>
      </c>
      <c r="I2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50" t="s">
        <v>27</v>
      </c>
      <c r="K24" s="51">
        <f>IFERROR((テーブル141538[[#This Row],[列5]]+テーブル141538[[#This Row],[列7]]/60)*$C$5,"")</f>
        <v>0</v>
      </c>
      <c r="L24" s="52" t="s">
        <v>7</v>
      </c>
      <c r="M24" s="53"/>
      <c r="N24" s="54"/>
      <c r="O24" s="75"/>
      <c r="P24" s="44"/>
    </row>
    <row r="25" spans="1:16" ht="22.5" customHeight="1">
      <c r="A25" s="22"/>
      <c r="B25" s="55" t="str">
        <f>IF(テーブル141538[[#This Row],[列1]]="",
    "",
    TEXT(テーブル141538[[#This Row],[列1]],"(aaa)"))</f>
        <v/>
      </c>
      <c r="C25" s="17" t="s">
        <v>24</v>
      </c>
      <c r="D25" s="95" t="s">
        <v>25</v>
      </c>
      <c r="E25" s="18" t="s">
        <v>24</v>
      </c>
      <c r="F25" s="143" t="s">
        <v>36</v>
      </c>
      <c r="G25" s="47">
        <f>IF(OR(テーブル141538[[#This Row],[列2]]="",
          テーブル141538[[#This Row],[列4]]=""),
     0,
     IFERROR(HOUR(テーブル141538[[#This Row],[列4]]-テーブル141538[[#This Row],[列15]]-テーブル141538[[#This Row],[列2]]),
                  IFERROR(HOUR(テーブル141538[[#This Row],[列4]]-テーブル141538[[#This Row],[列2]]),
                               0)))</f>
        <v>0</v>
      </c>
      <c r="H25" s="48" t="s">
        <v>26</v>
      </c>
      <c r="I2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50" t="s">
        <v>27</v>
      </c>
      <c r="K25" s="51">
        <f>IFERROR((テーブル141538[[#This Row],[列5]]+テーブル141538[[#This Row],[列7]]/60)*$C$5,"")</f>
        <v>0</v>
      </c>
      <c r="L25" s="52" t="s">
        <v>7</v>
      </c>
      <c r="M25" s="57"/>
      <c r="N25" s="54"/>
      <c r="O25" s="75"/>
      <c r="P25" s="44"/>
    </row>
    <row r="26" spans="1:16" ht="22.5" customHeight="1">
      <c r="A26" s="22"/>
      <c r="B26" s="55" t="str">
        <f>IF(テーブル141538[[#This Row],[列1]]="",
    "",
    TEXT(テーブル141538[[#This Row],[列1]],"(aaa)"))</f>
        <v/>
      </c>
      <c r="C26" s="17" t="s">
        <v>24</v>
      </c>
      <c r="D26" s="95" t="s">
        <v>25</v>
      </c>
      <c r="E26" s="18" t="s">
        <v>24</v>
      </c>
      <c r="F26" s="143" t="s">
        <v>36</v>
      </c>
      <c r="G26" s="47">
        <f>IF(OR(テーブル141538[[#This Row],[列2]]="",
          テーブル141538[[#This Row],[列4]]=""),
     0,
     IFERROR(HOUR(テーブル141538[[#This Row],[列4]]-テーブル141538[[#This Row],[列15]]-テーブル141538[[#This Row],[列2]]),
                  IFERROR(HOUR(テーブル141538[[#This Row],[列4]]-テーブル141538[[#This Row],[列2]]),
                               0)))</f>
        <v>0</v>
      </c>
      <c r="H26" s="48" t="s">
        <v>26</v>
      </c>
      <c r="I2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50" t="s">
        <v>27</v>
      </c>
      <c r="K26" s="51">
        <f>IFERROR((テーブル141538[[#This Row],[列5]]+テーブル141538[[#This Row],[列7]]/60)*$C$5,"")</f>
        <v>0</v>
      </c>
      <c r="L26" s="52" t="s">
        <v>7</v>
      </c>
      <c r="M26" s="57"/>
      <c r="N26" s="54"/>
      <c r="O26" s="75"/>
      <c r="P26" s="44"/>
    </row>
    <row r="27" spans="1:16" ht="22.5" customHeight="1">
      <c r="A27" s="22"/>
      <c r="B27" s="55" t="str">
        <f>IF(テーブル141538[[#This Row],[列1]]="",
    "",
    TEXT(テーブル141538[[#This Row],[列1]],"(aaa)"))</f>
        <v/>
      </c>
      <c r="C27" s="17" t="s">
        <v>24</v>
      </c>
      <c r="D27" s="95" t="s">
        <v>25</v>
      </c>
      <c r="E27" s="18" t="s">
        <v>24</v>
      </c>
      <c r="F27" s="143" t="s">
        <v>36</v>
      </c>
      <c r="G27" s="47">
        <f>IF(OR(テーブル141538[[#This Row],[列2]]="",
          テーブル141538[[#This Row],[列4]]=""),
     0,
     IFERROR(HOUR(テーブル141538[[#This Row],[列4]]-テーブル141538[[#This Row],[列15]]-テーブル141538[[#This Row],[列2]]),
                  IFERROR(HOUR(テーブル141538[[#This Row],[列4]]-テーブル141538[[#This Row],[列2]]),
                               0)))</f>
        <v>0</v>
      </c>
      <c r="H27" s="48" t="s">
        <v>26</v>
      </c>
      <c r="I2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50" t="s">
        <v>27</v>
      </c>
      <c r="K27" s="51">
        <f>IFERROR((テーブル141538[[#This Row],[列5]]+テーブル141538[[#This Row],[列7]]/60)*$C$5,"")</f>
        <v>0</v>
      </c>
      <c r="L27" s="52" t="s">
        <v>7</v>
      </c>
      <c r="M27" s="57"/>
      <c r="N27" s="54"/>
      <c r="O27" s="75"/>
      <c r="P27" s="44"/>
    </row>
    <row r="28" spans="1:16" ht="22.5" customHeight="1">
      <c r="A28" s="22"/>
      <c r="B28" s="55" t="str">
        <f>IF(テーブル141538[[#This Row],[列1]]="",
    "",
    TEXT(テーブル141538[[#This Row],[列1]],"(aaa)"))</f>
        <v/>
      </c>
      <c r="C28" s="17" t="s">
        <v>24</v>
      </c>
      <c r="D28" s="95" t="s">
        <v>25</v>
      </c>
      <c r="E28" s="18" t="s">
        <v>24</v>
      </c>
      <c r="F28" s="143" t="s">
        <v>36</v>
      </c>
      <c r="G28" s="47">
        <f>IF(OR(テーブル141538[[#This Row],[列2]]="",
          テーブル141538[[#This Row],[列4]]=""),
     0,
     IFERROR(HOUR(テーブル141538[[#This Row],[列4]]-テーブル141538[[#This Row],[列15]]-テーブル141538[[#This Row],[列2]]),
                  IFERROR(HOUR(テーブル141538[[#This Row],[列4]]-テーブル141538[[#This Row],[列2]]),
                               0)))</f>
        <v>0</v>
      </c>
      <c r="H28" s="48" t="s">
        <v>26</v>
      </c>
      <c r="I2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50" t="s">
        <v>27</v>
      </c>
      <c r="K28" s="51">
        <f>IFERROR((テーブル141538[[#This Row],[列5]]+テーブル141538[[#This Row],[列7]]/60)*$C$5,"")</f>
        <v>0</v>
      </c>
      <c r="L28" s="52" t="s">
        <v>7</v>
      </c>
      <c r="M28" s="57"/>
      <c r="N28" s="54"/>
      <c r="O28" s="75"/>
      <c r="P28" s="44"/>
    </row>
    <row r="29" spans="1:16" ht="22.5" customHeight="1">
      <c r="A29" s="22"/>
      <c r="B29" s="55" t="str">
        <f>IF(テーブル141538[[#This Row],[列1]]="",
    "",
    TEXT(テーブル141538[[#This Row],[列1]],"(aaa)"))</f>
        <v/>
      </c>
      <c r="C29" s="17" t="s">
        <v>24</v>
      </c>
      <c r="D29" s="95" t="s">
        <v>25</v>
      </c>
      <c r="E29" s="18" t="s">
        <v>24</v>
      </c>
      <c r="F29" s="143" t="s">
        <v>36</v>
      </c>
      <c r="G29" s="47">
        <f>IF(OR(テーブル141538[[#This Row],[列2]]="",
          テーブル141538[[#This Row],[列4]]=""),
     0,
     IFERROR(HOUR(テーブル141538[[#This Row],[列4]]-テーブル141538[[#This Row],[列15]]-テーブル141538[[#This Row],[列2]]),
                  IFERROR(HOUR(テーブル141538[[#This Row],[列4]]-テーブル141538[[#This Row],[列2]]),
                               0)))</f>
        <v>0</v>
      </c>
      <c r="H29" s="48" t="s">
        <v>26</v>
      </c>
      <c r="I2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50" t="s">
        <v>27</v>
      </c>
      <c r="K29" s="51">
        <f>IFERROR((テーブル141538[[#This Row],[列5]]+テーブル141538[[#This Row],[列7]]/60)*$C$5,"")</f>
        <v>0</v>
      </c>
      <c r="L29" s="52" t="s">
        <v>7</v>
      </c>
      <c r="M29" s="57"/>
      <c r="N29" s="54"/>
      <c r="O29" s="75"/>
      <c r="P29" s="44"/>
    </row>
    <row r="30" spans="1:16" ht="22.5" customHeight="1" thickBot="1">
      <c r="A30" s="23"/>
      <c r="B30" s="58" t="str">
        <f>IF(テーブル141538[[#This Row],[列1]]="",
    "",
    TEXT(テーブル141538[[#This Row],[列1]],"(aaa)"))</f>
        <v/>
      </c>
      <c r="C30" s="19" t="s">
        <v>24</v>
      </c>
      <c r="D30" s="59" t="s">
        <v>25</v>
      </c>
      <c r="E30" s="144" t="s">
        <v>24</v>
      </c>
      <c r="F30" s="20" t="s">
        <v>36</v>
      </c>
      <c r="G30" s="60">
        <f>IF(OR(テーブル141538[[#This Row],[列2]]="",
          テーブル141538[[#This Row],[列4]]=""),
     0,
     IFERROR(HOUR(テーブル141538[[#This Row],[列4]]-テーブル141538[[#This Row],[列15]]-テーブル141538[[#This Row],[列2]]),
                  IFERROR(HOUR(テーブル141538[[#This Row],[列4]]-テーブル141538[[#This Row],[列2]]),
                               0)))</f>
        <v>0</v>
      </c>
      <c r="H30" s="61" t="s">
        <v>26</v>
      </c>
      <c r="I30" s="62"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63" t="s">
        <v>27</v>
      </c>
      <c r="K30" s="64">
        <f>IFERROR((テーブル141538[[#This Row],[列5]]+テーブル141538[[#This Row],[列7]]/60)*$C$5,"")</f>
        <v>0</v>
      </c>
      <c r="L30" s="65" t="s">
        <v>7</v>
      </c>
      <c r="M30" s="66"/>
      <c r="N30" s="67"/>
      <c r="O30" s="75"/>
      <c r="P30" s="44"/>
    </row>
    <row r="31" spans="1:16" ht="22.5" customHeight="1" thickBot="1">
      <c r="A31" s="183" t="s">
        <v>31</v>
      </c>
      <c r="B31" s="184"/>
      <c r="C31" s="185"/>
      <c r="D31" s="186"/>
      <c r="E31" s="187"/>
      <c r="F31" s="93"/>
      <c r="G31" s="188">
        <f>SUM(テーブル141538[[#All],[列5]])+SUM(テーブル141538[[#All],[列7]])/60</f>
        <v>0</v>
      </c>
      <c r="H31" s="189"/>
      <c r="I31" s="190" t="s">
        <v>28</v>
      </c>
      <c r="J31" s="191"/>
      <c r="K31" s="68">
        <f>SUM(テーブル141538[[#All],[列9]])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⑥年月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IF(テーブル141523[[#This Row],[列1]]="",
    "",
    TEXT(テーブル141523[[#This Row],[列1]],"(aaa)"))</f>
        <v/>
      </c>
      <c r="C8" s="15" t="s">
        <v>36</v>
      </c>
      <c r="D8" s="35" t="s">
        <v>17</v>
      </c>
      <c r="E8" s="16" t="s">
        <v>36</v>
      </c>
      <c r="F8" s="142" t="s">
        <v>36</v>
      </c>
      <c r="G8" s="36">
        <f>IF(OR(テーブル141523[[#This Row],[列2]]="",
          テーブル141523[[#This Row],[列4]]=""),
     0,
     IFERROR(HOUR(テーブル141523[[#This Row],[列4]]-テーブル141523[[#This Row],[列15]]-テーブル141523[[#This Row],[列2]]),
                  IFERROR(HOUR(テーブル141523[[#This Row],[列4]]-テーブル141523[[#This Row],[列2]]),
                               0)))</f>
        <v>0</v>
      </c>
      <c r="H8" s="37" t="s">
        <v>26</v>
      </c>
      <c r="I8"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39" t="s">
        <v>27</v>
      </c>
      <c r="K8" s="40">
        <f>IFERROR((テーブル141523[[#This Row],[列5]]+テーブル141523[[#This Row],[列7]]/60)*$C$5,"")</f>
        <v>0</v>
      </c>
      <c r="L8" s="41" t="s">
        <v>7</v>
      </c>
      <c r="M8" s="42"/>
      <c r="N8" s="43"/>
      <c r="O8" s="75"/>
      <c r="P8" s="44"/>
    </row>
    <row r="9" spans="1:16" ht="22.5" customHeight="1">
      <c r="A9" s="22"/>
      <c r="B9" s="45" t="str">
        <f>IF(テーブル141523[[#This Row],[列1]]="",
    "",
    TEXT(テーブル141523[[#This Row],[列1]],"(aaa)"))</f>
        <v/>
      </c>
      <c r="C9" s="17" t="s">
        <v>36</v>
      </c>
      <c r="D9" s="95" t="s">
        <v>17</v>
      </c>
      <c r="E9" s="18" t="s">
        <v>36</v>
      </c>
      <c r="F9" s="143" t="s">
        <v>36</v>
      </c>
      <c r="G9" s="47">
        <f>IF(OR(テーブル141523[[#This Row],[列2]]="",
          テーブル141523[[#This Row],[列4]]=""),
     0,
     IFERROR(HOUR(テーブル141523[[#This Row],[列4]]-テーブル141523[[#This Row],[列15]]-テーブル141523[[#This Row],[列2]]),
                  IFERROR(HOUR(テーブル141523[[#This Row],[列4]]-テーブル141523[[#This Row],[列2]]),
                               0)))</f>
        <v>0</v>
      </c>
      <c r="H9" s="48" t="s">
        <v>26</v>
      </c>
      <c r="I9" s="4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50" t="s">
        <v>27</v>
      </c>
      <c r="K9" s="51">
        <f>IFERROR((テーブル141523[[#This Row],[列5]]+テーブル141523[[#This Row],[列7]]/60)*$C$5,"")</f>
        <v>0</v>
      </c>
      <c r="L9" s="52" t="s">
        <v>7</v>
      </c>
      <c r="M9" s="53"/>
      <c r="N9" s="54"/>
      <c r="O9" s="75"/>
      <c r="P9" s="44"/>
    </row>
    <row r="10" spans="1:16" ht="22.5" customHeight="1">
      <c r="A10" s="22"/>
      <c r="B10" s="55" t="str">
        <f>IF(テーブル141523[[#This Row],[列1]]="",
    "",
    TEXT(テーブル141523[[#This Row],[列1]],"(aaa)"))</f>
        <v/>
      </c>
      <c r="C10" s="17" t="s">
        <v>36</v>
      </c>
      <c r="D10" s="95" t="s">
        <v>17</v>
      </c>
      <c r="E10" s="18" t="s">
        <v>36</v>
      </c>
      <c r="F10" s="143" t="s">
        <v>36</v>
      </c>
      <c r="G10" s="47">
        <f>IF(OR(テーブル141523[[#This Row],[列2]]="",
          テーブル141523[[#This Row],[列4]]=""),
     0,
     IFERROR(HOUR(テーブル141523[[#This Row],[列4]]-テーブル141523[[#This Row],[列15]]-テーブル141523[[#This Row],[列2]]),
                  IFERROR(HOUR(テーブル141523[[#This Row],[列4]]-テーブル141523[[#This Row],[列2]]),
                               0)))</f>
        <v>0</v>
      </c>
      <c r="H10" s="48" t="s">
        <v>26</v>
      </c>
      <c r="I1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50" t="s">
        <v>27</v>
      </c>
      <c r="K10" s="51">
        <f>IFERROR((テーブル141523[[#This Row],[列5]]+テーブル141523[[#This Row],[列7]]/60)*$C$5,"")</f>
        <v>0</v>
      </c>
      <c r="L10" s="52" t="s">
        <v>7</v>
      </c>
      <c r="M10" s="57"/>
      <c r="N10" s="54"/>
      <c r="O10" s="75"/>
      <c r="P10" s="44"/>
    </row>
    <row r="11" spans="1:16" ht="22.5" customHeight="1">
      <c r="A11" s="22"/>
      <c r="B11" s="55" t="str">
        <f>IF(テーブル141523[[#This Row],[列1]]="",
    "",
    TEXT(テーブル141523[[#This Row],[列1]],"(aaa)"))</f>
        <v/>
      </c>
      <c r="C11" s="17" t="s">
        <v>24</v>
      </c>
      <c r="D11" s="95" t="s">
        <v>25</v>
      </c>
      <c r="E11" s="18" t="s">
        <v>24</v>
      </c>
      <c r="F11" s="143" t="s">
        <v>36</v>
      </c>
      <c r="G11" s="47">
        <f>IF(OR(テーブル141523[[#This Row],[列2]]="",
          テーブル141523[[#This Row],[列4]]=""),
     0,
     IFERROR(HOUR(テーブル141523[[#This Row],[列4]]-テーブル141523[[#This Row],[列15]]-テーブル141523[[#This Row],[列2]]),
                  IFERROR(HOUR(テーブル141523[[#This Row],[列4]]-テーブル141523[[#This Row],[列2]]),
                               0)))</f>
        <v>0</v>
      </c>
      <c r="H11" s="48" t="s">
        <v>26</v>
      </c>
      <c r="I1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50" t="s">
        <v>27</v>
      </c>
      <c r="K11" s="51">
        <f>IFERROR((テーブル141523[[#This Row],[列5]]+テーブル141523[[#This Row],[列7]]/60)*$C$5,"")</f>
        <v>0</v>
      </c>
      <c r="L11" s="52" t="s">
        <v>7</v>
      </c>
      <c r="M11" s="57"/>
      <c r="N11" s="54"/>
      <c r="O11" s="75"/>
      <c r="P11" s="44"/>
    </row>
    <row r="12" spans="1:16" ht="22.5" customHeight="1">
      <c r="A12" s="22"/>
      <c r="B12" s="55" t="str">
        <f>IF(テーブル141523[[#This Row],[列1]]="",
    "",
    TEXT(テーブル141523[[#This Row],[列1]],"(aaa)"))</f>
        <v/>
      </c>
      <c r="C12" s="17" t="s">
        <v>24</v>
      </c>
      <c r="D12" s="95" t="s">
        <v>25</v>
      </c>
      <c r="E12" s="18" t="s">
        <v>24</v>
      </c>
      <c r="F12" s="143" t="s">
        <v>36</v>
      </c>
      <c r="G12" s="47">
        <f>IF(OR(テーブル141523[[#This Row],[列2]]="",
          テーブル141523[[#This Row],[列4]]=""),
     0,
     IFERROR(HOUR(テーブル141523[[#This Row],[列4]]-テーブル141523[[#This Row],[列15]]-テーブル141523[[#This Row],[列2]]),
                  IFERROR(HOUR(テーブル141523[[#This Row],[列4]]-テーブル141523[[#This Row],[列2]]),
                               0)))</f>
        <v>0</v>
      </c>
      <c r="H12" s="48" t="s">
        <v>26</v>
      </c>
      <c r="I1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50" t="s">
        <v>27</v>
      </c>
      <c r="K12" s="51">
        <f>IFERROR((テーブル141523[[#This Row],[列5]]+テーブル141523[[#This Row],[列7]]/60)*$C$5,"")</f>
        <v>0</v>
      </c>
      <c r="L12" s="52" t="s">
        <v>7</v>
      </c>
      <c r="M12" s="57"/>
      <c r="N12" s="54"/>
      <c r="O12" s="75"/>
      <c r="P12" s="44"/>
    </row>
    <row r="13" spans="1:16" ht="22.5" customHeight="1">
      <c r="A13" s="22"/>
      <c r="B13" s="55" t="str">
        <f>IF(テーブル141523[[#This Row],[列1]]="",
    "",
    TEXT(テーブル141523[[#This Row],[列1]],"(aaa)"))</f>
        <v/>
      </c>
      <c r="C13" s="17" t="s">
        <v>24</v>
      </c>
      <c r="D13" s="95" t="s">
        <v>25</v>
      </c>
      <c r="E13" s="18" t="s">
        <v>24</v>
      </c>
      <c r="F13" s="143" t="s">
        <v>36</v>
      </c>
      <c r="G13" s="47">
        <f>IF(OR(テーブル141523[[#This Row],[列2]]="",
          テーブル141523[[#This Row],[列4]]=""),
     0,
     IFERROR(HOUR(テーブル141523[[#This Row],[列4]]-テーブル141523[[#This Row],[列15]]-テーブル141523[[#This Row],[列2]]),
                  IFERROR(HOUR(テーブル141523[[#This Row],[列4]]-テーブル141523[[#This Row],[列2]]),
                               0)))</f>
        <v>0</v>
      </c>
      <c r="H13" s="48" t="s">
        <v>26</v>
      </c>
      <c r="I1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50" t="s">
        <v>27</v>
      </c>
      <c r="K13" s="51">
        <f>IFERROR((テーブル141523[[#This Row],[列5]]+テーブル141523[[#This Row],[列7]]/60)*$C$5,"")</f>
        <v>0</v>
      </c>
      <c r="L13" s="52" t="s">
        <v>7</v>
      </c>
      <c r="M13" s="57"/>
      <c r="N13" s="54"/>
      <c r="O13" s="75"/>
      <c r="P13" s="44"/>
    </row>
    <row r="14" spans="1:16" ht="22.5" customHeight="1">
      <c r="A14" s="22"/>
      <c r="B14" s="55" t="str">
        <f>IF(テーブル141523[[#This Row],[列1]]="",
    "",
    TEXT(テーブル141523[[#This Row],[列1]],"(aaa)"))</f>
        <v/>
      </c>
      <c r="C14" s="17" t="s">
        <v>24</v>
      </c>
      <c r="D14" s="95" t="s">
        <v>25</v>
      </c>
      <c r="E14" s="18" t="s">
        <v>24</v>
      </c>
      <c r="F14" s="143" t="s">
        <v>36</v>
      </c>
      <c r="G14" s="47">
        <f>IF(OR(テーブル141523[[#This Row],[列2]]="",
          テーブル141523[[#This Row],[列4]]=""),
     0,
     IFERROR(HOUR(テーブル141523[[#This Row],[列4]]-テーブル141523[[#This Row],[列15]]-テーブル141523[[#This Row],[列2]]),
                  IFERROR(HOUR(テーブル141523[[#This Row],[列4]]-テーブル141523[[#This Row],[列2]]),
                               0)))</f>
        <v>0</v>
      </c>
      <c r="H14" s="48" t="s">
        <v>26</v>
      </c>
      <c r="I1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50" t="s">
        <v>27</v>
      </c>
      <c r="K14" s="51">
        <f>IFERROR((テーブル141523[[#This Row],[列5]]+テーブル141523[[#This Row],[列7]]/60)*$C$5,"")</f>
        <v>0</v>
      </c>
      <c r="L14" s="52" t="s">
        <v>7</v>
      </c>
      <c r="M14" s="57"/>
      <c r="N14" s="54"/>
      <c r="O14" s="75"/>
      <c r="P14" s="44"/>
    </row>
    <row r="15" spans="1:16" ht="22.5" customHeight="1">
      <c r="A15" s="22"/>
      <c r="B15" s="55" t="str">
        <f>IF(テーブル141523[[#This Row],[列1]]="",
    "",
    TEXT(テーブル141523[[#This Row],[列1]],"(aaa)"))</f>
        <v/>
      </c>
      <c r="C15" s="17" t="s">
        <v>24</v>
      </c>
      <c r="D15" s="95" t="s">
        <v>25</v>
      </c>
      <c r="E15" s="18" t="s">
        <v>24</v>
      </c>
      <c r="F15" s="143" t="s">
        <v>36</v>
      </c>
      <c r="G15" s="47">
        <f>IF(OR(テーブル141523[[#This Row],[列2]]="",
          テーブル141523[[#This Row],[列4]]=""),
     0,
     IFERROR(HOUR(テーブル141523[[#This Row],[列4]]-テーブル141523[[#This Row],[列15]]-テーブル141523[[#This Row],[列2]]),
                  IFERROR(HOUR(テーブル141523[[#This Row],[列4]]-テーブル141523[[#This Row],[列2]]),
                               0)))</f>
        <v>0</v>
      </c>
      <c r="H15" s="48" t="s">
        <v>26</v>
      </c>
      <c r="I1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50" t="s">
        <v>27</v>
      </c>
      <c r="K15" s="51">
        <f>IFERROR((テーブル141523[[#This Row],[列5]]+テーブル141523[[#This Row],[列7]]/60)*$C$5,"")</f>
        <v>0</v>
      </c>
      <c r="L15" s="52" t="s">
        <v>7</v>
      </c>
      <c r="M15" s="57"/>
      <c r="N15" s="54"/>
      <c r="O15" s="75"/>
      <c r="P15" s="44"/>
    </row>
    <row r="16" spans="1:16" ht="22.5" customHeight="1">
      <c r="A16" s="22"/>
      <c r="B16" s="55" t="str">
        <f>IF(テーブル141523[[#This Row],[列1]]="",
    "",
    TEXT(テーブル141523[[#This Row],[列1]],"(aaa)"))</f>
        <v/>
      </c>
      <c r="C16" s="17" t="s">
        <v>24</v>
      </c>
      <c r="D16" s="95" t="s">
        <v>25</v>
      </c>
      <c r="E16" s="18" t="s">
        <v>24</v>
      </c>
      <c r="F16" s="143" t="s">
        <v>36</v>
      </c>
      <c r="G16" s="47">
        <f>IF(OR(テーブル141523[[#This Row],[列2]]="",
          テーブル141523[[#This Row],[列4]]=""),
     0,
     IFERROR(HOUR(テーブル141523[[#This Row],[列4]]-テーブル141523[[#This Row],[列15]]-テーブル141523[[#This Row],[列2]]),
                  IFERROR(HOUR(テーブル141523[[#This Row],[列4]]-テーブル141523[[#This Row],[列2]]),
                               0)))</f>
        <v>0</v>
      </c>
      <c r="H16" s="48" t="s">
        <v>26</v>
      </c>
      <c r="I1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50" t="s">
        <v>27</v>
      </c>
      <c r="K16" s="51">
        <f>IFERROR((テーブル141523[[#This Row],[列5]]+テーブル141523[[#This Row],[列7]]/60)*$C$5,"")</f>
        <v>0</v>
      </c>
      <c r="L16" s="52" t="s">
        <v>7</v>
      </c>
      <c r="M16" s="57"/>
      <c r="N16" s="54"/>
      <c r="O16" s="75"/>
      <c r="P16" s="44"/>
    </row>
    <row r="17" spans="1:16" ht="22.5" customHeight="1">
      <c r="A17" s="22"/>
      <c r="B17" s="55" t="str">
        <f>IF(テーブル141523[[#This Row],[列1]]="",
    "",
    TEXT(テーブル141523[[#This Row],[列1]],"(aaa)"))</f>
        <v/>
      </c>
      <c r="C17" s="17" t="s">
        <v>24</v>
      </c>
      <c r="D17" s="95" t="s">
        <v>25</v>
      </c>
      <c r="E17" s="18" t="s">
        <v>24</v>
      </c>
      <c r="F17" s="143" t="s">
        <v>36</v>
      </c>
      <c r="G17" s="47">
        <f>IF(OR(テーブル141523[[#This Row],[列2]]="",
          テーブル141523[[#This Row],[列4]]=""),
     0,
     IFERROR(HOUR(テーブル141523[[#This Row],[列4]]-テーブル141523[[#This Row],[列15]]-テーブル141523[[#This Row],[列2]]),
                  IFERROR(HOUR(テーブル141523[[#This Row],[列4]]-テーブル141523[[#This Row],[列2]]),
                               0)))</f>
        <v>0</v>
      </c>
      <c r="H17" s="48" t="s">
        <v>26</v>
      </c>
      <c r="I1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50" t="s">
        <v>27</v>
      </c>
      <c r="K17" s="51">
        <f>IFERROR((テーブル141523[[#This Row],[列5]]+テーブル141523[[#This Row],[列7]]/60)*$C$5,"")</f>
        <v>0</v>
      </c>
      <c r="L17" s="52" t="s">
        <v>7</v>
      </c>
      <c r="M17" s="57"/>
      <c r="N17" s="54"/>
      <c r="O17" s="75"/>
      <c r="P17" s="44"/>
    </row>
    <row r="18" spans="1:16" ht="22.5" customHeight="1">
      <c r="A18" s="22"/>
      <c r="B18" s="55" t="str">
        <f>IF(テーブル141523[[#This Row],[列1]]="",
    "",
    TEXT(テーブル141523[[#This Row],[列1]],"(aaa)"))</f>
        <v/>
      </c>
      <c r="C18" s="17" t="s">
        <v>24</v>
      </c>
      <c r="D18" s="95" t="s">
        <v>25</v>
      </c>
      <c r="E18" s="18" t="s">
        <v>24</v>
      </c>
      <c r="F18" s="143" t="s">
        <v>36</v>
      </c>
      <c r="G18" s="47">
        <f>IF(OR(テーブル141523[[#This Row],[列2]]="",
          テーブル141523[[#This Row],[列4]]=""),
     0,
     IFERROR(HOUR(テーブル141523[[#This Row],[列4]]-テーブル141523[[#This Row],[列15]]-テーブル141523[[#This Row],[列2]]),
                  IFERROR(HOUR(テーブル141523[[#This Row],[列4]]-テーブル141523[[#This Row],[列2]]),
                               0)))</f>
        <v>0</v>
      </c>
      <c r="H18" s="48" t="s">
        <v>26</v>
      </c>
      <c r="I1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50" t="s">
        <v>27</v>
      </c>
      <c r="K18" s="51">
        <f>IFERROR((テーブル141523[[#This Row],[列5]]+テーブル141523[[#This Row],[列7]]/60)*$C$5,"")</f>
        <v>0</v>
      </c>
      <c r="L18" s="52" t="s">
        <v>7</v>
      </c>
      <c r="M18" s="57"/>
      <c r="N18" s="54"/>
      <c r="O18" s="75"/>
      <c r="P18" s="44"/>
    </row>
    <row r="19" spans="1:16" ht="22.5" customHeight="1">
      <c r="A19" s="22"/>
      <c r="B19" s="55" t="str">
        <f>IF(テーブル141523[[#This Row],[列1]]="",
    "",
    TEXT(テーブル141523[[#This Row],[列1]],"(aaa)"))</f>
        <v/>
      </c>
      <c r="C19" s="17" t="s">
        <v>24</v>
      </c>
      <c r="D19" s="95" t="s">
        <v>25</v>
      </c>
      <c r="E19" s="18" t="s">
        <v>24</v>
      </c>
      <c r="F19" s="143" t="s">
        <v>36</v>
      </c>
      <c r="G19" s="47">
        <f>IF(OR(テーブル141523[[#This Row],[列2]]="",
          テーブル141523[[#This Row],[列4]]=""),
     0,
     IFERROR(HOUR(テーブル141523[[#This Row],[列4]]-テーブル141523[[#This Row],[列15]]-テーブル141523[[#This Row],[列2]]),
                  IFERROR(HOUR(テーブル141523[[#This Row],[列4]]-テーブル141523[[#This Row],[列2]]),
                               0)))</f>
        <v>0</v>
      </c>
      <c r="H19" s="48" t="s">
        <v>26</v>
      </c>
      <c r="I1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50" t="s">
        <v>27</v>
      </c>
      <c r="K19" s="51">
        <f>IFERROR((テーブル141523[[#This Row],[列5]]+テーブル141523[[#This Row],[列7]]/60)*$C$5,"")</f>
        <v>0</v>
      </c>
      <c r="L19" s="52" t="s">
        <v>7</v>
      </c>
      <c r="M19" s="57"/>
      <c r="N19" s="54"/>
      <c r="O19" s="75"/>
      <c r="P19" s="44"/>
    </row>
    <row r="20" spans="1:16" ht="22.5" customHeight="1">
      <c r="A20" s="22"/>
      <c r="B20" s="55" t="str">
        <f>IF(テーブル141523[[#This Row],[列1]]="",
    "",
    TEXT(テーブル141523[[#This Row],[列1]],"(aaa)"))</f>
        <v/>
      </c>
      <c r="C20" s="17" t="s">
        <v>24</v>
      </c>
      <c r="D20" s="95" t="s">
        <v>25</v>
      </c>
      <c r="E20" s="18" t="s">
        <v>24</v>
      </c>
      <c r="F20" s="143" t="s">
        <v>36</v>
      </c>
      <c r="G20" s="47">
        <f>IF(OR(テーブル141523[[#This Row],[列2]]="",
          テーブル141523[[#This Row],[列4]]=""),
     0,
     IFERROR(HOUR(テーブル141523[[#This Row],[列4]]-テーブル141523[[#This Row],[列15]]-テーブル141523[[#This Row],[列2]]),
                  IFERROR(HOUR(テーブル141523[[#This Row],[列4]]-テーブル141523[[#This Row],[列2]]),
                               0)))</f>
        <v>0</v>
      </c>
      <c r="H20" s="48" t="s">
        <v>26</v>
      </c>
      <c r="I2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50" t="s">
        <v>27</v>
      </c>
      <c r="K20" s="51">
        <f>IFERROR((テーブル141523[[#This Row],[列5]]+テーブル141523[[#This Row],[列7]]/60)*$C$5,"")</f>
        <v>0</v>
      </c>
      <c r="L20" s="52" t="s">
        <v>7</v>
      </c>
      <c r="M20" s="57"/>
      <c r="N20" s="54"/>
      <c r="O20" s="75"/>
      <c r="P20" s="44"/>
    </row>
    <row r="21" spans="1:16" ht="22.5" customHeight="1">
      <c r="A21" s="22"/>
      <c r="B21" s="55" t="str">
        <f>IF(テーブル141523[[#This Row],[列1]]="",
    "",
    TEXT(テーブル141523[[#This Row],[列1]],"(aaa)"))</f>
        <v/>
      </c>
      <c r="C21" s="17" t="s">
        <v>24</v>
      </c>
      <c r="D21" s="95" t="s">
        <v>25</v>
      </c>
      <c r="E21" s="18" t="s">
        <v>24</v>
      </c>
      <c r="F21" s="143" t="s">
        <v>36</v>
      </c>
      <c r="G21" s="47">
        <f>IF(OR(テーブル141523[[#This Row],[列2]]="",
          テーブル141523[[#This Row],[列4]]=""),
     0,
     IFERROR(HOUR(テーブル141523[[#This Row],[列4]]-テーブル141523[[#This Row],[列15]]-テーブル141523[[#This Row],[列2]]),
                  IFERROR(HOUR(テーブル141523[[#This Row],[列4]]-テーブル141523[[#This Row],[列2]]),
                               0)))</f>
        <v>0</v>
      </c>
      <c r="H21" s="48" t="s">
        <v>26</v>
      </c>
      <c r="I2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50" t="s">
        <v>27</v>
      </c>
      <c r="K21" s="51">
        <f>IFERROR((テーブル141523[[#This Row],[列5]]+テーブル141523[[#This Row],[列7]]/60)*$C$5,"")</f>
        <v>0</v>
      </c>
      <c r="L21" s="52" t="s">
        <v>7</v>
      </c>
      <c r="M21" s="57"/>
      <c r="N21" s="54"/>
      <c r="O21" s="75"/>
      <c r="P21" s="44"/>
    </row>
    <row r="22" spans="1:16" ht="22.5" customHeight="1">
      <c r="A22" s="22"/>
      <c r="B22" s="55" t="str">
        <f>IF(テーブル141523[[#This Row],[列1]]="",
    "",
    TEXT(テーブル141523[[#This Row],[列1]],"(aaa)"))</f>
        <v/>
      </c>
      <c r="C22" s="17" t="s">
        <v>24</v>
      </c>
      <c r="D22" s="95" t="s">
        <v>25</v>
      </c>
      <c r="E22" s="18" t="s">
        <v>24</v>
      </c>
      <c r="F22" s="143" t="s">
        <v>36</v>
      </c>
      <c r="G22" s="47">
        <f>IF(OR(テーブル141523[[#This Row],[列2]]="",
          テーブル141523[[#This Row],[列4]]=""),
     0,
     IFERROR(HOUR(テーブル141523[[#This Row],[列4]]-テーブル141523[[#This Row],[列15]]-テーブル141523[[#This Row],[列2]]),
                  IFERROR(HOUR(テーブル141523[[#This Row],[列4]]-テーブル141523[[#This Row],[列2]]),
                               0)))</f>
        <v>0</v>
      </c>
      <c r="H22" s="48" t="s">
        <v>26</v>
      </c>
      <c r="I2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50" t="s">
        <v>27</v>
      </c>
      <c r="K22" s="51">
        <f>IFERROR((テーブル141523[[#This Row],[列5]]+テーブル141523[[#This Row],[列7]]/60)*$C$5,"")</f>
        <v>0</v>
      </c>
      <c r="L22" s="52" t="s">
        <v>7</v>
      </c>
      <c r="M22" s="57"/>
      <c r="N22" s="54"/>
      <c r="O22" s="75"/>
      <c r="P22" s="44"/>
    </row>
    <row r="23" spans="1:16" ht="22.5" customHeight="1">
      <c r="A23" s="22"/>
      <c r="B23" s="55" t="str">
        <f>IF(テーブル141523[[#This Row],[列1]]="",
    "",
    TEXT(テーブル141523[[#This Row],[列1]],"(aaa)"))</f>
        <v/>
      </c>
      <c r="C23" s="17" t="s">
        <v>24</v>
      </c>
      <c r="D23" s="95" t="s">
        <v>25</v>
      </c>
      <c r="E23" s="18" t="s">
        <v>24</v>
      </c>
      <c r="F23" s="143" t="s">
        <v>36</v>
      </c>
      <c r="G23" s="47">
        <f>IF(OR(テーブル141523[[#This Row],[列2]]="",
          テーブル141523[[#This Row],[列4]]=""),
     0,
     IFERROR(HOUR(テーブル141523[[#This Row],[列4]]-テーブル141523[[#This Row],[列15]]-テーブル141523[[#This Row],[列2]]),
                  IFERROR(HOUR(テーブル141523[[#This Row],[列4]]-テーブル141523[[#This Row],[列2]]),
                               0)))</f>
        <v>0</v>
      </c>
      <c r="H23" s="48" t="s">
        <v>26</v>
      </c>
      <c r="I2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50" t="s">
        <v>27</v>
      </c>
      <c r="K23" s="51">
        <f>IFERROR((テーブル141523[[#This Row],[列5]]+テーブル141523[[#This Row],[列7]]/60)*$C$5,"")</f>
        <v>0</v>
      </c>
      <c r="L23" s="52" t="s">
        <v>7</v>
      </c>
      <c r="M23" s="57"/>
      <c r="N23" s="54"/>
      <c r="O23" s="75"/>
      <c r="P23" s="44"/>
    </row>
    <row r="24" spans="1:16" ht="22.5" customHeight="1">
      <c r="A24" s="22"/>
      <c r="B24" s="55" t="str">
        <f>IF(テーブル141523[[#This Row],[列1]]="",
    "",
    TEXT(テーブル141523[[#This Row],[列1]],"(aaa)"))</f>
        <v/>
      </c>
      <c r="C24" s="17" t="s">
        <v>24</v>
      </c>
      <c r="D24" s="95" t="s">
        <v>25</v>
      </c>
      <c r="E24" s="18" t="s">
        <v>24</v>
      </c>
      <c r="F24" s="143" t="s">
        <v>36</v>
      </c>
      <c r="G24" s="47">
        <f>IF(OR(テーブル141523[[#This Row],[列2]]="",
          テーブル141523[[#This Row],[列4]]=""),
     0,
     IFERROR(HOUR(テーブル141523[[#This Row],[列4]]-テーブル141523[[#This Row],[列15]]-テーブル141523[[#This Row],[列2]]),
                  IFERROR(HOUR(テーブル141523[[#This Row],[列4]]-テーブル141523[[#This Row],[列2]]),
                               0)))</f>
        <v>0</v>
      </c>
      <c r="H24" s="48" t="s">
        <v>26</v>
      </c>
      <c r="I2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50" t="s">
        <v>27</v>
      </c>
      <c r="K24" s="51">
        <f>IFERROR((テーブル141523[[#This Row],[列5]]+テーブル141523[[#This Row],[列7]]/60)*$C$5,"")</f>
        <v>0</v>
      </c>
      <c r="L24" s="52" t="s">
        <v>7</v>
      </c>
      <c r="M24" s="53"/>
      <c r="N24" s="54"/>
      <c r="O24" s="75"/>
      <c r="P24" s="44"/>
    </row>
    <row r="25" spans="1:16" ht="22.5" customHeight="1">
      <c r="A25" s="22"/>
      <c r="B25" s="55" t="str">
        <f>IF(テーブル141523[[#This Row],[列1]]="",
    "",
    TEXT(テーブル141523[[#This Row],[列1]],"(aaa)"))</f>
        <v/>
      </c>
      <c r="C25" s="17" t="s">
        <v>24</v>
      </c>
      <c r="D25" s="95" t="s">
        <v>25</v>
      </c>
      <c r="E25" s="18" t="s">
        <v>24</v>
      </c>
      <c r="F25" s="143" t="s">
        <v>36</v>
      </c>
      <c r="G25" s="47">
        <f>IF(OR(テーブル141523[[#This Row],[列2]]="",
          テーブル141523[[#This Row],[列4]]=""),
     0,
     IFERROR(HOUR(テーブル141523[[#This Row],[列4]]-テーブル141523[[#This Row],[列15]]-テーブル141523[[#This Row],[列2]]),
                  IFERROR(HOUR(テーブル141523[[#This Row],[列4]]-テーブル141523[[#This Row],[列2]]),
                               0)))</f>
        <v>0</v>
      </c>
      <c r="H25" s="48" t="s">
        <v>26</v>
      </c>
      <c r="I2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50" t="s">
        <v>27</v>
      </c>
      <c r="K25" s="51">
        <f>IFERROR((テーブル141523[[#This Row],[列5]]+テーブル141523[[#This Row],[列7]]/60)*$C$5,"")</f>
        <v>0</v>
      </c>
      <c r="L25" s="52" t="s">
        <v>7</v>
      </c>
      <c r="M25" s="57"/>
      <c r="N25" s="54"/>
      <c r="O25" s="75"/>
      <c r="P25" s="44"/>
    </row>
    <row r="26" spans="1:16" ht="22.5" customHeight="1">
      <c r="A26" s="22"/>
      <c r="B26" s="55" t="str">
        <f>IF(テーブル141523[[#This Row],[列1]]="",
    "",
    TEXT(テーブル141523[[#This Row],[列1]],"(aaa)"))</f>
        <v/>
      </c>
      <c r="C26" s="17" t="s">
        <v>24</v>
      </c>
      <c r="D26" s="95" t="s">
        <v>25</v>
      </c>
      <c r="E26" s="18" t="s">
        <v>24</v>
      </c>
      <c r="F26" s="143" t="s">
        <v>36</v>
      </c>
      <c r="G26" s="47">
        <f>IF(OR(テーブル141523[[#This Row],[列2]]="",
          テーブル141523[[#This Row],[列4]]=""),
     0,
     IFERROR(HOUR(テーブル141523[[#This Row],[列4]]-テーブル141523[[#This Row],[列15]]-テーブル141523[[#This Row],[列2]]),
                  IFERROR(HOUR(テーブル141523[[#This Row],[列4]]-テーブル141523[[#This Row],[列2]]),
                               0)))</f>
        <v>0</v>
      </c>
      <c r="H26" s="48" t="s">
        <v>26</v>
      </c>
      <c r="I2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50" t="s">
        <v>27</v>
      </c>
      <c r="K26" s="51">
        <f>IFERROR((テーブル141523[[#This Row],[列5]]+テーブル141523[[#This Row],[列7]]/60)*$C$5,"")</f>
        <v>0</v>
      </c>
      <c r="L26" s="52" t="s">
        <v>7</v>
      </c>
      <c r="M26" s="57"/>
      <c r="N26" s="54"/>
      <c r="O26" s="75"/>
      <c r="P26" s="44"/>
    </row>
    <row r="27" spans="1:16" ht="22.5" customHeight="1">
      <c r="A27" s="22"/>
      <c r="B27" s="55" t="str">
        <f>IF(テーブル141523[[#This Row],[列1]]="",
    "",
    TEXT(テーブル141523[[#This Row],[列1]],"(aaa)"))</f>
        <v/>
      </c>
      <c r="C27" s="17" t="s">
        <v>24</v>
      </c>
      <c r="D27" s="95" t="s">
        <v>25</v>
      </c>
      <c r="E27" s="18" t="s">
        <v>24</v>
      </c>
      <c r="F27" s="143" t="s">
        <v>36</v>
      </c>
      <c r="G27" s="47">
        <f>IF(OR(テーブル141523[[#This Row],[列2]]="",
          テーブル141523[[#This Row],[列4]]=""),
     0,
     IFERROR(HOUR(テーブル141523[[#This Row],[列4]]-テーブル141523[[#This Row],[列15]]-テーブル141523[[#This Row],[列2]]),
                  IFERROR(HOUR(テーブル141523[[#This Row],[列4]]-テーブル141523[[#This Row],[列2]]),
                               0)))</f>
        <v>0</v>
      </c>
      <c r="H27" s="48" t="s">
        <v>26</v>
      </c>
      <c r="I2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50" t="s">
        <v>27</v>
      </c>
      <c r="K27" s="51">
        <f>IFERROR((テーブル141523[[#This Row],[列5]]+テーブル141523[[#This Row],[列7]]/60)*$C$5,"")</f>
        <v>0</v>
      </c>
      <c r="L27" s="52" t="s">
        <v>7</v>
      </c>
      <c r="M27" s="57"/>
      <c r="N27" s="54"/>
      <c r="O27" s="75"/>
      <c r="P27" s="44"/>
    </row>
    <row r="28" spans="1:16" ht="22.5" customHeight="1">
      <c r="A28" s="22"/>
      <c r="B28" s="55" t="str">
        <f>IF(テーブル141523[[#This Row],[列1]]="",
    "",
    TEXT(テーブル141523[[#This Row],[列1]],"(aaa)"))</f>
        <v/>
      </c>
      <c r="C28" s="17" t="s">
        <v>24</v>
      </c>
      <c r="D28" s="95" t="s">
        <v>25</v>
      </c>
      <c r="E28" s="18" t="s">
        <v>24</v>
      </c>
      <c r="F28" s="143" t="s">
        <v>36</v>
      </c>
      <c r="G28" s="47">
        <f>IF(OR(テーブル141523[[#This Row],[列2]]="",
          テーブル141523[[#This Row],[列4]]=""),
     0,
     IFERROR(HOUR(テーブル141523[[#This Row],[列4]]-テーブル141523[[#This Row],[列15]]-テーブル141523[[#This Row],[列2]]),
                  IFERROR(HOUR(テーブル141523[[#This Row],[列4]]-テーブル141523[[#This Row],[列2]]),
                               0)))</f>
        <v>0</v>
      </c>
      <c r="H28" s="48" t="s">
        <v>26</v>
      </c>
      <c r="I2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50" t="s">
        <v>27</v>
      </c>
      <c r="K28" s="51">
        <f>IFERROR((テーブル141523[[#This Row],[列5]]+テーブル141523[[#This Row],[列7]]/60)*$C$5,"")</f>
        <v>0</v>
      </c>
      <c r="L28" s="52" t="s">
        <v>7</v>
      </c>
      <c r="M28" s="57"/>
      <c r="N28" s="54"/>
      <c r="O28" s="75"/>
      <c r="P28" s="44"/>
    </row>
    <row r="29" spans="1:16" ht="22.5" customHeight="1">
      <c r="A29" s="22"/>
      <c r="B29" s="55" t="str">
        <f>IF(テーブル141523[[#This Row],[列1]]="",
    "",
    TEXT(テーブル141523[[#This Row],[列1]],"(aaa)"))</f>
        <v/>
      </c>
      <c r="C29" s="17" t="s">
        <v>24</v>
      </c>
      <c r="D29" s="95" t="s">
        <v>25</v>
      </c>
      <c r="E29" s="18" t="s">
        <v>24</v>
      </c>
      <c r="F29" s="143" t="s">
        <v>36</v>
      </c>
      <c r="G29" s="47">
        <f>IF(OR(テーブル141523[[#This Row],[列2]]="",
          テーブル141523[[#This Row],[列4]]=""),
     0,
     IFERROR(HOUR(テーブル141523[[#This Row],[列4]]-テーブル141523[[#This Row],[列15]]-テーブル141523[[#This Row],[列2]]),
                  IFERROR(HOUR(テーブル141523[[#This Row],[列4]]-テーブル141523[[#This Row],[列2]]),
                               0)))</f>
        <v>0</v>
      </c>
      <c r="H29" s="48" t="s">
        <v>26</v>
      </c>
      <c r="I2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50" t="s">
        <v>27</v>
      </c>
      <c r="K29" s="51">
        <f>IFERROR((テーブル141523[[#This Row],[列5]]+テーブル141523[[#This Row],[列7]]/60)*$C$5,"")</f>
        <v>0</v>
      </c>
      <c r="L29" s="52" t="s">
        <v>7</v>
      </c>
      <c r="M29" s="57"/>
      <c r="N29" s="54"/>
      <c r="O29" s="75"/>
      <c r="P29" s="44"/>
    </row>
    <row r="30" spans="1:16" ht="22.5" customHeight="1" thickBot="1">
      <c r="A30" s="23"/>
      <c r="B30" s="58" t="str">
        <f>IF(テーブル141523[[#This Row],[列1]]="",
    "",
    TEXT(テーブル141523[[#This Row],[列1]],"(aaa)"))</f>
        <v/>
      </c>
      <c r="C30" s="19" t="s">
        <v>24</v>
      </c>
      <c r="D30" s="59" t="s">
        <v>25</v>
      </c>
      <c r="E30" s="144" t="s">
        <v>24</v>
      </c>
      <c r="F30" s="20" t="s">
        <v>36</v>
      </c>
      <c r="G30" s="60">
        <f>IF(OR(テーブル141523[[#This Row],[列2]]="",
          テーブル141523[[#This Row],[列4]]=""),
     0,
     IFERROR(HOUR(テーブル141523[[#This Row],[列4]]-テーブル141523[[#This Row],[列15]]-テーブル141523[[#This Row],[列2]]),
                  IFERROR(HOUR(テーブル141523[[#This Row],[列4]]-テーブル141523[[#This Row],[列2]]),
                               0)))</f>
        <v>0</v>
      </c>
      <c r="H30" s="61" t="s">
        <v>26</v>
      </c>
      <c r="I30" s="62"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63" t="s">
        <v>27</v>
      </c>
      <c r="K30" s="64">
        <f>IFERROR((テーブル141523[[#This Row],[列5]]+テーブル141523[[#This Row],[列7]]/60)*$C$5,"")</f>
        <v>0</v>
      </c>
      <c r="L30" s="65" t="s">
        <v>7</v>
      </c>
      <c r="M30" s="66"/>
      <c r="N30" s="67"/>
      <c r="O30" s="75"/>
      <c r="P30" s="44"/>
    </row>
    <row r="31" spans="1:16" ht="22.5" customHeight="1" thickBot="1">
      <c r="A31" s="183" t="s">
        <v>31</v>
      </c>
      <c r="B31" s="184"/>
      <c r="C31" s="185"/>
      <c r="D31" s="186"/>
      <c r="E31" s="187"/>
      <c r="F31" s="93"/>
      <c r="G31" s="188">
        <f>SUM(テーブル141523[[#All],[列5]])+SUM(テーブル141523[[#All],[列7]])/60</f>
        <v>0</v>
      </c>
      <c r="H31" s="189"/>
      <c r="I31" s="190" t="s">
        <v>28</v>
      </c>
      <c r="J31" s="191"/>
      <c r="K31" s="68">
        <f>SUM(テーブル141523[[#All],[列9]])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⑦年月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IF(テーブル14152324[[#This Row],[列1]]="",
    "",
    TEXT(テーブル14152324[[#This Row],[列1]],"(aaa)"))</f>
        <v/>
      </c>
      <c r="C8" s="15" t="s">
        <v>36</v>
      </c>
      <c r="D8" s="35" t="s">
        <v>17</v>
      </c>
      <c r="E8" s="16" t="s">
        <v>36</v>
      </c>
      <c r="F8" s="142" t="s">
        <v>36</v>
      </c>
      <c r="G8" s="36">
        <f>IF(OR(テーブル14152324[[#This Row],[列2]]="",
          テーブル14152324[[#This Row],[列4]]=""),
     0,
     IFERROR(HOUR(テーブル14152324[[#This Row],[列4]]-テーブル14152324[[#This Row],[列15]]-テーブル14152324[[#This Row],[列2]]),
                  IFERROR(HOUR(テーブル14152324[[#This Row],[列4]]-テーブル14152324[[#This Row],[列2]]),
                               0)))</f>
        <v>0</v>
      </c>
      <c r="H8" s="37" t="s">
        <v>26</v>
      </c>
      <c r="I8"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39" t="s">
        <v>27</v>
      </c>
      <c r="K8" s="40">
        <f>IFERROR((テーブル14152324[[#This Row],[列5]]+テーブル14152324[[#This Row],[列7]]/60)*$C$5,"")</f>
        <v>0</v>
      </c>
      <c r="L8" s="41" t="s">
        <v>7</v>
      </c>
      <c r="M8" s="42"/>
      <c r="N8" s="43"/>
      <c r="O8" s="75"/>
      <c r="P8" s="44"/>
    </row>
    <row r="9" spans="1:16" ht="22.5" customHeight="1">
      <c r="A9" s="22"/>
      <c r="B9" s="45" t="str">
        <f>IF(テーブル14152324[[#This Row],[列1]]="",
    "",
    TEXT(テーブル14152324[[#This Row],[列1]],"(aaa)"))</f>
        <v/>
      </c>
      <c r="C9" s="17" t="s">
        <v>36</v>
      </c>
      <c r="D9" s="95" t="s">
        <v>17</v>
      </c>
      <c r="E9" s="18" t="s">
        <v>36</v>
      </c>
      <c r="F9" s="143" t="s">
        <v>36</v>
      </c>
      <c r="G9" s="47">
        <f>IF(OR(テーブル14152324[[#This Row],[列2]]="",
          テーブル14152324[[#This Row],[列4]]=""),
     0,
     IFERROR(HOUR(テーブル14152324[[#This Row],[列4]]-テーブル14152324[[#This Row],[列15]]-テーブル14152324[[#This Row],[列2]]),
                  IFERROR(HOUR(テーブル14152324[[#This Row],[列4]]-テーブル14152324[[#This Row],[列2]]),
                               0)))</f>
        <v>0</v>
      </c>
      <c r="H9" s="48" t="s">
        <v>26</v>
      </c>
      <c r="I9" s="4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50" t="s">
        <v>27</v>
      </c>
      <c r="K9" s="51">
        <f>IFERROR((テーブル14152324[[#This Row],[列5]]+テーブル14152324[[#This Row],[列7]]/60)*$C$5,"")</f>
        <v>0</v>
      </c>
      <c r="L9" s="52" t="s">
        <v>7</v>
      </c>
      <c r="M9" s="53"/>
      <c r="N9" s="54"/>
      <c r="O9" s="75"/>
      <c r="P9" s="44"/>
    </row>
    <row r="10" spans="1:16" ht="22.5" customHeight="1">
      <c r="A10" s="22"/>
      <c r="B10" s="55" t="str">
        <f>IF(テーブル14152324[[#This Row],[列1]]="",
    "",
    TEXT(テーブル14152324[[#This Row],[列1]],"(aaa)"))</f>
        <v/>
      </c>
      <c r="C10" s="17" t="s">
        <v>36</v>
      </c>
      <c r="D10" s="95" t="s">
        <v>17</v>
      </c>
      <c r="E10" s="18" t="s">
        <v>36</v>
      </c>
      <c r="F10" s="143" t="s">
        <v>36</v>
      </c>
      <c r="G10" s="47">
        <f>IF(OR(テーブル14152324[[#This Row],[列2]]="",
          テーブル14152324[[#This Row],[列4]]=""),
     0,
     IFERROR(HOUR(テーブル14152324[[#This Row],[列4]]-テーブル14152324[[#This Row],[列15]]-テーブル14152324[[#This Row],[列2]]),
                  IFERROR(HOUR(テーブル14152324[[#This Row],[列4]]-テーブル14152324[[#This Row],[列2]]),
                               0)))</f>
        <v>0</v>
      </c>
      <c r="H10" s="48" t="s">
        <v>26</v>
      </c>
      <c r="I1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50" t="s">
        <v>27</v>
      </c>
      <c r="K10" s="51">
        <f>IFERROR((テーブル14152324[[#This Row],[列5]]+テーブル14152324[[#This Row],[列7]]/60)*$C$5,"")</f>
        <v>0</v>
      </c>
      <c r="L10" s="52" t="s">
        <v>7</v>
      </c>
      <c r="M10" s="57"/>
      <c r="N10" s="54"/>
      <c r="O10" s="75"/>
      <c r="P10" s="44"/>
    </row>
    <row r="11" spans="1:16" ht="22.5" customHeight="1">
      <c r="A11" s="22"/>
      <c r="B11" s="55" t="str">
        <f>IF(テーブル14152324[[#This Row],[列1]]="",
    "",
    TEXT(テーブル14152324[[#This Row],[列1]],"(aaa)"))</f>
        <v/>
      </c>
      <c r="C11" s="17" t="s">
        <v>24</v>
      </c>
      <c r="D11" s="95" t="s">
        <v>25</v>
      </c>
      <c r="E11" s="18" t="s">
        <v>24</v>
      </c>
      <c r="F11" s="143" t="s">
        <v>36</v>
      </c>
      <c r="G11" s="47">
        <f>IF(OR(テーブル14152324[[#This Row],[列2]]="",
          テーブル14152324[[#This Row],[列4]]=""),
     0,
     IFERROR(HOUR(テーブル14152324[[#This Row],[列4]]-テーブル14152324[[#This Row],[列15]]-テーブル14152324[[#This Row],[列2]]),
                  IFERROR(HOUR(テーブル14152324[[#This Row],[列4]]-テーブル14152324[[#This Row],[列2]]),
                               0)))</f>
        <v>0</v>
      </c>
      <c r="H11" s="48" t="s">
        <v>26</v>
      </c>
      <c r="I1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50" t="s">
        <v>27</v>
      </c>
      <c r="K11" s="51">
        <f>IFERROR((テーブル14152324[[#This Row],[列5]]+テーブル14152324[[#This Row],[列7]]/60)*$C$5,"")</f>
        <v>0</v>
      </c>
      <c r="L11" s="52" t="s">
        <v>7</v>
      </c>
      <c r="M11" s="57"/>
      <c r="N11" s="54"/>
      <c r="O11" s="75"/>
      <c r="P11" s="44"/>
    </row>
    <row r="12" spans="1:16" ht="22.5" customHeight="1">
      <c r="A12" s="22"/>
      <c r="B12" s="55" t="str">
        <f>IF(テーブル14152324[[#This Row],[列1]]="",
    "",
    TEXT(テーブル14152324[[#This Row],[列1]],"(aaa)"))</f>
        <v/>
      </c>
      <c r="C12" s="17" t="s">
        <v>24</v>
      </c>
      <c r="D12" s="95" t="s">
        <v>25</v>
      </c>
      <c r="E12" s="18" t="s">
        <v>24</v>
      </c>
      <c r="F12" s="143" t="s">
        <v>36</v>
      </c>
      <c r="G12" s="47">
        <f>IF(OR(テーブル14152324[[#This Row],[列2]]="",
          テーブル14152324[[#This Row],[列4]]=""),
     0,
     IFERROR(HOUR(テーブル14152324[[#This Row],[列4]]-テーブル14152324[[#This Row],[列15]]-テーブル14152324[[#This Row],[列2]]),
                  IFERROR(HOUR(テーブル14152324[[#This Row],[列4]]-テーブル14152324[[#This Row],[列2]]),
                               0)))</f>
        <v>0</v>
      </c>
      <c r="H12" s="48" t="s">
        <v>26</v>
      </c>
      <c r="I1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50" t="s">
        <v>27</v>
      </c>
      <c r="K12" s="51">
        <f>IFERROR((テーブル14152324[[#This Row],[列5]]+テーブル14152324[[#This Row],[列7]]/60)*$C$5,"")</f>
        <v>0</v>
      </c>
      <c r="L12" s="52" t="s">
        <v>7</v>
      </c>
      <c r="M12" s="57"/>
      <c r="N12" s="54"/>
      <c r="O12" s="75"/>
      <c r="P12" s="44"/>
    </row>
    <row r="13" spans="1:16" ht="22.5" customHeight="1">
      <c r="A13" s="22"/>
      <c r="B13" s="55" t="str">
        <f>IF(テーブル14152324[[#This Row],[列1]]="",
    "",
    TEXT(テーブル14152324[[#This Row],[列1]],"(aaa)"))</f>
        <v/>
      </c>
      <c r="C13" s="17" t="s">
        <v>24</v>
      </c>
      <c r="D13" s="95" t="s">
        <v>25</v>
      </c>
      <c r="E13" s="18" t="s">
        <v>24</v>
      </c>
      <c r="F13" s="143" t="s">
        <v>36</v>
      </c>
      <c r="G13" s="47">
        <f>IF(OR(テーブル14152324[[#This Row],[列2]]="",
          テーブル14152324[[#This Row],[列4]]=""),
     0,
     IFERROR(HOUR(テーブル14152324[[#This Row],[列4]]-テーブル14152324[[#This Row],[列15]]-テーブル14152324[[#This Row],[列2]]),
                  IFERROR(HOUR(テーブル14152324[[#This Row],[列4]]-テーブル14152324[[#This Row],[列2]]),
                               0)))</f>
        <v>0</v>
      </c>
      <c r="H13" s="48" t="s">
        <v>26</v>
      </c>
      <c r="I1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50" t="s">
        <v>27</v>
      </c>
      <c r="K13" s="51">
        <f>IFERROR((テーブル14152324[[#This Row],[列5]]+テーブル14152324[[#This Row],[列7]]/60)*$C$5,"")</f>
        <v>0</v>
      </c>
      <c r="L13" s="52" t="s">
        <v>7</v>
      </c>
      <c r="M13" s="57"/>
      <c r="N13" s="54"/>
      <c r="O13" s="75"/>
      <c r="P13" s="44"/>
    </row>
    <row r="14" spans="1:16" ht="22.5" customHeight="1">
      <c r="A14" s="22"/>
      <c r="B14" s="55" t="str">
        <f>IF(テーブル14152324[[#This Row],[列1]]="",
    "",
    TEXT(テーブル14152324[[#This Row],[列1]],"(aaa)"))</f>
        <v/>
      </c>
      <c r="C14" s="17" t="s">
        <v>24</v>
      </c>
      <c r="D14" s="95" t="s">
        <v>25</v>
      </c>
      <c r="E14" s="18" t="s">
        <v>24</v>
      </c>
      <c r="F14" s="143" t="s">
        <v>36</v>
      </c>
      <c r="G14" s="47">
        <f>IF(OR(テーブル14152324[[#This Row],[列2]]="",
          テーブル14152324[[#This Row],[列4]]=""),
     0,
     IFERROR(HOUR(テーブル14152324[[#This Row],[列4]]-テーブル14152324[[#This Row],[列15]]-テーブル14152324[[#This Row],[列2]]),
                  IFERROR(HOUR(テーブル14152324[[#This Row],[列4]]-テーブル14152324[[#This Row],[列2]]),
                               0)))</f>
        <v>0</v>
      </c>
      <c r="H14" s="48" t="s">
        <v>26</v>
      </c>
      <c r="I1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50" t="s">
        <v>27</v>
      </c>
      <c r="K14" s="51">
        <f>IFERROR((テーブル14152324[[#This Row],[列5]]+テーブル14152324[[#This Row],[列7]]/60)*$C$5,"")</f>
        <v>0</v>
      </c>
      <c r="L14" s="52" t="s">
        <v>7</v>
      </c>
      <c r="M14" s="57"/>
      <c r="N14" s="54"/>
      <c r="O14" s="75"/>
      <c r="P14" s="44"/>
    </row>
    <row r="15" spans="1:16" ht="22.5" customHeight="1">
      <c r="A15" s="22"/>
      <c r="B15" s="55" t="str">
        <f>IF(テーブル14152324[[#This Row],[列1]]="",
    "",
    TEXT(テーブル14152324[[#This Row],[列1]],"(aaa)"))</f>
        <v/>
      </c>
      <c r="C15" s="17" t="s">
        <v>24</v>
      </c>
      <c r="D15" s="95" t="s">
        <v>25</v>
      </c>
      <c r="E15" s="18" t="s">
        <v>24</v>
      </c>
      <c r="F15" s="143" t="s">
        <v>36</v>
      </c>
      <c r="G15" s="47">
        <f>IF(OR(テーブル14152324[[#This Row],[列2]]="",
          テーブル14152324[[#This Row],[列4]]=""),
     0,
     IFERROR(HOUR(テーブル14152324[[#This Row],[列4]]-テーブル14152324[[#This Row],[列15]]-テーブル14152324[[#This Row],[列2]]),
                  IFERROR(HOUR(テーブル14152324[[#This Row],[列4]]-テーブル14152324[[#This Row],[列2]]),
                               0)))</f>
        <v>0</v>
      </c>
      <c r="H15" s="48" t="s">
        <v>26</v>
      </c>
      <c r="I1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50" t="s">
        <v>27</v>
      </c>
      <c r="K15" s="51">
        <f>IFERROR((テーブル14152324[[#This Row],[列5]]+テーブル14152324[[#This Row],[列7]]/60)*$C$5,"")</f>
        <v>0</v>
      </c>
      <c r="L15" s="52" t="s">
        <v>7</v>
      </c>
      <c r="M15" s="57"/>
      <c r="N15" s="54"/>
      <c r="O15" s="75"/>
      <c r="P15" s="44"/>
    </row>
    <row r="16" spans="1:16" ht="22.5" customHeight="1">
      <c r="A16" s="22"/>
      <c r="B16" s="55" t="str">
        <f>IF(テーブル14152324[[#This Row],[列1]]="",
    "",
    TEXT(テーブル14152324[[#This Row],[列1]],"(aaa)"))</f>
        <v/>
      </c>
      <c r="C16" s="17" t="s">
        <v>24</v>
      </c>
      <c r="D16" s="95" t="s">
        <v>25</v>
      </c>
      <c r="E16" s="18" t="s">
        <v>24</v>
      </c>
      <c r="F16" s="143" t="s">
        <v>36</v>
      </c>
      <c r="G16" s="47">
        <f>IF(OR(テーブル14152324[[#This Row],[列2]]="",
          テーブル14152324[[#This Row],[列4]]=""),
     0,
     IFERROR(HOUR(テーブル14152324[[#This Row],[列4]]-テーブル14152324[[#This Row],[列15]]-テーブル14152324[[#This Row],[列2]]),
                  IFERROR(HOUR(テーブル14152324[[#This Row],[列4]]-テーブル14152324[[#This Row],[列2]]),
                               0)))</f>
        <v>0</v>
      </c>
      <c r="H16" s="48" t="s">
        <v>26</v>
      </c>
      <c r="I1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50" t="s">
        <v>27</v>
      </c>
      <c r="K16" s="51">
        <f>IFERROR((テーブル14152324[[#This Row],[列5]]+テーブル14152324[[#This Row],[列7]]/60)*$C$5,"")</f>
        <v>0</v>
      </c>
      <c r="L16" s="52" t="s">
        <v>7</v>
      </c>
      <c r="M16" s="57"/>
      <c r="N16" s="54"/>
      <c r="O16" s="75"/>
      <c r="P16" s="44"/>
    </row>
    <row r="17" spans="1:16" ht="22.5" customHeight="1">
      <c r="A17" s="22"/>
      <c r="B17" s="55" t="str">
        <f>IF(テーブル14152324[[#This Row],[列1]]="",
    "",
    TEXT(テーブル14152324[[#This Row],[列1]],"(aaa)"))</f>
        <v/>
      </c>
      <c r="C17" s="17" t="s">
        <v>24</v>
      </c>
      <c r="D17" s="95" t="s">
        <v>25</v>
      </c>
      <c r="E17" s="18" t="s">
        <v>24</v>
      </c>
      <c r="F17" s="143" t="s">
        <v>36</v>
      </c>
      <c r="G17" s="47">
        <f>IF(OR(テーブル14152324[[#This Row],[列2]]="",
          テーブル14152324[[#This Row],[列4]]=""),
     0,
     IFERROR(HOUR(テーブル14152324[[#This Row],[列4]]-テーブル14152324[[#This Row],[列15]]-テーブル14152324[[#This Row],[列2]]),
                  IFERROR(HOUR(テーブル14152324[[#This Row],[列4]]-テーブル14152324[[#This Row],[列2]]),
                               0)))</f>
        <v>0</v>
      </c>
      <c r="H17" s="48" t="s">
        <v>26</v>
      </c>
      <c r="I1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50" t="s">
        <v>27</v>
      </c>
      <c r="K17" s="51">
        <f>IFERROR((テーブル14152324[[#This Row],[列5]]+テーブル14152324[[#This Row],[列7]]/60)*$C$5,"")</f>
        <v>0</v>
      </c>
      <c r="L17" s="52" t="s">
        <v>7</v>
      </c>
      <c r="M17" s="57"/>
      <c r="N17" s="54"/>
      <c r="O17" s="75"/>
      <c r="P17" s="44"/>
    </row>
    <row r="18" spans="1:16" ht="22.5" customHeight="1">
      <c r="A18" s="22"/>
      <c r="B18" s="55" t="str">
        <f>IF(テーブル14152324[[#This Row],[列1]]="",
    "",
    TEXT(テーブル14152324[[#This Row],[列1]],"(aaa)"))</f>
        <v/>
      </c>
      <c r="C18" s="17" t="s">
        <v>24</v>
      </c>
      <c r="D18" s="95" t="s">
        <v>25</v>
      </c>
      <c r="E18" s="18" t="s">
        <v>24</v>
      </c>
      <c r="F18" s="143" t="s">
        <v>36</v>
      </c>
      <c r="G18" s="47">
        <f>IF(OR(テーブル14152324[[#This Row],[列2]]="",
          テーブル14152324[[#This Row],[列4]]=""),
     0,
     IFERROR(HOUR(テーブル14152324[[#This Row],[列4]]-テーブル14152324[[#This Row],[列15]]-テーブル14152324[[#This Row],[列2]]),
                  IFERROR(HOUR(テーブル14152324[[#This Row],[列4]]-テーブル14152324[[#This Row],[列2]]),
                               0)))</f>
        <v>0</v>
      </c>
      <c r="H18" s="48" t="s">
        <v>26</v>
      </c>
      <c r="I1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50" t="s">
        <v>27</v>
      </c>
      <c r="K18" s="51">
        <f>IFERROR((テーブル14152324[[#This Row],[列5]]+テーブル14152324[[#This Row],[列7]]/60)*$C$5,"")</f>
        <v>0</v>
      </c>
      <c r="L18" s="52" t="s">
        <v>7</v>
      </c>
      <c r="M18" s="57"/>
      <c r="N18" s="54"/>
      <c r="O18" s="75"/>
      <c r="P18" s="44"/>
    </row>
    <row r="19" spans="1:16" ht="22.5" customHeight="1">
      <c r="A19" s="22"/>
      <c r="B19" s="55" t="str">
        <f>IF(テーブル14152324[[#This Row],[列1]]="",
    "",
    TEXT(テーブル14152324[[#This Row],[列1]],"(aaa)"))</f>
        <v/>
      </c>
      <c r="C19" s="17" t="s">
        <v>24</v>
      </c>
      <c r="D19" s="95" t="s">
        <v>25</v>
      </c>
      <c r="E19" s="18" t="s">
        <v>24</v>
      </c>
      <c r="F19" s="143" t="s">
        <v>36</v>
      </c>
      <c r="G19" s="47">
        <f>IF(OR(テーブル14152324[[#This Row],[列2]]="",
          テーブル14152324[[#This Row],[列4]]=""),
     0,
     IFERROR(HOUR(テーブル14152324[[#This Row],[列4]]-テーブル14152324[[#This Row],[列15]]-テーブル14152324[[#This Row],[列2]]),
                  IFERROR(HOUR(テーブル14152324[[#This Row],[列4]]-テーブル14152324[[#This Row],[列2]]),
                               0)))</f>
        <v>0</v>
      </c>
      <c r="H19" s="48" t="s">
        <v>26</v>
      </c>
      <c r="I1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50" t="s">
        <v>27</v>
      </c>
      <c r="K19" s="51">
        <f>IFERROR((テーブル14152324[[#This Row],[列5]]+テーブル14152324[[#This Row],[列7]]/60)*$C$5,"")</f>
        <v>0</v>
      </c>
      <c r="L19" s="52" t="s">
        <v>7</v>
      </c>
      <c r="M19" s="57"/>
      <c r="N19" s="54"/>
      <c r="O19" s="75"/>
      <c r="P19" s="44"/>
    </row>
    <row r="20" spans="1:16" ht="22.5" customHeight="1">
      <c r="A20" s="22"/>
      <c r="B20" s="55" t="str">
        <f>IF(テーブル14152324[[#This Row],[列1]]="",
    "",
    TEXT(テーブル14152324[[#This Row],[列1]],"(aaa)"))</f>
        <v/>
      </c>
      <c r="C20" s="17" t="s">
        <v>24</v>
      </c>
      <c r="D20" s="95" t="s">
        <v>25</v>
      </c>
      <c r="E20" s="18" t="s">
        <v>24</v>
      </c>
      <c r="F20" s="143" t="s">
        <v>36</v>
      </c>
      <c r="G20" s="47">
        <f>IF(OR(テーブル14152324[[#This Row],[列2]]="",
          テーブル14152324[[#This Row],[列4]]=""),
     0,
     IFERROR(HOUR(テーブル14152324[[#This Row],[列4]]-テーブル14152324[[#This Row],[列15]]-テーブル14152324[[#This Row],[列2]]),
                  IFERROR(HOUR(テーブル14152324[[#This Row],[列4]]-テーブル14152324[[#This Row],[列2]]),
                               0)))</f>
        <v>0</v>
      </c>
      <c r="H20" s="48" t="s">
        <v>26</v>
      </c>
      <c r="I2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50" t="s">
        <v>27</v>
      </c>
      <c r="K20" s="51">
        <f>IFERROR((テーブル14152324[[#This Row],[列5]]+テーブル14152324[[#This Row],[列7]]/60)*$C$5,"")</f>
        <v>0</v>
      </c>
      <c r="L20" s="52" t="s">
        <v>7</v>
      </c>
      <c r="M20" s="57"/>
      <c r="N20" s="54"/>
      <c r="O20" s="75"/>
      <c r="P20" s="44"/>
    </row>
    <row r="21" spans="1:16" ht="22.5" customHeight="1">
      <c r="A21" s="22"/>
      <c r="B21" s="55" t="str">
        <f>IF(テーブル14152324[[#This Row],[列1]]="",
    "",
    TEXT(テーブル14152324[[#This Row],[列1]],"(aaa)"))</f>
        <v/>
      </c>
      <c r="C21" s="17" t="s">
        <v>24</v>
      </c>
      <c r="D21" s="95" t="s">
        <v>25</v>
      </c>
      <c r="E21" s="18" t="s">
        <v>24</v>
      </c>
      <c r="F21" s="143" t="s">
        <v>36</v>
      </c>
      <c r="G21" s="47">
        <f>IF(OR(テーブル14152324[[#This Row],[列2]]="",
          テーブル14152324[[#This Row],[列4]]=""),
     0,
     IFERROR(HOUR(テーブル14152324[[#This Row],[列4]]-テーブル14152324[[#This Row],[列15]]-テーブル14152324[[#This Row],[列2]]),
                  IFERROR(HOUR(テーブル14152324[[#This Row],[列4]]-テーブル14152324[[#This Row],[列2]]),
                               0)))</f>
        <v>0</v>
      </c>
      <c r="H21" s="48" t="s">
        <v>26</v>
      </c>
      <c r="I2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50" t="s">
        <v>27</v>
      </c>
      <c r="K21" s="51">
        <f>IFERROR((テーブル14152324[[#This Row],[列5]]+テーブル14152324[[#This Row],[列7]]/60)*$C$5,"")</f>
        <v>0</v>
      </c>
      <c r="L21" s="52" t="s">
        <v>7</v>
      </c>
      <c r="M21" s="57"/>
      <c r="N21" s="54"/>
      <c r="O21" s="75"/>
      <c r="P21" s="44"/>
    </row>
    <row r="22" spans="1:16" ht="22.5" customHeight="1">
      <c r="A22" s="22"/>
      <c r="B22" s="55" t="str">
        <f>IF(テーブル14152324[[#This Row],[列1]]="",
    "",
    TEXT(テーブル14152324[[#This Row],[列1]],"(aaa)"))</f>
        <v/>
      </c>
      <c r="C22" s="17" t="s">
        <v>24</v>
      </c>
      <c r="D22" s="95" t="s">
        <v>25</v>
      </c>
      <c r="E22" s="18" t="s">
        <v>24</v>
      </c>
      <c r="F22" s="143" t="s">
        <v>36</v>
      </c>
      <c r="G22" s="47">
        <f>IF(OR(テーブル14152324[[#This Row],[列2]]="",
          テーブル14152324[[#This Row],[列4]]=""),
     0,
     IFERROR(HOUR(テーブル14152324[[#This Row],[列4]]-テーブル14152324[[#This Row],[列15]]-テーブル14152324[[#This Row],[列2]]),
                  IFERROR(HOUR(テーブル14152324[[#This Row],[列4]]-テーブル14152324[[#This Row],[列2]]),
                               0)))</f>
        <v>0</v>
      </c>
      <c r="H22" s="48" t="s">
        <v>26</v>
      </c>
      <c r="I2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50" t="s">
        <v>27</v>
      </c>
      <c r="K22" s="51">
        <f>IFERROR((テーブル14152324[[#This Row],[列5]]+テーブル14152324[[#This Row],[列7]]/60)*$C$5,"")</f>
        <v>0</v>
      </c>
      <c r="L22" s="52" t="s">
        <v>7</v>
      </c>
      <c r="M22" s="57"/>
      <c r="N22" s="54"/>
      <c r="O22" s="75"/>
      <c r="P22" s="44"/>
    </row>
    <row r="23" spans="1:16" ht="22.5" customHeight="1">
      <c r="A23" s="22"/>
      <c r="B23" s="55" t="str">
        <f>IF(テーブル14152324[[#This Row],[列1]]="",
    "",
    TEXT(テーブル14152324[[#This Row],[列1]],"(aaa)"))</f>
        <v/>
      </c>
      <c r="C23" s="17" t="s">
        <v>24</v>
      </c>
      <c r="D23" s="95" t="s">
        <v>25</v>
      </c>
      <c r="E23" s="18" t="s">
        <v>24</v>
      </c>
      <c r="F23" s="143" t="s">
        <v>36</v>
      </c>
      <c r="G23" s="47">
        <f>IF(OR(テーブル14152324[[#This Row],[列2]]="",
          テーブル14152324[[#This Row],[列4]]=""),
     0,
     IFERROR(HOUR(テーブル14152324[[#This Row],[列4]]-テーブル14152324[[#This Row],[列15]]-テーブル14152324[[#This Row],[列2]]),
                  IFERROR(HOUR(テーブル14152324[[#This Row],[列4]]-テーブル14152324[[#This Row],[列2]]),
                               0)))</f>
        <v>0</v>
      </c>
      <c r="H23" s="48" t="s">
        <v>26</v>
      </c>
      <c r="I2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50" t="s">
        <v>27</v>
      </c>
      <c r="K23" s="51">
        <f>IFERROR((テーブル14152324[[#This Row],[列5]]+テーブル14152324[[#This Row],[列7]]/60)*$C$5,"")</f>
        <v>0</v>
      </c>
      <c r="L23" s="52" t="s">
        <v>7</v>
      </c>
      <c r="M23" s="57"/>
      <c r="N23" s="54"/>
      <c r="O23" s="75"/>
      <c r="P23" s="44"/>
    </row>
    <row r="24" spans="1:16" ht="22.5" customHeight="1">
      <c r="A24" s="22"/>
      <c r="B24" s="55" t="str">
        <f>IF(テーブル14152324[[#This Row],[列1]]="",
    "",
    TEXT(テーブル14152324[[#This Row],[列1]],"(aaa)"))</f>
        <v/>
      </c>
      <c r="C24" s="17" t="s">
        <v>24</v>
      </c>
      <c r="D24" s="95" t="s">
        <v>25</v>
      </c>
      <c r="E24" s="18" t="s">
        <v>24</v>
      </c>
      <c r="F24" s="143" t="s">
        <v>36</v>
      </c>
      <c r="G24" s="47">
        <f>IF(OR(テーブル14152324[[#This Row],[列2]]="",
          テーブル14152324[[#This Row],[列4]]=""),
     0,
     IFERROR(HOUR(テーブル14152324[[#This Row],[列4]]-テーブル14152324[[#This Row],[列15]]-テーブル14152324[[#This Row],[列2]]),
                  IFERROR(HOUR(テーブル14152324[[#This Row],[列4]]-テーブル14152324[[#This Row],[列2]]),
                               0)))</f>
        <v>0</v>
      </c>
      <c r="H24" s="48" t="s">
        <v>26</v>
      </c>
      <c r="I2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50" t="s">
        <v>27</v>
      </c>
      <c r="K24" s="51">
        <f>IFERROR((テーブル14152324[[#This Row],[列5]]+テーブル14152324[[#This Row],[列7]]/60)*$C$5,"")</f>
        <v>0</v>
      </c>
      <c r="L24" s="52" t="s">
        <v>7</v>
      </c>
      <c r="M24" s="53"/>
      <c r="N24" s="54"/>
      <c r="O24" s="75"/>
      <c r="P24" s="44"/>
    </row>
    <row r="25" spans="1:16" ht="22.5" customHeight="1">
      <c r="A25" s="22"/>
      <c r="B25" s="55" t="str">
        <f>IF(テーブル14152324[[#This Row],[列1]]="",
    "",
    TEXT(テーブル14152324[[#This Row],[列1]],"(aaa)"))</f>
        <v/>
      </c>
      <c r="C25" s="17" t="s">
        <v>24</v>
      </c>
      <c r="D25" s="95" t="s">
        <v>25</v>
      </c>
      <c r="E25" s="18" t="s">
        <v>24</v>
      </c>
      <c r="F25" s="143" t="s">
        <v>36</v>
      </c>
      <c r="G25" s="47">
        <f>IF(OR(テーブル14152324[[#This Row],[列2]]="",
          テーブル14152324[[#This Row],[列4]]=""),
     0,
     IFERROR(HOUR(テーブル14152324[[#This Row],[列4]]-テーブル14152324[[#This Row],[列15]]-テーブル14152324[[#This Row],[列2]]),
                  IFERROR(HOUR(テーブル14152324[[#This Row],[列4]]-テーブル14152324[[#This Row],[列2]]),
                               0)))</f>
        <v>0</v>
      </c>
      <c r="H25" s="48" t="s">
        <v>26</v>
      </c>
      <c r="I2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50" t="s">
        <v>27</v>
      </c>
      <c r="K25" s="51">
        <f>IFERROR((テーブル14152324[[#This Row],[列5]]+テーブル14152324[[#This Row],[列7]]/60)*$C$5,"")</f>
        <v>0</v>
      </c>
      <c r="L25" s="52" t="s">
        <v>7</v>
      </c>
      <c r="M25" s="57"/>
      <c r="N25" s="54"/>
      <c r="O25" s="75"/>
      <c r="P25" s="44"/>
    </row>
    <row r="26" spans="1:16" ht="22.5" customHeight="1">
      <c r="A26" s="22"/>
      <c r="B26" s="55" t="str">
        <f>IF(テーブル14152324[[#This Row],[列1]]="",
    "",
    TEXT(テーブル14152324[[#This Row],[列1]],"(aaa)"))</f>
        <v/>
      </c>
      <c r="C26" s="17" t="s">
        <v>24</v>
      </c>
      <c r="D26" s="95" t="s">
        <v>25</v>
      </c>
      <c r="E26" s="18" t="s">
        <v>24</v>
      </c>
      <c r="F26" s="143" t="s">
        <v>36</v>
      </c>
      <c r="G26" s="47">
        <f>IF(OR(テーブル14152324[[#This Row],[列2]]="",
          テーブル14152324[[#This Row],[列4]]=""),
     0,
     IFERROR(HOUR(テーブル14152324[[#This Row],[列4]]-テーブル14152324[[#This Row],[列15]]-テーブル14152324[[#This Row],[列2]]),
                  IFERROR(HOUR(テーブル14152324[[#This Row],[列4]]-テーブル14152324[[#This Row],[列2]]),
                               0)))</f>
        <v>0</v>
      </c>
      <c r="H26" s="48" t="s">
        <v>26</v>
      </c>
      <c r="I2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50" t="s">
        <v>27</v>
      </c>
      <c r="K26" s="51">
        <f>IFERROR((テーブル14152324[[#This Row],[列5]]+テーブル14152324[[#This Row],[列7]]/60)*$C$5,"")</f>
        <v>0</v>
      </c>
      <c r="L26" s="52" t="s">
        <v>7</v>
      </c>
      <c r="M26" s="57"/>
      <c r="N26" s="54"/>
      <c r="O26" s="75"/>
      <c r="P26" s="44"/>
    </row>
    <row r="27" spans="1:16" ht="22.5" customHeight="1">
      <c r="A27" s="22"/>
      <c r="B27" s="55" t="str">
        <f>IF(テーブル14152324[[#This Row],[列1]]="",
    "",
    TEXT(テーブル14152324[[#This Row],[列1]],"(aaa)"))</f>
        <v/>
      </c>
      <c r="C27" s="17" t="s">
        <v>24</v>
      </c>
      <c r="D27" s="95" t="s">
        <v>25</v>
      </c>
      <c r="E27" s="18" t="s">
        <v>24</v>
      </c>
      <c r="F27" s="143" t="s">
        <v>36</v>
      </c>
      <c r="G27" s="47">
        <f>IF(OR(テーブル14152324[[#This Row],[列2]]="",
          テーブル14152324[[#This Row],[列4]]=""),
     0,
     IFERROR(HOUR(テーブル14152324[[#This Row],[列4]]-テーブル14152324[[#This Row],[列15]]-テーブル14152324[[#This Row],[列2]]),
                  IFERROR(HOUR(テーブル14152324[[#This Row],[列4]]-テーブル14152324[[#This Row],[列2]]),
                               0)))</f>
        <v>0</v>
      </c>
      <c r="H27" s="48" t="s">
        <v>26</v>
      </c>
      <c r="I2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50" t="s">
        <v>27</v>
      </c>
      <c r="K27" s="51">
        <f>IFERROR((テーブル14152324[[#This Row],[列5]]+テーブル14152324[[#This Row],[列7]]/60)*$C$5,"")</f>
        <v>0</v>
      </c>
      <c r="L27" s="52" t="s">
        <v>7</v>
      </c>
      <c r="M27" s="57"/>
      <c r="N27" s="54"/>
      <c r="O27" s="75"/>
      <c r="P27" s="44"/>
    </row>
    <row r="28" spans="1:16" ht="22.5" customHeight="1">
      <c r="A28" s="22"/>
      <c r="B28" s="55" t="str">
        <f>IF(テーブル14152324[[#This Row],[列1]]="",
    "",
    TEXT(テーブル14152324[[#This Row],[列1]],"(aaa)"))</f>
        <v/>
      </c>
      <c r="C28" s="17" t="s">
        <v>24</v>
      </c>
      <c r="D28" s="95" t="s">
        <v>25</v>
      </c>
      <c r="E28" s="18" t="s">
        <v>24</v>
      </c>
      <c r="F28" s="143" t="s">
        <v>36</v>
      </c>
      <c r="G28" s="47">
        <f>IF(OR(テーブル14152324[[#This Row],[列2]]="",
          テーブル14152324[[#This Row],[列4]]=""),
     0,
     IFERROR(HOUR(テーブル14152324[[#This Row],[列4]]-テーブル14152324[[#This Row],[列15]]-テーブル14152324[[#This Row],[列2]]),
                  IFERROR(HOUR(テーブル14152324[[#This Row],[列4]]-テーブル14152324[[#This Row],[列2]]),
                               0)))</f>
        <v>0</v>
      </c>
      <c r="H28" s="48" t="s">
        <v>26</v>
      </c>
      <c r="I2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50" t="s">
        <v>27</v>
      </c>
      <c r="K28" s="51">
        <f>IFERROR((テーブル14152324[[#This Row],[列5]]+テーブル14152324[[#This Row],[列7]]/60)*$C$5,"")</f>
        <v>0</v>
      </c>
      <c r="L28" s="52" t="s">
        <v>7</v>
      </c>
      <c r="M28" s="57"/>
      <c r="N28" s="54"/>
      <c r="O28" s="75"/>
      <c r="P28" s="44"/>
    </row>
    <row r="29" spans="1:16" ht="22.5" customHeight="1">
      <c r="A29" s="22"/>
      <c r="B29" s="55" t="str">
        <f>IF(テーブル14152324[[#This Row],[列1]]="",
    "",
    TEXT(テーブル14152324[[#This Row],[列1]],"(aaa)"))</f>
        <v/>
      </c>
      <c r="C29" s="17" t="s">
        <v>24</v>
      </c>
      <c r="D29" s="95" t="s">
        <v>25</v>
      </c>
      <c r="E29" s="18" t="s">
        <v>24</v>
      </c>
      <c r="F29" s="143" t="s">
        <v>36</v>
      </c>
      <c r="G29" s="47">
        <f>IF(OR(テーブル14152324[[#This Row],[列2]]="",
          テーブル14152324[[#This Row],[列4]]=""),
     0,
     IFERROR(HOUR(テーブル14152324[[#This Row],[列4]]-テーブル14152324[[#This Row],[列15]]-テーブル14152324[[#This Row],[列2]]),
                  IFERROR(HOUR(テーブル14152324[[#This Row],[列4]]-テーブル14152324[[#This Row],[列2]]),
                               0)))</f>
        <v>0</v>
      </c>
      <c r="H29" s="48" t="s">
        <v>26</v>
      </c>
      <c r="I2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50" t="s">
        <v>27</v>
      </c>
      <c r="K29" s="51">
        <f>IFERROR((テーブル14152324[[#This Row],[列5]]+テーブル14152324[[#This Row],[列7]]/60)*$C$5,"")</f>
        <v>0</v>
      </c>
      <c r="L29" s="52" t="s">
        <v>7</v>
      </c>
      <c r="M29" s="57"/>
      <c r="N29" s="54"/>
      <c r="O29" s="75"/>
      <c r="P29" s="44"/>
    </row>
    <row r="30" spans="1:16" ht="22.5" customHeight="1" thickBot="1">
      <c r="A30" s="23"/>
      <c r="B30" s="58" t="str">
        <f>IF(テーブル14152324[[#This Row],[列1]]="",
    "",
    TEXT(テーブル14152324[[#This Row],[列1]],"(aaa)"))</f>
        <v/>
      </c>
      <c r="C30" s="19" t="s">
        <v>24</v>
      </c>
      <c r="D30" s="59" t="s">
        <v>25</v>
      </c>
      <c r="E30" s="144" t="s">
        <v>24</v>
      </c>
      <c r="F30" s="20" t="s">
        <v>36</v>
      </c>
      <c r="G30" s="60">
        <f>IF(OR(テーブル14152324[[#This Row],[列2]]="",
          テーブル14152324[[#This Row],[列4]]=""),
     0,
     IFERROR(HOUR(テーブル14152324[[#This Row],[列4]]-テーブル14152324[[#This Row],[列15]]-テーブル14152324[[#This Row],[列2]]),
                  IFERROR(HOUR(テーブル14152324[[#This Row],[列4]]-テーブル14152324[[#This Row],[列2]]),
                               0)))</f>
        <v>0</v>
      </c>
      <c r="H30" s="61" t="s">
        <v>26</v>
      </c>
      <c r="I30" s="62"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63" t="s">
        <v>27</v>
      </c>
      <c r="K30" s="64">
        <f>IFERROR((テーブル14152324[[#This Row],[列5]]+テーブル14152324[[#This Row],[列7]]/60)*$C$5,"")</f>
        <v>0</v>
      </c>
      <c r="L30" s="65" t="s">
        <v>7</v>
      </c>
      <c r="M30" s="66"/>
      <c r="N30" s="67"/>
      <c r="O30" s="75"/>
      <c r="P30" s="44"/>
    </row>
    <row r="31" spans="1:16" ht="22.5" customHeight="1" thickBot="1">
      <c r="A31" s="183" t="s">
        <v>31</v>
      </c>
      <c r="B31" s="184"/>
      <c r="C31" s="185"/>
      <c r="D31" s="186"/>
      <c r="E31" s="187"/>
      <c r="F31" s="93"/>
      <c r="G31" s="188">
        <f>SUM(テーブル14152324[[#All],[列5]])+SUM(テーブル14152324[[#All],[列7]])/60</f>
        <v>0</v>
      </c>
      <c r="H31" s="189"/>
      <c r="I31" s="190" t="s">
        <v>28</v>
      </c>
      <c r="J31" s="191"/>
      <c r="K31" s="68">
        <f>SUM(テーブル14152324[[#All],[列9]])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⑧年月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IF(テーブル1415232425[[#This Row],[列1]]="",
    "",
    TEXT(テーブル1415232425[[#This Row],[列1]],"(aaa)"))</f>
        <v/>
      </c>
      <c r="C8" s="15" t="s">
        <v>36</v>
      </c>
      <c r="D8" s="35" t="s">
        <v>17</v>
      </c>
      <c r="E8" s="16" t="s">
        <v>36</v>
      </c>
      <c r="F8" s="142" t="s">
        <v>36</v>
      </c>
      <c r="G8"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37" t="s">
        <v>26</v>
      </c>
      <c r="I8"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39" t="s">
        <v>27</v>
      </c>
      <c r="K8" s="40">
        <f>IFERROR((テーブル1415232425[[#This Row],[列5]]+テーブル1415232425[[#This Row],[列7]]/60)*$C$5,"")</f>
        <v>0</v>
      </c>
      <c r="L8" s="41" t="s">
        <v>7</v>
      </c>
      <c r="M8" s="42"/>
      <c r="N8" s="43"/>
      <c r="O8" s="75"/>
      <c r="P8" s="44"/>
    </row>
    <row r="9" spans="1:16" ht="22.5" customHeight="1">
      <c r="A9" s="22"/>
      <c r="B9" s="45" t="str">
        <f>IF(テーブル1415232425[[#This Row],[列1]]="",
    "",
    TEXT(テーブル1415232425[[#This Row],[列1]],"(aaa)"))</f>
        <v/>
      </c>
      <c r="C9" s="17" t="s">
        <v>36</v>
      </c>
      <c r="D9" s="95" t="s">
        <v>17</v>
      </c>
      <c r="E9" s="18" t="s">
        <v>36</v>
      </c>
      <c r="F9" s="143" t="s">
        <v>36</v>
      </c>
      <c r="G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48" t="s">
        <v>26</v>
      </c>
      <c r="I9" s="4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50" t="s">
        <v>27</v>
      </c>
      <c r="K9" s="51">
        <f>IFERROR((テーブル1415232425[[#This Row],[列5]]+テーブル1415232425[[#This Row],[列7]]/60)*$C$5,"")</f>
        <v>0</v>
      </c>
      <c r="L9" s="52" t="s">
        <v>7</v>
      </c>
      <c r="M9" s="53"/>
      <c r="N9" s="54"/>
      <c r="O9" s="75"/>
      <c r="P9" s="44"/>
    </row>
    <row r="10" spans="1:16" ht="22.5" customHeight="1">
      <c r="A10" s="22"/>
      <c r="B10" s="55" t="str">
        <f>IF(テーブル1415232425[[#This Row],[列1]]="",
    "",
    TEXT(テーブル1415232425[[#This Row],[列1]],"(aaa)"))</f>
        <v/>
      </c>
      <c r="C10" s="17" t="s">
        <v>36</v>
      </c>
      <c r="D10" s="95" t="s">
        <v>17</v>
      </c>
      <c r="E10" s="18" t="s">
        <v>36</v>
      </c>
      <c r="F10" s="143" t="s">
        <v>36</v>
      </c>
      <c r="G1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48" t="s">
        <v>26</v>
      </c>
      <c r="I1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50" t="s">
        <v>27</v>
      </c>
      <c r="K10" s="51">
        <f>IFERROR((テーブル1415232425[[#This Row],[列5]]+テーブル1415232425[[#This Row],[列7]]/60)*$C$5,"")</f>
        <v>0</v>
      </c>
      <c r="L10" s="52" t="s">
        <v>7</v>
      </c>
      <c r="M10" s="57"/>
      <c r="N10" s="54"/>
      <c r="O10" s="75"/>
      <c r="P10" s="44"/>
    </row>
    <row r="11" spans="1:16" ht="22.5" customHeight="1">
      <c r="A11" s="22"/>
      <c r="B11" s="55" t="str">
        <f>IF(テーブル1415232425[[#This Row],[列1]]="",
    "",
    TEXT(テーブル1415232425[[#This Row],[列1]],"(aaa)"))</f>
        <v/>
      </c>
      <c r="C11" s="17" t="s">
        <v>24</v>
      </c>
      <c r="D11" s="95" t="s">
        <v>25</v>
      </c>
      <c r="E11" s="18" t="s">
        <v>24</v>
      </c>
      <c r="F11" s="143" t="s">
        <v>36</v>
      </c>
      <c r="G1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48" t="s">
        <v>26</v>
      </c>
      <c r="I1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50" t="s">
        <v>27</v>
      </c>
      <c r="K11" s="51">
        <f>IFERROR((テーブル1415232425[[#This Row],[列5]]+テーブル1415232425[[#This Row],[列7]]/60)*$C$5,"")</f>
        <v>0</v>
      </c>
      <c r="L11" s="52" t="s">
        <v>7</v>
      </c>
      <c r="M11" s="57"/>
      <c r="N11" s="54"/>
      <c r="O11" s="75"/>
      <c r="P11" s="44"/>
    </row>
    <row r="12" spans="1:16" ht="22.5" customHeight="1">
      <c r="A12" s="22"/>
      <c r="B12" s="55" t="str">
        <f>IF(テーブル1415232425[[#This Row],[列1]]="",
    "",
    TEXT(テーブル1415232425[[#This Row],[列1]],"(aaa)"))</f>
        <v/>
      </c>
      <c r="C12" s="17" t="s">
        <v>24</v>
      </c>
      <c r="D12" s="95" t="s">
        <v>25</v>
      </c>
      <c r="E12" s="18" t="s">
        <v>24</v>
      </c>
      <c r="F12" s="143" t="s">
        <v>36</v>
      </c>
      <c r="G1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48" t="s">
        <v>26</v>
      </c>
      <c r="I1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50" t="s">
        <v>27</v>
      </c>
      <c r="K12" s="51">
        <f>IFERROR((テーブル1415232425[[#This Row],[列5]]+テーブル1415232425[[#This Row],[列7]]/60)*$C$5,"")</f>
        <v>0</v>
      </c>
      <c r="L12" s="52" t="s">
        <v>7</v>
      </c>
      <c r="M12" s="57"/>
      <c r="N12" s="54"/>
      <c r="O12" s="75"/>
      <c r="P12" s="44"/>
    </row>
    <row r="13" spans="1:16" ht="22.5" customHeight="1">
      <c r="A13" s="22"/>
      <c r="B13" s="55" t="str">
        <f>IF(テーブル1415232425[[#This Row],[列1]]="",
    "",
    TEXT(テーブル1415232425[[#This Row],[列1]],"(aaa)"))</f>
        <v/>
      </c>
      <c r="C13" s="17" t="s">
        <v>24</v>
      </c>
      <c r="D13" s="95" t="s">
        <v>25</v>
      </c>
      <c r="E13" s="18" t="s">
        <v>24</v>
      </c>
      <c r="F13" s="143" t="s">
        <v>36</v>
      </c>
      <c r="G1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48" t="s">
        <v>26</v>
      </c>
      <c r="I1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50" t="s">
        <v>27</v>
      </c>
      <c r="K13" s="51">
        <f>IFERROR((テーブル1415232425[[#This Row],[列5]]+テーブル1415232425[[#This Row],[列7]]/60)*$C$5,"")</f>
        <v>0</v>
      </c>
      <c r="L13" s="52" t="s">
        <v>7</v>
      </c>
      <c r="M13" s="57"/>
      <c r="N13" s="54"/>
      <c r="O13" s="75"/>
      <c r="P13" s="44"/>
    </row>
    <row r="14" spans="1:16" ht="22.5" customHeight="1">
      <c r="A14" s="22"/>
      <c r="B14" s="55" t="str">
        <f>IF(テーブル1415232425[[#This Row],[列1]]="",
    "",
    TEXT(テーブル1415232425[[#This Row],[列1]],"(aaa)"))</f>
        <v/>
      </c>
      <c r="C14" s="17" t="s">
        <v>24</v>
      </c>
      <c r="D14" s="95" t="s">
        <v>25</v>
      </c>
      <c r="E14" s="18" t="s">
        <v>24</v>
      </c>
      <c r="F14" s="143" t="s">
        <v>36</v>
      </c>
      <c r="G1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48" t="s">
        <v>26</v>
      </c>
      <c r="I1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50" t="s">
        <v>27</v>
      </c>
      <c r="K14" s="51">
        <f>IFERROR((テーブル1415232425[[#This Row],[列5]]+テーブル1415232425[[#This Row],[列7]]/60)*$C$5,"")</f>
        <v>0</v>
      </c>
      <c r="L14" s="52" t="s">
        <v>7</v>
      </c>
      <c r="M14" s="57"/>
      <c r="N14" s="54"/>
      <c r="O14" s="75"/>
      <c r="P14" s="44"/>
    </row>
    <row r="15" spans="1:16" ht="22.5" customHeight="1">
      <c r="A15" s="22"/>
      <c r="B15" s="55" t="str">
        <f>IF(テーブル1415232425[[#This Row],[列1]]="",
    "",
    TEXT(テーブル1415232425[[#This Row],[列1]],"(aaa)"))</f>
        <v/>
      </c>
      <c r="C15" s="17" t="s">
        <v>24</v>
      </c>
      <c r="D15" s="95" t="s">
        <v>25</v>
      </c>
      <c r="E15" s="18" t="s">
        <v>24</v>
      </c>
      <c r="F15" s="143" t="s">
        <v>36</v>
      </c>
      <c r="G1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48" t="s">
        <v>26</v>
      </c>
      <c r="I1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50" t="s">
        <v>27</v>
      </c>
      <c r="K15" s="51">
        <f>IFERROR((テーブル1415232425[[#This Row],[列5]]+テーブル1415232425[[#This Row],[列7]]/60)*$C$5,"")</f>
        <v>0</v>
      </c>
      <c r="L15" s="52" t="s">
        <v>7</v>
      </c>
      <c r="M15" s="57"/>
      <c r="N15" s="54"/>
      <c r="O15" s="75"/>
      <c r="P15" s="44"/>
    </row>
    <row r="16" spans="1:16" ht="22.5" customHeight="1">
      <c r="A16" s="22"/>
      <c r="B16" s="55" t="str">
        <f>IF(テーブル1415232425[[#This Row],[列1]]="",
    "",
    TEXT(テーブル1415232425[[#This Row],[列1]],"(aaa)"))</f>
        <v/>
      </c>
      <c r="C16" s="17" t="s">
        <v>24</v>
      </c>
      <c r="D16" s="95" t="s">
        <v>25</v>
      </c>
      <c r="E16" s="18" t="s">
        <v>24</v>
      </c>
      <c r="F16" s="143" t="s">
        <v>36</v>
      </c>
      <c r="G1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48" t="s">
        <v>26</v>
      </c>
      <c r="I1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50" t="s">
        <v>27</v>
      </c>
      <c r="K16" s="51">
        <f>IFERROR((テーブル1415232425[[#This Row],[列5]]+テーブル1415232425[[#This Row],[列7]]/60)*$C$5,"")</f>
        <v>0</v>
      </c>
      <c r="L16" s="52" t="s">
        <v>7</v>
      </c>
      <c r="M16" s="57"/>
      <c r="N16" s="54"/>
      <c r="O16" s="75"/>
      <c r="P16" s="44"/>
    </row>
    <row r="17" spans="1:16" ht="22.5" customHeight="1">
      <c r="A17" s="22"/>
      <c r="B17" s="55" t="str">
        <f>IF(テーブル1415232425[[#This Row],[列1]]="",
    "",
    TEXT(テーブル1415232425[[#This Row],[列1]],"(aaa)"))</f>
        <v/>
      </c>
      <c r="C17" s="17" t="s">
        <v>24</v>
      </c>
      <c r="D17" s="95" t="s">
        <v>25</v>
      </c>
      <c r="E17" s="18" t="s">
        <v>24</v>
      </c>
      <c r="F17" s="143" t="s">
        <v>36</v>
      </c>
      <c r="G1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48" t="s">
        <v>26</v>
      </c>
      <c r="I1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50" t="s">
        <v>27</v>
      </c>
      <c r="K17" s="51">
        <f>IFERROR((テーブル1415232425[[#This Row],[列5]]+テーブル1415232425[[#This Row],[列7]]/60)*$C$5,"")</f>
        <v>0</v>
      </c>
      <c r="L17" s="52" t="s">
        <v>7</v>
      </c>
      <c r="M17" s="57"/>
      <c r="N17" s="54"/>
      <c r="O17" s="75"/>
      <c r="P17" s="44"/>
    </row>
    <row r="18" spans="1:16" ht="22.5" customHeight="1">
      <c r="A18" s="22"/>
      <c r="B18" s="55" t="str">
        <f>IF(テーブル1415232425[[#This Row],[列1]]="",
    "",
    TEXT(テーブル1415232425[[#This Row],[列1]],"(aaa)"))</f>
        <v/>
      </c>
      <c r="C18" s="17" t="s">
        <v>24</v>
      </c>
      <c r="D18" s="95" t="s">
        <v>25</v>
      </c>
      <c r="E18" s="18" t="s">
        <v>24</v>
      </c>
      <c r="F18" s="143" t="s">
        <v>36</v>
      </c>
      <c r="G1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48" t="s">
        <v>26</v>
      </c>
      <c r="I1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50" t="s">
        <v>27</v>
      </c>
      <c r="K18" s="51">
        <f>IFERROR((テーブル1415232425[[#This Row],[列5]]+テーブル1415232425[[#This Row],[列7]]/60)*$C$5,"")</f>
        <v>0</v>
      </c>
      <c r="L18" s="52" t="s">
        <v>7</v>
      </c>
      <c r="M18" s="57"/>
      <c r="N18" s="54"/>
      <c r="O18" s="75"/>
      <c r="P18" s="44"/>
    </row>
    <row r="19" spans="1:16" ht="22.5" customHeight="1">
      <c r="A19" s="22"/>
      <c r="B19" s="55" t="str">
        <f>IF(テーブル1415232425[[#This Row],[列1]]="",
    "",
    TEXT(テーブル1415232425[[#This Row],[列1]],"(aaa)"))</f>
        <v/>
      </c>
      <c r="C19" s="17" t="s">
        <v>24</v>
      </c>
      <c r="D19" s="95" t="s">
        <v>25</v>
      </c>
      <c r="E19" s="18" t="s">
        <v>24</v>
      </c>
      <c r="F19" s="143" t="s">
        <v>36</v>
      </c>
      <c r="G1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48" t="s">
        <v>26</v>
      </c>
      <c r="I1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50" t="s">
        <v>27</v>
      </c>
      <c r="K19" s="51">
        <f>IFERROR((テーブル1415232425[[#This Row],[列5]]+テーブル1415232425[[#This Row],[列7]]/60)*$C$5,"")</f>
        <v>0</v>
      </c>
      <c r="L19" s="52" t="s">
        <v>7</v>
      </c>
      <c r="M19" s="57"/>
      <c r="N19" s="54"/>
      <c r="O19" s="75"/>
      <c r="P19" s="44"/>
    </row>
    <row r="20" spans="1:16" ht="22.5" customHeight="1">
      <c r="A20" s="22"/>
      <c r="B20" s="55" t="str">
        <f>IF(テーブル1415232425[[#This Row],[列1]]="",
    "",
    TEXT(テーブル1415232425[[#This Row],[列1]],"(aaa)"))</f>
        <v/>
      </c>
      <c r="C20" s="17" t="s">
        <v>24</v>
      </c>
      <c r="D20" s="95" t="s">
        <v>25</v>
      </c>
      <c r="E20" s="18" t="s">
        <v>24</v>
      </c>
      <c r="F20" s="143" t="s">
        <v>36</v>
      </c>
      <c r="G2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48" t="s">
        <v>26</v>
      </c>
      <c r="I2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50" t="s">
        <v>27</v>
      </c>
      <c r="K20" s="51">
        <f>IFERROR((テーブル1415232425[[#This Row],[列5]]+テーブル1415232425[[#This Row],[列7]]/60)*$C$5,"")</f>
        <v>0</v>
      </c>
      <c r="L20" s="52" t="s">
        <v>7</v>
      </c>
      <c r="M20" s="57"/>
      <c r="N20" s="54"/>
      <c r="O20" s="75"/>
      <c r="P20" s="44"/>
    </row>
    <row r="21" spans="1:16" ht="22.5" customHeight="1">
      <c r="A21" s="22"/>
      <c r="B21" s="55" t="str">
        <f>IF(テーブル1415232425[[#This Row],[列1]]="",
    "",
    TEXT(テーブル1415232425[[#This Row],[列1]],"(aaa)"))</f>
        <v/>
      </c>
      <c r="C21" s="17" t="s">
        <v>24</v>
      </c>
      <c r="D21" s="95" t="s">
        <v>25</v>
      </c>
      <c r="E21" s="18" t="s">
        <v>24</v>
      </c>
      <c r="F21" s="143" t="s">
        <v>36</v>
      </c>
      <c r="G2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48" t="s">
        <v>26</v>
      </c>
      <c r="I2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50" t="s">
        <v>27</v>
      </c>
      <c r="K21" s="51">
        <f>IFERROR((テーブル1415232425[[#This Row],[列5]]+テーブル1415232425[[#This Row],[列7]]/60)*$C$5,"")</f>
        <v>0</v>
      </c>
      <c r="L21" s="52" t="s">
        <v>7</v>
      </c>
      <c r="M21" s="57"/>
      <c r="N21" s="54"/>
      <c r="O21" s="75"/>
      <c r="P21" s="44"/>
    </row>
    <row r="22" spans="1:16" ht="22.5" customHeight="1">
      <c r="A22" s="22"/>
      <c r="B22" s="55" t="str">
        <f>IF(テーブル1415232425[[#This Row],[列1]]="",
    "",
    TEXT(テーブル1415232425[[#This Row],[列1]],"(aaa)"))</f>
        <v/>
      </c>
      <c r="C22" s="17" t="s">
        <v>24</v>
      </c>
      <c r="D22" s="95" t="s">
        <v>25</v>
      </c>
      <c r="E22" s="18" t="s">
        <v>24</v>
      </c>
      <c r="F22" s="143" t="s">
        <v>36</v>
      </c>
      <c r="G2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48" t="s">
        <v>26</v>
      </c>
      <c r="I2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50" t="s">
        <v>27</v>
      </c>
      <c r="K22" s="51">
        <f>IFERROR((テーブル1415232425[[#This Row],[列5]]+テーブル1415232425[[#This Row],[列7]]/60)*$C$5,"")</f>
        <v>0</v>
      </c>
      <c r="L22" s="52" t="s">
        <v>7</v>
      </c>
      <c r="M22" s="57"/>
      <c r="N22" s="54"/>
      <c r="O22" s="75"/>
      <c r="P22" s="44"/>
    </row>
    <row r="23" spans="1:16" ht="22.5" customHeight="1">
      <c r="A23" s="22"/>
      <c r="B23" s="55" t="str">
        <f>IF(テーブル1415232425[[#This Row],[列1]]="",
    "",
    TEXT(テーブル1415232425[[#This Row],[列1]],"(aaa)"))</f>
        <v/>
      </c>
      <c r="C23" s="17" t="s">
        <v>24</v>
      </c>
      <c r="D23" s="95" t="s">
        <v>25</v>
      </c>
      <c r="E23" s="18" t="s">
        <v>24</v>
      </c>
      <c r="F23" s="143" t="s">
        <v>36</v>
      </c>
      <c r="G2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48" t="s">
        <v>26</v>
      </c>
      <c r="I2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50" t="s">
        <v>27</v>
      </c>
      <c r="K23" s="51">
        <f>IFERROR((テーブル1415232425[[#This Row],[列5]]+テーブル1415232425[[#This Row],[列7]]/60)*$C$5,"")</f>
        <v>0</v>
      </c>
      <c r="L23" s="52" t="s">
        <v>7</v>
      </c>
      <c r="M23" s="57"/>
      <c r="N23" s="54"/>
      <c r="O23" s="75"/>
      <c r="P23" s="44"/>
    </row>
    <row r="24" spans="1:16" ht="22.5" customHeight="1">
      <c r="A24" s="22"/>
      <c r="B24" s="55" t="str">
        <f>IF(テーブル1415232425[[#This Row],[列1]]="",
    "",
    TEXT(テーブル1415232425[[#This Row],[列1]],"(aaa)"))</f>
        <v/>
      </c>
      <c r="C24" s="17" t="s">
        <v>24</v>
      </c>
      <c r="D24" s="95" t="s">
        <v>25</v>
      </c>
      <c r="E24" s="18" t="s">
        <v>24</v>
      </c>
      <c r="F24" s="143" t="s">
        <v>36</v>
      </c>
      <c r="G2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48" t="s">
        <v>26</v>
      </c>
      <c r="I2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50" t="s">
        <v>27</v>
      </c>
      <c r="K24" s="51">
        <f>IFERROR((テーブル1415232425[[#This Row],[列5]]+テーブル1415232425[[#This Row],[列7]]/60)*$C$5,"")</f>
        <v>0</v>
      </c>
      <c r="L24" s="52" t="s">
        <v>7</v>
      </c>
      <c r="M24" s="53"/>
      <c r="N24" s="54"/>
      <c r="O24" s="75"/>
      <c r="P24" s="44"/>
    </row>
    <row r="25" spans="1:16" ht="22.5" customHeight="1">
      <c r="A25" s="22"/>
      <c r="B25" s="55" t="str">
        <f>IF(テーブル1415232425[[#This Row],[列1]]="",
    "",
    TEXT(テーブル1415232425[[#This Row],[列1]],"(aaa)"))</f>
        <v/>
      </c>
      <c r="C25" s="17" t="s">
        <v>24</v>
      </c>
      <c r="D25" s="95" t="s">
        <v>25</v>
      </c>
      <c r="E25" s="18" t="s">
        <v>24</v>
      </c>
      <c r="F25" s="143" t="s">
        <v>36</v>
      </c>
      <c r="G2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48" t="s">
        <v>26</v>
      </c>
      <c r="I2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50" t="s">
        <v>27</v>
      </c>
      <c r="K25" s="51">
        <f>IFERROR((テーブル1415232425[[#This Row],[列5]]+テーブル1415232425[[#This Row],[列7]]/60)*$C$5,"")</f>
        <v>0</v>
      </c>
      <c r="L25" s="52" t="s">
        <v>7</v>
      </c>
      <c r="M25" s="57"/>
      <c r="N25" s="54"/>
      <c r="O25" s="75"/>
      <c r="P25" s="44"/>
    </row>
    <row r="26" spans="1:16" ht="22.5" customHeight="1">
      <c r="A26" s="22"/>
      <c r="B26" s="55" t="str">
        <f>IF(テーブル1415232425[[#This Row],[列1]]="",
    "",
    TEXT(テーブル1415232425[[#This Row],[列1]],"(aaa)"))</f>
        <v/>
      </c>
      <c r="C26" s="17" t="s">
        <v>24</v>
      </c>
      <c r="D26" s="95" t="s">
        <v>25</v>
      </c>
      <c r="E26" s="18" t="s">
        <v>24</v>
      </c>
      <c r="F26" s="143" t="s">
        <v>36</v>
      </c>
      <c r="G2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48" t="s">
        <v>26</v>
      </c>
      <c r="I2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50" t="s">
        <v>27</v>
      </c>
      <c r="K26" s="51">
        <f>IFERROR((テーブル1415232425[[#This Row],[列5]]+テーブル1415232425[[#This Row],[列7]]/60)*$C$5,"")</f>
        <v>0</v>
      </c>
      <c r="L26" s="52" t="s">
        <v>7</v>
      </c>
      <c r="M26" s="57"/>
      <c r="N26" s="54"/>
      <c r="O26" s="75"/>
      <c r="P26" s="44"/>
    </row>
    <row r="27" spans="1:16" ht="22.5" customHeight="1">
      <c r="A27" s="22"/>
      <c r="B27" s="55" t="str">
        <f>IF(テーブル1415232425[[#This Row],[列1]]="",
    "",
    TEXT(テーブル1415232425[[#This Row],[列1]],"(aaa)"))</f>
        <v/>
      </c>
      <c r="C27" s="17" t="s">
        <v>24</v>
      </c>
      <c r="D27" s="95" t="s">
        <v>25</v>
      </c>
      <c r="E27" s="18" t="s">
        <v>24</v>
      </c>
      <c r="F27" s="143" t="s">
        <v>36</v>
      </c>
      <c r="G2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48" t="s">
        <v>26</v>
      </c>
      <c r="I2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50" t="s">
        <v>27</v>
      </c>
      <c r="K27" s="51">
        <f>IFERROR((テーブル1415232425[[#This Row],[列5]]+テーブル1415232425[[#This Row],[列7]]/60)*$C$5,"")</f>
        <v>0</v>
      </c>
      <c r="L27" s="52" t="s">
        <v>7</v>
      </c>
      <c r="M27" s="57"/>
      <c r="N27" s="54"/>
      <c r="O27" s="75"/>
      <c r="P27" s="44"/>
    </row>
    <row r="28" spans="1:16" ht="22.5" customHeight="1">
      <c r="A28" s="22"/>
      <c r="B28" s="55" t="str">
        <f>IF(テーブル1415232425[[#This Row],[列1]]="",
    "",
    TEXT(テーブル1415232425[[#This Row],[列1]],"(aaa)"))</f>
        <v/>
      </c>
      <c r="C28" s="17" t="s">
        <v>24</v>
      </c>
      <c r="D28" s="95" t="s">
        <v>25</v>
      </c>
      <c r="E28" s="18" t="s">
        <v>24</v>
      </c>
      <c r="F28" s="143" t="s">
        <v>36</v>
      </c>
      <c r="G2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48" t="s">
        <v>26</v>
      </c>
      <c r="I2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50" t="s">
        <v>27</v>
      </c>
      <c r="K28" s="51">
        <f>IFERROR((テーブル1415232425[[#This Row],[列5]]+テーブル1415232425[[#This Row],[列7]]/60)*$C$5,"")</f>
        <v>0</v>
      </c>
      <c r="L28" s="52" t="s">
        <v>7</v>
      </c>
      <c r="M28" s="57"/>
      <c r="N28" s="54"/>
      <c r="O28" s="75"/>
      <c r="P28" s="44"/>
    </row>
    <row r="29" spans="1:16" ht="22.5" customHeight="1">
      <c r="A29" s="22"/>
      <c r="B29" s="55" t="str">
        <f>IF(テーブル1415232425[[#This Row],[列1]]="",
    "",
    TEXT(テーブル1415232425[[#This Row],[列1]],"(aaa)"))</f>
        <v/>
      </c>
      <c r="C29" s="17" t="s">
        <v>24</v>
      </c>
      <c r="D29" s="95" t="s">
        <v>25</v>
      </c>
      <c r="E29" s="18" t="s">
        <v>24</v>
      </c>
      <c r="F29" s="143" t="s">
        <v>36</v>
      </c>
      <c r="G2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48" t="s">
        <v>26</v>
      </c>
      <c r="I2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50" t="s">
        <v>27</v>
      </c>
      <c r="K29" s="51">
        <f>IFERROR((テーブル1415232425[[#This Row],[列5]]+テーブル1415232425[[#This Row],[列7]]/60)*$C$5,"")</f>
        <v>0</v>
      </c>
      <c r="L29" s="52" t="s">
        <v>7</v>
      </c>
      <c r="M29" s="57"/>
      <c r="N29" s="54"/>
      <c r="O29" s="75"/>
      <c r="P29" s="44"/>
    </row>
    <row r="30" spans="1:16" ht="22.5" customHeight="1" thickBot="1">
      <c r="A30" s="23"/>
      <c r="B30" s="58" t="str">
        <f>IF(テーブル1415232425[[#This Row],[列1]]="",
    "",
    TEXT(テーブル1415232425[[#This Row],[列1]],"(aaa)"))</f>
        <v/>
      </c>
      <c r="C30" s="19" t="s">
        <v>24</v>
      </c>
      <c r="D30" s="59" t="s">
        <v>25</v>
      </c>
      <c r="E30" s="144" t="s">
        <v>24</v>
      </c>
      <c r="F30" s="20" t="s">
        <v>36</v>
      </c>
      <c r="G30" s="60">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61" t="s">
        <v>26</v>
      </c>
      <c r="I30" s="62"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63" t="s">
        <v>27</v>
      </c>
      <c r="K30" s="64">
        <f>IFERROR((テーブル1415232425[[#This Row],[列5]]+テーブル1415232425[[#This Row],[列7]]/60)*$C$5,"")</f>
        <v>0</v>
      </c>
      <c r="L30" s="65" t="s">
        <v>7</v>
      </c>
      <c r="M30" s="66"/>
      <c r="N30" s="67"/>
      <c r="O30" s="75"/>
      <c r="P30" s="44"/>
    </row>
    <row r="31" spans="1:16" ht="22.5" customHeight="1" thickBot="1">
      <c r="A31" s="183" t="s">
        <v>31</v>
      </c>
      <c r="B31" s="184"/>
      <c r="C31" s="185"/>
      <c r="D31" s="186"/>
      <c r="E31" s="187"/>
      <c r="F31" s="93"/>
      <c r="G31" s="188">
        <f>SUM(テーブル1415232425[[#All],[列5]])+SUM(テーブル1415232425[[#All],[列7]])/60</f>
        <v>0</v>
      </c>
      <c r="H31" s="189"/>
      <c r="I31" s="190" t="s">
        <v>28</v>
      </c>
      <c r="J31" s="191"/>
      <c r="K31" s="68">
        <f>SUM(テーブル1415232425[[#All],[列9]])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⑨年月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IF(テーブル141523242537[[#This Row],[列1]]="",
    "",
    TEXT(テーブル141523242537[[#This Row],[列1]],"(aaa)"))</f>
        <v/>
      </c>
      <c r="C8" s="15" t="s">
        <v>36</v>
      </c>
      <c r="D8" s="35" t="s">
        <v>17</v>
      </c>
      <c r="E8" s="16" t="s">
        <v>36</v>
      </c>
      <c r="F8" s="142" t="s">
        <v>36</v>
      </c>
      <c r="G8"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37" t="s">
        <v>26</v>
      </c>
      <c r="I8"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39" t="s">
        <v>27</v>
      </c>
      <c r="K8" s="40">
        <f>IFERROR((テーブル141523242537[[#This Row],[列5]]+テーブル141523242537[[#This Row],[列7]]/60)*$C$5,"")</f>
        <v>0</v>
      </c>
      <c r="L8" s="41" t="s">
        <v>7</v>
      </c>
      <c r="M8" s="42"/>
      <c r="N8" s="43"/>
      <c r="O8" s="75"/>
      <c r="P8" s="44"/>
    </row>
    <row r="9" spans="1:16" ht="22.5" customHeight="1">
      <c r="A9" s="22"/>
      <c r="B9" s="45" t="str">
        <f>IF(テーブル141523242537[[#This Row],[列1]]="",
    "",
    TEXT(テーブル141523242537[[#This Row],[列1]],"(aaa)"))</f>
        <v/>
      </c>
      <c r="C9" s="17" t="s">
        <v>36</v>
      </c>
      <c r="D9" s="95" t="s">
        <v>17</v>
      </c>
      <c r="E9" s="18" t="s">
        <v>36</v>
      </c>
      <c r="F9" s="143" t="s">
        <v>36</v>
      </c>
      <c r="G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48" t="s">
        <v>26</v>
      </c>
      <c r="I9" s="4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50" t="s">
        <v>27</v>
      </c>
      <c r="K9" s="51">
        <f>IFERROR((テーブル141523242537[[#This Row],[列5]]+テーブル141523242537[[#This Row],[列7]]/60)*$C$5,"")</f>
        <v>0</v>
      </c>
      <c r="L9" s="52" t="s">
        <v>7</v>
      </c>
      <c r="M9" s="53"/>
      <c r="N9" s="54"/>
      <c r="O9" s="75"/>
      <c r="P9" s="44"/>
    </row>
    <row r="10" spans="1:16" ht="22.5" customHeight="1">
      <c r="A10" s="22"/>
      <c r="B10" s="55" t="str">
        <f>IF(テーブル141523242537[[#This Row],[列1]]="",
    "",
    TEXT(テーブル141523242537[[#This Row],[列1]],"(aaa)"))</f>
        <v/>
      </c>
      <c r="C10" s="17" t="s">
        <v>36</v>
      </c>
      <c r="D10" s="95" t="s">
        <v>17</v>
      </c>
      <c r="E10" s="18" t="s">
        <v>36</v>
      </c>
      <c r="F10" s="143" t="s">
        <v>36</v>
      </c>
      <c r="G1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48" t="s">
        <v>26</v>
      </c>
      <c r="I1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50" t="s">
        <v>27</v>
      </c>
      <c r="K10" s="51">
        <f>IFERROR((テーブル141523242537[[#This Row],[列5]]+テーブル141523242537[[#This Row],[列7]]/60)*$C$5,"")</f>
        <v>0</v>
      </c>
      <c r="L10" s="52" t="s">
        <v>7</v>
      </c>
      <c r="M10" s="57"/>
      <c r="N10" s="54"/>
      <c r="O10" s="75"/>
      <c r="P10" s="44"/>
    </row>
    <row r="11" spans="1:16" ht="22.5" customHeight="1">
      <c r="A11" s="22"/>
      <c r="B11" s="55" t="str">
        <f>IF(テーブル141523242537[[#This Row],[列1]]="",
    "",
    TEXT(テーブル141523242537[[#This Row],[列1]],"(aaa)"))</f>
        <v/>
      </c>
      <c r="C11" s="17" t="s">
        <v>24</v>
      </c>
      <c r="D11" s="95" t="s">
        <v>25</v>
      </c>
      <c r="E11" s="18" t="s">
        <v>24</v>
      </c>
      <c r="F11" s="143" t="s">
        <v>36</v>
      </c>
      <c r="G1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48" t="s">
        <v>26</v>
      </c>
      <c r="I1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50" t="s">
        <v>27</v>
      </c>
      <c r="K11" s="51">
        <f>IFERROR((テーブル141523242537[[#This Row],[列5]]+テーブル141523242537[[#This Row],[列7]]/60)*$C$5,"")</f>
        <v>0</v>
      </c>
      <c r="L11" s="52" t="s">
        <v>7</v>
      </c>
      <c r="M11" s="57"/>
      <c r="N11" s="54"/>
      <c r="O11" s="75"/>
      <c r="P11" s="44"/>
    </row>
    <row r="12" spans="1:16" ht="22.5" customHeight="1">
      <c r="A12" s="22"/>
      <c r="B12" s="55" t="str">
        <f>IF(テーブル141523242537[[#This Row],[列1]]="",
    "",
    TEXT(テーブル141523242537[[#This Row],[列1]],"(aaa)"))</f>
        <v/>
      </c>
      <c r="C12" s="17" t="s">
        <v>24</v>
      </c>
      <c r="D12" s="95" t="s">
        <v>25</v>
      </c>
      <c r="E12" s="18" t="s">
        <v>24</v>
      </c>
      <c r="F12" s="143" t="s">
        <v>36</v>
      </c>
      <c r="G1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48" t="s">
        <v>26</v>
      </c>
      <c r="I1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50" t="s">
        <v>27</v>
      </c>
      <c r="K12" s="51">
        <f>IFERROR((テーブル141523242537[[#This Row],[列5]]+テーブル141523242537[[#This Row],[列7]]/60)*$C$5,"")</f>
        <v>0</v>
      </c>
      <c r="L12" s="52" t="s">
        <v>7</v>
      </c>
      <c r="M12" s="57"/>
      <c r="N12" s="54"/>
      <c r="O12" s="75"/>
      <c r="P12" s="44"/>
    </row>
    <row r="13" spans="1:16" ht="22.5" customHeight="1">
      <c r="A13" s="22"/>
      <c r="B13" s="55" t="str">
        <f>IF(テーブル141523242537[[#This Row],[列1]]="",
    "",
    TEXT(テーブル141523242537[[#This Row],[列1]],"(aaa)"))</f>
        <v/>
      </c>
      <c r="C13" s="17" t="s">
        <v>24</v>
      </c>
      <c r="D13" s="95" t="s">
        <v>25</v>
      </c>
      <c r="E13" s="18" t="s">
        <v>24</v>
      </c>
      <c r="F13" s="143" t="s">
        <v>36</v>
      </c>
      <c r="G1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48" t="s">
        <v>26</v>
      </c>
      <c r="I1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50" t="s">
        <v>27</v>
      </c>
      <c r="K13" s="51">
        <f>IFERROR((テーブル141523242537[[#This Row],[列5]]+テーブル141523242537[[#This Row],[列7]]/60)*$C$5,"")</f>
        <v>0</v>
      </c>
      <c r="L13" s="52" t="s">
        <v>7</v>
      </c>
      <c r="M13" s="57"/>
      <c r="N13" s="54"/>
      <c r="O13" s="75"/>
      <c r="P13" s="44"/>
    </row>
    <row r="14" spans="1:16" ht="22.5" customHeight="1">
      <c r="A14" s="22"/>
      <c r="B14" s="55" t="str">
        <f>IF(テーブル141523242537[[#This Row],[列1]]="",
    "",
    TEXT(テーブル141523242537[[#This Row],[列1]],"(aaa)"))</f>
        <v/>
      </c>
      <c r="C14" s="17" t="s">
        <v>24</v>
      </c>
      <c r="D14" s="95" t="s">
        <v>25</v>
      </c>
      <c r="E14" s="18" t="s">
        <v>24</v>
      </c>
      <c r="F14" s="143" t="s">
        <v>36</v>
      </c>
      <c r="G1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48" t="s">
        <v>26</v>
      </c>
      <c r="I1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50" t="s">
        <v>27</v>
      </c>
      <c r="K14" s="51">
        <f>IFERROR((テーブル141523242537[[#This Row],[列5]]+テーブル141523242537[[#This Row],[列7]]/60)*$C$5,"")</f>
        <v>0</v>
      </c>
      <c r="L14" s="52" t="s">
        <v>7</v>
      </c>
      <c r="M14" s="57"/>
      <c r="N14" s="54"/>
      <c r="O14" s="75"/>
      <c r="P14" s="44"/>
    </row>
    <row r="15" spans="1:16" ht="22.5" customHeight="1">
      <c r="A15" s="22"/>
      <c r="B15" s="55" t="str">
        <f>IF(テーブル141523242537[[#This Row],[列1]]="",
    "",
    TEXT(テーブル141523242537[[#This Row],[列1]],"(aaa)"))</f>
        <v/>
      </c>
      <c r="C15" s="17" t="s">
        <v>24</v>
      </c>
      <c r="D15" s="95" t="s">
        <v>25</v>
      </c>
      <c r="E15" s="18" t="s">
        <v>24</v>
      </c>
      <c r="F15" s="143" t="s">
        <v>36</v>
      </c>
      <c r="G1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48" t="s">
        <v>26</v>
      </c>
      <c r="I1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50" t="s">
        <v>27</v>
      </c>
      <c r="K15" s="51">
        <f>IFERROR((テーブル141523242537[[#This Row],[列5]]+テーブル141523242537[[#This Row],[列7]]/60)*$C$5,"")</f>
        <v>0</v>
      </c>
      <c r="L15" s="52" t="s">
        <v>7</v>
      </c>
      <c r="M15" s="57"/>
      <c r="N15" s="54"/>
      <c r="O15" s="75"/>
      <c r="P15" s="44"/>
    </row>
    <row r="16" spans="1:16" ht="22.5" customHeight="1">
      <c r="A16" s="22"/>
      <c r="B16" s="55" t="str">
        <f>IF(テーブル141523242537[[#This Row],[列1]]="",
    "",
    TEXT(テーブル141523242537[[#This Row],[列1]],"(aaa)"))</f>
        <v/>
      </c>
      <c r="C16" s="17" t="s">
        <v>24</v>
      </c>
      <c r="D16" s="95" t="s">
        <v>25</v>
      </c>
      <c r="E16" s="18" t="s">
        <v>24</v>
      </c>
      <c r="F16" s="143" t="s">
        <v>36</v>
      </c>
      <c r="G1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48" t="s">
        <v>26</v>
      </c>
      <c r="I1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50" t="s">
        <v>27</v>
      </c>
      <c r="K16" s="51">
        <f>IFERROR((テーブル141523242537[[#This Row],[列5]]+テーブル141523242537[[#This Row],[列7]]/60)*$C$5,"")</f>
        <v>0</v>
      </c>
      <c r="L16" s="52" t="s">
        <v>7</v>
      </c>
      <c r="M16" s="57"/>
      <c r="N16" s="54"/>
      <c r="O16" s="75"/>
      <c r="P16" s="44"/>
    </row>
    <row r="17" spans="1:16" ht="22.5" customHeight="1">
      <c r="A17" s="22"/>
      <c r="B17" s="55" t="str">
        <f>IF(テーブル141523242537[[#This Row],[列1]]="",
    "",
    TEXT(テーブル141523242537[[#This Row],[列1]],"(aaa)"))</f>
        <v/>
      </c>
      <c r="C17" s="17" t="s">
        <v>24</v>
      </c>
      <c r="D17" s="95" t="s">
        <v>25</v>
      </c>
      <c r="E17" s="18" t="s">
        <v>24</v>
      </c>
      <c r="F17" s="143" t="s">
        <v>36</v>
      </c>
      <c r="G1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48" t="s">
        <v>26</v>
      </c>
      <c r="I1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50" t="s">
        <v>27</v>
      </c>
      <c r="K17" s="51">
        <f>IFERROR((テーブル141523242537[[#This Row],[列5]]+テーブル141523242537[[#This Row],[列7]]/60)*$C$5,"")</f>
        <v>0</v>
      </c>
      <c r="L17" s="52" t="s">
        <v>7</v>
      </c>
      <c r="M17" s="57"/>
      <c r="N17" s="54"/>
      <c r="O17" s="75"/>
      <c r="P17" s="44"/>
    </row>
    <row r="18" spans="1:16" ht="22.5" customHeight="1">
      <c r="A18" s="22"/>
      <c r="B18" s="55" t="str">
        <f>IF(テーブル141523242537[[#This Row],[列1]]="",
    "",
    TEXT(テーブル141523242537[[#This Row],[列1]],"(aaa)"))</f>
        <v/>
      </c>
      <c r="C18" s="17" t="s">
        <v>24</v>
      </c>
      <c r="D18" s="95" t="s">
        <v>25</v>
      </c>
      <c r="E18" s="18" t="s">
        <v>24</v>
      </c>
      <c r="F18" s="143" t="s">
        <v>36</v>
      </c>
      <c r="G1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48" t="s">
        <v>26</v>
      </c>
      <c r="I1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50" t="s">
        <v>27</v>
      </c>
      <c r="K18" s="51">
        <f>IFERROR((テーブル141523242537[[#This Row],[列5]]+テーブル141523242537[[#This Row],[列7]]/60)*$C$5,"")</f>
        <v>0</v>
      </c>
      <c r="L18" s="52" t="s">
        <v>7</v>
      </c>
      <c r="M18" s="57"/>
      <c r="N18" s="54"/>
      <c r="O18" s="75"/>
      <c r="P18" s="44"/>
    </row>
    <row r="19" spans="1:16" ht="22.5" customHeight="1">
      <c r="A19" s="22"/>
      <c r="B19" s="55" t="str">
        <f>IF(テーブル141523242537[[#This Row],[列1]]="",
    "",
    TEXT(テーブル141523242537[[#This Row],[列1]],"(aaa)"))</f>
        <v/>
      </c>
      <c r="C19" s="17" t="s">
        <v>24</v>
      </c>
      <c r="D19" s="95" t="s">
        <v>25</v>
      </c>
      <c r="E19" s="18" t="s">
        <v>24</v>
      </c>
      <c r="F19" s="143" t="s">
        <v>36</v>
      </c>
      <c r="G1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48" t="s">
        <v>26</v>
      </c>
      <c r="I1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50" t="s">
        <v>27</v>
      </c>
      <c r="K19" s="51">
        <f>IFERROR((テーブル141523242537[[#This Row],[列5]]+テーブル141523242537[[#This Row],[列7]]/60)*$C$5,"")</f>
        <v>0</v>
      </c>
      <c r="L19" s="52" t="s">
        <v>7</v>
      </c>
      <c r="M19" s="57"/>
      <c r="N19" s="54"/>
      <c r="O19" s="75"/>
      <c r="P19" s="44"/>
    </row>
    <row r="20" spans="1:16" ht="22.5" customHeight="1">
      <c r="A20" s="22"/>
      <c r="B20" s="55" t="str">
        <f>IF(テーブル141523242537[[#This Row],[列1]]="",
    "",
    TEXT(テーブル141523242537[[#This Row],[列1]],"(aaa)"))</f>
        <v/>
      </c>
      <c r="C20" s="17" t="s">
        <v>24</v>
      </c>
      <c r="D20" s="95" t="s">
        <v>25</v>
      </c>
      <c r="E20" s="18" t="s">
        <v>24</v>
      </c>
      <c r="F20" s="143" t="s">
        <v>36</v>
      </c>
      <c r="G2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48" t="s">
        <v>26</v>
      </c>
      <c r="I2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50" t="s">
        <v>27</v>
      </c>
      <c r="K20" s="51">
        <f>IFERROR((テーブル141523242537[[#This Row],[列5]]+テーブル141523242537[[#This Row],[列7]]/60)*$C$5,"")</f>
        <v>0</v>
      </c>
      <c r="L20" s="52" t="s">
        <v>7</v>
      </c>
      <c r="M20" s="57"/>
      <c r="N20" s="54"/>
      <c r="O20" s="75"/>
      <c r="P20" s="44"/>
    </row>
    <row r="21" spans="1:16" ht="22.5" customHeight="1">
      <c r="A21" s="22"/>
      <c r="B21" s="55" t="str">
        <f>IF(テーブル141523242537[[#This Row],[列1]]="",
    "",
    TEXT(テーブル141523242537[[#This Row],[列1]],"(aaa)"))</f>
        <v/>
      </c>
      <c r="C21" s="17" t="s">
        <v>24</v>
      </c>
      <c r="D21" s="95" t="s">
        <v>25</v>
      </c>
      <c r="E21" s="18" t="s">
        <v>24</v>
      </c>
      <c r="F21" s="143" t="s">
        <v>36</v>
      </c>
      <c r="G2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48" t="s">
        <v>26</v>
      </c>
      <c r="I2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50" t="s">
        <v>27</v>
      </c>
      <c r="K21" s="51">
        <f>IFERROR((テーブル141523242537[[#This Row],[列5]]+テーブル141523242537[[#This Row],[列7]]/60)*$C$5,"")</f>
        <v>0</v>
      </c>
      <c r="L21" s="52" t="s">
        <v>7</v>
      </c>
      <c r="M21" s="57"/>
      <c r="N21" s="54"/>
      <c r="O21" s="75"/>
      <c r="P21" s="44"/>
    </row>
    <row r="22" spans="1:16" ht="22.5" customHeight="1">
      <c r="A22" s="22"/>
      <c r="B22" s="55" t="str">
        <f>IF(テーブル141523242537[[#This Row],[列1]]="",
    "",
    TEXT(テーブル141523242537[[#This Row],[列1]],"(aaa)"))</f>
        <v/>
      </c>
      <c r="C22" s="17" t="s">
        <v>24</v>
      </c>
      <c r="D22" s="95" t="s">
        <v>25</v>
      </c>
      <c r="E22" s="18" t="s">
        <v>24</v>
      </c>
      <c r="F22" s="143" t="s">
        <v>36</v>
      </c>
      <c r="G2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48" t="s">
        <v>26</v>
      </c>
      <c r="I2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50" t="s">
        <v>27</v>
      </c>
      <c r="K22" s="51">
        <f>IFERROR((テーブル141523242537[[#This Row],[列5]]+テーブル141523242537[[#This Row],[列7]]/60)*$C$5,"")</f>
        <v>0</v>
      </c>
      <c r="L22" s="52" t="s">
        <v>7</v>
      </c>
      <c r="M22" s="57"/>
      <c r="N22" s="54"/>
      <c r="O22" s="75"/>
      <c r="P22" s="44"/>
    </row>
    <row r="23" spans="1:16" ht="22.5" customHeight="1">
      <c r="A23" s="22"/>
      <c r="B23" s="55" t="str">
        <f>IF(テーブル141523242537[[#This Row],[列1]]="",
    "",
    TEXT(テーブル141523242537[[#This Row],[列1]],"(aaa)"))</f>
        <v/>
      </c>
      <c r="C23" s="17" t="s">
        <v>24</v>
      </c>
      <c r="D23" s="95" t="s">
        <v>25</v>
      </c>
      <c r="E23" s="18" t="s">
        <v>24</v>
      </c>
      <c r="F23" s="143" t="s">
        <v>36</v>
      </c>
      <c r="G2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48" t="s">
        <v>26</v>
      </c>
      <c r="I2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50" t="s">
        <v>27</v>
      </c>
      <c r="K23" s="51">
        <f>IFERROR((テーブル141523242537[[#This Row],[列5]]+テーブル141523242537[[#This Row],[列7]]/60)*$C$5,"")</f>
        <v>0</v>
      </c>
      <c r="L23" s="52" t="s">
        <v>7</v>
      </c>
      <c r="M23" s="57"/>
      <c r="N23" s="54"/>
      <c r="O23" s="75"/>
      <c r="P23" s="44"/>
    </row>
    <row r="24" spans="1:16" ht="22.5" customHeight="1">
      <c r="A24" s="22"/>
      <c r="B24" s="55" t="str">
        <f>IF(テーブル141523242537[[#This Row],[列1]]="",
    "",
    TEXT(テーブル141523242537[[#This Row],[列1]],"(aaa)"))</f>
        <v/>
      </c>
      <c r="C24" s="17" t="s">
        <v>24</v>
      </c>
      <c r="D24" s="95" t="s">
        <v>25</v>
      </c>
      <c r="E24" s="18" t="s">
        <v>24</v>
      </c>
      <c r="F24" s="143" t="s">
        <v>36</v>
      </c>
      <c r="G2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48" t="s">
        <v>26</v>
      </c>
      <c r="I2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50" t="s">
        <v>27</v>
      </c>
      <c r="K24" s="51">
        <f>IFERROR((テーブル141523242537[[#This Row],[列5]]+テーブル141523242537[[#This Row],[列7]]/60)*$C$5,"")</f>
        <v>0</v>
      </c>
      <c r="L24" s="52" t="s">
        <v>7</v>
      </c>
      <c r="M24" s="53"/>
      <c r="N24" s="54"/>
      <c r="O24" s="75"/>
      <c r="P24" s="44"/>
    </row>
    <row r="25" spans="1:16" ht="22.5" customHeight="1">
      <c r="A25" s="22"/>
      <c r="B25" s="55" t="str">
        <f>IF(テーブル141523242537[[#This Row],[列1]]="",
    "",
    TEXT(テーブル141523242537[[#This Row],[列1]],"(aaa)"))</f>
        <v/>
      </c>
      <c r="C25" s="17" t="s">
        <v>24</v>
      </c>
      <c r="D25" s="95" t="s">
        <v>25</v>
      </c>
      <c r="E25" s="18" t="s">
        <v>24</v>
      </c>
      <c r="F25" s="143" t="s">
        <v>36</v>
      </c>
      <c r="G2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48" t="s">
        <v>26</v>
      </c>
      <c r="I2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50" t="s">
        <v>27</v>
      </c>
      <c r="K25" s="51">
        <f>IFERROR((テーブル141523242537[[#This Row],[列5]]+テーブル141523242537[[#This Row],[列7]]/60)*$C$5,"")</f>
        <v>0</v>
      </c>
      <c r="L25" s="52" t="s">
        <v>7</v>
      </c>
      <c r="M25" s="57"/>
      <c r="N25" s="54"/>
      <c r="O25" s="75"/>
      <c r="P25" s="44"/>
    </row>
    <row r="26" spans="1:16" ht="22.5" customHeight="1">
      <c r="A26" s="22"/>
      <c r="B26" s="55" t="str">
        <f>IF(テーブル141523242537[[#This Row],[列1]]="",
    "",
    TEXT(テーブル141523242537[[#This Row],[列1]],"(aaa)"))</f>
        <v/>
      </c>
      <c r="C26" s="17" t="s">
        <v>24</v>
      </c>
      <c r="D26" s="95" t="s">
        <v>25</v>
      </c>
      <c r="E26" s="18" t="s">
        <v>24</v>
      </c>
      <c r="F26" s="143" t="s">
        <v>36</v>
      </c>
      <c r="G2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48" t="s">
        <v>26</v>
      </c>
      <c r="I2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50" t="s">
        <v>27</v>
      </c>
      <c r="K26" s="51">
        <f>IFERROR((テーブル141523242537[[#This Row],[列5]]+テーブル141523242537[[#This Row],[列7]]/60)*$C$5,"")</f>
        <v>0</v>
      </c>
      <c r="L26" s="52" t="s">
        <v>7</v>
      </c>
      <c r="M26" s="57"/>
      <c r="N26" s="54"/>
      <c r="O26" s="75"/>
      <c r="P26" s="44"/>
    </row>
    <row r="27" spans="1:16" ht="22.5" customHeight="1">
      <c r="A27" s="22"/>
      <c r="B27" s="55" t="str">
        <f>IF(テーブル141523242537[[#This Row],[列1]]="",
    "",
    TEXT(テーブル141523242537[[#This Row],[列1]],"(aaa)"))</f>
        <v/>
      </c>
      <c r="C27" s="17" t="s">
        <v>24</v>
      </c>
      <c r="D27" s="95" t="s">
        <v>25</v>
      </c>
      <c r="E27" s="18" t="s">
        <v>24</v>
      </c>
      <c r="F27" s="143" t="s">
        <v>36</v>
      </c>
      <c r="G2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48" t="s">
        <v>26</v>
      </c>
      <c r="I2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50" t="s">
        <v>27</v>
      </c>
      <c r="K27" s="51">
        <f>IFERROR((テーブル141523242537[[#This Row],[列5]]+テーブル141523242537[[#This Row],[列7]]/60)*$C$5,"")</f>
        <v>0</v>
      </c>
      <c r="L27" s="52" t="s">
        <v>7</v>
      </c>
      <c r="M27" s="57"/>
      <c r="N27" s="54"/>
      <c r="O27" s="75"/>
      <c r="P27" s="44"/>
    </row>
    <row r="28" spans="1:16" ht="22.5" customHeight="1">
      <c r="A28" s="22"/>
      <c r="B28" s="55" t="str">
        <f>IF(テーブル141523242537[[#This Row],[列1]]="",
    "",
    TEXT(テーブル141523242537[[#This Row],[列1]],"(aaa)"))</f>
        <v/>
      </c>
      <c r="C28" s="17" t="s">
        <v>24</v>
      </c>
      <c r="D28" s="95" t="s">
        <v>25</v>
      </c>
      <c r="E28" s="18" t="s">
        <v>24</v>
      </c>
      <c r="F28" s="143" t="s">
        <v>36</v>
      </c>
      <c r="G2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48" t="s">
        <v>26</v>
      </c>
      <c r="I2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50" t="s">
        <v>27</v>
      </c>
      <c r="K28" s="51">
        <f>IFERROR((テーブル141523242537[[#This Row],[列5]]+テーブル141523242537[[#This Row],[列7]]/60)*$C$5,"")</f>
        <v>0</v>
      </c>
      <c r="L28" s="52" t="s">
        <v>7</v>
      </c>
      <c r="M28" s="57"/>
      <c r="N28" s="54"/>
      <c r="O28" s="75"/>
      <c r="P28" s="44"/>
    </row>
    <row r="29" spans="1:16" ht="22.5" customHeight="1">
      <c r="A29" s="22"/>
      <c r="B29" s="55" t="str">
        <f>IF(テーブル141523242537[[#This Row],[列1]]="",
    "",
    TEXT(テーブル141523242537[[#This Row],[列1]],"(aaa)"))</f>
        <v/>
      </c>
      <c r="C29" s="17" t="s">
        <v>24</v>
      </c>
      <c r="D29" s="95" t="s">
        <v>25</v>
      </c>
      <c r="E29" s="18" t="s">
        <v>24</v>
      </c>
      <c r="F29" s="143" t="s">
        <v>36</v>
      </c>
      <c r="G2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48" t="s">
        <v>26</v>
      </c>
      <c r="I2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50" t="s">
        <v>27</v>
      </c>
      <c r="K29" s="51">
        <f>IFERROR((テーブル141523242537[[#This Row],[列5]]+テーブル141523242537[[#This Row],[列7]]/60)*$C$5,"")</f>
        <v>0</v>
      </c>
      <c r="L29" s="52" t="s">
        <v>7</v>
      </c>
      <c r="M29" s="57"/>
      <c r="N29" s="54"/>
      <c r="O29" s="75"/>
      <c r="P29" s="44"/>
    </row>
    <row r="30" spans="1:16" ht="22.5" customHeight="1" thickBot="1">
      <c r="A30" s="23"/>
      <c r="B30" s="58" t="str">
        <f>IF(テーブル141523242537[[#This Row],[列1]]="",
    "",
    TEXT(テーブル141523242537[[#This Row],[列1]],"(aaa)"))</f>
        <v/>
      </c>
      <c r="C30" s="19" t="s">
        <v>24</v>
      </c>
      <c r="D30" s="59" t="s">
        <v>25</v>
      </c>
      <c r="E30" s="144" t="s">
        <v>24</v>
      </c>
      <c r="F30" s="20" t="s">
        <v>36</v>
      </c>
      <c r="G30" s="60">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61" t="s">
        <v>26</v>
      </c>
      <c r="I30" s="62"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63" t="s">
        <v>27</v>
      </c>
      <c r="K30" s="64">
        <f>IFERROR((テーブル141523242537[[#This Row],[列5]]+テーブル141523242537[[#This Row],[列7]]/60)*$C$5,"")</f>
        <v>0</v>
      </c>
      <c r="L30" s="65" t="s">
        <v>7</v>
      </c>
      <c r="M30" s="66"/>
      <c r="N30" s="67"/>
      <c r="O30" s="75"/>
      <c r="P30" s="44"/>
    </row>
    <row r="31" spans="1:16" ht="22.5" customHeight="1" thickBot="1">
      <c r="A31" s="183" t="s">
        <v>31</v>
      </c>
      <c r="B31" s="184"/>
      <c r="C31" s="185"/>
      <c r="D31" s="186"/>
      <c r="E31" s="187"/>
      <c r="F31" s="93"/>
      <c r="G31" s="188">
        <f>SUM(テーブル141523242537[[#All],[列5]])+SUM(テーブル141523242537[[#All],[列7]])/60</f>
        <v>0</v>
      </c>
      <c r="H31" s="189"/>
      <c r="I31" s="190" t="s">
        <v>28</v>
      </c>
      <c r="J31" s="191"/>
      <c r="K31" s="68">
        <f>SUM(テーブル141523242537[[#All],[列9]])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⑩年月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IF(テーブル141523242536[[#This Row],[列1]]="",
    "",
    TEXT(テーブル141523242536[[#This Row],[列1]],"(aaa)"))</f>
        <v/>
      </c>
      <c r="C8" s="15" t="s">
        <v>36</v>
      </c>
      <c r="D8" s="35" t="s">
        <v>17</v>
      </c>
      <c r="E8" s="16" t="s">
        <v>36</v>
      </c>
      <c r="F8" s="142" t="s">
        <v>36</v>
      </c>
      <c r="G8"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37" t="s">
        <v>26</v>
      </c>
      <c r="I8"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39" t="s">
        <v>27</v>
      </c>
      <c r="K8" s="40">
        <f>IFERROR((テーブル141523242536[[#This Row],[列5]]+テーブル141523242536[[#This Row],[列7]]/60)*$C$5,"")</f>
        <v>0</v>
      </c>
      <c r="L8" s="41" t="s">
        <v>7</v>
      </c>
      <c r="M8" s="42"/>
      <c r="N8" s="43"/>
      <c r="O8" s="75"/>
      <c r="P8" s="44"/>
    </row>
    <row r="9" spans="1:16" ht="22.5" customHeight="1">
      <c r="A9" s="22"/>
      <c r="B9" s="45" t="str">
        <f>IF(テーブル141523242536[[#This Row],[列1]]="",
    "",
    TEXT(テーブル141523242536[[#This Row],[列1]],"(aaa)"))</f>
        <v/>
      </c>
      <c r="C9" s="17" t="s">
        <v>36</v>
      </c>
      <c r="D9" s="95" t="s">
        <v>17</v>
      </c>
      <c r="E9" s="18" t="s">
        <v>36</v>
      </c>
      <c r="F9" s="143" t="s">
        <v>36</v>
      </c>
      <c r="G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48" t="s">
        <v>26</v>
      </c>
      <c r="I9" s="4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50" t="s">
        <v>27</v>
      </c>
      <c r="K9" s="51">
        <f>IFERROR((テーブル141523242536[[#This Row],[列5]]+テーブル141523242536[[#This Row],[列7]]/60)*$C$5,"")</f>
        <v>0</v>
      </c>
      <c r="L9" s="52" t="s">
        <v>7</v>
      </c>
      <c r="M9" s="53"/>
      <c r="N9" s="54"/>
      <c r="O9" s="75"/>
      <c r="P9" s="44"/>
    </row>
    <row r="10" spans="1:16" ht="22.5" customHeight="1">
      <c r="A10" s="22"/>
      <c r="B10" s="55" t="str">
        <f>IF(テーブル141523242536[[#This Row],[列1]]="",
    "",
    TEXT(テーブル141523242536[[#This Row],[列1]],"(aaa)"))</f>
        <v/>
      </c>
      <c r="C10" s="17" t="s">
        <v>36</v>
      </c>
      <c r="D10" s="95" t="s">
        <v>17</v>
      </c>
      <c r="E10" s="18" t="s">
        <v>36</v>
      </c>
      <c r="F10" s="143" t="s">
        <v>36</v>
      </c>
      <c r="G1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48" t="s">
        <v>26</v>
      </c>
      <c r="I1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50" t="s">
        <v>27</v>
      </c>
      <c r="K10" s="51">
        <f>IFERROR((テーブル141523242536[[#This Row],[列5]]+テーブル141523242536[[#This Row],[列7]]/60)*$C$5,"")</f>
        <v>0</v>
      </c>
      <c r="L10" s="52" t="s">
        <v>7</v>
      </c>
      <c r="M10" s="57"/>
      <c r="N10" s="54"/>
      <c r="O10" s="75"/>
      <c r="P10" s="44"/>
    </row>
    <row r="11" spans="1:16" ht="22.5" customHeight="1">
      <c r="A11" s="22"/>
      <c r="B11" s="55" t="str">
        <f>IF(テーブル141523242536[[#This Row],[列1]]="",
    "",
    TEXT(テーブル141523242536[[#This Row],[列1]],"(aaa)"))</f>
        <v/>
      </c>
      <c r="C11" s="17" t="s">
        <v>24</v>
      </c>
      <c r="D11" s="95" t="s">
        <v>25</v>
      </c>
      <c r="E11" s="18" t="s">
        <v>24</v>
      </c>
      <c r="F11" s="143" t="s">
        <v>36</v>
      </c>
      <c r="G1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48" t="s">
        <v>26</v>
      </c>
      <c r="I1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50" t="s">
        <v>27</v>
      </c>
      <c r="K11" s="51">
        <f>IFERROR((テーブル141523242536[[#This Row],[列5]]+テーブル141523242536[[#This Row],[列7]]/60)*$C$5,"")</f>
        <v>0</v>
      </c>
      <c r="L11" s="52" t="s">
        <v>7</v>
      </c>
      <c r="M11" s="57"/>
      <c r="N11" s="54"/>
      <c r="O11" s="75"/>
      <c r="P11" s="44"/>
    </row>
    <row r="12" spans="1:16" ht="22.5" customHeight="1">
      <c r="A12" s="22"/>
      <c r="B12" s="55" t="str">
        <f>IF(テーブル141523242536[[#This Row],[列1]]="",
    "",
    TEXT(テーブル141523242536[[#This Row],[列1]],"(aaa)"))</f>
        <v/>
      </c>
      <c r="C12" s="17" t="s">
        <v>24</v>
      </c>
      <c r="D12" s="95" t="s">
        <v>25</v>
      </c>
      <c r="E12" s="18" t="s">
        <v>24</v>
      </c>
      <c r="F12" s="143" t="s">
        <v>36</v>
      </c>
      <c r="G1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48" t="s">
        <v>26</v>
      </c>
      <c r="I1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50" t="s">
        <v>27</v>
      </c>
      <c r="K12" s="51">
        <f>IFERROR((テーブル141523242536[[#This Row],[列5]]+テーブル141523242536[[#This Row],[列7]]/60)*$C$5,"")</f>
        <v>0</v>
      </c>
      <c r="L12" s="52" t="s">
        <v>7</v>
      </c>
      <c r="M12" s="57"/>
      <c r="N12" s="54"/>
      <c r="O12" s="75"/>
      <c r="P12" s="44"/>
    </row>
    <row r="13" spans="1:16" ht="22.5" customHeight="1">
      <c r="A13" s="22"/>
      <c r="B13" s="55" t="str">
        <f>IF(テーブル141523242536[[#This Row],[列1]]="",
    "",
    TEXT(テーブル141523242536[[#This Row],[列1]],"(aaa)"))</f>
        <v/>
      </c>
      <c r="C13" s="17" t="s">
        <v>24</v>
      </c>
      <c r="D13" s="95" t="s">
        <v>25</v>
      </c>
      <c r="E13" s="18" t="s">
        <v>24</v>
      </c>
      <c r="F13" s="143" t="s">
        <v>36</v>
      </c>
      <c r="G1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48" t="s">
        <v>26</v>
      </c>
      <c r="I1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50" t="s">
        <v>27</v>
      </c>
      <c r="K13" s="51">
        <f>IFERROR((テーブル141523242536[[#This Row],[列5]]+テーブル141523242536[[#This Row],[列7]]/60)*$C$5,"")</f>
        <v>0</v>
      </c>
      <c r="L13" s="52" t="s">
        <v>7</v>
      </c>
      <c r="M13" s="57"/>
      <c r="N13" s="54"/>
      <c r="O13" s="75"/>
      <c r="P13" s="44"/>
    </row>
    <row r="14" spans="1:16" ht="22.5" customHeight="1">
      <c r="A14" s="22"/>
      <c r="B14" s="55" t="str">
        <f>IF(テーブル141523242536[[#This Row],[列1]]="",
    "",
    TEXT(テーブル141523242536[[#This Row],[列1]],"(aaa)"))</f>
        <v/>
      </c>
      <c r="C14" s="17" t="s">
        <v>24</v>
      </c>
      <c r="D14" s="95" t="s">
        <v>25</v>
      </c>
      <c r="E14" s="18" t="s">
        <v>24</v>
      </c>
      <c r="F14" s="143" t="s">
        <v>36</v>
      </c>
      <c r="G1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48" t="s">
        <v>26</v>
      </c>
      <c r="I1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50" t="s">
        <v>27</v>
      </c>
      <c r="K14" s="51">
        <f>IFERROR((テーブル141523242536[[#This Row],[列5]]+テーブル141523242536[[#This Row],[列7]]/60)*$C$5,"")</f>
        <v>0</v>
      </c>
      <c r="L14" s="52" t="s">
        <v>7</v>
      </c>
      <c r="M14" s="57"/>
      <c r="N14" s="54"/>
      <c r="O14" s="75"/>
      <c r="P14" s="44"/>
    </row>
    <row r="15" spans="1:16" ht="22.5" customHeight="1">
      <c r="A15" s="22"/>
      <c r="B15" s="55" t="str">
        <f>IF(テーブル141523242536[[#This Row],[列1]]="",
    "",
    TEXT(テーブル141523242536[[#This Row],[列1]],"(aaa)"))</f>
        <v/>
      </c>
      <c r="C15" s="17" t="s">
        <v>24</v>
      </c>
      <c r="D15" s="95" t="s">
        <v>25</v>
      </c>
      <c r="E15" s="18" t="s">
        <v>24</v>
      </c>
      <c r="F15" s="143" t="s">
        <v>36</v>
      </c>
      <c r="G1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48" t="s">
        <v>26</v>
      </c>
      <c r="I1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50" t="s">
        <v>27</v>
      </c>
      <c r="K15" s="51">
        <f>IFERROR((テーブル141523242536[[#This Row],[列5]]+テーブル141523242536[[#This Row],[列7]]/60)*$C$5,"")</f>
        <v>0</v>
      </c>
      <c r="L15" s="52" t="s">
        <v>7</v>
      </c>
      <c r="M15" s="57"/>
      <c r="N15" s="54"/>
      <c r="O15" s="75"/>
      <c r="P15" s="44"/>
    </row>
    <row r="16" spans="1:16" ht="22.5" customHeight="1">
      <c r="A16" s="22"/>
      <c r="B16" s="55" t="str">
        <f>IF(テーブル141523242536[[#This Row],[列1]]="",
    "",
    TEXT(テーブル141523242536[[#This Row],[列1]],"(aaa)"))</f>
        <v/>
      </c>
      <c r="C16" s="17" t="s">
        <v>24</v>
      </c>
      <c r="D16" s="95" t="s">
        <v>25</v>
      </c>
      <c r="E16" s="18" t="s">
        <v>24</v>
      </c>
      <c r="F16" s="143" t="s">
        <v>36</v>
      </c>
      <c r="G1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48" t="s">
        <v>26</v>
      </c>
      <c r="I1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50" t="s">
        <v>27</v>
      </c>
      <c r="K16" s="51">
        <f>IFERROR((テーブル141523242536[[#This Row],[列5]]+テーブル141523242536[[#This Row],[列7]]/60)*$C$5,"")</f>
        <v>0</v>
      </c>
      <c r="L16" s="52" t="s">
        <v>7</v>
      </c>
      <c r="M16" s="57"/>
      <c r="N16" s="54"/>
      <c r="O16" s="75"/>
      <c r="P16" s="44"/>
    </row>
    <row r="17" spans="1:16" ht="22.5" customHeight="1">
      <c r="A17" s="22"/>
      <c r="B17" s="55" t="str">
        <f>IF(テーブル141523242536[[#This Row],[列1]]="",
    "",
    TEXT(テーブル141523242536[[#This Row],[列1]],"(aaa)"))</f>
        <v/>
      </c>
      <c r="C17" s="17" t="s">
        <v>24</v>
      </c>
      <c r="D17" s="95" t="s">
        <v>25</v>
      </c>
      <c r="E17" s="18" t="s">
        <v>24</v>
      </c>
      <c r="F17" s="143" t="s">
        <v>36</v>
      </c>
      <c r="G1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48" t="s">
        <v>26</v>
      </c>
      <c r="I1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50" t="s">
        <v>27</v>
      </c>
      <c r="K17" s="51">
        <f>IFERROR((テーブル141523242536[[#This Row],[列5]]+テーブル141523242536[[#This Row],[列7]]/60)*$C$5,"")</f>
        <v>0</v>
      </c>
      <c r="L17" s="52" t="s">
        <v>7</v>
      </c>
      <c r="M17" s="57"/>
      <c r="N17" s="54"/>
      <c r="O17" s="75"/>
      <c r="P17" s="44"/>
    </row>
    <row r="18" spans="1:16" ht="22.5" customHeight="1">
      <c r="A18" s="22"/>
      <c r="B18" s="55" t="str">
        <f>IF(テーブル141523242536[[#This Row],[列1]]="",
    "",
    TEXT(テーブル141523242536[[#This Row],[列1]],"(aaa)"))</f>
        <v/>
      </c>
      <c r="C18" s="17" t="s">
        <v>24</v>
      </c>
      <c r="D18" s="95" t="s">
        <v>25</v>
      </c>
      <c r="E18" s="18" t="s">
        <v>24</v>
      </c>
      <c r="F18" s="143" t="s">
        <v>36</v>
      </c>
      <c r="G1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48" t="s">
        <v>26</v>
      </c>
      <c r="I1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50" t="s">
        <v>27</v>
      </c>
      <c r="K18" s="51">
        <f>IFERROR((テーブル141523242536[[#This Row],[列5]]+テーブル141523242536[[#This Row],[列7]]/60)*$C$5,"")</f>
        <v>0</v>
      </c>
      <c r="L18" s="52" t="s">
        <v>7</v>
      </c>
      <c r="M18" s="57"/>
      <c r="N18" s="54"/>
      <c r="O18" s="75"/>
      <c r="P18" s="44"/>
    </row>
    <row r="19" spans="1:16" ht="22.5" customHeight="1">
      <c r="A19" s="22"/>
      <c r="B19" s="55" t="str">
        <f>IF(テーブル141523242536[[#This Row],[列1]]="",
    "",
    TEXT(テーブル141523242536[[#This Row],[列1]],"(aaa)"))</f>
        <v/>
      </c>
      <c r="C19" s="17" t="s">
        <v>24</v>
      </c>
      <c r="D19" s="95" t="s">
        <v>25</v>
      </c>
      <c r="E19" s="18" t="s">
        <v>24</v>
      </c>
      <c r="F19" s="143" t="s">
        <v>36</v>
      </c>
      <c r="G1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48" t="s">
        <v>26</v>
      </c>
      <c r="I1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50" t="s">
        <v>27</v>
      </c>
      <c r="K19" s="51">
        <f>IFERROR((テーブル141523242536[[#This Row],[列5]]+テーブル141523242536[[#This Row],[列7]]/60)*$C$5,"")</f>
        <v>0</v>
      </c>
      <c r="L19" s="52" t="s">
        <v>7</v>
      </c>
      <c r="M19" s="57"/>
      <c r="N19" s="54"/>
      <c r="O19" s="75"/>
      <c r="P19" s="44"/>
    </row>
    <row r="20" spans="1:16" ht="22.5" customHeight="1">
      <c r="A20" s="22"/>
      <c r="B20" s="55" t="str">
        <f>IF(テーブル141523242536[[#This Row],[列1]]="",
    "",
    TEXT(テーブル141523242536[[#This Row],[列1]],"(aaa)"))</f>
        <v/>
      </c>
      <c r="C20" s="17" t="s">
        <v>24</v>
      </c>
      <c r="D20" s="95" t="s">
        <v>25</v>
      </c>
      <c r="E20" s="18" t="s">
        <v>24</v>
      </c>
      <c r="F20" s="143" t="s">
        <v>36</v>
      </c>
      <c r="G2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48" t="s">
        <v>26</v>
      </c>
      <c r="I2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50" t="s">
        <v>27</v>
      </c>
      <c r="K20" s="51">
        <f>IFERROR((テーブル141523242536[[#This Row],[列5]]+テーブル141523242536[[#This Row],[列7]]/60)*$C$5,"")</f>
        <v>0</v>
      </c>
      <c r="L20" s="52" t="s">
        <v>7</v>
      </c>
      <c r="M20" s="57"/>
      <c r="N20" s="54"/>
      <c r="O20" s="75"/>
      <c r="P20" s="44"/>
    </row>
    <row r="21" spans="1:16" ht="22.5" customHeight="1">
      <c r="A21" s="22"/>
      <c r="B21" s="55" t="str">
        <f>IF(テーブル141523242536[[#This Row],[列1]]="",
    "",
    TEXT(テーブル141523242536[[#This Row],[列1]],"(aaa)"))</f>
        <v/>
      </c>
      <c r="C21" s="17" t="s">
        <v>24</v>
      </c>
      <c r="D21" s="95" t="s">
        <v>25</v>
      </c>
      <c r="E21" s="18" t="s">
        <v>24</v>
      </c>
      <c r="F21" s="143" t="s">
        <v>36</v>
      </c>
      <c r="G2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48" t="s">
        <v>26</v>
      </c>
      <c r="I2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50" t="s">
        <v>27</v>
      </c>
      <c r="K21" s="51">
        <f>IFERROR((テーブル141523242536[[#This Row],[列5]]+テーブル141523242536[[#This Row],[列7]]/60)*$C$5,"")</f>
        <v>0</v>
      </c>
      <c r="L21" s="52" t="s">
        <v>7</v>
      </c>
      <c r="M21" s="57"/>
      <c r="N21" s="54"/>
      <c r="O21" s="75"/>
      <c r="P21" s="44"/>
    </row>
    <row r="22" spans="1:16" ht="22.5" customHeight="1">
      <c r="A22" s="22"/>
      <c r="B22" s="55" t="str">
        <f>IF(テーブル141523242536[[#This Row],[列1]]="",
    "",
    TEXT(テーブル141523242536[[#This Row],[列1]],"(aaa)"))</f>
        <v/>
      </c>
      <c r="C22" s="17" t="s">
        <v>24</v>
      </c>
      <c r="D22" s="95" t="s">
        <v>25</v>
      </c>
      <c r="E22" s="18" t="s">
        <v>24</v>
      </c>
      <c r="F22" s="143" t="s">
        <v>36</v>
      </c>
      <c r="G2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48" t="s">
        <v>26</v>
      </c>
      <c r="I2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50" t="s">
        <v>27</v>
      </c>
      <c r="K22" s="51">
        <f>IFERROR((テーブル141523242536[[#This Row],[列5]]+テーブル141523242536[[#This Row],[列7]]/60)*$C$5,"")</f>
        <v>0</v>
      </c>
      <c r="L22" s="52" t="s">
        <v>7</v>
      </c>
      <c r="M22" s="57"/>
      <c r="N22" s="54"/>
      <c r="O22" s="75"/>
      <c r="P22" s="44"/>
    </row>
    <row r="23" spans="1:16" ht="22.5" customHeight="1">
      <c r="A23" s="22"/>
      <c r="B23" s="55" t="str">
        <f>IF(テーブル141523242536[[#This Row],[列1]]="",
    "",
    TEXT(テーブル141523242536[[#This Row],[列1]],"(aaa)"))</f>
        <v/>
      </c>
      <c r="C23" s="17" t="s">
        <v>24</v>
      </c>
      <c r="D23" s="95" t="s">
        <v>25</v>
      </c>
      <c r="E23" s="18" t="s">
        <v>24</v>
      </c>
      <c r="F23" s="143" t="s">
        <v>36</v>
      </c>
      <c r="G2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48" t="s">
        <v>26</v>
      </c>
      <c r="I2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50" t="s">
        <v>27</v>
      </c>
      <c r="K23" s="51">
        <f>IFERROR((テーブル141523242536[[#This Row],[列5]]+テーブル141523242536[[#This Row],[列7]]/60)*$C$5,"")</f>
        <v>0</v>
      </c>
      <c r="L23" s="52" t="s">
        <v>7</v>
      </c>
      <c r="M23" s="57"/>
      <c r="N23" s="54"/>
      <c r="O23" s="75"/>
      <c r="P23" s="44"/>
    </row>
    <row r="24" spans="1:16" ht="22.5" customHeight="1">
      <c r="A24" s="22"/>
      <c r="B24" s="55" t="str">
        <f>IF(テーブル141523242536[[#This Row],[列1]]="",
    "",
    TEXT(テーブル141523242536[[#This Row],[列1]],"(aaa)"))</f>
        <v/>
      </c>
      <c r="C24" s="17" t="s">
        <v>24</v>
      </c>
      <c r="D24" s="95" t="s">
        <v>25</v>
      </c>
      <c r="E24" s="18" t="s">
        <v>24</v>
      </c>
      <c r="F24" s="143" t="s">
        <v>36</v>
      </c>
      <c r="G2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48" t="s">
        <v>26</v>
      </c>
      <c r="I2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50" t="s">
        <v>27</v>
      </c>
      <c r="K24" s="51">
        <f>IFERROR((テーブル141523242536[[#This Row],[列5]]+テーブル141523242536[[#This Row],[列7]]/60)*$C$5,"")</f>
        <v>0</v>
      </c>
      <c r="L24" s="52" t="s">
        <v>7</v>
      </c>
      <c r="M24" s="53"/>
      <c r="N24" s="54"/>
      <c r="O24" s="75"/>
      <c r="P24" s="44"/>
    </row>
    <row r="25" spans="1:16" ht="22.5" customHeight="1">
      <c r="A25" s="22"/>
      <c r="B25" s="55" t="str">
        <f>IF(テーブル141523242536[[#This Row],[列1]]="",
    "",
    TEXT(テーブル141523242536[[#This Row],[列1]],"(aaa)"))</f>
        <v/>
      </c>
      <c r="C25" s="17" t="s">
        <v>24</v>
      </c>
      <c r="D25" s="95" t="s">
        <v>25</v>
      </c>
      <c r="E25" s="18" t="s">
        <v>24</v>
      </c>
      <c r="F25" s="143" t="s">
        <v>36</v>
      </c>
      <c r="G2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48" t="s">
        <v>26</v>
      </c>
      <c r="I2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50" t="s">
        <v>27</v>
      </c>
      <c r="K25" s="51">
        <f>IFERROR((テーブル141523242536[[#This Row],[列5]]+テーブル141523242536[[#This Row],[列7]]/60)*$C$5,"")</f>
        <v>0</v>
      </c>
      <c r="L25" s="52" t="s">
        <v>7</v>
      </c>
      <c r="M25" s="57"/>
      <c r="N25" s="54"/>
      <c r="O25" s="75"/>
      <c r="P25" s="44"/>
    </row>
    <row r="26" spans="1:16" ht="22.5" customHeight="1">
      <c r="A26" s="22"/>
      <c r="B26" s="55" t="str">
        <f>IF(テーブル141523242536[[#This Row],[列1]]="",
    "",
    TEXT(テーブル141523242536[[#This Row],[列1]],"(aaa)"))</f>
        <v/>
      </c>
      <c r="C26" s="17" t="s">
        <v>24</v>
      </c>
      <c r="D26" s="95" t="s">
        <v>25</v>
      </c>
      <c r="E26" s="18" t="s">
        <v>24</v>
      </c>
      <c r="F26" s="143" t="s">
        <v>36</v>
      </c>
      <c r="G2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48" t="s">
        <v>26</v>
      </c>
      <c r="I2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50" t="s">
        <v>27</v>
      </c>
      <c r="K26" s="51">
        <f>IFERROR((テーブル141523242536[[#This Row],[列5]]+テーブル141523242536[[#This Row],[列7]]/60)*$C$5,"")</f>
        <v>0</v>
      </c>
      <c r="L26" s="52" t="s">
        <v>7</v>
      </c>
      <c r="M26" s="57"/>
      <c r="N26" s="54"/>
      <c r="O26" s="75"/>
      <c r="P26" s="44"/>
    </row>
    <row r="27" spans="1:16" ht="22.5" customHeight="1">
      <c r="A27" s="22"/>
      <c r="B27" s="55" t="str">
        <f>IF(テーブル141523242536[[#This Row],[列1]]="",
    "",
    TEXT(テーブル141523242536[[#This Row],[列1]],"(aaa)"))</f>
        <v/>
      </c>
      <c r="C27" s="17" t="s">
        <v>24</v>
      </c>
      <c r="D27" s="95" t="s">
        <v>25</v>
      </c>
      <c r="E27" s="18" t="s">
        <v>24</v>
      </c>
      <c r="F27" s="143" t="s">
        <v>36</v>
      </c>
      <c r="G2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48" t="s">
        <v>26</v>
      </c>
      <c r="I2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50" t="s">
        <v>27</v>
      </c>
      <c r="K27" s="51">
        <f>IFERROR((テーブル141523242536[[#This Row],[列5]]+テーブル141523242536[[#This Row],[列7]]/60)*$C$5,"")</f>
        <v>0</v>
      </c>
      <c r="L27" s="52" t="s">
        <v>7</v>
      </c>
      <c r="M27" s="57"/>
      <c r="N27" s="54"/>
      <c r="O27" s="75"/>
      <c r="P27" s="44"/>
    </row>
    <row r="28" spans="1:16" ht="22.5" customHeight="1">
      <c r="A28" s="22"/>
      <c r="B28" s="55" t="str">
        <f>IF(テーブル141523242536[[#This Row],[列1]]="",
    "",
    TEXT(テーブル141523242536[[#This Row],[列1]],"(aaa)"))</f>
        <v/>
      </c>
      <c r="C28" s="17" t="s">
        <v>24</v>
      </c>
      <c r="D28" s="95" t="s">
        <v>25</v>
      </c>
      <c r="E28" s="18" t="s">
        <v>24</v>
      </c>
      <c r="F28" s="143" t="s">
        <v>36</v>
      </c>
      <c r="G2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48" t="s">
        <v>26</v>
      </c>
      <c r="I2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50" t="s">
        <v>27</v>
      </c>
      <c r="K28" s="51">
        <f>IFERROR((テーブル141523242536[[#This Row],[列5]]+テーブル141523242536[[#This Row],[列7]]/60)*$C$5,"")</f>
        <v>0</v>
      </c>
      <c r="L28" s="52" t="s">
        <v>7</v>
      </c>
      <c r="M28" s="57"/>
      <c r="N28" s="54"/>
      <c r="O28" s="75"/>
      <c r="P28" s="44"/>
    </row>
    <row r="29" spans="1:16" ht="22.5" customHeight="1">
      <c r="A29" s="22"/>
      <c r="B29" s="55" t="str">
        <f>IF(テーブル141523242536[[#This Row],[列1]]="",
    "",
    TEXT(テーブル141523242536[[#This Row],[列1]],"(aaa)"))</f>
        <v/>
      </c>
      <c r="C29" s="17" t="s">
        <v>24</v>
      </c>
      <c r="D29" s="95" t="s">
        <v>25</v>
      </c>
      <c r="E29" s="18" t="s">
        <v>24</v>
      </c>
      <c r="F29" s="143" t="s">
        <v>36</v>
      </c>
      <c r="G2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48" t="s">
        <v>26</v>
      </c>
      <c r="I2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50" t="s">
        <v>27</v>
      </c>
      <c r="K29" s="51">
        <f>IFERROR((テーブル141523242536[[#This Row],[列5]]+テーブル141523242536[[#This Row],[列7]]/60)*$C$5,"")</f>
        <v>0</v>
      </c>
      <c r="L29" s="52" t="s">
        <v>7</v>
      </c>
      <c r="M29" s="57"/>
      <c r="N29" s="54"/>
      <c r="O29" s="75"/>
      <c r="P29" s="44"/>
    </row>
    <row r="30" spans="1:16" ht="22.5" customHeight="1" thickBot="1">
      <c r="A30" s="23"/>
      <c r="B30" s="58" t="str">
        <f>IF(テーブル141523242536[[#This Row],[列1]]="",
    "",
    TEXT(テーブル141523242536[[#This Row],[列1]],"(aaa)"))</f>
        <v/>
      </c>
      <c r="C30" s="19" t="s">
        <v>24</v>
      </c>
      <c r="D30" s="59" t="s">
        <v>25</v>
      </c>
      <c r="E30" s="144" t="s">
        <v>24</v>
      </c>
      <c r="F30" s="20" t="s">
        <v>36</v>
      </c>
      <c r="G30" s="60">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61" t="s">
        <v>26</v>
      </c>
      <c r="I30" s="62"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63" t="s">
        <v>27</v>
      </c>
      <c r="K30" s="64">
        <f>IFERROR((テーブル141523242536[[#This Row],[列5]]+テーブル141523242536[[#This Row],[列7]]/60)*$C$5,"")</f>
        <v>0</v>
      </c>
      <c r="L30" s="65" t="s">
        <v>7</v>
      </c>
      <c r="M30" s="66"/>
      <c r="N30" s="67"/>
      <c r="O30" s="75"/>
      <c r="P30" s="44"/>
    </row>
    <row r="31" spans="1:16" ht="22.5" customHeight="1" thickBot="1">
      <c r="A31" s="183" t="s">
        <v>31</v>
      </c>
      <c r="B31" s="184"/>
      <c r="C31" s="185"/>
      <c r="D31" s="186"/>
      <c r="E31" s="187"/>
      <c r="F31" s="93"/>
      <c r="G31" s="188">
        <f>SUM(テーブル141523242536[[#All],[列5]])+SUM(テーブル141523242536[[#All],[列7]])/60</f>
        <v>0</v>
      </c>
      <c r="H31" s="189"/>
      <c r="I31" s="190" t="s">
        <v>28</v>
      </c>
      <c r="J31" s="191"/>
      <c r="K31" s="68">
        <f>SUM(テーブル141523242536[[#All],[列9]])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⑪年月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IF(テーブル141523242535[[#This Row],[列1]]="",
    "",
    TEXT(テーブル141523242535[[#This Row],[列1]],"(aaa)"))</f>
        <v/>
      </c>
      <c r="C8" s="15" t="s">
        <v>36</v>
      </c>
      <c r="D8" s="35" t="s">
        <v>17</v>
      </c>
      <c r="E8" s="16" t="s">
        <v>36</v>
      </c>
      <c r="F8" s="142" t="s">
        <v>36</v>
      </c>
      <c r="G8"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37" t="s">
        <v>26</v>
      </c>
      <c r="I8"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39" t="s">
        <v>27</v>
      </c>
      <c r="K8" s="40">
        <f>IFERROR((テーブル141523242535[[#This Row],[列5]]+テーブル141523242535[[#This Row],[列7]]/60)*$C$5,"")</f>
        <v>0</v>
      </c>
      <c r="L8" s="41" t="s">
        <v>7</v>
      </c>
      <c r="M8" s="42"/>
      <c r="N8" s="43"/>
      <c r="O8" s="75"/>
      <c r="P8" s="44"/>
    </row>
    <row r="9" spans="1:16" ht="22.5" customHeight="1">
      <c r="A9" s="22"/>
      <c r="B9" s="45" t="str">
        <f>IF(テーブル141523242535[[#This Row],[列1]]="",
    "",
    TEXT(テーブル141523242535[[#This Row],[列1]],"(aaa)"))</f>
        <v/>
      </c>
      <c r="C9" s="17" t="s">
        <v>36</v>
      </c>
      <c r="D9" s="95" t="s">
        <v>17</v>
      </c>
      <c r="E9" s="18" t="s">
        <v>36</v>
      </c>
      <c r="F9" s="143" t="s">
        <v>36</v>
      </c>
      <c r="G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48" t="s">
        <v>26</v>
      </c>
      <c r="I9" s="4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50" t="s">
        <v>27</v>
      </c>
      <c r="K9" s="51">
        <f>IFERROR((テーブル141523242535[[#This Row],[列5]]+テーブル141523242535[[#This Row],[列7]]/60)*$C$5,"")</f>
        <v>0</v>
      </c>
      <c r="L9" s="52" t="s">
        <v>7</v>
      </c>
      <c r="M9" s="53"/>
      <c r="N9" s="54"/>
      <c r="O9" s="75"/>
      <c r="P9" s="44"/>
    </row>
    <row r="10" spans="1:16" ht="22.5" customHeight="1">
      <c r="A10" s="22"/>
      <c r="B10" s="55" t="str">
        <f>IF(テーブル141523242535[[#This Row],[列1]]="",
    "",
    TEXT(テーブル141523242535[[#This Row],[列1]],"(aaa)"))</f>
        <v/>
      </c>
      <c r="C10" s="17" t="s">
        <v>36</v>
      </c>
      <c r="D10" s="95" t="s">
        <v>17</v>
      </c>
      <c r="E10" s="18" t="s">
        <v>36</v>
      </c>
      <c r="F10" s="143" t="s">
        <v>36</v>
      </c>
      <c r="G1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48" t="s">
        <v>26</v>
      </c>
      <c r="I1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50" t="s">
        <v>27</v>
      </c>
      <c r="K10" s="51">
        <f>IFERROR((テーブル141523242535[[#This Row],[列5]]+テーブル141523242535[[#This Row],[列7]]/60)*$C$5,"")</f>
        <v>0</v>
      </c>
      <c r="L10" s="52" t="s">
        <v>7</v>
      </c>
      <c r="M10" s="57"/>
      <c r="N10" s="54"/>
      <c r="O10" s="75"/>
      <c r="P10" s="44"/>
    </row>
    <row r="11" spans="1:16" ht="22.5" customHeight="1">
      <c r="A11" s="22"/>
      <c r="B11" s="55" t="str">
        <f>IF(テーブル141523242535[[#This Row],[列1]]="",
    "",
    TEXT(テーブル141523242535[[#This Row],[列1]],"(aaa)"))</f>
        <v/>
      </c>
      <c r="C11" s="17" t="s">
        <v>24</v>
      </c>
      <c r="D11" s="95" t="s">
        <v>25</v>
      </c>
      <c r="E11" s="18" t="s">
        <v>24</v>
      </c>
      <c r="F11" s="143" t="s">
        <v>36</v>
      </c>
      <c r="G1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48" t="s">
        <v>26</v>
      </c>
      <c r="I1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50" t="s">
        <v>27</v>
      </c>
      <c r="K11" s="51">
        <f>IFERROR((テーブル141523242535[[#This Row],[列5]]+テーブル141523242535[[#This Row],[列7]]/60)*$C$5,"")</f>
        <v>0</v>
      </c>
      <c r="L11" s="52" t="s">
        <v>7</v>
      </c>
      <c r="M11" s="57"/>
      <c r="N11" s="54"/>
      <c r="O11" s="75"/>
      <c r="P11" s="44"/>
    </row>
    <row r="12" spans="1:16" ht="22.5" customHeight="1">
      <c r="A12" s="22"/>
      <c r="B12" s="55" t="str">
        <f>IF(テーブル141523242535[[#This Row],[列1]]="",
    "",
    TEXT(テーブル141523242535[[#This Row],[列1]],"(aaa)"))</f>
        <v/>
      </c>
      <c r="C12" s="17" t="s">
        <v>24</v>
      </c>
      <c r="D12" s="95" t="s">
        <v>25</v>
      </c>
      <c r="E12" s="18" t="s">
        <v>24</v>
      </c>
      <c r="F12" s="143" t="s">
        <v>36</v>
      </c>
      <c r="G1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48" t="s">
        <v>26</v>
      </c>
      <c r="I1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50" t="s">
        <v>27</v>
      </c>
      <c r="K12" s="51">
        <f>IFERROR((テーブル141523242535[[#This Row],[列5]]+テーブル141523242535[[#This Row],[列7]]/60)*$C$5,"")</f>
        <v>0</v>
      </c>
      <c r="L12" s="52" t="s">
        <v>7</v>
      </c>
      <c r="M12" s="57"/>
      <c r="N12" s="54"/>
      <c r="O12" s="75"/>
      <c r="P12" s="44"/>
    </row>
    <row r="13" spans="1:16" ht="22.5" customHeight="1">
      <c r="A13" s="22"/>
      <c r="B13" s="55" t="str">
        <f>IF(テーブル141523242535[[#This Row],[列1]]="",
    "",
    TEXT(テーブル141523242535[[#This Row],[列1]],"(aaa)"))</f>
        <v/>
      </c>
      <c r="C13" s="17" t="s">
        <v>24</v>
      </c>
      <c r="D13" s="95" t="s">
        <v>25</v>
      </c>
      <c r="E13" s="18" t="s">
        <v>24</v>
      </c>
      <c r="F13" s="143" t="s">
        <v>36</v>
      </c>
      <c r="G1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48" t="s">
        <v>26</v>
      </c>
      <c r="I1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50" t="s">
        <v>27</v>
      </c>
      <c r="K13" s="51">
        <f>IFERROR((テーブル141523242535[[#This Row],[列5]]+テーブル141523242535[[#This Row],[列7]]/60)*$C$5,"")</f>
        <v>0</v>
      </c>
      <c r="L13" s="52" t="s">
        <v>7</v>
      </c>
      <c r="M13" s="57"/>
      <c r="N13" s="54"/>
      <c r="O13" s="75"/>
      <c r="P13" s="44"/>
    </row>
    <row r="14" spans="1:16" ht="22.5" customHeight="1">
      <c r="A14" s="22"/>
      <c r="B14" s="55" t="str">
        <f>IF(テーブル141523242535[[#This Row],[列1]]="",
    "",
    TEXT(テーブル141523242535[[#This Row],[列1]],"(aaa)"))</f>
        <v/>
      </c>
      <c r="C14" s="17" t="s">
        <v>24</v>
      </c>
      <c r="D14" s="95" t="s">
        <v>25</v>
      </c>
      <c r="E14" s="18" t="s">
        <v>24</v>
      </c>
      <c r="F14" s="143" t="s">
        <v>36</v>
      </c>
      <c r="G1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48" t="s">
        <v>26</v>
      </c>
      <c r="I1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50" t="s">
        <v>27</v>
      </c>
      <c r="K14" s="51">
        <f>IFERROR((テーブル141523242535[[#This Row],[列5]]+テーブル141523242535[[#This Row],[列7]]/60)*$C$5,"")</f>
        <v>0</v>
      </c>
      <c r="L14" s="52" t="s">
        <v>7</v>
      </c>
      <c r="M14" s="57"/>
      <c r="N14" s="54"/>
      <c r="O14" s="75"/>
      <c r="P14" s="44"/>
    </row>
    <row r="15" spans="1:16" ht="22.5" customHeight="1">
      <c r="A15" s="22"/>
      <c r="B15" s="55" t="str">
        <f>IF(テーブル141523242535[[#This Row],[列1]]="",
    "",
    TEXT(テーブル141523242535[[#This Row],[列1]],"(aaa)"))</f>
        <v/>
      </c>
      <c r="C15" s="17" t="s">
        <v>24</v>
      </c>
      <c r="D15" s="95" t="s">
        <v>25</v>
      </c>
      <c r="E15" s="18" t="s">
        <v>24</v>
      </c>
      <c r="F15" s="143" t="s">
        <v>36</v>
      </c>
      <c r="G1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48" t="s">
        <v>26</v>
      </c>
      <c r="I1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50" t="s">
        <v>27</v>
      </c>
      <c r="K15" s="51">
        <f>IFERROR((テーブル141523242535[[#This Row],[列5]]+テーブル141523242535[[#This Row],[列7]]/60)*$C$5,"")</f>
        <v>0</v>
      </c>
      <c r="L15" s="52" t="s">
        <v>7</v>
      </c>
      <c r="M15" s="57"/>
      <c r="N15" s="54"/>
      <c r="O15" s="75"/>
      <c r="P15" s="44"/>
    </row>
    <row r="16" spans="1:16" ht="22.5" customHeight="1">
      <c r="A16" s="22"/>
      <c r="B16" s="55" t="str">
        <f>IF(テーブル141523242535[[#This Row],[列1]]="",
    "",
    TEXT(テーブル141523242535[[#This Row],[列1]],"(aaa)"))</f>
        <v/>
      </c>
      <c r="C16" s="17" t="s">
        <v>24</v>
      </c>
      <c r="D16" s="95" t="s">
        <v>25</v>
      </c>
      <c r="E16" s="18" t="s">
        <v>24</v>
      </c>
      <c r="F16" s="143" t="s">
        <v>36</v>
      </c>
      <c r="G1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48" t="s">
        <v>26</v>
      </c>
      <c r="I1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50" t="s">
        <v>27</v>
      </c>
      <c r="K16" s="51">
        <f>IFERROR((テーブル141523242535[[#This Row],[列5]]+テーブル141523242535[[#This Row],[列7]]/60)*$C$5,"")</f>
        <v>0</v>
      </c>
      <c r="L16" s="52" t="s">
        <v>7</v>
      </c>
      <c r="M16" s="57"/>
      <c r="N16" s="54"/>
      <c r="O16" s="75"/>
      <c r="P16" s="44"/>
    </row>
    <row r="17" spans="1:16" ht="22.5" customHeight="1">
      <c r="A17" s="22"/>
      <c r="B17" s="55" t="str">
        <f>IF(テーブル141523242535[[#This Row],[列1]]="",
    "",
    TEXT(テーブル141523242535[[#This Row],[列1]],"(aaa)"))</f>
        <v/>
      </c>
      <c r="C17" s="17" t="s">
        <v>24</v>
      </c>
      <c r="D17" s="95" t="s">
        <v>25</v>
      </c>
      <c r="E17" s="18" t="s">
        <v>24</v>
      </c>
      <c r="F17" s="143" t="s">
        <v>36</v>
      </c>
      <c r="G1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48" t="s">
        <v>26</v>
      </c>
      <c r="I1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50" t="s">
        <v>27</v>
      </c>
      <c r="K17" s="51">
        <f>IFERROR((テーブル141523242535[[#This Row],[列5]]+テーブル141523242535[[#This Row],[列7]]/60)*$C$5,"")</f>
        <v>0</v>
      </c>
      <c r="L17" s="52" t="s">
        <v>7</v>
      </c>
      <c r="M17" s="57"/>
      <c r="N17" s="54"/>
      <c r="O17" s="75"/>
      <c r="P17" s="44"/>
    </row>
    <row r="18" spans="1:16" ht="22.5" customHeight="1">
      <c r="A18" s="22"/>
      <c r="B18" s="55" t="str">
        <f>IF(テーブル141523242535[[#This Row],[列1]]="",
    "",
    TEXT(テーブル141523242535[[#This Row],[列1]],"(aaa)"))</f>
        <v/>
      </c>
      <c r="C18" s="17" t="s">
        <v>24</v>
      </c>
      <c r="D18" s="95" t="s">
        <v>25</v>
      </c>
      <c r="E18" s="18" t="s">
        <v>24</v>
      </c>
      <c r="F18" s="143" t="s">
        <v>36</v>
      </c>
      <c r="G1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48" t="s">
        <v>26</v>
      </c>
      <c r="I1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50" t="s">
        <v>27</v>
      </c>
      <c r="K18" s="51">
        <f>IFERROR((テーブル141523242535[[#This Row],[列5]]+テーブル141523242535[[#This Row],[列7]]/60)*$C$5,"")</f>
        <v>0</v>
      </c>
      <c r="L18" s="52" t="s">
        <v>7</v>
      </c>
      <c r="M18" s="57"/>
      <c r="N18" s="54"/>
      <c r="O18" s="75"/>
      <c r="P18" s="44"/>
    </row>
    <row r="19" spans="1:16" ht="22.5" customHeight="1">
      <c r="A19" s="22"/>
      <c r="B19" s="55" t="str">
        <f>IF(テーブル141523242535[[#This Row],[列1]]="",
    "",
    TEXT(テーブル141523242535[[#This Row],[列1]],"(aaa)"))</f>
        <v/>
      </c>
      <c r="C19" s="17" t="s">
        <v>24</v>
      </c>
      <c r="D19" s="95" t="s">
        <v>25</v>
      </c>
      <c r="E19" s="18" t="s">
        <v>24</v>
      </c>
      <c r="F19" s="143" t="s">
        <v>36</v>
      </c>
      <c r="G1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48" t="s">
        <v>26</v>
      </c>
      <c r="I1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50" t="s">
        <v>27</v>
      </c>
      <c r="K19" s="51">
        <f>IFERROR((テーブル141523242535[[#This Row],[列5]]+テーブル141523242535[[#This Row],[列7]]/60)*$C$5,"")</f>
        <v>0</v>
      </c>
      <c r="L19" s="52" t="s">
        <v>7</v>
      </c>
      <c r="M19" s="57"/>
      <c r="N19" s="54"/>
      <c r="O19" s="75"/>
      <c r="P19" s="44"/>
    </row>
    <row r="20" spans="1:16" ht="22.5" customHeight="1">
      <c r="A20" s="22"/>
      <c r="B20" s="55" t="str">
        <f>IF(テーブル141523242535[[#This Row],[列1]]="",
    "",
    TEXT(テーブル141523242535[[#This Row],[列1]],"(aaa)"))</f>
        <v/>
      </c>
      <c r="C20" s="17" t="s">
        <v>24</v>
      </c>
      <c r="D20" s="95" t="s">
        <v>25</v>
      </c>
      <c r="E20" s="18" t="s">
        <v>24</v>
      </c>
      <c r="F20" s="143" t="s">
        <v>36</v>
      </c>
      <c r="G2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48" t="s">
        <v>26</v>
      </c>
      <c r="I2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50" t="s">
        <v>27</v>
      </c>
      <c r="K20" s="51">
        <f>IFERROR((テーブル141523242535[[#This Row],[列5]]+テーブル141523242535[[#This Row],[列7]]/60)*$C$5,"")</f>
        <v>0</v>
      </c>
      <c r="L20" s="52" t="s">
        <v>7</v>
      </c>
      <c r="M20" s="57"/>
      <c r="N20" s="54"/>
      <c r="O20" s="75"/>
      <c r="P20" s="44"/>
    </row>
    <row r="21" spans="1:16" ht="22.5" customHeight="1">
      <c r="A21" s="22"/>
      <c r="B21" s="55" t="str">
        <f>IF(テーブル141523242535[[#This Row],[列1]]="",
    "",
    TEXT(テーブル141523242535[[#This Row],[列1]],"(aaa)"))</f>
        <v/>
      </c>
      <c r="C21" s="17" t="s">
        <v>24</v>
      </c>
      <c r="D21" s="95" t="s">
        <v>25</v>
      </c>
      <c r="E21" s="18" t="s">
        <v>24</v>
      </c>
      <c r="F21" s="143" t="s">
        <v>36</v>
      </c>
      <c r="G2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48" t="s">
        <v>26</v>
      </c>
      <c r="I2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50" t="s">
        <v>27</v>
      </c>
      <c r="K21" s="51">
        <f>IFERROR((テーブル141523242535[[#This Row],[列5]]+テーブル141523242535[[#This Row],[列7]]/60)*$C$5,"")</f>
        <v>0</v>
      </c>
      <c r="L21" s="52" t="s">
        <v>7</v>
      </c>
      <c r="M21" s="57"/>
      <c r="N21" s="54"/>
      <c r="O21" s="75"/>
      <c r="P21" s="44"/>
    </row>
    <row r="22" spans="1:16" ht="22.5" customHeight="1">
      <c r="A22" s="22"/>
      <c r="B22" s="55" t="str">
        <f>IF(テーブル141523242535[[#This Row],[列1]]="",
    "",
    TEXT(テーブル141523242535[[#This Row],[列1]],"(aaa)"))</f>
        <v/>
      </c>
      <c r="C22" s="17" t="s">
        <v>24</v>
      </c>
      <c r="D22" s="95" t="s">
        <v>25</v>
      </c>
      <c r="E22" s="18" t="s">
        <v>24</v>
      </c>
      <c r="F22" s="143" t="s">
        <v>36</v>
      </c>
      <c r="G2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48" t="s">
        <v>26</v>
      </c>
      <c r="I2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50" t="s">
        <v>27</v>
      </c>
      <c r="K22" s="51">
        <f>IFERROR((テーブル141523242535[[#This Row],[列5]]+テーブル141523242535[[#This Row],[列7]]/60)*$C$5,"")</f>
        <v>0</v>
      </c>
      <c r="L22" s="52" t="s">
        <v>7</v>
      </c>
      <c r="M22" s="57"/>
      <c r="N22" s="54"/>
      <c r="O22" s="75"/>
      <c r="P22" s="44"/>
    </row>
    <row r="23" spans="1:16" ht="22.5" customHeight="1">
      <c r="A23" s="22"/>
      <c r="B23" s="55" t="str">
        <f>IF(テーブル141523242535[[#This Row],[列1]]="",
    "",
    TEXT(テーブル141523242535[[#This Row],[列1]],"(aaa)"))</f>
        <v/>
      </c>
      <c r="C23" s="17" t="s">
        <v>24</v>
      </c>
      <c r="D23" s="95" t="s">
        <v>25</v>
      </c>
      <c r="E23" s="18" t="s">
        <v>24</v>
      </c>
      <c r="F23" s="143" t="s">
        <v>36</v>
      </c>
      <c r="G2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48" t="s">
        <v>26</v>
      </c>
      <c r="I2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50" t="s">
        <v>27</v>
      </c>
      <c r="K23" s="51">
        <f>IFERROR((テーブル141523242535[[#This Row],[列5]]+テーブル141523242535[[#This Row],[列7]]/60)*$C$5,"")</f>
        <v>0</v>
      </c>
      <c r="L23" s="52" t="s">
        <v>7</v>
      </c>
      <c r="M23" s="57"/>
      <c r="N23" s="54"/>
      <c r="O23" s="75"/>
      <c r="P23" s="44"/>
    </row>
    <row r="24" spans="1:16" ht="22.5" customHeight="1">
      <c r="A24" s="22"/>
      <c r="B24" s="55" t="str">
        <f>IF(テーブル141523242535[[#This Row],[列1]]="",
    "",
    TEXT(テーブル141523242535[[#This Row],[列1]],"(aaa)"))</f>
        <v/>
      </c>
      <c r="C24" s="17" t="s">
        <v>24</v>
      </c>
      <c r="D24" s="95" t="s">
        <v>25</v>
      </c>
      <c r="E24" s="18" t="s">
        <v>24</v>
      </c>
      <c r="F24" s="143" t="s">
        <v>36</v>
      </c>
      <c r="G2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48" t="s">
        <v>26</v>
      </c>
      <c r="I2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50" t="s">
        <v>27</v>
      </c>
      <c r="K24" s="51">
        <f>IFERROR((テーブル141523242535[[#This Row],[列5]]+テーブル141523242535[[#This Row],[列7]]/60)*$C$5,"")</f>
        <v>0</v>
      </c>
      <c r="L24" s="52" t="s">
        <v>7</v>
      </c>
      <c r="M24" s="53"/>
      <c r="N24" s="54"/>
      <c r="O24" s="75"/>
      <c r="P24" s="44"/>
    </row>
    <row r="25" spans="1:16" ht="22.5" customHeight="1">
      <c r="A25" s="22"/>
      <c r="B25" s="55" t="str">
        <f>IF(テーブル141523242535[[#This Row],[列1]]="",
    "",
    TEXT(テーブル141523242535[[#This Row],[列1]],"(aaa)"))</f>
        <v/>
      </c>
      <c r="C25" s="17" t="s">
        <v>24</v>
      </c>
      <c r="D25" s="95" t="s">
        <v>25</v>
      </c>
      <c r="E25" s="18" t="s">
        <v>24</v>
      </c>
      <c r="F25" s="143" t="s">
        <v>36</v>
      </c>
      <c r="G2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48" t="s">
        <v>26</v>
      </c>
      <c r="I2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50" t="s">
        <v>27</v>
      </c>
      <c r="K25" s="51">
        <f>IFERROR((テーブル141523242535[[#This Row],[列5]]+テーブル141523242535[[#This Row],[列7]]/60)*$C$5,"")</f>
        <v>0</v>
      </c>
      <c r="L25" s="52" t="s">
        <v>7</v>
      </c>
      <c r="M25" s="57"/>
      <c r="N25" s="54"/>
      <c r="O25" s="75"/>
      <c r="P25" s="44"/>
    </row>
    <row r="26" spans="1:16" ht="22.5" customHeight="1">
      <c r="A26" s="22"/>
      <c r="B26" s="55" t="str">
        <f>IF(テーブル141523242535[[#This Row],[列1]]="",
    "",
    TEXT(テーブル141523242535[[#This Row],[列1]],"(aaa)"))</f>
        <v/>
      </c>
      <c r="C26" s="17" t="s">
        <v>24</v>
      </c>
      <c r="D26" s="95" t="s">
        <v>25</v>
      </c>
      <c r="E26" s="18" t="s">
        <v>24</v>
      </c>
      <c r="F26" s="143" t="s">
        <v>36</v>
      </c>
      <c r="G2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48" t="s">
        <v>26</v>
      </c>
      <c r="I2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50" t="s">
        <v>27</v>
      </c>
      <c r="K26" s="51">
        <f>IFERROR((テーブル141523242535[[#This Row],[列5]]+テーブル141523242535[[#This Row],[列7]]/60)*$C$5,"")</f>
        <v>0</v>
      </c>
      <c r="L26" s="52" t="s">
        <v>7</v>
      </c>
      <c r="M26" s="57"/>
      <c r="N26" s="54"/>
      <c r="O26" s="75"/>
      <c r="P26" s="44"/>
    </row>
    <row r="27" spans="1:16" ht="22.5" customHeight="1">
      <c r="A27" s="22"/>
      <c r="B27" s="55" t="str">
        <f>IF(テーブル141523242535[[#This Row],[列1]]="",
    "",
    TEXT(テーブル141523242535[[#This Row],[列1]],"(aaa)"))</f>
        <v/>
      </c>
      <c r="C27" s="17" t="s">
        <v>24</v>
      </c>
      <c r="D27" s="95" t="s">
        <v>25</v>
      </c>
      <c r="E27" s="18" t="s">
        <v>24</v>
      </c>
      <c r="F27" s="143" t="s">
        <v>36</v>
      </c>
      <c r="G2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48" t="s">
        <v>26</v>
      </c>
      <c r="I2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50" t="s">
        <v>27</v>
      </c>
      <c r="K27" s="51">
        <f>IFERROR((テーブル141523242535[[#This Row],[列5]]+テーブル141523242535[[#This Row],[列7]]/60)*$C$5,"")</f>
        <v>0</v>
      </c>
      <c r="L27" s="52" t="s">
        <v>7</v>
      </c>
      <c r="M27" s="57"/>
      <c r="N27" s="54"/>
      <c r="O27" s="75"/>
      <c r="P27" s="44"/>
    </row>
    <row r="28" spans="1:16" ht="22.5" customHeight="1">
      <c r="A28" s="22"/>
      <c r="B28" s="55" t="str">
        <f>IF(テーブル141523242535[[#This Row],[列1]]="",
    "",
    TEXT(テーブル141523242535[[#This Row],[列1]],"(aaa)"))</f>
        <v/>
      </c>
      <c r="C28" s="17" t="s">
        <v>24</v>
      </c>
      <c r="D28" s="95" t="s">
        <v>25</v>
      </c>
      <c r="E28" s="18" t="s">
        <v>24</v>
      </c>
      <c r="F28" s="143" t="s">
        <v>36</v>
      </c>
      <c r="G2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48" t="s">
        <v>26</v>
      </c>
      <c r="I2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50" t="s">
        <v>27</v>
      </c>
      <c r="K28" s="51">
        <f>IFERROR((テーブル141523242535[[#This Row],[列5]]+テーブル141523242535[[#This Row],[列7]]/60)*$C$5,"")</f>
        <v>0</v>
      </c>
      <c r="L28" s="52" t="s">
        <v>7</v>
      </c>
      <c r="M28" s="57"/>
      <c r="N28" s="54"/>
      <c r="O28" s="75"/>
      <c r="P28" s="44"/>
    </row>
    <row r="29" spans="1:16" ht="22.5" customHeight="1">
      <c r="A29" s="22"/>
      <c r="B29" s="55" t="str">
        <f>IF(テーブル141523242535[[#This Row],[列1]]="",
    "",
    TEXT(テーブル141523242535[[#This Row],[列1]],"(aaa)"))</f>
        <v/>
      </c>
      <c r="C29" s="17" t="s">
        <v>24</v>
      </c>
      <c r="D29" s="95" t="s">
        <v>25</v>
      </c>
      <c r="E29" s="18" t="s">
        <v>24</v>
      </c>
      <c r="F29" s="143" t="s">
        <v>36</v>
      </c>
      <c r="G2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48" t="s">
        <v>26</v>
      </c>
      <c r="I2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50" t="s">
        <v>27</v>
      </c>
      <c r="K29" s="51">
        <f>IFERROR((テーブル141523242535[[#This Row],[列5]]+テーブル141523242535[[#This Row],[列7]]/60)*$C$5,"")</f>
        <v>0</v>
      </c>
      <c r="L29" s="52" t="s">
        <v>7</v>
      </c>
      <c r="M29" s="57"/>
      <c r="N29" s="54"/>
      <c r="O29" s="75"/>
      <c r="P29" s="44"/>
    </row>
    <row r="30" spans="1:16" ht="22.5" customHeight="1" thickBot="1">
      <c r="A30" s="23"/>
      <c r="B30" s="58" t="str">
        <f>IF(テーブル141523242535[[#This Row],[列1]]="",
    "",
    TEXT(テーブル141523242535[[#This Row],[列1]],"(aaa)"))</f>
        <v/>
      </c>
      <c r="C30" s="19" t="s">
        <v>24</v>
      </c>
      <c r="D30" s="59" t="s">
        <v>25</v>
      </c>
      <c r="E30" s="144" t="s">
        <v>24</v>
      </c>
      <c r="F30" s="20" t="s">
        <v>36</v>
      </c>
      <c r="G30" s="60">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61" t="s">
        <v>26</v>
      </c>
      <c r="I30" s="62"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63" t="s">
        <v>27</v>
      </c>
      <c r="K30" s="64">
        <f>IFERROR((テーブル141523242535[[#This Row],[列5]]+テーブル141523242535[[#This Row],[列7]]/60)*$C$5,"")</f>
        <v>0</v>
      </c>
      <c r="L30" s="65" t="s">
        <v>7</v>
      </c>
      <c r="M30" s="66"/>
      <c r="N30" s="67"/>
      <c r="O30" s="75"/>
      <c r="P30" s="44"/>
    </row>
    <row r="31" spans="1:16" ht="22.5" customHeight="1" thickBot="1">
      <c r="A31" s="183" t="s">
        <v>31</v>
      </c>
      <c r="B31" s="184"/>
      <c r="C31" s="185"/>
      <c r="D31" s="186"/>
      <c r="E31" s="187"/>
      <c r="F31" s="93"/>
      <c r="G31" s="188">
        <f>SUM(テーブル141523242535[[#All],[列5]])+SUM(テーブル141523242535[[#All],[列7]])/60</f>
        <v>0</v>
      </c>
      <c r="H31" s="189"/>
      <c r="I31" s="190" t="s">
        <v>28</v>
      </c>
      <c r="J31" s="191"/>
      <c r="K31" s="68">
        <f>SUM(テーブル141523242535[[#All],[列9]])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⑫年月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IF(テーブル141523242534[[#This Row],[列1]]="",
    "",
    TEXT(テーブル141523242534[[#This Row],[列1]],"(aaa)"))</f>
        <v/>
      </c>
      <c r="C8" s="15" t="s">
        <v>36</v>
      </c>
      <c r="D8" s="35" t="s">
        <v>17</v>
      </c>
      <c r="E8" s="16" t="s">
        <v>36</v>
      </c>
      <c r="F8" s="142" t="s">
        <v>36</v>
      </c>
      <c r="G8"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37" t="s">
        <v>26</v>
      </c>
      <c r="I8"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39" t="s">
        <v>27</v>
      </c>
      <c r="K8" s="40">
        <f>IFERROR((テーブル141523242534[[#This Row],[列5]]+テーブル141523242534[[#This Row],[列7]]/60)*$C$5,"")</f>
        <v>0</v>
      </c>
      <c r="L8" s="41" t="s">
        <v>7</v>
      </c>
      <c r="M8" s="42"/>
      <c r="N8" s="43"/>
      <c r="O8" s="75"/>
      <c r="P8" s="44"/>
    </row>
    <row r="9" spans="1:16" ht="22.5" customHeight="1">
      <c r="A9" s="22"/>
      <c r="B9" s="45" t="str">
        <f>IF(テーブル141523242534[[#This Row],[列1]]="",
    "",
    TEXT(テーブル141523242534[[#This Row],[列1]],"(aaa)"))</f>
        <v/>
      </c>
      <c r="C9" s="17" t="s">
        <v>36</v>
      </c>
      <c r="D9" s="95" t="s">
        <v>17</v>
      </c>
      <c r="E9" s="18" t="s">
        <v>36</v>
      </c>
      <c r="F9" s="143" t="s">
        <v>36</v>
      </c>
      <c r="G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48" t="s">
        <v>26</v>
      </c>
      <c r="I9" s="4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50" t="s">
        <v>27</v>
      </c>
      <c r="K9" s="51">
        <f>IFERROR((テーブル141523242534[[#This Row],[列5]]+テーブル141523242534[[#This Row],[列7]]/60)*$C$5,"")</f>
        <v>0</v>
      </c>
      <c r="L9" s="52" t="s">
        <v>7</v>
      </c>
      <c r="M9" s="53"/>
      <c r="N9" s="54"/>
      <c r="O9" s="75"/>
      <c r="P9" s="44"/>
    </row>
    <row r="10" spans="1:16" ht="22.5" customHeight="1">
      <c r="A10" s="22"/>
      <c r="B10" s="55" t="str">
        <f>IF(テーブル141523242534[[#This Row],[列1]]="",
    "",
    TEXT(テーブル141523242534[[#This Row],[列1]],"(aaa)"))</f>
        <v/>
      </c>
      <c r="C10" s="17" t="s">
        <v>36</v>
      </c>
      <c r="D10" s="95" t="s">
        <v>17</v>
      </c>
      <c r="E10" s="18" t="s">
        <v>36</v>
      </c>
      <c r="F10" s="143" t="s">
        <v>36</v>
      </c>
      <c r="G1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48" t="s">
        <v>26</v>
      </c>
      <c r="I1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50" t="s">
        <v>27</v>
      </c>
      <c r="K10" s="51">
        <f>IFERROR((テーブル141523242534[[#This Row],[列5]]+テーブル141523242534[[#This Row],[列7]]/60)*$C$5,"")</f>
        <v>0</v>
      </c>
      <c r="L10" s="52" t="s">
        <v>7</v>
      </c>
      <c r="M10" s="57"/>
      <c r="N10" s="54"/>
      <c r="O10" s="75"/>
      <c r="P10" s="44"/>
    </row>
    <row r="11" spans="1:16" ht="22.5" customHeight="1">
      <c r="A11" s="22"/>
      <c r="B11" s="55" t="str">
        <f>IF(テーブル141523242534[[#This Row],[列1]]="",
    "",
    TEXT(テーブル141523242534[[#This Row],[列1]],"(aaa)"))</f>
        <v/>
      </c>
      <c r="C11" s="17" t="s">
        <v>24</v>
      </c>
      <c r="D11" s="95" t="s">
        <v>25</v>
      </c>
      <c r="E11" s="18" t="s">
        <v>24</v>
      </c>
      <c r="F11" s="143" t="s">
        <v>36</v>
      </c>
      <c r="G1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48" t="s">
        <v>26</v>
      </c>
      <c r="I1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50" t="s">
        <v>27</v>
      </c>
      <c r="K11" s="51">
        <f>IFERROR((テーブル141523242534[[#This Row],[列5]]+テーブル141523242534[[#This Row],[列7]]/60)*$C$5,"")</f>
        <v>0</v>
      </c>
      <c r="L11" s="52" t="s">
        <v>7</v>
      </c>
      <c r="M11" s="57"/>
      <c r="N11" s="54"/>
      <c r="O11" s="75"/>
      <c r="P11" s="44"/>
    </row>
    <row r="12" spans="1:16" ht="22.5" customHeight="1">
      <c r="A12" s="22"/>
      <c r="B12" s="55" t="str">
        <f>IF(テーブル141523242534[[#This Row],[列1]]="",
    "",
    TEXT(テーブル141523242534[[#This Row],[列1]],"(aaa)"))</f>
        <v/>
      </c>
      <c r="C12" s="17" t="s">
        <v>24</v>
      </c>
      <c r="D12" s="95" t="s">
        <v>25</v>
      </c>
      <c r="E12" s="18" t="s">
        <v>24</v>
      </c>
      <c r="F12" s="143" t="s">
        <v>36</v>
      </c>
      <c r="G1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48" t="s">
        <v>26</v>
      </c>
      <c r="I1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50" t="s">
        <v>27</v>
      </c>
      <c r="K12" s="51">
        <f>IFERROR((テーブル141523242534[[#This Row],[列5]]+テーブル141523242534[[#This Row],[列7]]/60)*$C$5,"")</f>
        <v>0</v>
      </c>
      <c r="L12" s="52" t="s">
        <v>7</v>
      </c>
      <c r="M12" s="57"/>
      <c r="N12" s="54"/>
      <c r="O12" s="75"/>
      <c r="P12" s="44"/>
    </row>
    <row r="13" spans="1:16" ht="22.5" customHeight="1">
      <c r="A13" s="22"/>
      <c r="B13" s="55" t="str">
        <f>IF(テーブル141523242534[[#This Row],[列1]]="",
    "",
    TEXT(テーブル141523242534[[#This Row],[列1]],"(aaa)"))</f>
        <v/>
      </c>
      <c r="C13" s="17" t="s">
        <v>24</v>
      </c>
      <c r="D13" s="95" t="s">
        <v>25</v>
      </c>
      <c r="E13" s="18" t="s">
        <v>24</v>
      </c>
      <c r="F13" s="143" t="s">
        <v>36</v>
      </c>
      <c r="G1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48" t="s">
        <v>26</v>
      </c>
      <c r="I1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50" t="s">
        <v>27</v>
      </c>
      <c r="K13" s="51">
        <f>IFERROR((テーブル141523242534[[#This Row],[列5]]+テーブル141523242534[[#This Row],[列7]]/60)*$C$5,"")</f>
        <v>0</v>
      </c>
      <c r="L13" s="52" t="s">
        <v>7</v>
      </c>
      <c r="M13" s="57"/>
      <c r="N13" s="54"/>
      <c r="O13" s="75"/>
      <c r="P13" s="44"/>
    </row>
    <row r="14" spans="1:16" ht="22.5" customHeight="1">
      <c r="A14" s="22"/>
      <c r="B14" s="55" t="str">
        <f>IF(テーブル141523242534[[#This Row],[列1]]="",
    "",
    TEXT(テーブル141523242534[[#This Row],[列1]],"(aaa)"))</f>
        <v/>
      </c>
      <c r="C14" s="17" t="s">
        <v>24</v>
      </c>
      <c r="D14" s="95" t="s">
        <v>25</v>
      </c>
      <c r="E14" s="18" t="s">
        <v>24</v>
      </c>
      <c r="F14" s="143" t="s">
        <v>36</v>
      </c>
      <c r="G1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48" t="s">
        <v>26</v>
      </c>
      <c r="I1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50" t="s">
        <v>27</v>
      </c>
      <c r="K14" s="51">
        <f>IFERROR((テーブル141523242534[[#This Row],[列5]]+テーブル141523242534[[#This Row],[列7]]/60)*$C$5,"")</f>
        <v>0</v>
      </c>
      <c r="L14" s="52" t="s">
        <v>7</v>
      </c>
      <c r="M14" s="57"/>
      <c r="N14" s="54"/>
      <c r="O14" s="75"/>
      <c r="P14" s="44"/>
    </row>
    <row r="15" spans="1:16" ht="22.5" customHeight="1">
      <c r="A15" s="22"/>
      <c r="B15" s="55" t="str">
        <f>IF(テーブル141523242534[[#This Row],[列1]]="",
    "",
    TEXT(テーブル141523242534[[#This Row],[列1]],"(aaa)"))</f>
        <v/>
      </c>
      <c r="C15" s="17" t="s">
        <v>24</v>
      </c>
      <c r="D15" s="95" t="s">
        <v>25</v>
      </c>
      <c r="E15" s="18" t="s">
        <v>24</v>
      </c>
      <c r="F15" s="143" t="s">
        <v>36</v>
      </c>
      <c r="G1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48" t="s">
        <v>26</v>
      </c>
      <c r="I1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50" t="s">
        <v>27</v>
      </c>
      <c r="K15" s="51">
        <f>IFERROR((テーブル141523242534[[#This Row],[列5]]+テーブル141523242534[[#This Row],[列7]]/60)*$C$5,"")</f>
        <v>0</v>
      </c>
      <c r="L15" s="52" t="s">
        <v>7</v>
      </c>
      <c r="M15" s="57"/>
      <c r="N15" s="54"/>
      <c r="O15" s="75"/>
      <c r="P15" s="44"/>
    </row>
    <row r="16" spans="1:16" ht="22.5" customHeight="1">
      <c r="A16" s="22"/>
      <c r="B16" s="55" t="str">
        <f>IF(テーブル141523242534[[#This Row],[列1]]="",
    "",
    TEXT(テーブル141523242534[[#This Row],[列1]],"(aaa)"))</f>
        <v/>
      </c>
      <c r="C16" s="17" t="s">
        <v>24</v>
      </c>
      <c r="D16" s="95" t="s">
        <v>25</v>
      </c>
      <c r="E16" s="18" t="s">
        <v>24</v>
      </c>
      <c r="F16" s="143" t="s">
        <v>36</v>
      </c>
      <c r="G1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48" t="s">
        <v>26</v>
      </c>
      <c r="I1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50" t="s">
        <v>27</v>
      </c>
      <c r="K16" s="51">
        <f>IFERROR((テーブル141523242534[[#This Row],[列5]]+テーブル141523242534[[#This Row],[列7]]/60)*$C$5,"")</f>
        <v>0</v>
      </c>
      <c r="L16" s="52" t="s">
        <v>7</v>
      </c>
      <c r="M16" s="57"/>
      <c r="N16" s="54"/>
      <c r="O16" s="75"/>
      <c r="P16" s="44"/>
    </row>
    <row r="17" spans="1:16" ht="22.5" customHeight="1">
      <c r="A17" s="22"/>
      <c r="B17" s="55" t="str">
        <f>IF(テーブル141523242534[[#This Row],[列1]]="",
    "",
    TEXT(テーブル141523242534[[#This Row],[列1]],"(aaa)"))</f>
        <v/>
      </c>
      <c r="C17" s="17" t="s">
        <v>24</v>
      </c>
      <c r="D17" s="95" t="s">
        <v>25</v>
      </c>
      <c r="E17" s="18" t="s">
        <v>24</v>
      </c>
      <c r="F17" s="143" t="s">
        <v>36</v>
      </c>
      <c r="G1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48" t="s">
        <v>26</v>
      </c>
      <c r="I1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50" t="s">
        <v>27</v>
      </c>
      <c r="K17" s="51">
        <f>IFERROR((テーブル141523242534[[#This Row],[列5]]+テーブル141523242534[[#This Row],[列7]]/60)*$C$5,"")</f>
        <v>0</v>
      </c>
      <c r="L17" s="52" t="s">
        <v>7</v>
      </c>
      <c r="M17" s="57"/>
      <c r="N17" s="54"/>
      <c r="O17" s="75"/>
      <c r="P17" s="44"/>
    </row>
    <row r="18" spans="1:16" ht="22.5" customHeight="1">
      <c r="A18" s="22"/>
      <c r="B18" s="55" t="str">
        <f>IF(テーブル141523242534[[#This Row],[列1]]="",
    "",
    TEXT(テーブル141523242534[[#This Row],[列1]],"(aaa)"))</f>
        <v/>
      </c>
      <c r="C18" s="17" t="s">
        <v>24</v>
      </c>
      <c r="D18" s="95" t="s">
        <v>25</v>
      </c>
      <c r="E18" s="18" t="s">
        <v>24</v>
      </c>
      <c r="F18" s="143" t="s">
        <v>36</v>
      </c>
      <c r="G1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48" t="s">
        <v>26</v>
      </c>
      <c r="I1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50" t="s">
        <v>27</v>
      </c>
      <c r="K18" s="51">
        <f>IFERROR((テーブル141523242534[[#This Row],[列5]]+テーブル141523242534[[#This Row],[列7]]/60)*$C$5,"")</f>
        <v>0</v>
      </c>
      <c r="L18" s="52" t="s">
        <v>7</v>
      </c>
      <c r="M18" s="57"/>
      <c r="N18" s="54"/>
      <c r="O18" s="75"/>
      <c r="P18" s="44"/>
    </row>
    <row r="19" spans="1:16" ht="22.5" customHeight="1">
      <c r="A19" s="22"/>
      <c r="B19" s="55" t="str">
        <f>IF(テーブル141523242534[[#This Row],[列1]]="",
    "",
    TEXT(テーブル141523242534[[#This Row],[列1]],"(aaa)"))</f>
        <v/>
      </c>
      <c r="C19" s="17" t="s">
        <v>24</v>
      </c>
      <c r="D19" s="95" t="s">
        <v>25</v>
      </c>
      <c r="E19" s="18" t="s">
        <v>24</v>
      </c>
      <c r="F19" s="143" t="s">
        <v>36</v>
      </c>
      <c r="G1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48" t="s">
        <v>26</v>
      </c>
      <c r="I1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50" t="s">
        <v>27</v>
      </c>
      <c r="K19" s="51">
        <f>IFERROR((テーブル141523242534[[#This Row],[列5]]+テーブル141523242534[[#This Row],[列7]]/60)*$C$5,"")</f>
        <v>0</v>
      </c>
      <c r="L19" s="52" t="s">
        <v>7</v>
      </c>
      <c r="M19" s="57"/>
      <c r="N19" s="54"/>
      <c r="O19" s="75"/>
      <c r="P19" s="44"/>
    </row>
    <row r="20" spans="1:16" ht="22.5" customHeight="1">
      <c r="A20" s="22"/>
      <c r="B20" s="55" t="str">
        <f>IF(テーブル141523242534[[#This Row],[列1]]="",
    "",
    TEXT(テーブル141523242534[[#This Row],[列1]],"(aaa)"))</f>
        <v/>
      </c>
      <c r="C20" s="17" t="s">
        <v>24</v>
      </c>
      <c r="D20" s="95" t="s">
        <v>25</v>
      </c>
      <c r="E20" s="18" t="s">
        <v>24</v>
      </c>
      <c r="F20" s="143" t="s">
        <v>36</v>
      </c>
      <c r="G2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48" t="s">
        <v>26</v>
      </c>
      <c r="I2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50" t="s">
        <v>27</v>
      </c>
      <c r="K20" s="51">
        <f>IFERROR((テーブル141523242534[[#This Row],[列5]]+テーブル141523242534[[#This Row],[列7]]/60)*$C$5,"")</f>
        <v>0</v>
      </c>
      <c r="L20" s="52" t="s">
        <v>7</v>
      </c>
      <c r="M20" s="57"/>
      <c r="N20" s="54"/>
      <c r="O20" s="75"/>
      <c r="P20" s="44"/>
    </row>
    <row r="21" spans="1:16" ht="22.5" customHeight="1">
      <c r="A21" s="22"/>
      <c r="B21" s="55" t="str">
        <f>IF(テーブル141523242534[[#This Row],[列1]]="",
    "",
    TEXT(テーブル141523242534[[#This Row],[列1]],"(aaa)"))</f>
        <v/>
      </c>
      <c r="C21" s="17" t="s">
        <v>24</v>
      </c>
      <c r="D21" s="95" t="s">
        <v>25</v>
      </c>
      <c r="E21" s="18" t="s">
        <v>24</v>
      </c>
      <c r="F21" s="143" t="s">
        <v>36</v>
      </c>
      <c r="G2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48" t="s">
        <v>26</v>
      </c>
      <c r="I2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50" t="s">
        <v>27</v>
      </c>
      <c r="K21" s="51">
        <f>IFERROR((テーブル141523242534[[#This Row],[列5]]+テーブル141523242534[[#This Row],[列7]]/60)*$C$5,"")</f>
        <v>0</v>
      </c>
      <c r="L21" s="52" t="s">
        <v>7</v>
      </c>
      <c r="M21" s="57"/>
      <c r="N21" s="54"/>
      <c r="O21" s="75"/>
      <c r="P21" s="44"/>
    </row>
    <row r="22" spans="1:16" ht="22.5" customHeight="1">
      <c r="A22" s="22"/>
      <c r="B22" s="55" t="str">
        <f>IF(テーブル141523242534[[#This Row],[列1]]="",
    "",
    TEXT(テーブル141523242534[[#This Row],[列1]],"(aaa)"))</f>
        <v/>
      </c>
      <c r="C22" s="17" t="s">
        <v>24</v>
      </c>
      <c r="D22" s="95" t="s">
        <v>25</v>
      </c>
      <c r="E22" s="18" t="s">
        <v>24</v>
      </c>
      <c r="F22" s="143" t="s">
        <v>36</v>
      </c>
      <c r="G2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48" t="s">
        <v>26</v>
      </c>
      <c r="I2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50" t="s">
        <v>27</v>
      </c>
      <c r="K22" s="51">
        <f>IFERROR((テーブル141523242534[[#This Row],[列5]]+テーブル141523242534[[#This Row],[列7]]/60)*$C$5,"")</f>
        <v>0</v>
      </c>
      <c r="L22" s="52" t="s">
        <v>7</v>
      </c>
      <c r="M22" s="57"/>
      <c r="N22" s="54"/>
      <c r="O22" s="75"/>
      <c r="P22" s="44"/>
    </row>
    <row r="23" spans="1:16" ht="22.5" customHeight="1">
      <c r="A23" s="22"/>
      <c r="B23" s="55" t="str">
        <f>IF(テーブル141523242534[[#This Row],[列1]]="",
    "",
    TEXT(テーブル141523242534[[#This Row],[列1]],"(aaa)"))</f>
        <v/>
      </c>
      <c r="C23" s="17" t="s">
        <v>24</v>
      </c>
      <c r="D23" s="95" t="s">
        <v>25</v>
      </c>
      <c r="E23" s="18" t="s">
        <v>24</v>
      </c>
      <c r="F23" s="143" t="s">
        <v>36</v>
      </c>
      <c r="G2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48" t="s">
        <v>26</v>
      </c>
      <c r="I2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50" t="s">
        <v>27</v>
      </c>
      <c r="K23" s="51">
        <f>IFERROR((テーブル141523242534[[#This Row],[列5]]+テーブル141523242534[[#This Row],[列7]]/60)*$C$5,"")</f>
        <v>0</v>
      </c>
      <c r="L23" s="52" t="s">
        <v>7</v>
      </c>
      <c r="M23" s="57"/>
      <c r="N23" s="54"/>
      <c r="O23" s="75"/>
      <c r="P23" s="44"/>
    </row>
    <row r="24" spans="1:16" ht="22.5" customHeight="1">
      <c r="A24" s="22"/>
      <c r="B24" s="55" t="str">
        <f>IF(テーブル141523242534[[#This Row],[列1]]="",
    "",
    TEXT(テーブル141523242534[[#This Row],[列1]],"(aaa)"))</f>
        <v/>
      </c>
      <c r="C24" s="17" t="s">
        <v>24</v>
      </c>
      <c r="D24" s="95" t="s">
        <v>25</v>
      </c>
      <c r="E24" s="18" t="s">
        <v>24</v>
      </c>
      <c r="F24" s="143" t="s">
        <v>36</v>
      </c>
      <c r="G2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48" t="s">
        <v>26</v>
      </c>
      <c r="I2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50" t="s">
        <v>27</v>
      </c>
      <c r="K24" s="51">
        <f>IFERROR((テーブル141523242534[[#This Row],[列5]]+テーブル141523242534[[#This Row],[列7]]/60)*$C$5,"")</f>
        <v>0</v>
      </c>
      <c r="L24" s="52" t="s">
        <v>7</v>
      </c>
      <c r="M24" s="53"/>
      <c r="N24" s="54"/>
      <c r="O24" s="75"/>
      <c r="P24" s="44"/>
    </row>
    <row r="25" spans="1:16" ht="22.5" customHeight="1">
      <c r="A25" s="22"/>
      <c r="B25" s="55" t="str">
        <f>IF(テーブル141523242534[[#This Row],[列1]]="",
    "",
    TEXT(テーブル141523242534[[#This Row],[列1]],"(aaa)"))</f>
        <v/>
      </c>
      <c r="C25" s="17" t="s">
        <v>24</v>
      </c>
      <c r="D25" s="95" t="s">
        <v>25</v>
      </c>
      <c r="E25" s="18" t="s">
        <v>24</v>
      </c>
      <c r="F25" s="143" t="s">
        <v>36</v>
      </c>
      <c r="G2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48" t="s">
        <v>26</v>
      </c>
      <c r="I2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50" t="s">
        <v>27</v>
      </c>
      <c r="K25" s="51">
        <f>IFERROR((テーブル141523242534[[#This Row],[列5]]+テーブル141523242534[[#This Row],[列7]]/60)*$C$5,"")</f>
        <v>0</v>
      </c>
      <c r="L25" s="52" t="s">
        <v>7</v>
      </c>
      <c r="M25" s="57"/>
      <c r="N25" s="54"/>
      <c r="O25" s="75"/>
      <c r="P25" s="44"/>
    </row>
    <row r="26" spans="1:16" ht="22.5" customHeight="1">
      <c r="A26" s="22"/>
      <c r="B26" s="55" t="str">
        <f>IF(テーブル141523242534[[#This Row],[列1]]="",
    "",
    TEXT(テーブル141523242534[[#This Row],[列1]],"(aaa)"))</f>
        <v/>
      </c>
      <c r="C26" s="17" t="s">
        <v>24</v>
      </c>
      <c r="D26" s="95" t="s">
        <v>25</v>
      </c>
      <c r="E26" s="18" t="s">
        <v>24</v>
      </c>
      <c r="F26" s="143" t="s">
        <v>36</v>
      </c>
      <c r="G2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48" t="s">
        <v>26</v>
      </c>
      <c r="I2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50" t="s">
        <v>27</v>
      </c>
      <c r="K26" s="51">
        <f>IFERROR((テーブル141523242534[[#This Row],[列5]]+テーブル141523242534[[#This Row],[列7]]/60)*$C$5,"")</f>
        <v>0</v>
      </c>
      <c r="L26" s="52" t="s">
        <v>7</v>
      </c>
      <c r="M26" s="57"/>
      <c r="N26" s="54"/>
      <c r="O26" s="75"/>
      <c r="P26" s="44"/>
    </row>
    <row r="27" spans="1:16" ht="22.5" customHeight="1">
      <c r="A27" s="22"/>
      <c r="B27" s="55" t="str">
        <f>IF(テーブル141523242534[[#This Row],[列1]]="",
    "",
    TEXT(テーブル141523242534[[#This Row],[列1]],"(aaa)"))</f>
        <v/>
      </c>
      <c r="C27" s="17" t="s">
        <v>24</v>
      </c>
      <c r="D27" s="95" t="s">
        <v>25</v>
      </c>
      <c r="E27" s="18" t="s">
        <v>24</v>
      </c>
      <c r="F27" s="143" t="s">
        <v>36</v>
      </c>
      <c r="G2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48" t="s">
        <v>26</v>
      </c>
      <c r="I2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50" t="s">
        <v>27</v>
      </c>
      <c r="K27" s="51">
        <f>IFERROR((テーブル141523242534[[#This Row],[列5]]+テーブル141523242534[[#This Row],[列7]]/60)*$C$5,"")</f>
        <v>0</v>
      </c>
      <c r="L27" s="52" t="s">
        <v>7</v>
      </c>
      <c r="M27" s="57"/>
      <c r="N27" s="54"/>
      <c r="O27" s="75"/>
      <c r="P27" s="44"/>
    </row>
    <row r="28" spans="1:16" ht="22.5" customHeight="1">
      <c r="A28" s="22"/>
      <c r="B28" s="55" t="str">
        <f>IF(テーブル141523242534[[#This Row],[列1]]="",
    "",
    TEXT(テーブル141523242534[[#This Row],[列1]],"(aaa)"))</f>
        <v/>
      </c>
      <c r="C28" s="17" t="s">
        <v>24</v>
      </c>
      <c r="D28" s="95" t="s">
        <v>25</v>
      </c>
      <c r="E28" s="18" t="s">
        <v>24</v>
      </c>
      <c r="F28" s="143" t="s">
        <v>36</v>
      </c>
      <c r="G2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48" t="s">
        <v>26</v>
      </c>
      <c r="I2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50" t="s">
        <v>27</v>
      </c>
      <c r="K28" s="51">
        <f>IFERROR((テーブル141523242534[[#This Row],[列5]]+テーブル141523242534[[#This Row],[列7]]/60)*$C$5,"")</f>
        <v>0</v>
      </c>
      <c r="L28" s="52" t="s">
        <v>7</v>
      </c>
      <c r="M28" s="57"/>
      <c r="N28" s="54"/>
      <c r="O28" s="75"/>
      <c r="P28" s="44"/>
    </row>
    <row r="29" spans="1:16" ht="22.5" customHeight="1">
      <c r="A29" s="22"/>
      <c r="B29" s="55" t="str">
        <f>IF(テーブル141523242534[[#This Row],[列1]]="",
    "",
    TEXT(テーブル141523242534[[#This Row],[列1]],"(aaa)"))</f>
        <v/>
      </c>
      <c r="C29" s="17" t="s">
        <v>24</v>
      </c>
      <c r="D29" s="95" t="s">
        <v>25</v>
      </c>
      <c r="E29" s="18" t="s">
        <v>24</v>
      </c>
      <c r="F29" s="143" t="s">
        <v>36</v>
      </c>
      <c r="G2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48" t="s">
        <v>26</v>
      </c>
      <c r="I2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50" t="s">
        <v>27</v>
      </c>
      <c r="K29" s="51">
        <f>IFERROR((テーブル141523242534[[#This Row],[列5]]+テーブル141523242534[[#This Row],[列7]]/60)*$C$5,"")</f>
        <v>0</v>
      </c>
      <c r="L29" s="52" t="s">
        <v>7</v>
      </c>
      <c r="M29" s="57"/>
      <c r="N29" s="54"/>
      <c r="O29" s="75"/>
      <c r="P29" s="44"/>
    </row>
    <row r="30" spans="1:16" ht="22.5" customHeight="1" thickBot="1">
      <c r="A30" s="23"/>
      <c r="B30" s="58" t="str">
        <f>IF(テーブル141523242534[[#This Row],[列1]]="",
    "",
    TEXT(テーブル141523242534[[#This Row],[列1]],"(aaa)"))</f>
        <v/>
      </c>
      <c r="C30" s="19" t="s">
        <v>24</v>
      </c>
      <c r="D30" s="59" t="s">
        <v>25</v>
      </c>
      <c r="E30" s="144" t="s">
        <v>24</v>
      </c>
      <c r="F30" s="20" t="s">
        <v>36</v>
      </c>
      <c r="G30" s="60">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61" t="s">
        <v>26</v>
      </c>
      <c r="I30" s="62"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63" t="s">
        <v>27</v>
      </c>
      <c r="K30" s="64">
        <f>IFERROR((テーブル141523242534[[#This Row],[列5]]+テーブル141523242534[[#This Row],[列7]]/60)*$C$5,"")</f>
        <v>0</v>
      </c>
      <c r="L30" s="65" t="s">
        <v>7</v>
      </c>
      <c r="M30" s="66"/>
      <c r="N30" s="67"/>
      <c r="O30" s="75"/>
      <c r="P30" s="44"/>
    </row>
    <row r="31" spans="1:16" ht="22.5" customHeight="1" thickBot="1">
      <c r="A31" s="183" t="s">
        <v>31</v>
      </c>
      <c r="B31" s="184"/>
      <c r="C31" s="185"/>
      <c r="D31" s="186"/>
      <c r="E31" s="187"/>
      <c r="F31" s="93"/>
      <c r="G31" s="188">
        <f>SUM(テーブル141523242534[[#All],[列5]])+SUM(テーブル141523242534[[#All],[列7]])/60</f>
        <v>0</v>
      </c>
      <c r="H31" s="189"/>
      <c r="I31" s="190" t="s">
        <v>28</v>
      </c>
      <c r="J31" s="191"/>
      <c r="K31" s="68">
        <f>SUM(テーブル141523242534[[#All],[列9]])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⑬年月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IF(テーブル141523242533[[#This Row],[列1]]="",
    "",
    TEXT(テーブル141523242533[[#This Row],[列1]],"(aaa)"))</f>
        <v/>
      </c>
      <c r="C8" s="15" t="s">
        <v>36</v>
      </c>
      <c r="D8" s="35" t="s">
        <v>17</v>
      </c>
      <c r="E8" s="16" t="s">
        <v>36</v>
      </c>
      <c r="F8" s="142" t="s">
        <v>36</v>
      </c>
      <c r="G8"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37" t="s">
        <v>26</v>
      </c>
      <c r="I8"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39" t="s">
        <v>27</v>
      </c>
      <c r="K8" s="40">
        <f>IFERROR((テーブル141523242533[[#This Row],[列5]]+テーブル141523242533[[#This Row],[列7]]/60)*$C$5,"")</f>
        <v>0</v>
      </c>
      <c r="L8" s="41" t="s">
        <v>7</v>
      </c>
      <c r="M8" s="42"/>
      <c r="N8" s="43"/>
      <c r="O8" s="75"/>
      <c r="P8" s="44"/>
    </row>
    <row r="9" spans="1:16" ht="22.5" customHeight="1">
      <c r="A9" s="22"/>
      <c r="B9" s="45" t="str">
        <f>IF(テーブル141523242533[[#This Row],[列1]]="",
    "",
    TEXT(テーブル141523242533[[#This Row],[列1]],"(aaa)"))</f>
        <v/>
      </c>
      <c r="C9" s="17" t="s">
        <v>36</v>
      </c>
      <c r="D9" s="95" t="s">
        <v>17</v>
      </c>
      <c r="E9" s="18" t="s">
        <v>36</v>
      </c>
      <c r="F9" s="143" t="s">
        <v>36</v>
      </c>
      <c r="G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48" t="s">
        <v>26</v>
      </c>
      <c r="I9" s="4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50" t="s">
        <v>27</v>
      </c>
      <c r="K9" s="51">
        <f>IFERROR((テーブル141523242533[[#This Row],[列5]]+テーブル141523242533[[#This Row],[列7]]/60)*$C$5,"")</f>
        <v>0</v>
      </c>
      <c r="L9" s="52" t="s">
        <v>7</v>
      </c>
      <c r="M9" s="53"/>
      <c r="N9" s="54"/>
      <c r="O9" s="75"/>
      <c r="P9" s="44"/>
    </row>
    <row r="10" spans="1:16" ht="22.5" customHeight="1">
      <c r="A10" s="22"/>
      <c r="B10" s="55" t="str">
        <f>IF(テーブル141523242533[[#This Row],[列1]]="",
    "",
    TEXT(テーブル141523242533[[#This Row],[列1]],"(aaa)"))</f>
        <v/>
      </c>
      <c r="C10" s="17" t="s">
        <v>36</v>
      </c>
      <c r="D10" s="95" t="s">
        <v>17</v>
      </c>
      <c r="E10" s="18" t="s">
        <v>36</v>
      </c>
      <c r="F10" s="143" t="s">
        <v>36</v>
      </c>
      <c r="G1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48" t="s">
        <v>26</v>
      </c>
      <c r="I1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50" t="s">
        <v>27</v>
      </c>
      <c r="K10" s="51">
        <f>IFERROR((テーブル141523242533[[#This Row],[列5]]+テーブル141523242533[[#This Row],[列7]]/60)*$C$5,"")</f>
        <v>0</v>
      </c>
      <c r="L10" s="52" t="s">
        <v>7</v>
      </c>
      <c r="M10" s="57"/>
      <c r="N10" s="54"/>
      <c r="O10" s="75"/>
      <c r="P10" s="44"/>
    </row>
    <row r="11" spans="1:16" ht="22.5" customHeight="1">
      <c r="A11" s="22"/>
      <c r="B11" s="55" t="str">
        <f>IF(テーブル141523242533[[#This Row],[列1]]="",
    "",
    TEXT(テーブル141523242533[[#This Row],[列1]],"(aaa)"))</f>
        <v/>
      </c>
      <c r="C11" s="17" t="s">
        <v>24</v>
      </c>
      <c r="D11" s="95" t="s">
        <v>25</v>
      </c>
      <c r="E11" s="18" t="s">
        <v>24</v>
      </c>
      <c r="F11" s="143" t="s">
        <v>36</v>
      </c>
      <c r="G1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48" t="s">
        <v>26</v>
      </c>
      <c r="I1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50" t="s">
        <v>27</v>
      </c>
      <c r="K11" s="51">
        <f>IFERROR((テーブル141523242533[[#This Row],[列5]]+テーブル141523242533[[#This Row],[列7]]/60)*$C$5,"")</f>
        <v>0</v>
      </c>
      <c r="L11" s="52" t="s">
        <v>7</v>
      </c>
      <c r="M11" s="57"/>
      <c r="N11" s="54"/>
      <c r="O11" s="75"/>
      <c r="P11" s="44"/>
    </row>
    <row r="12" spans="1:16" ht="22.5" customHeight="1">
      <c r="A12" s="22"/>
      <c r="B12" s="55" t="str">
        <f>IF(テーブル141523242533[[#This Row],[列1]]="",
    "",
    TEXT(テーブル141523242533[[#This Row],[列1]],"(aaa)"))</f>
        <v/>
      </c>
      <c r="C12" s="17" t="s">
        <v>24</v>
      </c>
      <c r="D12" s="95" t="s">
        <v>25</v>
      </c>
      <c r="E12" s="18" t="s">
        <v>24</v>
      </c>
      <c r="F12" s="143" t="s">
        <v>36</v>
      </c>
      <c r="G1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48" t="s">
        <v>26</v>
      </c>
      <c r="I1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50" t="s">
        <v>27</v>
      </c>
      <c r="K12" s="51">
        <f>IFERROR((テーブル141523242533[[#This Row],[列5]]+テーブル141523242533[[#This Row],[列7]]/60)*$C$5,"")</f>
        <v>0</v>
      </c>
      <c r="L12" s="52" t="s">
        <v>7</v>
      </c>
      <c r="M12" s="57"/>
      <c r="N12" s="54"/>
      <c r="O12" s="75"/>
      <c r="P12" s="44"/>
    </row>
    <row r="13" spans="1:16" ht="22.5" customHeight="1">
      <c r="A13" s="22"/>
      <c r="B13" s="55" t="str">
        <f>IF(テーブル141523242533[[#This Row],[列1]]="",
    "",
    TEXT(テーブル141523242533[[#This Row],[列1]],"(aaa)"))</f>
        <v/>
      </c>
      <c r="C13" s="17" t="s">
        <v>24</v>
      </c>
      <c r="D13" s="95" t="s">
        <v>25</v>
      </c>
      <c r="E13" s="18" t="s">
        <v>24</v>
      </c>
      <c r="F13" s="143" t="s">
        <v>36</v>
      </c>
      <c r="G1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48" t="s">
        <v>26</v>
      </c>
      <c r="I1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50" t="s">
        <v>27</v>
      </c>
      <c r="K13" s="51">
        <f>IFERROR((テーブル141523242533[[#This Row],[列5]]+テーブル141523242533[[#This Row],[列7]]/60)*$C$5,"")</f>
        <v>0</v>
      </c>
      <c r="L13" s="52" t="s">
        <v>7</v>
      </c>
      <c r="M13" s="57"/>
      <c r="N13" s="54"/>
      <c r="O13" s="75"/>
      <c r="P13" s="44"/>
    </row>
    <row r="14" spans="1:16" ht="22.5" customHeight="1">
      <c r="A14" s="22"/>
      <c r="B14" s="55" t="str">
        <f>IF(テーブル141523242533[[#This Row],[列1]]="",
    "",
    TEXT(テーブル141523242533[[#This Row],[列1]],"(aaa)"))</f>
        <v/>
      </c>
      <c r="C14" s="17" t="s">
        <v>24</v>
      </c>
      <c r="D14" s="95" t="s">
        <v>25</v>
      </c>
      <c r="E14" s="18" t="s">
        <v>24</v>
      </c>
      <c r="F14" s="143" t="s">
        <v>36</v>
      </c>
      <c r="G1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48" t="s">
        <v>26</v>
      </c>
      <c r="I1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50" t="s">
        <v>27</v>
      </c>
      <c r="K14" s="51">
        <f>IFERROR((テーブル141523242533[[#This Row],[列5]]+テーブル141523242533[[#This Row],[列7]]/60)*$C$5,"")</f>
        <v>0</v>
      </c>
      <c r="L14" s="52" t="s">
        <v>7</v>
      </c>
      <c r="M14" s="57"/>
      <c r="N14" s="54"/>
      <c r="O14" s="75"/>
      <c r="P14" s="44"/>
    </row>
    <row r="15" spans="1:16" ht="22.5" customHeight="1">
      <c r="A15" s="22"/>
      <c r="B15" s="55" t="str">
        <f>IF(テーブル141523242533[[#This Row],[列1]]="",
    "",
    TEXT(テーブル141523242533[[#This Row],[列1]],"(aaa)"))</f>
        <v/>
      </c>
      <c r="C15" s="17" t="s">
        <v>24</v>
      </c>
      <c r="D15" s="95" t="s">
        <v>25</v>
      </c>
      <c r="E15" s="18" t="s">
        <v>24</v>
      </c>
      <c r="F15" s="143" t="s">
        <v>36</v>
      </c>
      <c r="G1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48" t="s">
        <v>26</v>
      </c>
      <c r="I1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50" t="s">
        <v>27</v>
      </c>
      <c r="K15" s="51">
        <f>IFERROR((テーブル141523242533[[#This Row],[列5]]+テーブル141523242533[[#This Row],[列7]]/60)*$C$5,"")</f>
        <v>0</v>
      </c>
      <c r="L15" s="52" t="s">
        <v>7</v>
      </c>
      <c r="M15" s="57"/>
      <c r="N15" s="54"/>
      <c r="O15" s="75"/>
      <c r="P15" s="44"/>
    </row>
    <row r="16" spans="1:16" ht="22.5" customHeight="1">
      <c r="A16" s="22"/>
      <c r="B16" s="55" t="str">
        <f>IF(テーブル141523242533[[#This Row],[列1]]="",
    "",
    TEXT(テーブル141523242533[[#This Row],[列1]],"(aaa)"))</f>
        <v/>
      </c>
      <c r="C16" s="17" t="s">
        <v>24</v>
      </c>
      <c r="D16" s="95" t="s">
        <v>25</v>
      </c>
      <c r="E16" s="18" t="s">
        <v>24</v>
      </c>
      <c r="F16" s="143" t="s">
        <v>36</v>
      </c>
      <c r="G1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48" t="s">
        <v>26</v>
      </c>
      <c r="I1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50" t="s">
        <v>27</v>
      </c>
      <c r="K16" s="51">
        <f>IFERROR((テーブル141523242533[[#This Row],[列5]]+テーブル141523242533[[#This Row],[列7]]/60)*$C$5,"")</f>
        <v>0</v>
      </c>
      <c r="L16" s="52" t="s">
        <v>7</v>
      </c>
      <c r="M16" s="57"/>
      <c r="N16" s="54"/>
      <c r="O16" s="75"/>
      <c r="P16" s="44"/>
    </row>
    <row r="17" spans="1:16" ht="22.5" customHeight="1">
      <c r="A17" s="22"/>
      <c r="B17" s="55" t="str">
        <f>IF(テーブル141523242533[[#This Row],[列1]]="",
    "",
    TEXT(テーブル141523242533[[#This Row],[列1]],"(aaa)"))</f>
        <v/>
      </c>
      <c r="C17" s="17" t="s">
        <v>24</v>
      </c>
      <c r="D17" s="95" t="s">
        <v>25</v>
      </c>
      <c r="E17" s="18" t="s">
        <v>24</v>
      </c>
      <c r="F17" s="143" t="s">
        <v>36</v>
      </c>
      <c r="G1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48" t="s">
        <v>26</v>
      </c>
      <c r="I1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50" t="s">
        <v>27</v>
      </c>
      <c r="K17" s="51">
        <f>IFERROR((テーブル141523242533[[#This Row],[列5]]+テーブル141523242533[[#This Row],[列7]]/60)*$C$5,"")</f>
        <v>0</v>
      </c>
      <c r="L17" s="52" t="s">
        <v>7</v>
      </c>
      <c r="M17" s="57"/>
      <c r="N17" s="54"/>
      <c r="O17" s="75"/>
      <c r="P17" s="44"/>
    </row>
    <row r="18" spans="1:16" ht="22.5" customHeight="1">
      <c r="A18" s="22"/>
      <c r="B18" s="55" t="str">
        <f>IF(テーブル141523242533[[#This Row],[列1]]="",
    "",
    TEXT(テーブル141523242533[[#This Row],[列1]],"(aaa)"))</f>
        <v/>
      </c>
      <c r="C18" s="17" t="s">
        <v>24</v>
      </c>
      <c r="D18" s="95" t="s">
        <v>25</v>
      </c>
      <c r="E18" s="18" t="s">
        <v>24</v>
      </c>
      <c r="F18" s="143" t="s">
        <v>36</v>
      </c>
      <c r="G1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48" t="s">
        <v>26</v>
      </c>
      <c r="I1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50" t="s">
        <v>27</v>
      </c>
      <c r="K18" s="51">
        <f>IFERROR((テーブル141523242533[[#This Row],[列5]]+テーブル141523242533[[#This Row],[列7]]/60)*$C$5,"")</f>
        <v>0</v>
      </c>
      <c r="L18" s="52" t="s">
        <v>7</v>
      </c>
      <c r="M18" s="57"/>
      <c r="N18" s="54"/>
      <c r="O18" s="75"/>
      <c r="P18" s="44"/>
    </row>
    <row r="19" spans="1:16" ht="22.5" customHeight="1">
      <c r="A19" s="22"/>
      <c r="B19" s="55" t="str">
        <f>IF(テーブル141523242533[[#This Row],[列1]]="",
    "",
    TEXT(テーブル141523242533[[#This Row],[列1]],"(aaa)"))</f>
        <v/>
      </c>
      <c r="C19" s="17" t="s">
        <v>24</v>
      </c>
      <c r="D19" s="95" t="s">
        <v>25</v>
      </c>
      <c r="E19" s="18" t="s">
        <v>24</v>
      </c>
      <c r="F19" s="143" t="s">
        <v>36</v>
      </c>
      <c r="G1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48" t="s">
        <v>26</v>
      </c>
      <c r="I1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50" t="s">
        <v>27</v>
      </c>
      <c r="K19" s="51">
        <f>IFERROR((テーブル141523242533[[#This Row],[列5]]+テーブル141523242533[[#This Row],[列7]]/60)*$C$5,"")</f>
        <v>0</v>
      </c>
      <c r="L19" s="52" t="s">
        <v>7</v>
      </c>
      <c r="M19" s="57"/>
      <c r="N19" s="54"/>
      <c r="O19" s="75"/>
      <c r="P19" s="44"/>
    </row>
    <row r="20" spans="1:16" ht="22.5" customHeight="1">
      <c r="A20" s="22"/>
      <c r="B20" s="55" t="str">
        <f>IF(テーブル141523242533[[#This Row],[列1]]="",
    "",
    TEXT(テーブル141523242533[[#This Row],[列1]],"(aaa)"))</f>
        <v/>
      </c>
      <c r="C20" s="17" t="s">
        <v>24</v>
      </c>
      <c r="D20" s="95" t="s">
        <v>25</v>
      </c>
      <c r="E20" s="18" t="s">
        <v>24</v>
      </c>
      <c r="F20" s="143" t="s">
        <v>36</v>
      </c>
      <c r="G2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48" t="s">
        <v>26</v>
      </c>
      <c r="I2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50" t="s">
        <v>27</v>
      </c>
      <c r="K20" s="51">
        <f>IFERROR((テーブル141523242533[[#This Row],[列5]]+テーブル141523242533[[#This Row],[列7]]/60)*$C$5,"")</f>
        <v>0</v>
      </c>
      <c r="L20" s="52" t="s">
        <v>7</v>
      </c>
      <c r="M20" s="57"/>
      <c r="N20" s="54"/>
      <c r="O20" s="75"/>
      <c r="P20" s="44"/>
    </row>
    <row r="21" spans="1:16" ht="22.5" customHeight="1">
      <c r="A21" s="22"/>
      <c r="B21" s="55" t="str">
        <f>IF(テーブル141523242533[[#This Row],[列1]]="",
    "",
    TEXT(テーブル141523242533[[#This Row],[列1]],"(aaa)"))</f>
        <v/>
      </c>
      <c r="C21" s="17" t="s">
        <v>24</v>
      </c>
      <c r="D21" s="95" t="s">
        <v>25</v>
      </c>
      <c r="E21" s="18" t="s">
        <v>24</v>
      </c>
      <c r="F21" s="143" t="s">
        <v>36</v>
      </c>
      <c r="G2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48" t="s">
        <v>26</v>
      </c>
      <c r="I2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50" t="s">
        <v>27</v>
      </c>
      <c r="K21" s="51">
        <f>IFERROR((テーブル141523242533[[#This Row],[列5]]+テーブル141523242533[[#This Row],[列7]]/60)*$C$5,"")</f>
        <v>0</v>
      </c>
      <c r="L21" s="52" t="s">
        <v>7</v>
      </c>
      <c r="M21" s="57"/>
      <c r="N21" s="54"/>
      <c r="O21" s="75"/>
      <c r="P21" s="44"/>
    </row>
    <row r="22" spans="1:16" ht="22.5" customHeight="1">
      <c r="A22" s="22"/>
      <c r="B22" s="55" t="str">
        <f>IF(テーブル141523242533[[#This Row],[列1]]="",
    "",
    TEXT(テーブル141523242533[[#This Row],[列1]],"(aaa)"))</f>
        <v/>
      </c>
      <c r="C22" s="17" t="s">
        <v>24</v>
      </c>
      <c r="D22" s="95" t="s">
        <v>25</v>
      </c>
      <c r="E22" s="18" t="s">
        <v>24</v>
      </c>
      <c r="F22" s="143" t="s">
        <v>36</v>
      </c>
      <c r="G2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48" t="s">
        <v>26</v>
      </c>
      <c r="I2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50" t="s">
        <v>27</v>
      </c>
      <c r="K22" s="51">
        <f>IFERROR((テーブル141523242533[[#This Row],[列5]]+テーブル141523242533[[#This Row],[列7]]/60)*$C$5,"")</f>
        <v>0</v>
      </c>
      <c r="L22" s="52" t="s">
        <v>7</v>
      </c>
      <c r="M22" s="57"/>
      <c r="N22" s="54"/>
      <c r="O22" s="75"/>
      <c r="P22" s="44"/>
    </row>
    <row r="23" spans="1:16" ht="22.5" customHeight="1">
      <c r="A23" s="22"/>
      <c r="B23" s="55" t="str">
        <f>IF(テーブル141523242533[[#This Row],[列1]]="",
    "",
    TEXT(テーブル141523242533[[#This Row],[列1]],"(aaa)"))</f>
        <v/>
      </c>
      <c r="C23" s="17" t="s">
        <v>24</v>
      </c>
      <c r="D23" s="95" t="s">
        <v>25</v>
      </c>
      <c r="E23" s="18" t="s">
        <v>24</v>
      </c>
      <c r="F23" s="143" t="s">
        <v>36</v>
      </c>
      <c r="G2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48" t="s">
        <v>26</v>
      </c>
      <c r="I2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50" t="s">
        <v>27</v>
      </c>
      <c r="K23" s="51">
        <f>IFERROR((テーブル141523242533[[#This Row],[列5]]+テーブル141523242533[[#This Row],[列7]]/60)*$C$5,"")</f>
        <v>0</v>
      </c>
      <c r="L23" s="52" t="s">
        <v>7</v>
      </c>
      <c r="M23" s="57"/>
      <c r="N23" s="54"/>
      <c r="O23" s="75"/>
      <c r="P23" s="44"/>
    </row>
    <row r="24" spans="1:16" ht="22.5" customHeight="1">
      <c r="A24" s="22"/>
      <c r="B24" s="55" t="str">
        <f>IF(テーブル141523242533[[#This Row],[列1]]="",
    "",
    TEXT(テーブル141523242533[[#This Row],[列1]],"(aaa)"))</f>
        <v/>
      </c>
      <c r="C24" s="17" t="s">
        <v>24</v>
      </c>
      <c r="D24" s="95" t="s">
        <v>25</v>
      </c>
      <c r="E24" s="18" t="s">
        <v>24</v>
      </c>
      <c r="F24" s="143" t="s">
        <v>36</v>
      </c>
      <c r="G2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48" t="s">
        <v>26</v>
      </c>
      <c r="I2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50" t="s">
        <v>27</v>
      </c>
      <c r="K24" s="51">
        <f>IFERROR((テーブル141523242533[[#This Row],[列5]]+テーブル141523242533[[#This Row],[列7]]/60)*$C$5,"")</f>
        <v>0</v>
      </c>
      <c r="L24" s="52" t="s">
        <v>7</v>
      </c>
      <c r="M24" s="53"/>
      <c r="N24" s="54"/>
      <c r="O24" s="75"/>
      <c r="P24" s="44"/>
    </row>
    <row r="25" spans="1:16" ht="22.5" customHeight="1">
      <c r="A25" s="22"/>
      <c r="B25" s="55" t="str">
        <f>IF(テーブル141523242533[[#This Row],[列1]]="",
    "",
    TEXT(テーブル141523242533[[#This Row],[列1]],"(aaa)"))</f>
        <v/>
      </c>
      <c r="C25" s="17" t="s">
        <v>24</v>
      </c>
      <c r="D25" s="95" t="s">
        <v>25</v>
      </c>
      <c r="E25" s="18" t="s">
        <v>24</v>
      </c>
      <c r="F25" s="143" t="s">
        <v>36</v>
      </c>
      <c r="G2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48" t="s">
        <v>26</v>
      </c>
      <c r="I2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50" t="s">
        <v>27</v>
      </c>
      <c r="K25" s="51">
        <f>IFERROR((テーブル141523242533[[#This Row],[列5]]+テーブル141523242533[[#This Row],[列7]]/60)*$C$5,"")</f>
        <v>0</v>
      </c>
      <c r="L25" s="52" t="s">
        <v>7</v>
      </c>
      <c r="M25" s="57"/>
      <c r="N25" s="54"/>
      <c r="O25" s="75"/>
      <c r="P25" s="44"/>
    </row>
    <row r="26" spans="1:16" ht="22.5" customHeight="1">
      <c r="A26" s="22"/>
      <c r="B26" s="55" t="str">
        <f>IF(テーブル141523242533[[#This Row],[列1]]="",
    "",
    TEXT(テーブル141523242533[[#This Row],[列1]],"(aaa)"))</f>
        <v/>
      </c>
      <c r="C26" s="17" t="s">
        <v>24</v>
      </c>
      <c r="D26" s="95" t="s">
        <v>25</v>
      </c>
      <c r="E26" s="18" t="s">
        <v>24</v>
      </c>
      <c r="F26" s="143" t="s">
        <v>36</v>
      </c>
      <c r="G2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48" t="s">
        <v>26</v>
      </c>
      <c r="I2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50" t="s">
        <v>27</v>
      </c>
      <c r="K26" s="51">
        <f>IFERROR((テーブル141523242533[[#This Row],[列5]]+テーブル141523242533[[#This Row],[列7]]/60)*$C$5,"")</f>
        <v>0</v>
      </c>
      <c r="L26" s="52" t="s">
        <v>7</v>
      </c>
      <c r="M26" s="57"/>
      <c r="N26" s="54"/>
      <c r="O26" s="75"/>
      <c r="P26" s="44"/>
    </row>
    <row r="27" spans="1:16" ht="22.5" customHeight="1">
      <c r="A27" s="22"/>
      <c r="B27" s="55" t="str">
        <f>IF(テーブル141523242533[[#This Row],[列1]]="",
    "",
    TEXT(テーブル141523242533[[#This Row],[列1]],"(aaa)"))</f>
        <v/>
      </c>
      <c r="C27" s="17" t="s">
        <v>24</v>
      </c>
      <c r="D27" s="95" t="s">
        <v>25</v>
      </c>
      <c r="E27" s="18" t="s">
        <v>24</v>
      </c>
      <c r="F27" s="143" t="s">
        <v>36</v>
      </c>
      <c r="G2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48" t="s">
        <v>26</v>
      </c>
      <c r="I2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50" t="s">
        <v>27</v>
      </c>
      <c r="K27" s="51">
        <f>IFERROR((テーブル141523242533[[#This Row],[列5]]+テーブル141523242533[[#This Row],[列7]]/60)*$C$5,"")</f>
        <v>0</v>
      </c>
      <c r="L27" s="52" t="s">
        <v>7</v>
      </c>
      <c r="M27" s="57"/>
      <c r="N27" s="54"/>
      <c r="O27" s="75"/>
      <c r="P27" s="44"/>
    </row>
    <row r="28" spans="1:16" ht="22.5" customHeight="1">
      <c r="A28" s="22"/>
      <c r="B28" s="55" t="str">
        <f>IF(テーブル141523242533[[#This Row],[列1]]="",
    "",
    TEXT(テーブル141523242533[[#This Row],[列1]],"(aaa)"))</f>
        <v/>
      </c>
      <c r="C28" s="17" t="s">
        <v>24</v>
      </c>
      <c r="D28" s="95" t="s">
        <v>25</v>
      </c>
      <c r="E28" s="18" t="s">
        <v>24</v>
      </c>
      <c r="F28" s="143" t="s">
        <v>36</v>
      </c>
      <c r="G2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48" t="s">
        <v>26</v>
      </c>
      <c r="I2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50" t="s">
        <v>27</v>
      </c>
      <c r="K28" s="51">
        <f>IFERROR((テーブル141523242533[[#This Row],[列5]]+テーブル141523242533[[#This Row],[列7]]/60)*$C$5,"")</f>
        <v>0</v>
      </c>
      <c r="L28" s="52" t="s">
        <v>7</v>
      </c>
      <c r="M28" s="57"/>
      <c r="N28" s="54"/>
      <c r="O28" s="75"/>
      <c r="P28" s="44"/>
    </row>
    <row r="29" spans="1:16" ht="22.5" customHeight="1">
      <c r="A29" s="22"/>
      <c r="B29" s="55" t="str">
        <f>IF(テーブル141523242533[[#This Row],[列1]]="",
    "",
    TEXT(テーブル141523242533[[#This Row],[列1]],"(aaa)"))</f>
        <v/>
      </c>
      <c r="C29" s="17" t="s">
        <v>24</v>
      </c>
      <c r="D29" s="95" t="s">
        <v>25</v>
      </c>
      <c r="E29" s="18" t="s">
        <v>24</v>
      </c>
      <c r="F29" s="143" t="s">
        <v>36</v>
      </c>
      <c r="G2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48" t="s">
        <v>26</v>
      </c>
      <c r="I2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50" t="s">
        <v>27</v>
      </c>
      <c r="K29" s="51">
        <f>IFERROR((テーブル141523242533[[#This Row],[列5]]+テーブル141523242533[[#This Row],[列7]]/60)*$C$5,"")</f>
        <v>0</v>
      </c>
      <c r="L29" s="52" t="s">
        <v>7</v>
      </c>
      <c r="M29" s="57"/>
      <c r="N29" s="54"/>
      <c r="O29" s="75"/>
      <c r="P29" s="44"/>
    </row>
    <row r="30" spans="1:16" ht="22.5" customHeight="1" thickBot="1">
      <c r="A30" s="23"/>
      <c r="B30" s="58" t="str">
        <f>IF(テーブル141523242533[[#This Row],[列1]]="",
    "",
    TEXT(テーブル141523242533[[#This Row],[列1]],"(aaa)"))</f>
        <v/>
      </c>
      <c r="C30" s="19" t="s">
        <v>24</v>
      </c>
      <c r="D30" s="59" t="s">
        <v>25</v>
      </c>
      <c r="E30" s="144" t="s">
        <v>24</v>
      </c>
      <c r="F30" s="20" t="s">
        <v>36</v>
      </c>
      <c r="G30" s="60">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61" t="s">
        <v>26</v>
      </c>
      <c r="I30" s="62"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63" t="s">
        <v>27</v>
      </c>
      <c r="K30" s="64">
        <f>IFERROR((テーブル141523242533[[#This Row],[列5]]+テーブル141523242533[[#This Row],[列7]]/60)*$C$5,"")</f>
        <v>0</v>
      </c>
      <c r="L30" s="65" t="s">
        <v>7</v>
      </c>
      <c r="M30" s="66"/>
      <c r="N30" s="67"/>
      <c r="O30" s="75"/>
      <c r="P30" s="44"/>
    </row>
    <row r="31" spans="1:16" ht="22.5" customHeight="1" thickBot="1">
      <c r="A31" s="183" t="s">
        <v>31</v>
      </c>
      <c r="B31" s="184"/>
      <c r="C31" s="185"/>
      <c r="D31" s="186"/>
      <c r="E31" s="187"/>
      <c r="F31" s="93"/>
      <c r="G31" s="188">
        <f>SUM(テーブル141523242533[[#All],[列5]])+SUM(テーブル141523242533[[#All],[列7]])/60</f>
        <v>0</v>
      </c>
      <c r="H31" s="189"/>
      <c r="I31" s="190" t="s">
        <v>28</v>
      </c>
      <c r="J31" s="191"/>
      <c r="K31" s="68">
        <f>SUM(テーブル141523242533[[#All],[列9]])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workbookViewId="0">
      <selection activeCell="B3" sqref="B3:F3"/>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158" t="s">
        <v>53</v>
      </c>
      <c r="B1" s="158"/>
      <c r="C1" s="158"/>
      <c r="D1" s="158"/>
      <c r="E1" s="158"/>
      <c r="F1" s="158"/>
      <c r="G1" s="158"/>
      <c r="H1" s="158"/>
      <c r="I1" s="158"/>
      <c r="J1" s="158"/>
      <c r="K1" s="1"/>
      <c r="L1" s="1"/>
      <c r="M1" s="1"/>
      <c r="N1" s="1"/>
      <c r="O1" s="1"/>
      <c r="P1" s="1"/>
      <c r="Q1" s="1"/>
      <c r="R1" s="1"/>
    </row>
    <row r="2" spans="1:18" ht="21.75" customHeight="1">
      <c r="A2" s="163" t="s">
        <v>54</v>
      </c>
      <c r="B2" s="163"/>
      <c r="C2" s="163"/>
      <c r="D2" s="163"/>
      <c r="E2" s="163"/>
      <c r="F2" s="163"/>
      <c r="G2" s="163"/>
      <c r="H2" s="163"/>
      <c r="I2" s="163"/>
      <c r="J2" s="163"/>
      <c r="K2" s="1"/>
      <c r="L2" s="1"/>
      <c r="M2" s="1"/>
      <c r="N2" s="1"/>
      <c r="O2" s="1"/>
      <c r="P2" s="1"/>
      <c r="Q2" s="1"/>
      <c r="R2" s="1"/>
    </row>
    <row r="3" spans="1:18" ht="33" customHeight="1" thickBot="1">
      <c r="A3" s="83" t="s">
        <v>0</v>
      </c>
      <c r="B3" s="162"/>
      <c r="C3" s="162"/>
      <c r="D3" s="162"/>
      <c r="E3" s="162"/>
      <c r="F3" s="162"/>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79" t="s">
        <v>1</v>
      </c>
      <c r="B5" s="159" t="s">
        <v>2</v>
      </c>
      <c r="C5" s="160"/>
      <c r="D5" s="160"/>
      <c r="E5" s="161"/>
      <c r="F5" s="4" t="s">
        <v>3</v>
      </c>
      <c r="G5" s="164" t="s">
        <v>4</v>
      </c>
      <c r="H5" s="165"/>
      <c r="I5" s="5" t="s">
        <v>5</v>
      </c>
      <c r="J5" s="4" t="s">
        <v>6</v>
      </c>
      <c r="K5" s="1"/>
      <c r="L5" s="1"/>
      <c r="M5" s="1"/>
      <c r="N5" s="1"/>
      <c r="O5" s="1"/>
      <c r="P5" s="1"/>
      <c r="Q5" s="1"/>
      <c r="R5" s="1"/>
    </row>
    <row r="6" spans="1:18" ht="37.5" customHeight="1">
      <c r="A6" s="80"/>
      <c r="B6" s="10"/>
      <c r="C6" s="76" t="s">
        <v>37</v>
      </c>
      <c r="D6" s="77"/>
      <c r="E6" s="78" t="s">
        <v>38</v>
      </c>
      <c r="F6" s="11"/>
      <c r="G6" s="12">
        <f>直接人件費総括表[[#This Row],[列3]]*直接人件費総括表[[#This Row],[列7]]+直接人件費総括表[[#This Row],[列5]]/60*直接人件費総括表[[#This Row],[列7]]</f>
        <v>0</v>
      </c>
      <c r="H6" s="7" t="s">
        <v>7</v>
      </c>
      <c r="I6" s="6" t="s">
        <v>8</v>
      </c>
      <c r="J6" s="7"/>
      <c r="K6" s="1"/>
      <c r="L6" s="1"/>
      <c r="M6" s="1"/>
      <c r="N6" s="1"/>
      <c r="O6" s="1"/>
      <c r="P6" s="1"/>
      <c r="Q6" s="1"/>
      <c r="R6" s="1"/>
    </row>
    <row r="7" spans="1:18" ht="37.5" customHeight="1">
      <c r="A7" s="80"/>
      <c r="B7" s="10"/>
      <c r="C7" s="76" t="s">
        <v>37</v>
      </c>
      <c r="D7" s="77"/>
      <c r="E7" s="78" t="s">
        <v>38</v>
      </c>
      <c r="F7" s="11"/>
      <c r="G7" s="13">
        <f>直接人件費総括表[[#This Row],[列3]]*直接人件費総括表[[#This Row],[列7]]+直接人件費総括表[[#This Row],[列5]]/60*直接人件費総括表[[#This Row],[列7]]</f>
        <v>0</v>
      </c>
      <c r="H7" s="7" t="s">
        <v>7</v>
      </c>
      <c r="I7" s="6" t="s">
        <v>8</v>
      </c>
      <c r="J7" s="7"/>
      <c r="K7" s="1"/>
      <c r="L7" s="1"/>
      <c r="M7" s="1"/>
      <c r="N7" s="1"/>
      <c r="O7" s="1"/>
      <c r="P7" s="1"/>
      <c r="Q7" s="1"/>
      <c r="R7" s="1"/>
    </row>
    <row r="8" spans="1:18" ht="37.5" customHeight="1">
      <c r="A8" s="80"/>
      <c r="B8" s="10"/>
      <c r="C8" s="76" t="s">
        <v>37</v>
      </c>
      <c r="D8" s="77"/>
      <c r="E8" s="78" t="s">
        <v>38</v>
      </c>
      <c r="F8" s="11"/>
      <c r="G8" s="12">
        <f>直接人件費総括表[[#This Row],[列3]]*直接人件費総括表[[#This Row],[列7]]+直接人件費総括表[[#This Row],[列5]]/60*直接人件費総括表[[#This Row],[列7]]</f>
        <v>0</v>
      </c>
      <c r="H8" s="7" t="s">
        <v>7</v>
      </c>
      <c r="I8" s="6" t="s">
        <v>8</v>
      </c>
      <c r="J8" s="7"/>
      <c r="K8" s="1"/>
      <c r="L8" s="1"/>
      <c r="M8" s="1"/>
      <c r="N8" s="1"/>
      <c r="O8" s="1"/>
      <c r="P8" s="1"/>
      <c r="Q8" s="1"/>
      <c r="R8" s="1"/>
    </row>
    <row r="9" spans="1:18" ht="37.5" customHeight="1">
      <c r="A9" s="80"/>
      <c r="B9" s="10"/>
      <c r="C9" s="76" t="s">
        <v>37</v>
      </c>
      <c r="D9" s="77"/>
      <c r="E9" s="78" t="s">
        <v>38</v>
      </c>
      <c r="F9" s="11"/>
      <c r="G9" s="12">
        <f>直接人件費総括表[[#This Row],[列3]]*直接人件費総括表[[#This Row],[列7]]+直接人件費総括表[[#This Row],[列5]]/60*直接人件費総括表[[#This Row],[列7]]</f>
        <v>0</v>
      </c>
      <c r="H9" s="7" t="s">
        <v>7</v>
      </c>
      <c r="I9" s="6" t="s">
        <v>8</v>
      </c>
      <c r="J9" s="7"/>
      <c r="K9" s="1"/>
      <c r="L9" s="1"/>
      <c r="M9" s="1"/>
      <c r="N9" s="1"/>
      <c r="O9" s="1"/>
      <c r="P9" s="1"/>
      <c r="Q9" s="1"/>
      <c r="R9" s="1"/>
    </row>
    <row r="10" spans="1:18" ht="37.5" customHeight="1">
      <c r="A10" s="80"/>
      <c r="B10" s="10"/>
      <c r="C10" s="76" t="s">
        <v>37</v>
      </c>
      <c r="D10" s="77"/>
      <c r="E10" s="78" t="s">
        <v>38</v>
      </c>
      <c r="F10" s="11"/>
      <c r="G10" s="13">
        <f>直接人件費総括表[[#This Row],[列3]]*直接人件費総括表[[#This Row],[列7]]+直接人件費総括表[[#This Row],[列5]]/60*直接人件費総括表[[#This Row],[列7]]</f>
        <v>0</v>
      </c>
      <c r="H10" s="7" t="s">
        <v>7</v>
      </c>
      <c r="I10" s="6" t="s">
        <v>8</v>
      </c>
      <c r="J10" s="7"/>
      <c r="K10" s="1"/>
      <c r="L10" s="1"/>
      <c r="M10" s="1"/>
      <c r="N10" s="1"/>
      <c r="O10" s="1"/>
      <c r="P10" s="1"/>
      <c r="Q10" s="1"/>
      <c r="R10" s="1"/>
    </row>
    <row r="11" spans="1:18" ht="37.5" customHeight="1">
      <c r="A11" s="80"/>
      <c r="B11" s="10"/>
      <c r="C11" s="76" t="s">
        <v>37</v>
      </c>
      <c r="D11" s="77"/>
      <c r="E11" s="78" t="s">
        <v>38</v>
      </c>
      <c r="F11" s="11"/>
      <c r="G11" s="12">
        <f>直接人件費総括表[[#This Row],[列3]]*直接人件費総括表[[#This Row],[列7]]+直接人件費総括表[[#This Row],[列5]]/60*直接人件費総括表[[#This Row],[列7]]</f>
        <v>0</v>
      </c>
      <c r="H11" s="7" t="s">
        <v>7</v>
      </c>
      <c r="I11" s="6" t="s">
        <v>8</v>
      </c>
      <c r="J11" s="7"/>
      <c r="K11" s="1"/>
      <c r="L11" s="1"/>
      <c r="M11" s="1"/>
      <c r="N11" s="1"/>
      <c r="O11" s="1"/>
      <c r="P11" s="1"/>
      <c r="Q11" s="1"/>
      <c r="R11" s="1"/>
    </row>
    <row r="12" spans="1:18" ht="37.5" customHeight="1">
      <c r="A12" s="80"/>
      <c r="B12" s="10"/>
      <c r="C12" s="76" t="s">
        <v>37</v>
      </c>
      <c r="D12" s="77"/>
      <c r="E12" s="78" t="s">
        <v>38</v>
      </c>
      <c r="F12" s="11"/>
      <c r="G12" s="14">
        <f>直接人件費総括表[[#This Row],[列3]]*直接人件費総括表[[#This Row],[列7]]+直接人件費総括表[[#This Row],[列5]]/60*直接人件費総括表[[#This Row],[列7]]</f>
        <v>0</v>
      </c>
      <c r="H12" s="9" t="s">
        <v>7</v>
      </c>
      <c r="I12" s="6" t="s">
        <v>8</v>
      </c>
      <c r="J12" s="7"/>
      <c r="K12" s="1"/>
      <c r="L12" s="1"/>
      <c r="M12" s="1"/>
      <c r="N12" s="1"/>
      <c r="O12" s="1"/>
      <c r="P12" s="1"/>
      <c r="Q12" s="1"/>
      <c r="R12" s="1"/>
    </row>
    <row r="13" spans="1:18" ht="37.5" customHeight="1">
      <c r="A13" s="81" t="s">
        <v>9</v>
      </c>
      <c r="B13" s="84">
        <f>SUBTOTAL(109,直接人件費総括表[列3])
  +ROUNDDOWN(SUBTOTAL(109,直接人件費総括表[列5])/60,0)</f>
        <v>0</v>
      </c>
      <c r="C13" s="76" t="s">
        <v>37</v>
      </c>
      <c r="D13" s="85">
        <f>IF(SUBTOTAL(109,直接人件費総括表[列5])&gt;=60,
     MOD(SUBTOTAL(109,直接人件費総括表[列5]),60),
     SUBTOTAL(109,直接人件費総括表[列5]))</f>
        <v>0</v>
      </c>
      <c r="E13" s="78" t="s">
        <v>38</v>
      </c>
      <c r="F13" s="82"/>
      <c r="G13" s="12">
        <f>SUBTOTAL(109,直接人件費総括表[列8])</f>
        <v>0</v>
      </c>
      <c r="H13" s="8" t="s">
        <v>7</v>
      </c>
      <c r="I13" s="86"/>
      <c r="J13" s="82"/>
      <c r="K13" s="1"/>
      <c r="L13" s="1"/>
      <c r="M13" s="1"/>
      <c r="N13" s="1"/>
      <c r="O13" s="1"/>
      <c r="P13" s="1"/>
      <c r="Q13" s="1"/>
      <c r="R13" s="1"/>
    </row>
    <row r="14" spans="1:18">
      <c r="A14" s="1"/>
      <c r="B14" s="1"/>
      <c r="C14" s="1"/>
      <c r="D14" s="1"/>
      <c r="E14" s="1"/>
      <c r="F14" s="1"/>
      <c r="G14" s="1"/>
      <c r="H14" s="1"/>
      <c r="I14" s="1"/>
      <c r="J14" s="1"/>
      <c r="K14" s="1"/>
      <c r="L14" s="1"/>
      <c r="M14" s="1"/>
      <c r="N14" s="1"/>
      <c r="O14" s="1"/>
      <c r="P14" s="1"/>
      <c r="Q14" s="1"/>
      <c r="R14" s="1"/>
    </row>
    <row r="15" spans="1:18">
      <c r="A15" s="1" t="s">
        <v>10</v>
      </c>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B5:E5"/>
    <mergeCell ref="B3:F3"/>
    <mergeCell ref="A2:J2"/>
    <mergeCell ref="G5:H5"/>
  </mergeCells>
  <phoneticPr fontId="2"/>
  <conditionalFormatting sqref="B3:F3">
    <cfRule type="expression" dxfId="783" priority="1">
      <formula>B3=""</formula>
    </cfRule>
  </conditionalFormatting>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⑭年月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IF(テーブル141523242532[[#This Row],[列1]]="",
    "",
    TEXT(テーブル141523242532[[#This Row],[列1]],"(aaa)"))</f>
        <v/>
      </c>
      <c r="C8" s="15" t="s">
        <v>36</v>
      </c>
      <c r="D8" s="35" t="s">
        <v>17</v>
      </c>
      <c r="E8" s="16" t="s">
        <v>36</v>
      </c>
      <c r="F8" s="142" t="s">
        <v>36</v>
      </c>
      <c r="G8"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37" t="s">
        <v>26</v>
      </c>
      <c r="I8"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39" t="s">
        <v>27</v>
      </c>
      <c r="K8" s="40">
        <f>IFERROR((テーブル141523242532[[#This Row],[列5]]+テーブル141523242532[[#This Row],[列7]]/60)*$C$5,"")</f>
        <v>0</v>
      </c>
      <c r="L8" s="41" t="s">
        <v>7</v>
      </c>
      <c r="M8" s="42"/>
      <c r="N8" s="43"/>
      <c r="O8" s="75"/>
      <c r="P8" s="44"/>
    </row>
    <row r="9" spans="1:16" ht="22.5" customHeight="1">
      <c r="A9" s="22"/>
      <c r="B9" s="45" t="str">
        <f>IF(テーブル141523242532[[#This Row],[列1]]="",
    "",
    TEXT(テーブル141523242532[[#This Row],[列1]],"(aaa)"))</f>
        <v/>
      </c>
      <c r="C9" s="17" t="s">
        <v>36</v>
      </c>
      <c r="D9" s="95" t="s">
        <v>17</v>
      </c>
      <c r="E9" s="18" t="s">
        <v>36</v>
      </c>
      <c r="F9" s="143" t="s">
        <v>36</v>
      </c>
      <c r="G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48" t="s">
        <v>26</v>
      </c>
      <c r="I9" s="4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50" t="s">
        <v>27</v>
      </c>
      <c r="K9" s="51">
        <f>IFERROR((テーブル141523242532[[#This Row],[列5]]+テーブル141523242532[[#This Row],[列7]]/60)*$C$5,"")</f>
        <v>0</v>
      </c>
      <c r="L9" s="52" t="s">
        <v>7</v>
      </c>
      <c r="M9" s="53"/>
      <c r="N9" s="54"/>
      <c r="O9" s="75"/>
      <c r="P9" s="44"/>
    </row>
    <row r="10" spans="1:16" ht="22.5" customHeight="1">
      <c r="A10" s="22"/>
      <c r="B10" s="55" t="str">
        <f>IF(テーブル141523242532[[#This Row],[列1]]="",
    "",
    TEXT(テーブル141523242532[[#This Row],[列1]],"(aaa)"))</f>
        <v/>
      </c>
      <c r="C10" s="17" t="s">
        <v>36</v>
      </c>
      <c r="D10" s="95" t="s">
        <v>17</v>
      </c>
      <c r="E10" s="18" t="s">
        <v>36</v>
      </c>
      <c r="F10" s="143" t="s">
        <v>36</v>
      </c>
      <c r="G1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48" t="s">
        <v>26</v>
      </c>
      <c r="I1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50" t="s">
        <v>27</v>
      </c>
      <c r="K10" s="51">
        <f>IFERROR((テーブル141523242532[[#This Row],[列5]]+テーブル141523242532[[#This Row],[列7]]/60)*$C$5,"")</f>
        <v>0</v>
      </c>
      <c r="L10" s="52" t="s">
        <v>7</v>
      </c>
      <c r="M10" s="57"/>
      <c r="N10" s="54"/>
      <c r="O10" s="75"/>
      <c r="P10" s="44"/>
    </row>
    <row r="11" spans="1:16" ht="22.5" customHeight="1">
      <c r="A11" s="22"/>
      <c r="B11" s="55" t="str">
        <f>IF(テーブル141523242532[[#This Row],[列1]]="",
    "",
    TEXT(テーブル141523242532[[#This Row],[列1]],"(aaa)"))</f>
        <v/>
      </c>
      <c r="C11" s="17" t="s">
        <v>24</v>
      </c>
      <c r="D11" s="95" t="s">
        <v>25</v>
      </c>
      <c r="E11" s="18" t="s">
        <v>24</v>
      </c>
      <c r="F11" s="143" t="s">
        <v>36</v>
      </c>
      <c r="G1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48" t="s">
        <v>26</v>
      </c>
      <c r="I1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50" t="s">
        <v>27</v>
      </c>
      <c r="K11" s="51">
        <f>IFERROR((テーブル141523242532[[#This Row],[列5]]+テーブル141523242532[[#This Row],[列7]]/60)*$C$5,"")</f>
        <v>0</v>
      </c>
      <c r="L11" s="52" t="s">
        <v>7</v>
      </c>
      <c r="M11" s="57"/>
      <c r="N11" s="54"/>
      <c r="O11" s="75"/>
      <c r="P11" s="44"/>
    </row>
    <row r="12" spans="1:16" ht="22.5" customHeight="1">
      <c r="A12" s="22"/>
      <c r="B12" s="55" t="str">
        <f>IF(テーブル141523242532[[#This Row],[列1]]="",
    "",
    TEXT(テーブル141523242532[[#This Row],[列1]],"(aaa)"))</f>
        <v/>
      </c>
      <c r="C12" s="17" t="s">
        <v>24</v>
      </c>
      <c r="D12" s="95" t="s">
        <v>25</v>
      </c>
      <c r="E12" s="18" t="s">
        <v>24</v>
      </c>
      <c r="F12" s="143" t="s">
        <v>36</v>
      </c>
      <c r="G1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48" t="s">
        <v>26</v>
      </c>
      <c r="I1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50" t="s">
        <v>27</v>
      </c>
      <c r="K12" s="51">
        <f>IFERROR((テーブル141523242532[[#This Row],[列5]]+テーブル141523242532[[#This Row],[列7]]/60)*$C$5,"")</f>
        <v>0</v>
      </c>
      <c r="L12" s="52" t="s">
        <v>7</v>
      </c>
      <c r="M12" s="57"/>
      <c r="N12" s="54"/>
      <c r="O12" s="75"/>
      <c r="P12" s="44"/>
    </row>
    <row r="13" spans="1:16" ht="22.5" customHeight="1">
      <c r="A13" s="22"/>
      <c r="B13" s="55" t="str">
        <f>IF(テーブル141523242532[[#This Row],[列1]]="",
    "",
    TEXT(テーブル141523242532[[#This Row],[列1]],"(aaa)"))</f>
        <v/>
      </c>
      <c r="C13" s="17" t="s">
        <v>24</v>
      </c>
      <c r="D13" s="95" t="s">
        <v>25</v>
      </c>
      <c r="E13" s="18" t="s">
        <v>24</v>
      </c>
      <c r="F13" s="143" t="s">
        <v>36</v>
      </c>
      <c r="G1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48" t="s">
        <v>26</v>
      </c>
      <c r="I1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50" t="s">
        <v>27</v>
      </c>
      <c r="K13" s="51">
        <f>IFERROR((テーブル141523242532[[#This Row],[列5]]+テーブル141523242532[[#This Row],[列7]]/60)*$C$5,"")</f>
        <v>0</v>
      </c>
      <c r="L13" s="52" t="s">
        <v>7</v>
      </c>
      <c r="M13" s="57"/>
      <c r="N13" s="54"/>
      <c r="O13" s="75"/>
      <c r="P13" s="44"/>
    </row>
    <row r="14" spans="1:16" ht="22.5" customHeight="1">
      <c r="A14" s="22"/>
      <c r="B14" s="55" t="str">
        <f>IF(テーブル141523242532[[#This Row],[列1]]="",
    "",
    TEXT(テーブル141523242532[[#This Row],[列1]],"(aaa)"))</f>
        <v/>
      </c>
      <c r="C14" s="17" t="s">
        <v>24</v>
      </c>
      <c r="D14" s="95" t="s">
        <v>25</v>
      </c>
      <c r="E14" s="18" t="s">
        <v>24</v>
      </c>
      <c r="F14" s="143" t="s">
        <v>36</v>
      </c>
      <c r="G1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48" t="s">
        <v>26</v>
      </c>
      <c r="I1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50" t="s">
        <v>27</v>
      </c>
      <c r="K14" s="51">
        <f>IFERROR((テーブル141523242532[[#This Row],[列5]]+テーブル141523242532[[#This Row],[列7]]/60)*$C$5,"")</f>
        <v>0</v>
      </c>
      <c r="L14" s="52" t="s">
        <v>7</v>
      </c>
      <c r="M14" s="57"/>
      <c r="N14" s="54"/>
      <c r="O14" s="75"/>
      <c r="P14" s="44"/>
    </row>
    <row r="15" spans="1:16" ht="22.5" customHeight="1">
      <c r="A15" s="22"/>
      <c r="B15" s="55" t="str">
        <f>IF(テーブル141523242532[[#This Row],[列1]]="",
    "",
    TEXT(テーブル141523242532[[#This Row],[列1]],"(aaa)"))</f>
        <v/>
      </c>
      <c r="C15" s="17" t="s">
        <v>24</v>
      </c>
      <c r="D15" s="95" t="s">
        <v>25</v>
      </c>
      <c r="E15" s="18" t="s">
        <v>24</v>
      </c>
      <c r="F15" s="143" t="s">
        <v>36</v>
      </c>
      <c r="G1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48" t="s">
        <v>26</v>
      </c>
      <c r="I1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50" t="s">
        <v>27</v>
      </c>
      <c r="K15" s="51">
        <f>IFERROR((テーブル141523242532[[#This Row],[列5]]+テーブル141523242532[[#This Row],[列7]]/60)*$C$5,"")</f>
        <v>0</v>
      </c>
      <c r="L15" s="52" t="s">
        <v>7</v>
      </c>
      <c r="M15" s="57"/>
      <c r="N15" s="54"/>
      <c r="O15" s="75"/>
      <c r="P15" s="44"/>
    </row>
    <row r="16" spans="1:16" ht="22.5" customHeight="1">
      <c r="A16" s="22"/>
      <c r="B16" s="55" t="str">
        <f>IF(テーブル141523242532[[#This Row],[列1]]="",
    "",
    TEXT(テーブル141523242532[[#This Row],[列1]],"(aaa)"))</f>
        <v/>
      </c>
      <c r="C16" s="17" t="s">
        <v>24</v>
      </c>
      <c r="D16" s="95" t="s">
        <v>25</v>
      </c>
      <c r="E16" s="18" t="s">
        <v>24</v>
      </c>
      <c r="F16" s="143" t="s">
        <v>36</v>
      </c>
      <c r="G1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48" t="s">
        <v>26</v>
      </c>
      <c r="I1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50" t="s">
        <v>27</v>
      </c>
      <c r="K16" s="51">
        <f>IFERROR((テーブル141523242532[[#This Row],[列5]]+テーブル141523242532[[#This Row],[列7]]/60)*$C$5,"")</f>
        <v>0</v>
      </c>
      <c r="L16" s="52" t="s">
        <v>7</v>
      </c>
      <c r="M16" s="57"/>
      <c r="N16" s="54"/>
      <c r="O16" s="75"/>
      <c r="P16" s="44"/>
    </row>
    <row r="17" spans="1:16" ht="22.5" customHeight="1">
      <c r="A17" s="22"/>
      <c r="B17" s="55" t="str">
        <f>IF(テーブル141523242532[[#This Row],[列1]]="",
    "",
    TEXT(テーブル141523242532[[#This Row],[列1]],"(aaa)"))</f>
        <v/>
      </c>
      <c r="C17" s="17" t="s">
        <v>24</v>
      </c>
      <c r="D17" s="95" t="s">
        <v>25</v>
      </c>
      <c r="E17" s="18" t="s">
        <v>24</v>
      </c>
      <c r="F17" s="143" t="s">
        <v>36</v>
      </c>
      <c r="G1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48" t="s">
        <v>26</v>
      </c>
      <c r="I1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50" t="s">
        <v>27</v>
      </c>
      <c r="K17" s="51">
        <f>IFERROR((テーブル141523242532[[#This Row],[列5]]+テーブル141523242532[[#This Row],[列7]]/60)*$C$5,"")</f>
        <v>0</v>
      </c>
      <c r="L17" s="52" t="s">
        <v>7</v>
      </c>
      <c r="M17" s="57"/>
      <c r="N17" s="54"/>
      <c r="O17" s="75"/>
      <c r="P17" s="44"/>
    </row>
    <row r="18" spans="1:16" ht="22.5" customHeight="1">
      <c r="A18" s="22"/>
      <c r="B18" s="55" t="str">
        <f>IF(テーブル141523242532[[#This Row],[列1]]="",
    "",
    TEXT(テーブル141523242532[[#This Row],[列1]],"(aaa)"))</f>
        <v/>
      </c>
      <c r="C18" s="17" t="s">
        <v>24</v>
      </c>
      <c r="D18" s="95" t="s">
        <v>25</v>
      </c>
      <c r="E18" s="18" t="s">
        <v>24</v>
      </c>
      <c r="F18" s="143" t="s">
        <v>36</v>
      </c>
      <c r="G1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48" t="s">
        <v>26</v>
      </c>
      <c r="I1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50" t="s">
        <v>27</v>
      </c>
      <c r="K18" s="51">
        <f>IFERROR((テーブル141523242532[[#This Row],[列5]]+テーブル141523242532[[#This Row],[列7]]/60)*$C$5,"")</f>
        <v>0</v>
      </c>
      <c r="L18" s="52" t="s">
        <v>7</v>
      </c>
      <c r="M18" s="57"/>
      <c r="N18" s="54"/>
      <c r="O18" s="75"/>
      <c r="P18" s="44"/>
    </row>
    <row r="19" spans="1:16" ht="22.5" customHeight="1">
      <c r="A19" s="22"/>
      <c r="B19" s="55" t="str">
        <f>IF(テーブル141523242532[[#This Row],[列1]]="",
    "",
    TEXT(テーブル141523242532[[#This Row],[列1]],"(aaa)"))</f>
        <v/>
      </c>
      <c r="C19" s="17" t="s">
        <v>24</v>
      </c>
      <c r="D19" s="95" t="s">
        <v>25</v>
      </c>
      <c r="E19" s="18" t="s">
        <v>24</v>
      </c>
      <c r="F19" s="143" t="s">
        <v>36</v>
      </c>
      <c r="G1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48" t="s">
        <v>26</v>
      </c>
      <c r="I1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50" t="s">
        <v>27</v>
      </c>
      <c r="K19" s="51">
        <f>IFERROR((テーブル141523242532[[#This Row],[列5]]+テーブル141523242532[[#This Row],[列7]]/60)*$C$5,"")</f>
        <v>0</v>
      </c>
      <c r="L19" s="52" t="s">
        <v>7</v>
      </c>
      <c r="M19" s="57"/>
      <c r="N19" s="54"/>
      <c r="O19" s="75"/>
      <c r="P19" s="44"/>
    </row>
    <row r="20" spans="1:16" ht="22.5" customHeight="1">
      <c r="A20" s="22"/>
      <c r="B20" s="55" t="str">
        <f>IF(テーブル141523242532[[#This Row],[列1]]="",
    "",
    TEXT(テーブル141523242532[[#This Row],[列1]],"(aaa)"))</f>
        <v/>
      </c>
      <c r="C20" s="17" t="s">
        <v>24</v>
      </c>
      <c r="D20" s="95" t="s">
        <v>25</v>
      </c>
      <c r="E20" s="18" t="s">
        <v>24</v>
      </c>
      <c r="F20" s="143" t="s">
        <v>36</v>
      </c>
      <c r="G2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48" t="s">
        <v>26</v>
      </c>
      <c r="I2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50" t="s">
        <v>27</v>
      </c>
      <c r="K20" s="51">
        <f>IFERROR((テーブル141523242532[[#This Row],[列5]]+テーブル141523242532[[#This Row],[列7]]/60)*$C$5,"")</f>
        <v>0</v>
      </c>
      <c r="L20" s="52" t="s">
        <v>7</v>
      </c>
      <c r="M20" s="57"/>
      <c r="N20" s="54"/>
      <c r="O20" s="75"/>
      <c r="P20" s="44"/>
    </row>
    <row r="21" spans="1:16" ht="22.5" customHeight="1">
      <c r="A21" s="22"/>
      <c r="B21" s="55" t="str">
        <f>IF(テーブル141523242532[[#This Row],[列1]]="",
    "",
    TEXT(テーブル141523242532[[#This Row],[列1]],"(aaa)"))</f>
        <v/>
      </c>
      <c r="C21" s="17" t="s">
        <v>24</v>
      </c>
      <c r="D21" s="95" t="s">
        <v>25</v>
      </c>
      <c r="E21" s="18" t="s">
        <v>24</v>
      </c>
      <c r="F21" s="143" t="s">
        <v>36</v>
      </c>
      <c r="G2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48" t="s">
        <v>26</v>
      </c>
      <c r="I2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50" t="s">
        <v>27</v>
      </c>
      <c r="K21" s="51">
        <f>IFERROR((テーブル141523242532[[#This Row],[列5]]+テーブル141523242532[[#This Row],[列7]]/60)*$C$5,"")</f>
        <v>0</v>
      </c>
      <c r="L21" s="52" t="s">
        <v>7</v>
      </c>
      <c r="M21" s="57"/>
      <c r="N21" s="54"/>
      <c r="O21" s="75"/>
      <c r="P21" s="44"/>
    </row>
    <row r="22" spans="1:16" ht="22.5" customHeight="1">
      <c r="A22" s="22"/>
      <c r="B22" s="55" t="str">
        <f>IF(テーブル141523242532[[#This Row],[列1]]="",
    "",
    TEXT(テーブル141523242532[[#This Row],[列1]],"(aaa)"))</f>
        <v/>
      </c>
      <c r="C22" s="17" t="s">
        <v>24</v>
      </c>
      <c r="D22" s="95" t="s">
        <v>25</v>
      </c>
      <c r="E22" s="18" t="s">
        <v>24</v>
      </c>
      <c r="F22" s="143" t="s">
        <v>36</v>
      </c>
      <c r="G2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48" t="s">
        <v>26</v>
      </c>
      <c r="I2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50" t="s">
        <v>27</v>
      </c>
      <c r="K22" s="51">
        <f>IFERROR((テーブル141523242532[[#This Row],[列5]]+テーブル141523242532[[#This Row],[列7]]/60)*$C$5,"")</f>
        <v>0</v>
      </c>
      <c r="L22" s="52" t="s">
        <v>7</v>
      </c>
      <c r="M22" s="57"/>
      <c r="N22" s="54"/>
      <c r="O22" s="75"/>
      <c r="P22" s="44"/>
    </row>
    <row r="23" spans="1:16" ht="22.5" customHeight="1">
      <c r="A23" s="22"/>
      <c r="B23" s="55" t="str">
        <f>IF(テーブル141523242532[[#This Row],[列1]]="",
    "",
    TEXT(テーブル141523242532[[#This Row],[列1]],"(aaa)"))</f>
        <v/>
      </c>
      <c r="C23" s="17" t="s">
        <v>24</v>
      </c>
      <c r="D23" s="95" t="s">
        <v>25</v>
      </c>
      <c r="E23" s="18" t="s">
        <v>24</v>
      </c>
      <c r="F23" s="143" t="s">
        <v>36</v>
      </c>
      <c r="G2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48" t="s">
        <v>26</v>
      </c>
      <c r="I2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50" t="s">
        <v>27</v>
      </c>
      <c r="K23" s="51">
        <f>IFERROR((テーブル141523242532[[#This Row],[列5]]+テーブル141523242532[[#This Row],[列7]]/60)*$C$5,"")</f>
        <v>0</v>
      </c>
      <c r="L23" s="52" t="s">
        <v>7</v>
      </c>
      <c r="M23" s="57"/>
      <c r="N23" s="54"/>
      <c r="O23" s="75"/>
      <c r="P23" s="44"/>
    </row>
    <row r="24" spans="1:16" ht="22.5" customHeight="1">
      <c r="A24" s="22"/>
      <c r="B24" s="55" t="str">
        <f>IF(テーブル141523242532[[#This Row],[列1]]="",
    "",
    TEXT(テーブル141523242532[[#This Row],[列1]],"(aaa)"))</f>
        <v/>
      </c>
      <c r="C24" s="17" t="s">
        <v>24</v>
      </c>
      <c r="D24" s="95" t="s">
        <v>25</v>
      </c>
      <c r="E24" s="18" t="s">
        <v>24</v>
      </c>
      <c r="F24" s="143" t="s">
        <v>36</v>
      </c>
      <c r="G2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48" t="s">
        <v>26</v>
      </c>
      <c r="I2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50" t="s">
        <v>27</v>
      </c>
      <c r="K24" s="51">
        <f>IFERROR((テーブル141523242532[[#This Row],[列5]]+テーブル141523242532[[#This Row],[列7]]/60)*$C$5,"")</f>
        <v>0</v>
      </c>
      <c r="L24" s="52" t="s">
        <v>7</v>
      </c>
      <c r="M24" s="53"/>
      <c r="N24" s="54"/>
      <c r="O24" s="75"/>
      <c r="P24" s="44"/>
    </row>
    <row r="25" spans="1:16" ht="22.5" customHeight="1">
      <c r="A25" s="22"/>
      <c r="B25" s="55" t="str">
        <f>IF(テーブル141523242532[[#This Row],[列1]]="",
    "",
    TEXT(テーブル141523242532[[#This Row],[列1]],"(aaa)"))</f>
        <v/>
      </c>
      <c r="C25" s="17" t="s">
        <v>24</v>
      </c>
      <c r="D25" s="95" t="s">
        <v>25</v>
      </c>
      <c r="E25" s="18" t="s">
        <v>24</v>
      </c>
      <c r="F25" s="143" t="s">
        <v>36</v>
      </c>
      <c r="G2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48" t="s">
        <v>26</v>
      </c>
      <c r="I2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50" t="s">
        <v>27</v>
      </c>
      <c r="K25" s="51">
        <f>IFERROR((テーブル141523242532[[#This Row],[列5]]+テーブル141523242532[[#This Row],[列7]]/60)*$C$5,"")</f>
        <v>0</v>
      </c>
      <c r="L25" s="52" t="s">
        <v>7</v>
      </c>
      <c r="M25" s="57"/>
      <c r="N25" s="54"/>
      <c r="O25" s="75"/>
      <c r="P25" s="44"/>
    </row>
    <row r="26" spans="1:16" ht="22.5" customHeight="1">
      <c r="A26" s="22"/>
      <c r="B26" s="55" t="str">
        <f>IF(テーブル141523242532[[#This Row],[列1]]="",
    "",
    TEXT(テーブル141523242532[[#This Row],[列1]],"(aaa)"))</f>
        <v/>
      </c>
      <c r="C26" s="17" t="s">
        <v>24</v>
      </c>
      <c r="D26" s="95" t="s">
        <v>25</v>
      </c>
      <c r="E26" s="18" t="s">
        <v>24</v>
      </c>
      <c r="F26" s="143" t="s">
        <v>36</v>
      </c>
      <c r="G2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48" t="s">
        <v>26</v>
      </c>
      <c r="I2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50" t="s">
        <v>27</v>
      </c>
      <c r="K26" s="51">
        <f>IFERROR((テーブル141523242532[[#This Row],[列5]]+テーブル141523242532[[#This Row],[列7]]/60)*$C$5,"")</f>
        <v>0</v>
      </c>
      <c r="L26" s="52" t="s">
        <v>7</v>
      </c>
      <c r="M26" s="57"/>
      <c r="N26" s="54"/>
      <c r="O26" s="75"/>
      <c r="P26" s="44"/>
    </row>
    <row r="27" spans="1:16" ht="22.5" customHeight="1">
      <c r="A27" s="22"/>
      <c r="B27" s="55" t="str">
        <f>IF(テーブル141523242532[[#This Row],[列1]]="",
    "",
    TEXT(テーブル141523242532[[#This Row],[列1]],"(aaa)"))</f>
        <v/>
      </c>
      <c r="C27" s="17" t="s">
        <v>24</v>
      </c>
      <c r="D27" s="95" t="s">
        <v>25</v>
      </c>
      <c r="E27" s="18" t="s">
        <v>24</v>
      </c>
      <c r="F27" s="143" t="s">
        <v>36</v>
      </c>
      <c r="G2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48" t="s">
        <v>26</v>
      </c>
      <c r="I2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50" t="s">
        <v>27</v>
      </c>
      <c r="K27" s="51">
        <f>IFERROR((テーブル141523242532[[#This Row],[列5]]+テーブル141523242532[[#This Row],[列7]]/60)*$C$5,"")</f>
        <v>0</v>
      </c>
      <c r="L27" s="52" t="s">
        <v>7</v>
      </c>
      <c r="M27" s="57"/>
      <c r="N27" s="54"/>
      <c r="O27" s="75"/>
      <c r="P27" s="44"/>
    </row>
    <row r="28" spans="1:16" ht="22.5" customHeight="1">
      <c r="A28" s="22"/>
      <c r="B28" s="55" t="str">
        <f>IF(テーブル141523242532[[#This Row],[列1]]="",
    "",
    TEXT(テーブル141523242532[[#This Row],[列1]],"(aaa)"))</f>
        <v/>
      </c>
      <c r="C28" s="17" t="s">
        <v>24</v>
      </c>
      <c r="D28" s="95" t="s">
        <v>25</v>
      </c>
      <c r="E28" s="18" t="s">
        <v>24</v>
      </c>
      <c r="F28" s="143" t="s">
        <v>36</v>
      </c>
      <c r="G2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48" t="s">
        <v>26</v>
      </c>
      <c r="I2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50" t="s">
        <v>27</v>
      </c>
      <c r="K28" s="51">
        <f>IFERROR((テーブル141523242532[[#This Row],[列5]]+テーブル141523242532[[#This Row],[列7]]/60)*$C$5,"")</f>
        <v>0</v>
      </c>
      <c r="L28" s="52" t="s">
        <v>7</v>
      </c>
      <c r="M28" s="57"/>
      <c r="N28" s="54"/>
      <c r="O28" s="75"/>
      <c r="P28" s="44"/>
    </row>
    <row r="29" spans="1:16" ht="22.5" customHeight="1">
      <c r="A29" s="22"/>
      <c r="B29" s="55" t="str">
        <f>IF(テーブル141523242532[[#This Row],[列1]]="",
    "",
    TEXT(テーブル141523242532[[#This Row],[列1]],"(aaa)"))</f>
        <v/>
      </c>
      <c r="C29" s="17" t="s">
        <v>24</v>
      </c>
      <c r="D29" s="95" t="s">
        <v>25</v>
      </c>
      <c r="E29" s="18" t="s">
        <v>24</v>
      </c>
      <c r="F29" s="143" t="s">
        <v>36</v>
      </c>
      <c r="G2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48" t="s">
        <v>26</v>
      </c>
      <c r="I2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50" t="s">
        <v>27</v>
      </c>
      <c r="K29" s="51">
        <f>IFERROR((テーブル141523242532[[#This Row],[列5]]+テーブル141523242532[[#This Row],[列7]]/60)*$C$5,"")</f>
        <v>0</v>
      </c>
      <c r="L29" s="52" t="s">
        <v>7</v>
      </c>
      <c r="M29" s="57"/>
      <c r="N29" s="54"/>
      <c r="O29" s="75"/>
      <c r="P29" s="44"/>
    </row>
    <row r="30" spans="1:16" ht="22.5" customHeight="1" thickBot="1">
      <c r="A30" s="23"/>
      <c r="B30" s="58" t="str">
        <f>IF(テーブル141523242532[[#This Row],[列1]]="",
    "",
    TEXT(テーブル141523242532[[#This Row],[列1]],"(aaa)"))</f>
        <v/>
      </c>
      <c r="C30" s="19" t="s">
        <v>24</v>
      </c>
      <c r="D30" s="59" t="s">
        <v>25</v>
      </c>
      <c r="E30" s="144" t="s">
        <v>24</v>
      </c>
      <c r="F30" s="20" t="s">
        <v>36</v>
      </c>
      <c r="G30" s="60">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61" t="s">
        <v>26</v>
      </c>
      <c r="I30" s="62"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63" t="s">
        <v>27</v>
      </c>
      <c r="K30" s="64">
        <f>IFERROR((テーブル141523242532[[#This Row],[列5]]+テーブル141523242532[[#This Row],[列7]]/60)*$C$5,"")</f>
        <v>0</v>
      </c>
      <c r="L30" s="65" t="s">
        <v>7</v>
      </c>
      <c r="M30" s="66"/>
      <c r="N30" s="67"/>
      <c r="O30" s="75"/>
      <c r="P30" s="44"/>
    </row>
    <row r="31" spans="1:16" ht="22.5" customHeight="1" thickBot="1">
      <c r="A31" s="183" t="s">
        <v>31</v>
      </c>
      <c r="B31" s="184"/>
      <c r="C31" s="185"/>
      <c r="D31" s="186"/>
      <c r="E31" s="187"/>
      <c r="F31" s="93"/>
      <c r="G31" s="188">
        <f>SUM(テーブル141523242532[[#All],[列5]])+SUM(テーブル141523242532[[#All],[列7]])/60</f>
        <v>0</v>
      </c>
      <c r="H31" s="189"/>
      <c r="I31" s="190" t="s">
        <v>28</v>
      </c>
      <c r="J31" s="191"/>
      <c r="K31" s="68">
        <f>SUM(テーブル141523242532[[#All],[列9]])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⑮年月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IF(テーブル141523242531[[#This Row],[列1]]="",
    "",
    TEXT(テーブル141523242531[[#This Row],[列1]],"(aaa)"))</f>
        <v/>
      </c>
      <c r="C8" s="15" t="s">
        <v>36</v>
      </c>
      <c r="D8" s="35" t="s">
        <v>17</v>
      </c>
      <c r="E8" s="16" t="s">
        <v>36</v>
      </c>
      <c r="F8" s="142" t="s">
        <v>36</v>
      </c>
      <c r="G8"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37" t="s">
        <v>26</v>
      </c>
      <c r="I8"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39" t="s">
        <v>27</v>
      </c>
      <c r="K8" s="40">
        <f>IFERROR((テーブル141523242531[[#This Row],[列5]]+テーブル141523242531[[#This Row],[列7]]/60)*$C$5,"")</f>
        <v>0</v>
      </c>
      <c r="L8" s="41" t="s">
        <v>7</v>
      </c>
      <c r="M8" s="42"/>
      <c r="N8" s="43"/>
      <c r="O8" s="75"/>
      <c r="P8" s="44"/>
    </row>
    <row r="9" spans="1:16" ht="22.5" customHeight="1">
      <c r="A9" s="22"/>
      <c r="B9" s="45" t="str">
        <f>IF(テーブル141523242531[[#This Row],[列1]]="",
    "",
    TEXT(テーブル141523242531[[#This Row],[列1]],"(aaa)"))</f>
        <v/>
      </c>
      <c r="C9" s="17" t="s">
        <v>36</v>
      </c>
      <c r="D9" s="95" t="s">
        <v>17</v>
      </c>
      <c r="E9" s="18" t="s">
        <v>36</v>
      </c>
      <c r="F9" s="143" t="s">
        <v>36</v>
      </c>
      <c r="G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48" t="s">
        <v>26</v>
      </c>
      <c r="I9" s="4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50" t="s">
        <v>27</v>
      </c>
      <c r="K9" s="51">
        <f>IFERROR((テーブル141523242531[[#This Row],[列5]]+テーブル141523242531[[#This Row],[列7]]/60)*$C$5,"")</f>
        <v>0</v>
      </c>
      <c r="L9" s="52" t="s">
        <v>7</v>
      </c>
      <c r="M9" s="53"/>
      <c r="N9" s="54"/>
      <c r="O9" s="75"/>
      <c r="P9" s="44"/>
    </row>
    <row r="10" spans="1:16" ht="22.5" customHeight="1">
      <c r="A10" s="22"/>
      <c r="B10" s="55" t="str">
        <f>IF(テーブル141523242531[[#This Row],[列1]]="",
    "",
    TEXT(テーブル141523242531[[#This Row],[列1]],"(aaa)"))</f>
        <v/>
      </c>
      <c r="C10" s="17" t="s">
        <v>36</v>
      </c>
      <c r="D10" s="95" t="s">
        <v>17</v>
      </c>
      <c r="E10" s="18" t="s">
        <v>36</v>
      </c>
      <c r="F10" s="143" t="s">
        <v>36</v>
      </c>
      <c r="G1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48" t="s">
        <v>26</v>
      </c>
      <c r="I1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50" t="s">
        <v>27</v>
      </c>
      <c r="K10" s="51">
        <f>IFERROR((テーブル141523242531[[#This Row],[列5]]+テーブル141523242531[[#This Row],[列7]]/60)*$C$5,"")</f>
        <v>0</v>
      </c>
      <c r="L10" s="52" t="s">
        <v>7</v>
      </c>
      <c r="M10" s="57"/>
      <c r="N10" s="54"/>
      <c r="O10" s="75"/>
      <c r="P10" s="44"/>
    </row>
    <row r="11" spans="1:16" ht="22.5" customHeight="1">
      <c r="A11" s="22"/>
      <c r="B11" s="55" t="str">
        <f>IF(テーブル141523242531[[#This Row],[列1]]="",
    "",
    TEXT(テーブル141523242531[[#This Row],[列1]],"(aaa)"))</f>
        <v/>
      </c>
      <c r="C11" s="17" t="s">
        <v>24</v>
      </c>
      <c r="D11" s="95" t="s">
        <v>25</v>
      </c>
      <c r="E11" s="18" t="s">
        <v>24</v>
      </c>
      <c r="F11" s="143" t="s">
        <v>36</v>
      </c>
      <c r="G1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48" t="s">
        <v>26</v>
      </c>
      <c r="I1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50" t="s">
        <v>27</v>
      </c>
      <c r="K11" s="51">
        <f>IFERROR((テーブル141523242531[[#This Row],[列5]]+テーブル141523242531[[#This Row],[列7]]/60)*$C$5,"")</f>
        <v>0</v>
      </c>
      <c r="L11" s="52" t="s">
        <v>7</v>
      </c>
      <c r="M11" s="57"/>
      <c r="N11" s="54"/>
      <c r="O11" s="75"/>
      <c r="P11" s="44"/>
    </row>
    <row r="12" spans="1:16" ht="22.5" customHeight="1">
      <c r="A12" s="22"/>
      <c r="B12" s="55" t="str">
        <f>IF(テーブル141523242531[[#This Row],[列1]]="",
    "",
    TEXT(テーブル141523242531[[#This Row],[列1]],"(aaa)"))</f>
        <v/>
      </c>
      <c r="C12" s="17" t="s">
        <v>24</v>
      </c>
      <c r="D12" s="95" t="s">
        <v>25</v>
      </c>
      <c r="E12" s="18" t="s">
        <v>24</v>
      </c>
      <c r="F12" s="143" t="s">
        <v>36</v>
      </c>
      <c r="G1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48" t="s">
        <v>26</v>
      </c>
      <c r="I1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50" t="s">
        <v>27</v>
      </c>
      <c r="K12" s="51">
        <f>IFERROR((テーブル141523242531[[#This Row],[列5]]+テーブル141523242531[[#This Row],[列7]]/60)*$C$5,"")</f>
        <v>0</v>
      </c>
      <c r="L12" s="52" t="s">
        <v>7</v>
      </c>
      <c r="M12" s="57"/>
      <c r="N12" s="54"/>
      <c r="O12" s="75"/>
      <c r="P12" s="44"/>
    </row>
    <row r="13" spans="1:16" ht="22.5" customHeight="1">
      <c r="A13" s="22"/>
      <c r="B13" s="55" t="str">
        <f>IF(テーブル141523242531[[#This Row],[列1]]="",
    "",
    TEXT(テーブル141523242531[[#This Row],[列1]],"(aaa)"))</f>
        <v/>
      </c>
      <c r="C13" s="17" t="s">
        <v>24</v>
      </c>
      <c r="D13" s="95" t="s">
        <v>25</v>
      </c>
      <c r="E13" s="18" t="s">
        <v>24</v>
      </c>
      <c r="F13" s="143" t="s">
        <v>36</v>
      </c>
      <c r="G1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48" t="s">
        <v>26</v>
      </c>
      <c r="I1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50" t="s">
        <v>27</v>
      </c>
      <c r="K13" s="51">
        <f>IFERROR((テーブル141523242531[[#This Row],[列5]]+テーブル141523242531[[#This Row],[列7]]/60)*$C$5,"")</f>
        <v>0</v>
      </c>
      <c r="L13" s="52" t="s">
        <v>7</v>
      </c>
      <c r="M13" s="57"/>
      <c r="N13" s="54"/>
      <c r="O13" s="75"/>
      <c r="P13" s="44"/>
    </row>
    <row r="14" spans="1:16" ht="22.5" customHeight="1">
      <c r="A14" s="22"/>
      <c r="B14" s="55" t="str">
        <f>IF(テーブル141523242531[[#This Row],[列1]]="",
    "",
    TEXT(テーブル141523242531[[#This Row],[列1]],"(aaa)"))</f>
        <v/>
      </c>
      <c r="C14" s="17" t="s">
        <v>24</v>
      </c>
      <c r="D14" s="95" t="s">
        <v>25</v>
      </c>
      <c r="E14" s="18" t="s">
        <v>24</v>
      </c>
      <c r="F14" s="143" t="s">
        <v>36</v>
      </c>
      <c r="G1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48" t="s">
        <v>26</v>
      </c>
      <c r="I1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50" t="s">
        <v>27</v>
      </c>
      <c r="K14" s="51">
        <f>IFERROR((テーブル141523242531[[#This Row],[列5]]+テーブル141523242531[[#This Row],[列7]]/60)*$C$5,"")</f>
        <v>0</v>
      </c>
      <c r="L14" s="52" t="s">
        <v>7</v>
      </c>
      <c r="M14" s="57"/>
      <c r="N14" s="54"/>
      <c r="O14" s="75"/>
      <c r="P14" s="44"/>
    </row>
    <row r="15" spans="1:16" ht="22.5" customHeight="1">
      <c r="A15" s="22"/>
      <c r="B15" s="55" t="str">
        <f>IF(テーブル141523242531[[#This Row],[列1]]="",
    "",
    TEXT(テーブル141523242531[[#This Row],[列1]],"(aaa)"))</f>
        <v/>
      </c>
      <c r="C15" s="17" t="s">
        <v>24</v>
      </c>
      <c r="D15" s="95" t="s">
        <v>25</v>
      </c>
      <c r="E15" s="18" t="s">
        <v>24</v>
      </c>
      <c r="F15" s="143" t="s">
        <v>36</v>
      </c>
      <c r="G1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48" t="s">
        <v>26</v>
      </c>
      <c r="I1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50" t="s">
        <v>27</v>
      </c>
      <c r="K15" s="51">
        <f>IFERROR((テーブル141523242531[[#This Row],[列5]]+テーブル141523242531[[#This Row],[列7]]/60)*$C$5,"")</f>
        <v>0</v>
      </c>
      <c r="L15" s="52" t="s">
        <v>7</v>
      </c>
      <c r="M15" s="57"/>
      <c r="N15" s="54"/>
      <c r="O15" s="75"/>
      <c r="P15" s="44"/>
    </row>
    <row r="16" spans="1:16" ht="22.5" customHeight="1">
      <c r="A16" s="22"/>
      <c r="B16" s="55" t="str">
        <f>IF(テーブル141523242531[[#This Row],[列1]]="",
    "",
    TEXT(テーブル141523242531[[#This Row],[列1]],"(aaa)"))</f>
        <v/>
      </c>
      <c r="C16" s="17" t="s">
        <v>24</v>
      </c>
      <c r="D16" s="95" t="s">
        <v>25</v>
      </c>
      <c r="E16" s="18" t="s">
        <v>24</v>
      </c>
      <c r="F16" s="143" t="s">
        <v>36</v>
      </c>
      <c r="G1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48" t="s">
        <v>26</v>
      </c>
      <c r="I1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50" t="s">
        <v>27</v>
      </c>
      <c r="K16" s="51">
        <f>IFERROR((テーブル141523242531[[#This Row],[列5]]+テーブル141523242531[[#This Row],[列7]]/60)*$C$5,"")</f>
        <v>0</v>
      </c>
      <c r="L16" s="52" t="s">
        <v>7</v>
      </c>
      <c r="M16" s="57"/>
      <c r="N16" s="54"/>
      <c r="O16" s="75"/>
      <c r="P16" s="44"/>
    </row>
    <row r="17" spans="1:16" ht="22.5" customHeight="1">
      <c r="A17" s="22"/>
      <c r="B17" s="55" t="str">
        <f>IF(テーブル141523242531[[#This Row],[列1]]="",
    "",
    TEXT(テーブル141523242531[[#This Row],[列1]],"(aaa)"))</f>
        <v/>
      </c>
      <c r="C17" s="17" t="s">
        <v>24</v>
      </c>
      <c r="D17" s="95" t="s">
        <v>25</v>
      </c>
      <c r="E17" s="18" t="s">
        <v>24</v>
      </c>
      <c r="F17" s="143" t="s">
        <v>36</v>
      </c>
      <c r="G1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48" t="s">
        <v>26</v>
      </c>
      <c r="I1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50" t="s">
        <v>27</v>
      </c>
      <c r="K17" s="51">
        <f>IFERROR((テーブル141523242531[[#This Row],[列5]]+テーブル141523242531[[#This Row],[列7]]/60)*$C$5,"")</f>
        <v>0</v>
      </c>
      <c r="L17" s="52" t="s">
        <v>7</v>
      </c>
      <c r="M17" s="57"/>
      <c r="N17" s="54"/>
      <c r="O17" s="75"/>
      <c r="P17" s="44"/>
    </row>
    <row r="18" spans="1:16" ht="22.5" customHeight="1">
      <c r="A18" s="22"/>
      <c r="B18" s="55" t="str">
        <f>IF(テーブル141523242531[[#This Row],[列1]]="",
    "",
    TEXT(テーブル141523242531[[#This Row],[列1]],"(aaa)"))</f>
        <v/>
      </c>
      <c r="C18" s="17" t="s">
        <v>24</v>
      </c>
      <c r="D18" s="95" t="s">
        <v>25</v>
      </c>
      <c r="E18" s="18" t="s">
        <v>24</v>
      </c>
      <c r="F18" s="143" t="s">
        <v>36</v>
      </c>
      <c r="G1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48" t="s">
        <v>26</v>
      </c>
      <c r="I1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50" t="s">
        <v>27</v>
      </c>
      <c r="K18" s="51">
        <f>IFERROR((テーブル141523242531[[#This Row],[列5]]+テーブル141523242531[[#This Row],[列7]]/60)*$C$5,"")</f>
        <v>0</v>
      </c>
      <c r="L18" s="52" t="s">
        <v>7</v>
      </c>
      <c r="M18" s="57"/>
      <c r="N18" s="54"/>
      <c r="O18" s="75"/>
      <c r="P18" s="44"/>
    </row>
    <row r="19" spans="1:16" ht="22.5" customHeight="1">
      <c r="A19" s="22"/>
      <c r="B19" s="55" t="str">
        <f>IF(テーブル141523242531[[#This Row],[列1]]="",
    "",
    TEXT(テーブル141523242531[[#This Row],[列1]],"(aaa)"))</f>
        <v/>
      </c>
      <c r="C19" s="17" t="s">
        <v>24</v>
      </c>
      <c r="D19" s="95" t="s">
        <v>25</v>
      </c>
      <c r="E19" s="18" t="s">
        <v>24</v>
      </c>
      <c r="F19" s="143" t="s">
        <v>36</v>
      </c>
      <c r="G1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48" t="s">
        <v>26</v>
      </c>
      <c r="I1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50" t="s">
        <v>27</v>
      </c>
      <c r="K19" s="51">
        <f>IFERROR((テーブル141523242531[[#This Row],[列5]]+テーブル141523242531[[#This Row],[列7]]/60)*$C$5,"")</f>
        <v>0</v>
      </c>
      <c r="L19" s="52" t="s">
        <v>7</v>
      </c>
      <c r="M19" s="57"/>
      <c r="N19" s="54"/>
      <c r="O19" s="75"/>
      <c r="P19" s="44"/>
    </row>
    <row r="20" spans="1:16" ht="22.5" customHeight="1">
      <c r="A20" s="22"/>
      <c r="B20" s="55" t="str">
        <f>IF(テーブル141523242531[[#This Row],[列1]]="",
    "",
    TEXT(テーブル141523242531[[#This Row],[列1]],"(aaa)"))</f>
        <v/>
      </c>
      <c r="C20" s="17" t="s">
        <v>24</v>
      </c>
      <c r="D20" s="95" t="s">
        <v>25</v>
      </c>
      <c r="E20" s="18" t="s">
        <v>24</v>
      </c>
      <c r="F20" s="143" t="s">
        <v>36</v>
      </c>
      <c r="G2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48" t="s">
        <v>26</v>
      </c>
      <c r="I2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50" t="s">
        <v>27</v>
      </c>
      <c r="K20" s="51">
        <f>IFERROR((テーブル141523242531[[#This Row],[列5]]+テーブル141523242531[[#This Row],[列7]]/60)*$C$5,"")</f>
        <v>0</v>
      </c>
      <c r="L20" s="52" t="s">
        <v>7</v>
      </c>
      <c r="M20" s="57"/>
      <c r="N20" s="54"/>
      <c r="O20" s="75"/>
      <c r="P20" s="44"/>
    </row>
    <row r="21" spans="1:16" ht="22.5" customHeight="1">
      <c r="A21" s="22"/>
      <c r="B21" s="55" t="str">
        <f>IF(テーブル141523242531[[#This Row],[列1]]="",
    "",
    TEXT(テーブル141523242531[[#This Row],[列1]],"(aaa)"))</f>
        <v/>
      </c>
      <c r="C21" s="17" t="s">
        <v>24</v>
      </c>
      <c r="D21" s="95" t="s">
        <v>25</v>
      </c>
      <c r="E21" s="18" t="s">
        <v>24</v>
      </c>
      <c r="F21" s="143" t="s">
        <v>36</v>
      </c>
      <c r="G2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48" t="s">
        <v>26</v>
      </c>
      <c r="I2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50" t="s">
        <v>27</v>
      </c>
      <c r="K21" s="51">
        <f>IFERROR((テーブル141523242531[[#This Row],[列5]]+テーブル141523242531[[#This Row],[列7]]/60)*$C$5,"")</f>
        <v>0</v>
      </c>
      <c r="L21" s="52" t="s">
        <v>7</v>
      </c>
      <c r="M21" s="57"/>
      <c r="N21" s="54"/>
      <c r="O21" s="75"/>
      <c r="P21" s="44"/>
    </row>
    <row r="22" spans="1:16" ht="22.5" customHeight="1">
      <c r="A22" s="22"/>
      <c r="B22" s="55" t="str">
        <f>IF(テーブル141523242531[[#This Row],[列1]]="",
    "",
    TEXT(テーブル141523242531[[#This Row],[列1]],"(aaa)"))</f>
        <v/>
      </c>
      <c r="C22" s="17" t="s">
        <v>24</v>
      </c>
      <c r="D22" s="95" t="s">
        <v>25</v>
      </c>
      <c r="E22" s="18" t="s">
        <v>24</v>
      </c>
      <c r="F22" s="143" t="s">
        <v>36</v>
      </c>
      <c r="G2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48" t="s">
        <v>26</v>
      </c>
      <c r="I2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50" t="s">
        <v>27</v>
      </c>
      <c r="K22" s="51">
        <f>IFERROR((テーブル141523242531[[#This Row],[列5]]+テーブル141523242531[[#This Row],[列7]]/60)*$C$5,"")</f>
        <v>0</v>
      </c>
      <c r="L22" s="52" t="s">
        <v>7</v>
      </c>
      <c r="M22" s="57"/>
      <c r="N22" s="54"/>
      <c r="O22" s="75"/>
      <c r="P22" s="44"/>
    </row>
    <row r="23" spans="1:16" ht="22.5" customHeight="1">
      <c r="A23" s="22"/>
      <c r="B23" s="55" t="str">
        <f>IF(テーブル141523242531[[#This Row],[列1]]="",
    "",
    TEXT(テーブル141523242531[[#This Row],[列1]],"(aaa)"))</f>
        <v/>
      </c>
      <c r="C23" s="17" t="s">
        <v>24</v>
      </c>
      <c r="D23" s="95" t="s">
        <v>25</v>
      </c>
      <c r="E23" s="18" t="s">
        <v>24</v>
      </c>
      <c r="F23" s="143" t="s">
        <v>36</v>
      </c>
      <c r="G2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48" t="s">
        <v>26</v>
      </c>
      <c r="I2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50" t="s">
        <v>27</v>
      </c>
      <c r="K23" s="51">
        <f>IFERROR((テーブル141523242531[[#This Row],[列5]]+テーブル141523242531[[#This Row],[列7]]/60)*$C$5,"")</f>
        <v>0</v>
      </c>
      <c r="L23" s="52" t="s">
        <v>7</v>
      </c>
      <c r="M23" s="57"/>
      <c r="N23" s="54"/>
      <c r="O23" s="75"/>
      <c r="P23" s="44"/>
    </row>
    <row r="24" spans="1:16" ht="22.5" customHeight="1">
      <c r="A24" s="22"/>
      <c r="B24" s="55" t="str">
        <f>IF(テーブル141523242531[[#This Row],[列1]]="",
    "",
    TEXT(テーブル141523242531[[#This Row],[列1]],"(aaa)"))</f>
        <v/>
      </c>
      <c r="C24" s="17" t="s">
        <v>24</v>
      </c>
      <c r="D24" s="95" t="s">
        <v>25</v>
      </c>
      <c r="E24" s="18" t="s">
        <v>24</v>
      </c>
      <c r="F24" s="143" t="s">
        <v>36</v>
      </c>
      <c r="G2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48" t="s">
        <v>26</v>
      </c>
      <c r="I2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50" t="s">
        <v>27</v>
      </c>
      <c r="K24" s="51">
        <f>IFERROR((テーブル141523242531[[#This Row],[列5]]+テーブル141523242531[[#This Row],[列7]]/60)*$C$5,"")</f>
        <v>0</v>
      </c>
      <c r="L24" s="52" t="s">
        <v>7</v>
      </c>
      <c r="M24" s="53"/>
      <c r="N24" s="54"/>
      <c r="O24" s="75"/>
      <c r="P24" s="44"/>
    </row>
    <row r="25" spans="1:16" ht="22.5" customHeight="1">
      <c r="A25" s="22"/>
      <c r="B25" s="55" t="str">
        <f>IF(テーブル141523242531[[#This Row],[列1]]="",
    "",
    TEXT(テーブル141523242531[[#This Row],[列1]],"(aaa)"))</f>
        <v/>
      </c>
      <c r="C25" s="17" t="s">
        <v>24</v>
      </c>
      <c r="D25" s="95" t="s">
        <v>25</v>
      </c>
      <c r="E25" s="18" t="s">
        <v>24</v>
      </c>
      <c r="F25" s="143" t="s">
        <v>36</v>
      </c>
      <c r="G2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48" t="s">
        <v>26</v>
      </c>
      <c r="I2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50" t="s">
        <v>27</v>
      </c>
      <c r="K25" s="51">
        <f>IFERROR((テーブル141523242531[[#This Row],[列5]]+テーブル141523242531[[#This Row],[列7]]/60)*$C$5,"")</f>
        <v>0</v>
      </c>
      <c r="L25" s="52" t="s">
        <v>7</v>
      </c>
      <c r="M25" s="57"/>
      <c r="N25" s="54"/>
      <c r="O25" s="75"/>
      <c r="P25" s="44"/>
    </row>
    <row r="26" spans="1:16" ht="22.5" customHeight="1">
      <c r="A26" s="22"/>
      <c r="B26" s="55" t="str">
        <f>IF(テーブル141523242531[[#This Row],[列1]]="",
    "",
    TEXT(テーブル141523242531[[#This Row],[列1]],"(aaa)"))</f>
        <v/>
      </c>
      <c r="C26" s="17" t="s">
        <v>24</v>
      </c>
      <c r="D26" s="95" t="s">
        <v>25</v>
      </c>
      <c r="E26" s="18" t="s">
        <v>24</v>
      </c>
      <c r="F26" s="143" t="s">
        <v>36</v>
      </c>
      <c r="G2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48" t="s">
        <v>26</v>
      </c>
      <c r="I2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50" t="s">
        <v>27</v>
      </c>
      <c r="K26" s="51">
        <f>IFERROR((テーブル141523242531[[#This Row],[列5]]+テーブル141523242531[[#This Row],[列7]]/60)*$C$5,"")</f>
        <v>0</v>
      </c>
      <c r="L26" s="52" t="s">
        <v>7</v>
      </c>
      <c r="M26" s="57"/>
      <c r="N26" s="54"/>
      <c r="O26" s="75"/>
      <c r="P26" s="44"/>
    </row>
    <row r="27" spans="1:16" ht="22.5" customHeight="1">
      <c r="A27" s="22"/>
      <c r="B27" s="55" t="str">
        <f>IF(テーブル141523242531[[#This Row],[列1]]="",
    "",
    TEXT(テーブル141523242531[[#This Row],[列1]],"(aaa)"))</f>
        <v/>
      </c>
      <c r="C27" s="17" t="s">
        <v>24</v>
      </c>
      <c r="D27" s="95" t="s">
        <v>25</v>
      </c>
      <c r="E27" s="18" t="s">
        <v>24</v>
      </c>
      <c r="F27" s="143" t="s">
        <v>36</v>
      </c>
      <c r="G2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48" t="s">
        <v>26</v>
      </c>
      <c r="I2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50" t="s">
        <v>27</v>
      </c>
      <c r="K27" s="51">
        <f>IFERROR((テーブル141523242531[[#This Row],[列5]]+テーブル141523242531[[#This Row],[列7]]/60)*$C$5,"")</f>
        <v>0</v>
      </c>
      <c r="L27" s="52" t="s">
        <v>7</v>
      </c>
      <c r="M27" s="57"/>
      <c r="N27" s="54"/>
      <c r="O27" s="75"/>
      <c r="P27" s="44"/>
    </row>
    <row r="28" spans="1:16" ht="22.5" customHeight="1">
      <c r="A28" s="22"/>
      <c r="B28" s="55" t="str">
        <f>IF(テーブル141523242531[[#This Row],[列1]]="",
    "",
    TEXT(テーブル141523242531[[#This Row],[列1]],"(aaa)"))</f>
        <v/>
      </c>
      <c r="C28" s="17" t="s">
        <v>24</v>
      </c>
      <c r="D28" s="95" t="s">
        <v>25</v>
      </c>
      <c r="E28" s="18" t="s">
        <v>24</v>
      </c>
      <c r="F28" s="143" t="s">
        <v>36</v>
      </c>
      <c r="G2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48" t="s">
        <v>26</v>
      </c>
      <c r="I2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50" t="s">
        <v>27</v>
      </c>
      <c r="K28" s="51">
        <f>IFERROR((テーブル141523242531[[#This Row],[列5]]+テーブル141523242531[[#This Row],[列7]]/60)*$C$5,"")</f>
        <v>0</v>
      </c>
      <c r="L28" s="52" t="s">
        <v>7</v>
      </c>
      <c r="M28" s="57"/>
      <c r="N28" s="54"/>
      <c r="O28" s="75"/>
      <c r="P28" s="44"/>
    </row>
    <row r="29" spans="1:16" ht="22.5" customHeight="1">
      <c r="A29" s="22"/>
      <c r="B29" s="55" t="str">
        <f>IF(テーブル141523242531[[#This Row],[列1]]="",
    "",
    TEXT(テーブル141523242531[[#This Row],[列1]],"(aaa)"))</f>
        <v/>
      </c>
      <c r="C29" s="17" t="s">
        <v>24</v>
      </c>
      <c r="D29" s="95" t="s">
        <v>25</v>
      </c>
      <c r="E29" s="18" t="s">
        <v>24</v>
      </c>
      <c r="F29" s="143" t="s">
        <v>36</v>
      </c>
      <c r="G2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48" t="s">
        <v>26</v>
      </c>
      <c r="I2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50" t="s">
        <v>27</v>
      </c>
      <c r="K29" s="51">
        <f>IFERROR((テーブル141523242531[[#This Row],[列5]]+テーブル141523242531[[#This Row],[列7]]/60)*$C$5,"")</f>
        <v>0</v>
      </c>
      <c r="L29" s="52" t="s">
        <v>7</v>
      </c>
      <c r="M29" s="57"/>
      <c r="N29" s="54"/>
      <c r="O29" s="75"/>
      <c r="P29" s="44"/>
    </row>
    <row r="30" spans="1:16" ht="22.5" customHeight="1" thickBot="1">
      <c r="A30" s="23"/>
      <c r="B30" s="58" t="str">
        <f>IF(テーブル141523242531[[#This Row],[列1]]="",
    "",
    TEXT(テーブル141523242531[[#This Row],[列1]],"(aaa)"))</f>
        <v/>
      </c>
      <c r="C30" s="19" t="s">
        <v>24</v>
      </c>
      <c r="D30" s="59" t="s">
        <v>25</v>
      </c>
      <c r="E30" s="144" t="s">
        <v>24</v>
      </c>
      <c r="F30" s="20" t="s">
        <v>36</v>
      </c>
      <c r="G30" s="60">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61" t="s">
        <v>26</v>
      </c>
      <c r="I30" s="62"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63" t="s">
        <v>27</v>
      </c>
      <c r="K30" s="64">
        <f>IFERROR((テーブル141523242531[[#This Row],[列5]]+テーブル141523242531[[#This Row],[列7]]/60)*$C$5,"")</f>
        <v>0</v>
      </c>
      <c r="L30" s="65" t="s">
        <v>7</v>
      </c>
      <c r="M30" s="66"/>
      <c r="N30" s="67"/>
      <c r="O30" s="75"/>
      <c r="P30" s="44"/>
    </row>
    <row r="31" spans="1:16" ht="22.5" customHeight="1" thickBot="1">
      <c r="A31" s="183" t="s">
        <v>31</v>
      </c>
      <c r="B31" s="184"/>
      <c r="C31" s="185"/>
      <c r="D31" s="186"/>
      <c r="E31" s="187"/>
      <c r="F31" s="93"/>
      <c r="G31" s="188">
        <f>SUM(テーブル141523242531[[#All],[列5]])+SUM(テーブル141523242531[[#All],[列7]])/60</f>
        <v>0</v>
      </c>
      <c r="H31" s="189"/>
      <c r="I31" s="190" t="s">
        <v>28</v>
      </c>
      <c r="J31" s="191"/>
      <c r="K31" s="68">
        <f>SUM(テーブル141523242531[[#All],[列9]])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⑯年月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IF(テーブル141523242530[[#This Row],[列1]]="",
    "",
    TEXT(テーブル141523242530[[#This Row],[列1]],"(aaa)"))</f>
        <v/>
      </c>
      <c r="C8" s="15" t="s">
        <v>36</v>
      </c>
      <c r="D8" s="35" t="s">
        <v>17</v>
      </c>
      <c r="E8" s="16" t="s">
        <v>36</v>
      </c>
      <c r="F8" s="142" t="s">
        <v>36</v>
      </c>
      <c r="G8"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37" t="s">
        <v>26</v>
      </c>
      <c r="I8"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39" t="s">
        <v>27</v>
      </c>
      <c r="K8" s="40">
        <f>IFERROR((テーブル141523242530[[#This Row],[列5]]+テーブル141523242530[[#This Row],[列7]]/60)*$C$5,"")</f>
        <v>0</v>
      </c>
      <c r="L8" s="41" t="s">
        <v>7</v>
      </c>
      <c r="M8" s="42"/>
      <c r="N8" s="43"/>
      <c r="O8" s="75"/>
      <c r="P8" s="44"/>
    </row>
    <row r="9" spans="1:16" ht="22.5" customHeight="1">
      <c r="A9" s="22"/>
      <c r="B9" s="45" t="str">
        <f>IF(テーブル141523242530[[#This Row],[列1]]="",
    "",
    TEXT(テーブル141523242530[[#This Row],[列1]],"(aaa)"))</f>
        <v/>
      </c>
      <c r="C9" s="17" t="s">
        <v>36</v>
      </c>
      <c r="D9" s="95" t="s">
        <v>17</v>
      </c>
      <c r="E9" s="18" t="s">
        <v>36</v>
      </c>
      <c r="F9" s="143" t="s">
        <v>36</v>
      </c>
      <c r="G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48" t="s">
        <v>26</v>
      </c>
      <c r="I9" s="4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50" t="s">
        <v>27</v>
      </c>
      <c r="K9" s="51">
        <f>IFERROR((テーブル141523242530[[#This Row],[列5]]+テーブル141523242530[[#This Row],[列7]]/60)*$C$5,"")</f>
        <v>0</v>
      </c>
      <c r="L9" s="52" t="s">
        <v>7</v>
      </c>
      <c r="M9" s="53"/>
      <c r="N9" s="54"/>
      <c r="O9" s="75"/>
      <c r="P9" s="44"/>
    </row>
    <row r="10" spans="1:16" ht="22.5" customHeight="1">
      <c r="A10" s="22"/>
      <c r="B10" s="55" t="str">
        <f>IF(テーブル141523242530[[#This Row],[列1]]="",
    "",
    TEXT(テーブル141523242530[[#This Row],[列1]],"(aaa)"))</f>
        <v/>
      </c>
      <c r="C10" s="17" t="s">
        <v>36</v>
      </c>
      <c r="D10" s="95" t="s">
        <v>17</v>
      </c>
      <c r="E10" s="18" t="s">
        <v>36</v>
      </c>
      <c r="F10" s="143" t="s">
        <v>36</v>
      </c>
      <c r="G1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48" t="s">
        <v>26</v>
      </c>
      <c r="I1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50" t="s">
        <v>27</v>
      </c>
      <c r="K10" s="51">
        <f>IFERROR((テーブル141523242530[[#This Row],[列5]]+テーブル141523242530[[#This Row],[列7]]/60)*$C$5,"")</f>
        <v>0</v>
      </c>
      <c r="L10" s="52" t="s">
        <v>7</v>
      </c>
      <c r="M10" s="57"/>
      <c r="N10" s="54"/>
      <c r="O10" s="75"/>
      <c r="P10" s="44"/>
    </row>
    <row r="11" spans="1:16" ht="22.5" customHeight="1">
      <c r="A11" s="22"/>
      <c r="B11" s="55" t="str">
        <f>IF(テーブル141523242530[[#This Row],[列1]]="",
    "",
    TEXT(テーブル141523242530[[#This Row],[列1]],"(aaa)"))</f>
        <v/>
      </c>
      <c r="C11" s="17" t="s">
        <v>24</v>
      </c>
      <c r="D11" s="95" t="s">
        <v>25</v>
      </c>
      <c r="E11" s="18" t="s">
        <v>24</v>
      </c>
      <c r="F11" s="143" t="s">
        <v>36</v>
      </c>
      <c r="G1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48" t="s">
        <v>26</v>
      </c>
      <c r="I1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50" t="s">
        <v>27</v>
      </c>
      <c r="K11" s="51">
        <f>IFERROR((テーブル141523242530[[#This Row],[列5]]+テーブル141523242530[[#This Row],[列7]]/60)*$C$5,"")</f>
        <v>0</v>
      </c>
      <c r="L11" s="52" t="s">
        <v>7</v>
      </c>
      <c r="M11" s="57"/>
      <c r="N11" s="54"/>
      <c r="O11" s="75"/>
      <c r="P11" s="44"/>
    </row>
    <row r="12" spans="1:16" ht="22.5" customHeight="1">
      <c r="A12" s="22"/>
      <c r="B12" s="55" t="str">
        <f>IF(テーブル141523242530[[#This Row],[列1]]="",
    "",
    TEXT(テーブル141523242530[[#This Row],[列1]],"(aaa)"))</f>
        <v/>
      </c>
      <c r="C12" s="17" t="s">
        <v>24</v>
      </c>
      <c r="D12" s="95" t="s">
        <v>25</v>
      </c>
      <c r="E12" s="18" t="s">
        <v>24</v>
      </c>
      <c r="F12" s="143" t="s">
        <v>36</v>
      </c>
      <c r="G1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48" t="s">
        <v>26</v>
      </c>
      <c r="I1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50" t="s">
        <v>27</v>
      </c>
      <c r="K12" s="51">
        <f>IFERROR((テーブル141523242530[[#This Row],[列5]]+テーブル141523242530[[#This Row],[列7]]/60)*$C$5,"")</f>
        <v>0</v>
      </c>
      <c r="L12" s="52" t="s">
        <v>7</v>
      </c>
      <c r="M12" s="57"/>
      <c r="N12" s="54"/>
      <c r="O12" s="75"/>
      <c r="P12" s="44"/>
    </row>
    <row r="13" spans="1:16" ht="22.5" customHeight="1">
      <c r="A13" s="22"/>
      <c r="B13" s="55" t="str">
        <f>IF(テーブル141523242530[[#This Row],[列1]]="",
    "",
    TEXT(テーブル141523242530[[#This Row],[列1]],"(aaa)"))</f>
        <v/>
      </c>
      <c r="C13" s="17" t="s">
        <v>24</v>
      </c>
      <c r="D13" s="95" t="s">
        <v>25</v>
      </c>
      <c r="E13" s="18" t="s">
        <v>24</v>
      </c>
      <c r="F13" s="143" t="s">
        <v>36</v>
      </c>
      <c r="G1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48" t="s">
        <v>26</v>
      </c>
      <c r="I1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50" t="s">
        <v>27</v>
      </c>
      <c r="K13" s="51">
        <f>IFERROR((テーブル141523242530[[#This Row],[列5]]+テーブル141523242530[[#This Row],[列7]]/60)*$C$5,"")</f>
        <v>0</v>
      </c>
      <c r="L13" s="52" t="s">
        <v>7</v>
      </c>
      <c r="M13" s="57"/>
      <c r="N13" s="54"/>
      <c r="O13" s="75"/>
      <c r="P13" s="44"/>
    </row>
    <row r="14" spans="1:16" ht="22.5" customHeight="1">
      <c r="A14" s="22"/>
      <c r="B14" s="55" t="str">
        <f>IF(テーブル141523242530[[#This Row],[列1]]="",
    "",
    TEXT(テーブル141523242530[[#This Row],[列1]],"(aaa)"))</f>
        <v/>
      </c>
      <c r="C14" s="17" t="s">
        <v>24</v>
      </c>
      <c r="D14" s="95" t="s">
        <v>25</v>
      </c>
      <c r="E14" s="18" t="s">
        <v>24</v>
      </c>
      <c r="F14" s="143" t="s">
        <v>36</v>
      </c>
      <c r="G1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48" t="s">
        <v>26</v>
      </c>
      <c r="I1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50" t="s">
        <v>27</v>
      </c>
      <c r="K14" s="51">
        <f>IFERROR((テーブル141523242530[[#This Row],[列5]]+テーブル141523242530[[#This Row],[列7]]/60)*$C$5,"")</f>
        <v>0</v>
      </c>
      <c r="L14" s="52" t="s">
        <v>7</v>
      </c>
      <c r="M14" s="57"/>
      <c r="N14" s="54"/>
      <c r="O14" s="75"/>
      <c r="P14" s="44"/>
    </row>
    <row r="15" spans="1:16" ht="22.5" customHeight="1">
      <c r="A15" s="22"/>
      <c r="B15" s="55" t="str">
        <f>IF(テーブル141523242530[[#This Row],[列1]]="",
    "",
    TEXT(テーブル141523242530[[#This Row],[列1]],"(aaa)"))</f>
        <v/>
      </c>
      <c r="C15" s="17" t="s">
        <v>24</v>
      </c>
      <c r="D15" s="95" t="s">
        <v>25</v>
      </c>
      <c r="E15" s="18" t="s">
        <v>24</v>
      </c>
      <c r="F15" s="143" t="s">
        <v>36</v>
      </c>
      <c r="G1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48" t="s">
        <v>26</v>
      </c>
      <c r="I1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50" t="s">
        <v>27</v>
      </c>
      <c r="K15" s="51">
        <f>IFERROR((テーブル141523242530[[#This Row],[列5]]+テーブル141523242530[[#This Row],[列7]]/60)*$C$5,"")</f>
        <v>0</v>
      </c>
      <c r="L15" s="52" t="s">
        <v>7</v>
      </c>
      <c r="M15" s="57"/>
      <c r="N15" s="54"/>
      <c r="O15" s="75"/>
      <c r="P15" s="44"/>
    </row>
    <row r="16" spans="1:16" ht="22.5" customHeight="1">
      <c r="A16" s="22"/>
      <c r="B16" s="55" t="str">
        <f>IF(テーブル141523242530[[#This Row],[列1]]="",
    "",
    TEXT(テーブル141523242530[[#This Row],[列1]],"(aaa)"))</f>
        <v/>
      </c>
      <c r="C16" s="17" t="s">
        <v>24</v>
      </c>
      <c r="D16" s="95" t="s">
        <v>25</v>
      </c>
      <c r="E16" s="18" t="s">
        <v>24</v>
      </c>
      <c r="F16" s="143" t="s">
        <v>36</v>
      </c>
      <c r="G1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48" t="s">
        <v>26</v>
      </c>
      <c r="I1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50" t="s">
        <v>27</v>
      </c>
      <c r="K16" s="51">
        <f>IFERROR((テーブル141523242530[[#This Row],[列5]]+テーブル141523242530[[#This Row],[列7]]/60)*$C$5,"")</f>
        <v>0</v>
      </c>
      <c r="L16" s="52" t="s">
        <v>7</v>
      </c>
      <c r="M16" s="57"/>
      <c r="N16" s="54"/>
      <c r="O16" s="75"/>
      <c r="P16" s="44"/>
    </row>
    <row r="17" spans="1:16" ht="22.5" customHeight="1">
      <c r="A17" s="22"/>
      <c r="B17" s="55" t="str">
        <f>IF(テーブル141523242530[[#This Row],[列1]]="",
    "",
    TEXT(テーブル141523242530[[#This Row],[列1]],"(aaa)"))</f>
        <v/>
      </c>
      <c r="C17" s="17" t="s">
        <v>24</v>
      </c>
      <c r="D17" s="95" t="s">
        <v>25</v>
      </c>
      <c r="E17" s="18" t="s">
        <v>24</v>
      </c>
      <c r="F17" s="143" t="s">
        <v>36</v>
      </c>
      <c r="G1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48" t="s">
        <v>26</v>
      </c>
      <c r="I1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50" t="s">
        <v>27</v>
      </c>
      <c r="K17" s="51">
        <f>IFERROR((テーブル141523242530[[#This Row],[列5]]+テーブル141523242530[[#This Row],[列7]]/60)*$C$5,"")</f>
        <v>0</v>
      </c>
      <c r="L17" s="52" t="s">
        <v>7</v>
      </c>
      <c r="M17" s="57"/>
      <c r="N17" s="54"/>
      <c r="O17" s="75"/>
      <c r="P17" s="44"/>
    </row>
    <row r="18" spans="1:16" ht="22.5" customHeight="1">
      <c r="A18" s="22"/>
      <c r="B18" s="55" t="str">
        <f>IF(テーブル141523242530[[#This Row],[列1]]="",
    "",
    TEXT(テーブル141523242530[[#This Row],[列1]],"(aaa)"))</f>
        <v/>
      </c>
      <c r="C18" s="17" t="s">
        <v>24</v>
      </c>
      <c r="D18" s="95" t="s">
        <v>25</v>
      </c>
      <c r="E18" s="18" t="s">
        <v>24</v>
      </c>
      <c r="F18" s="143" t="s">
        <v>36</v>
      </c>
      <c r="G1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48" t="s">
        <v>26</v>
      </c>
      <c r="I1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50" t="s">
        <v>27</v>
      </c>
      <c r="K18" s="51">
        <f>IFERROR((テーブル141523242530[[#This Row],[列5]]+テーブル141523242530[[#This Row],[列7]]/60)*$C$5,"")</f>
        <v>0</v>
      </c>
      <c r="L18" s="52" t="s">
        <v>7</v>
      </c>
      <c r="M18" s="57"/>
      <c r="N18" s="54"/>
      <c r="O18" s="75"/>
      <c r="P18" s="44"/>
    </row>
    <row r="19" spans="1:16" ht="22.5" customHeight="1">
      <c r="A19" s="22"/>
      <c r="B19" s="55" t="str">
        <f>IF(テーブル141523242530[[#This Row],[列1]]="",
    "",
    TEXT(テーブル141523242530[[#This Row],[列1]],"(aaa)"))</f>
        <v/>
      </c>
      <c r="C19" s="17" t="s">
        <v>24</v>
      </c>
      <c r="D19" s="95" t="s">
        <v>25</v>
      </c>
      <c r="E19" s="18" t="s">
        <v>24</v>
      </c>
      <c r="F19" s="143" t="s">
        <v>36</v>
      </c>
      <c r="G1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48" t="s">
        <v>26</v>
      </c>
      <c r="I1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50" t="s">
        <v>27</v>
      </c>
      <c r="K19" s="51">
        <f>IFERROR((テーブル141523242530[[#This Row],[列5]]+テーブル141523242530[[#This Row],[列7]]/60)*$C$5,"")</f>
        <v>0</v>
      </c>
      <c r="L19" s="52" t="s">
        <v>7</v>
      </c>
      <c r="M19" s="57"/>
      <c r="N19" s="54"/>
      <c r="O19" s="75"/>
      <c r="P19" s="44"/>
    </row>
    <row r="20" spans="1:16" ht="22.5" customHeight="1">
      <c r="A20" s="22"/>
      <c r="B20" s="55" t="str">
        <f>IF(テーブル141523242530[[#This Row],[列1]]="",
    "",
    TEXT(テーブル141523242530[[#This Row],[列1]],"(aaa)"))</f>
        <v/>
      </c>
      <c r="C20" s="17" t="s">
        <v>24</v>
      </c>
      <c r="D20" s="95" t="s">
        <v>25</v>
      </c>
      <c r="E20" s="18" t="s">
        <v>24</v>
      </c>
      <c r="F20" s="143" t="s">
        <v>36</v>
      </c>
      <c r="G2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48" t="s">
        <v>26</v>
      </c>
      <c r="I2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50" t="s">
        <v>27</v>
      </c>
      <c r="K20" s="51">
        <f>IFERROR((テーブル141523242530[[#This Row],[列5]]+テーブル141523242530[[#This Row],[列7]]/60)*$C$5,"")</f>
        <v>0</v>
      </c>
      <c r="L20" s="52" t="s">
        <v>7</v>
      </c>
      <c r="M20" s="57"/>
      <c r="N20" s="54"/>
      <c r="O20" s="75"/>
      <c r="P20" s="44"/>
    </row>
    <row r="21" spans="1:16" ht="22.5" customHeight="1">
      <c r="A21" s="22"/>
      <c r="B21" s="55" t="str">
        <f>IF(テーブル141523242530[[#This Row],[列1]]="",
    "",
    TEXT(テーブル141523242530[[#This Row],[列1]],"(aaa)"))</f>
        <v/>
      </c>
      <c r="C21" s="17" t="s">
        <v>24</v>
      </c>
      <c r="D21" s="95" t="s">
        <v>25</v>
      </c>
      <c r="E21" s="18" t="s">
        <v>24</v>
      </c>
      <c r="F21" s="143" t="s">
        <v>36</v>
      </c>
      <c r="G2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48" t="s">
        <v>26</v>
      </c>
      <c r="I2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50" t="s">
        <v>27</v>
      </c>
      <c r="K21" s="51">
        <f>IFERROR((テーブル141523242530[[#This Row],[列5]]+テーブル141523242530[[#This Row],[列7]]/60)*$C$5,"")</f>
        <v>0</v>
      </c>
      <c r="L21" s="52" t="s">
        <v>7</v>
      </c>
      <c r="M21" s="57"/>
      <c r="N21" s="54"/>
      <c r="O21" s="75"/>
      <c r="P21" s="44"/>
    </row>
    <row r="22" spans="1:16" ht="22.5" customHeight="1">
      <c r="A22" s="22"/>
      <c r="B22" s="55" t="str">
        <f>IF(テーブル141523242530[[#This Row],[列1]]="",
    "",
    TEXT(テーブル141523242530[[#This Row],[列1]],"(aaa)"))</f>
        <v/>
      </c>
      <c r="C22" s="17" t="s">
        <v>24</v>
      </c>
      <c r="D22" s="95" t="s">
        <v>25</v>
      </c>
      <c r="E22" s="18" t="s">
        <v>24</v>
      </c>
      <c r="F22" s="143" t="s">
        <v>36</v>
      </c>
      <c r="G2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48" t="s">
        <v>26</v>
      </c>
      <c r="I2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50" t="s">
        <v>27</v>
      </c>
      <c r="K22" s="51">
        <f>IFERROR((テーブル141523242530[[#This Row],[列5]]+テーブル141523242530[[#This Row],[列7]]/60)*$C$5,"")</f>
        <v>0</v>
      </c>
      <c r="L22" s="52" t="s">
        <v>7</v>
      </c>
      <c r="M22" s="57"/>
      <c r="N22" s="54"/>
      <c r="O22" s="75"/>
      <c r="P22" s="44"/>
    </row>
    <row r="23" spans="1:16" ht="22.5" customHeight="1">
      <c r="A23" s="22"/>
      <c r="B23" s="55" t="str">
        <f>IF(テーブル141523242530[[#This Row],[列1]]="",
    "",
    TEXT(テーブル141523242530[[#This Row],[列1]],"(aaa)"))</f>
        <v/>
      </c>
      <c r="C23" s="17" t="s">
        <v>24</v>
      </c>
      <c r="D23" s="95" t="s">
        <v>25</v>
      </c>
      <c r="E23" s="18" t="s">
        <v>24</v>
      </c>
      <c r="F23" s="143" t="s">
        <v>36</v>
      </c>
      <c r="G2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48" t="s">
        <v>26</v>
      </c>
      <c r="I2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50" t="s">
        <v>27</v>
      </c>
      <c r="K23" s="51">
        <f>IFERROR((テーブル141523242530[[#This Row],[列5]]+テーブル141523242530[[#This Row],[列7]]/60)*$C$5,"")</f>
        <v>0</v>
      </c>
      <c r="L23" s="52" t="s">
        <v>7</v>
      </c>
      <c r="M23" s="57"/>
      <c r="N23" s="54"/>
      <c r="O23" s="75"/>
      <c r="P23" s="44"/>
    </row>
    <row r="24" spans="1:16" ht="22.5" customHeight="1">
      <c r="A24" s="22"/>
      <c r="B24" s="55" t="str">
        <f>IF(テーブル141523242530[[#This Row],[列1]]="",
    "",
    TEXT(テーブル141523242530[[#This Row],[列1]],"(aaa)"))</f>
        <v/>
      </c>
      <c r="C24" s="17" t="s">
        <v>24</v>
      </c>
      <c r="D24" s="95" t="s">
        <v>25</v>
      </c>
      <c r="E24" s="18" t="s">
        <v>24</v>
      </c>
      <c r="F24" s="143" t="s">
        <v>36</v>
      </c>
      <c r="G2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48" t="s">
        <v>26</v>
      </c>
      <c r="I2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50" t="s">
        <v>27</v>
      </c>
      <c r="K24" s="51">
        <f>IFERROR((テーブル141523242530[[#This Row],[列5]]+テーブル141523242530[[#This Row],[列7]]/60)*$C$5,"")</f>
        <v>0</v>
      </c>
      <c r="L24" s="52" t="s">
        <v>7</v>
      </c>
      <c r="M24" s="53"/>
      <c r="N24" s="54"/>
      <c r="O24" s="75"/>
      <c r="P24" s="44"/>
    </row>
    <row r="25" spans="1:16" ht="22.5" customHeight="1">
      <c r="A25" s="22"/>
      <c r="B25" s="55" t="str">
        <f>IF(テーブル141523242530[[#This Row],[列1]]="",
    "",
    TEXT(テーブル141523242530[[#This Row],[列1]],"(aaa)"))</f>
        <v/>
      </c>
      <c r="C25" s="17" t="s">
        <v>24</v>
      </c>
      <c r="D25" s="95" t="s">
        <v>25</v>
      </c>
      <c r="E25" s="18" t="s">
        <v>24</v>
      </c>
      <c r="F25" s="143" t="s">
        <v>36</v>
      </c>
      <c r="G2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48" t="s">
        <v>26</v>
      </c>
      <c r="I2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50" t="s">
        <v>27</v>
      </c>
      <c r="K25" s="51">
        <f>IFERROR((テーブル141523242530[[#This Row],[列5]]+テーブル141523242530[[#This Row],[列7]]/60)*$C$5,"")</f>
        <v>0</v>
      </c>
      <c r="L25" s="52" t="s">
        <v>7</v>
      </c>
      <c r="M25" s="57"/>
      <c r="N25" s="54"/>
      <c r="O25" s="75"/>
      <c r="P25" s="44"/>
    </row>
    <row r="26" spans="1:16" ht="22.5" customHeight="1">
      <c r="A26" s="22"/>
      <c r="B26" s="55" t="str">
        <f>IF(テーブル141523242530[[#This Row],[列1]]="",
    "",
    TEXT(テーブル141523242530[[#This Row],[列1]],"(aaa)"))</f>
        <v/>
      </c>
      <c r="C26" s="17" t="s">
        <v>24</v>
      </c>
      <c r="D26" s="95" t="s">
        <v>25</v>
      </c>
      <c r="E26" s="18" t="s">
        <v>24</v>
      </c>
      <c r="F26" s="143" t="s">
        <v>36</v>
      </c>
      <c r="G2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48" t="s">
        <v>26</v>
      </c>
      <c r="I2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50" t="s">
        <v>27</v>
      </c>
      <c r="K26" s="51">
        <f>IFERROR((テーブル141523242530[[#This Row],[列5]]+テーブル141523242530[[#This Row],[列7]]/60)*$C$5,"")</f>
        <v>0</v>
      </c>
      <c r="L26" s="52" t="s">
        <v>7</v>
      </c>
      <c r="M26" s="57"/>
      <c r="N26" s="54"/>
      <c r="O26" s="75"/>
      <c r="P26" s="44"/>
    </row>
    <row r="27" spans="1:16" ht="22.5" customHeight="1">
      <c r="A27" s="22"/>
      <c r="B27" s="55" t="str">
        <f>IF(テーブル141523242530[[#This Row],[列1]]="",
    "",
    TEXT(テーブル141523242530[[#This Row],[列1]],"(aaa)"))</f>
        <v/>
      </c>
      <c r="C27" s="17" t="s">
        <v>24</v>
      </c>
      <c r="D27" s="95" t="s">
        <v>25</v>
      </c>
      <c r="E27" s="18" t="s">
        <v>24</v>
      </c>
      <c r="F27" s="143" t="s">
        <v>36</v>
      </c>
      <c r="G2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48" t="s">
        <v>26</v>
      </c>
      <c r="I2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50" t="s">
        <v>27</v>
      </c>
      <c r="K27" s="51">
        <f>IFERROR((テーブル141523242530[[#This Row],[列5]]+テーブル141523242530[[#This Row],[列7]]/60)*$C$5,"")</f>
        <v>0</v>
      </c>
      <c r="L27" s="52" t="s">
        <v>7</v>
      </c>
      <c r="M27" s="57"/>
      <c r="N27" s="54"/>
      <c r="O27" s="75"/>
      <c r="P27" s="44"/>
    </row>
    <row r="28" spans="1:16" ht="22.5" customHeight="1">
      <c r="A28" s="22"/>
      <c r="B28" s="55" t="str">
        <f>IF(テーブル141523242530[[#This Row],[列1]]="",
    "",
    TEXT(テーブル141523242530[[#This Row],[列1]],"(aaa)"))</f>
        <v/>
      </c>
      <c r="C28" s="17" t="s">
        <v>24</v>
      </c>
      <c r="D28" s="95" t="s">
        <v>25</v>
      </c>
      <c r="E28" s="18" t="s">
        <v>24</v>
      </c>
      <c r="F28" s="143" t="s">
        <v>36</v>
      </c>
      <c r="G2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48" t="s">
        <v>26</v>
      </c>
      <c r="I2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50" t="s">
        <v>27</v>
      </c>
      <c r="K28" s="51">
        <f>IFERROR((テーブル141523242530[[#This Row],[列5]]+テーブル141523242530[[#This Row],[列7]]/60)*$C$5,"")</f>
        <v>0</v>
      </c>
      <c r="L28" s="52" t="s">
        <v>7</v>
      </c>
      <c r="M28" s="57"/>
      <c r="N28" s="54"/>
      <c r="O28" s="75"/>
      <c r="P28" s="44"/>
    </row>
    <row r="29" spans="1:16" ht="22.5" customHeight="1">
      <c r="A29" s="22"/>
      <c r="B29" s="55" t="str">
        <f>IF(テーブル141523242530[[#This Row],[列1]]="",
    "",
    TEXT(テーブル141523242530[[#This Row],[列1]],"(aaa)"))</f>
        <v/>
      </c>
      <c r="C29" s="17" t="s">
        <v>24</v>
      </c>
      <c r="D29" s="95" t="s">
        <v>25</v>
      </c>
      <c r="E29" s="18" t="s">
        <v>24</v>
      </c>
      <c r="F29" s="143" t="s">
        <v>36</v>
      </c>
      <c r="G2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48" t="s">
        <v>26</v>
      </c>
      <c r="I2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50" t="s">
        <v>27</v>
      </c>
      <c r="K29" s="51">
        <f>IFERROR((テーブル141523242530[[#This Row],[列5]]+テーブル141523242530[[#This Row],[列7]]/60)*$C$5,"")</f>
        <v>0</v>
      </c>
      <c r="L29" s="52" t="s">
        <v>7</v>
      </c>
      <c r="M29" s="57"/>
      <c r="N29" s="54"/>
      <c r="O29" s="75"/>
      <c r="P29" s="44"/>
    </row>
    <row r="30" spans="1:16" ht="22.5" customHeight="1" thickBot="1">
      <c r="A30" s="23"/>
      <c r="B30" s="58" t="str">
        <f>IF(テーブル141523242530[[#This Row],[列1]]="",
    "",
    TEXT(テーブル141523242530[[#This Row],[列1]],"(aaa)"))</f>
        <v/>
      </c>
      <c r="C30" s="19" t="s">
        <v>24</v>
      </c>
      <c r="D30" s="59" t="s">
        <v>25</v>
      </c>
      <c r="E30" s="144" t="s">
        <v>24</v>
      </c>
      <c r="F30" s="20" t="s">
        <v>36</v>
      </c>
      <c r="G30" s="60">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61" t="s">
        <v>26</v>
      </c>
      <c r="I30" s="62"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63" t="s">
        <v>27</v>
      </c>
      <c r="K30" s="64">
        <f>IFERROR((テーブル141523242530[[#This Row],[列5]]+テーブル141523242530[[#This Row],[列7]]/60)*$C$5,"")</f>
        <v>0</v>
      </c>
      <c r="L30" s="65" t="s">
        <v>7</v>
      </c>
      <c r="M30" s="66"/>
      <c r="N30" s="67"/>
      <c r="O30" s="75"/>
      <c r="P30" s="44"/>
    </row>
    <row r="31" spans="1:16" ht="22.5" customHeight="1" thickBot="1">
      <c r="A31" s="183" t="s">
        <v>31</v>
      </c>
      <c r="B31" s="184"/>
      <c r="C31" s="185"/>
      <c r="D31" s="186"/>
      <c r="E31" s="187"/>
      <c r="F31" s="93"/>
      <c r="G31" s="188">
        <f>SUM(テーブル141523242530[[#All],[列5]])+SUM(テーブル141523242530[[#All],[列7]])/60</f>
        <v>0</v>
      </c>
      <c r="H31" s="189"/>
      <c r="I31" s="190" t="s">
        <v>28</v>
      </c>
      <c r="J31" s="191"/>
      <c r="K31" s="68">
        <f>SUM(テーブル141523242530[[#All],[列9]])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⑰年月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IF(テーブル141523242529[[#This Row],[列1]]="",
    "",
    TEXT(テーブル141523242529[[#This Row],[列1]],"(aaa)"))</f>
        <v/>
      </c>
      <c r="C8" s="15" t="s">
        <v>36</v>
      </c>
      <c r="D8" s="35" t="s">
        <v>17</v>
      </c>
      <c r="E8" s="16" t="s">
        <v>36</v>
      </c>
      <c r="F8" s="142" t="s">
        <v>36</v>
      </c>
      <c r="G8"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37" t="s">
        <v>26</v>
      </c>
      <c r="I8"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39" t="s">
        <v>27</v>
      </c>
      <c r="K8" s="40">
        <f>IFERROR((テーブル141523242529[[#This Row],[列5]]+テーブル141523242529[[#This Row],[列7]]/60)*$C$5,"")</f>
        <v>0</v>
      </c>
      <c r="L8" s="41" t="s">
        <v>7</v>
      </c>
      <c r="M8" s="42"/>
      <c r="N8" s="43"/>
      <c r="O8" s="75"/>
      <c r="P8" s="44"/>
    </row>
    <row r="9" spans="1:16" ht="22.5" customHeight="1">
      <c r="A9" s="22"/>
      <c r="B9" s="45" t="str">
        <f>IF(テーブル141523242529[[#This Row],[列1]]="",
    "",
    TEXT(テーブル141523242529[[#This Row],[列1]],"(aaa)"))</f>
        <v/>
      </c>
      <c r="C9" s="17" t="s">
        <v>36</v>
      </c>
      <c r="D9" s="95" t="s">
        <v>17</v>
      </c>
      <c r="E9" s="18" t="s">
        <v>36</v>
      </c>
      <c r="F9" s="143" t="s">
        <v>36</v>
      </c>
      <c r="G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48" t="s">
        <v>26</v>
      </c>
      <c r="I9" s="4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50" t="s">
        <v>27</v>
      </c>
      <c r="K9" s="51">
        <f>IFERROR((テーブル141523242529[[#This Row],[列5]]+テーブル141523242529[[#This Row],[列7]]/60)*$C$5,"")</f>
        <v>0</v>
      </c>
      <c r="L9" s="52" t="s">
        <v>7</v>
      </c>
      <c r="M9" s="53"/>
      <c r="N9" s="54"/>
      <c r="O9" s="75"/>
      <c r="P9" s="44"/>
    </row>
    <row r="10" spans="1:16" ht="22.5" customHeight="1">
      <c r="A10" s="22"/>
      <c r="B10" s="55" t="str">
        <f>IF(テーブル141523242529[[#This Row],[列1]]="",
    "",
    TEXT(テーブル141523242529[[#This Row],[列1]],"(aaa)"))</f>
        <v/>
      </c>
      <c r="C10" s="17" t="s">
        <v>36</v>
      </c>
      <c r="D10" s="95" t="s">
        <v>17</v>
      </c>
      <c r="E10" s="18" t="s">
        <v>36</v>
      </c>
      <c r="F10" s="143" t="s">
        <v>36</v>
      </c>
      <c r="G1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48" t="s">
        <v>26</v>
      </c>
      <c r="I1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50" t="s">
        <v>27</v>
      </c>
      <c r="K10" s="51">
        <f>IFERROR((テーブル141523242529[[#This Row],[列5]]+テーブル141523242529[[#This Row],[列7]]/60)*$C$5,"")</f>
        <v>0</v>
      </c>
      <c r="L10" s="52" t="s">
        <v>7</v>
      </c>
      <c r="M10" s="57"/>
      <c r="N10" s="54"/>
      <c r="O10" s="75"/>
      <c r="P10" s="44"/>
    </row>
    <row r="11" spans="1:16" ht="22.5" customHeight="1">
      <c r="A11" s="22"/>
      <c r="B11" s="55" t="str">
        <f>IF(テーブル141523242529[[#This Row],[列1]]="",
    "",
    TEXT(テーブル141523242529[[#This Row],[列1]],"(aaa)"))</f>
        <v/>
      </c>
      <c r="C11" s="17" t="s">
        <v>24</v>
      </c>
      <c r="D11" s="95" t="s">
        <v>25</v>
      </c>
      <c r="E11" s="18" t="s">
        <v>24</v>
      </c>
      <c r="F11" s="143" t="s">
        <v>36</v>
      </c>
      <c r="G1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48" t="s">
        <v>26</v>
      </c>
      <c r="I1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50" t="s">
        <v>27</v>
      </c>
      <c r="K11" s="51">
        <f>IFERROR((テーブル141523242529[[#This Row],[列5]]+テーブル141523242529[[#This Row],[列7]]/60)*$C$5,"")</f>
        <v>0</v>
      </c>
      <c r="L11" s="52" t="s">
        <v>7</v>
      </c>
      <c r="M11" s="57"/>
      <c r="N11" s="54"/>
      <c r="O11" s="75"/>
      <c r="P11" s="44"/>
    </row>
    <row r="12" spans="1:16" ht="22.5" customHeight="1">
      <c r="A12" s="22"/>
      <c r="B12" s="55" t="str">
        <f>IF(テーブル141523242529[[#This Row],[列1]]="",
    "",
    TEXT(テーブル141523242529[[#This Row],[列1]],"(aaa)"))</f>
        <v/>
      </c>
      <c r="C12" s="17" t="s">
        <v>24</v>
      </c>
      <c r="D12" s="95" t="s">
        <v>25</v>
      </c>
      <c r="E12" s="18" t="s">
        <v>24</v>
      </c>
      <c r="F12" s="143" t="s">
        <v>36</v>
      </c>
      <c r="G1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48" t="s">
        <v>26</v>
      </c>
      <c r="I1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50" t="s">
        <v>27</v>
      </c>
      <c r="K12" s="51">
        <f>IFERROR((テーブル141523242529[[#This Row],[列5]]+テーブル141523242529[[#This Row],[列7]]/60)*$C$5,"")</f>
        <v>0</v>
      </c>
      <c r="L12" s="52" t="s">
        <v>7</v>
      </c>
      <c r="M12" s="57"/>
      <c r="N12" s="54"/>
      <c r="O12" s="75"/>
      <c r="P12" s="44"/>
    </row>
    <row r="13" spans="1:16" ht="22.5" customHeight="1">
      <c r="A13" s="22"/>
      <c r="B13" s="55" t="str">
        <f>IF(テーブル141523242529[[#This Row],[列1]]="",
    "",
    TEXT(テーブル141523242529[[#This Row],[列1]],"(aaa)"))</f>
        <v/>
      </c>
      <c r="C13" s="17" t="s">
        <v>24</v>
      </c>
      <c r="D13" s="95" t="s">
        <v>25</v>
      </c>
      <c r="E13" s="18" t="s">
        <v>24</v>
      </c>
      <c r="F13" s="143" t="s">
        <v>36</v>
      </c>
      <c r="G1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48" t="s">
        <v>26</v>
      </c>
      <c r="I1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50" t="s">
        <v>27</v>
      </c>
      <c r="K13" s="51">
        <f>IFERROR((テーブル141523242529[[#This Row],[列5]]+テーブル141523242529[[#This Row],[列7]]/60)*$C$5,"")</f>
        <v>0</v>
      </c>
      <c r="L13" s="52" t="s">
        <v>7</v>
      </c>
      <c r="M13" s="57"/>
      <c r="N13" s="54"/>
      <c r="O13" s="75"/>
      <c r="P13" s="44"/>
    </row>
    <row r="14" spans="1:16" ht="22.5" customHeight="1">
      <c r="A14" s="22"/>
      <c r="B14" s="55" t="str">
        <f>IF(テーブル141523242529[[#This Row],[列1]]="",
    "",
    TEXT(テーブル141523242529[[#This Row],[列1]],"(aaa)"))</f>
        <v/>
      </c>
      <c r="C14" s="17" t="s">
        <v>24</v>
      </c>
      <c r="D14" s="95" t="s">
        <v>25</v>
      </c>
      <c r="E14" s="18" t="s">
        <v>24</v>
      </c>
      <c r="F14" s="143" t="s">
        <v>36</v>
      </c>
      <c r="G1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48" t="s">
        <v>26</v>
      </c>
      <c r="I1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50" t="s">
        <v>27</v>
      </c>
      <c r="K14" s="51">
        <f>IFERROR((テーブル141523242529[[#This Row],[列5]]+テーブル141523242529[[#This Row],[列7]]/60)*$C$5,"")</f>
        <v>0</v>
      </c>
      <c r="L14" s="52" t="s">
        <v>7</v>
      </c>
      <c r="M14" s="57"/>
      <c r="N14" s="54"/>
      <c r="O14" s="75"/>
      <c r="P14" s="44"/>
    </row>
    <row r="15" spans="1:16" ht="22.5" customHeight="1">
      <c r="A15" s="22"/>
      <c r="B15" s="55" t="str">
        <f>IF(テーブル141523242529[[#This Row],[列1]]="",
    "",
    TEXT(テーブル141523242529[[#This Row],[列1]],"(aaa)"))</f>
        <v/>
      </c>
      <c r="C15" s="17" t="s">
        <v>24</v>
      </c>
      <c r="D15" s="95" t="s">
        <v>25</v>
      </c>
      <c r="E15" s="18" t="s">
        <v>24</v>
      </c>
      <c r="F15" s="143" t="s">
        <v>36</v>
      </c>
      <c r="G1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48" t="s">
        <v>26</v>
      </c>
      <c r="I1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50" t="s">
        <v>27</v>
      </c>
      <c r="K15" s="51">
        <f>IFERROR((テーブル141523242529[[#This Row],[列5]]+テーブル141523242529[[#This Row],[列7]]/60)*$C$5,"")</f>
        <v>0</v>
      </c>
      <c r="L15" s="52" t="s">
        <v>7</v>
      </c>
      <c r="M15" s="57"/>
      <c r="N15" s="54"/>
      <c r="O15" s="75"/>
      <c r="P15" s="44"/>
    </row>
    <row r="16" spans="1:16" ht="22.5" customHeight="1">
      <c r="A16" s="22"/>
      <c r="B16" s="55" t="str">
        <f>IF(テーブル141523242529[[#This Row],[列1]]="",
    "",
    TEXT(テーブル141523242529[[#This Row],[列1]],"(aaa)"))</f>
        <v/>
      </c>
      <c r="C16" s="17" t="s">
        <v>24</v>
      </c>
      <c r="D16" s="95" t="s">
        <v>25</v>
      </c>
      <c r="E16" s="18" t="s">
        <v>24</v>
      </c>
      <c r="F16" s="143" t="s">
        <v>36</v>
      </c>
      <c r="G1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48" t="s">
        <v>26</v>
      </c>
      <c r="I1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50" t="s">
        <v>27</v>
      </c>
      <c r="K16" s="51">
        <f>IFERROR((テーブル141523242529[[#This Row],[列5]]+テーブル141523242529[[#This Row],[列7]]/60)*$C$5,"")</f>
        <v>0</v>
      </c>
      <c r="L16" s="52" t="s">
        <v>7</v>
      </c>
      <c r="M16" s="57"/>
      <c r="N16" s="54"/>
      <c r="O16" s="75"/>
      <c r="P16" s="44"/>
    </row>
    <row r="17" spans="1:16" ht="22.5" customHeight="1">
      <c r="A17" s="22"/>
      <c r="B17" s="55" t="str">
        <f>IF(テーブル141523242529[[#This Row],[列1]]="",
    "",
    TEXT(テーブル141523242529[[#This Row],[列1]],"(aaa)"))</f>
        <v/>
      </c>
      <c r="C17" s="17" t="s">
        <v>24</v>
      </c>
      <c r="D17" s="95" t="s">
        <v>25</v>
      </c>
      <c r="E17" s="18" t="s">
        <v>24</v>
      </c>
      <c r="F17" s="143" t="s">
        <v>36</v>
      </c>
      <c r="G1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48" t="s">
        <v>26</v>
      </c>
      <c r="I1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50" t="s">
        <v>27</v>
      </c>
      <c r="K17" s="51">
        <f>IFERROR((テーブル141523242529[[#This Row],[列5]]+テーブル141523242529[[#This Row],[列7]]/60)*$C$5,"")</f>
        <v>0</v>
      </c>
      <c r="L17" s="52" t="s">
        <v>7</v>
      </c>
      <c r="M17" s="57"/>
      <c r="N17" s="54"/>
      <c r="O17" s="75"/>
      <c r="P17" s="44"/>
    </row>
    <row r="18" spans="1:16" ht="22.5" customHeight="1">
      <c r="A18" s="22"/>
      <c r="B18" s="55" t="str">
        <f>IF(テーブル141523242529[[#This Row],[列1]]="",
    "",
    TEXT(テーブル141523242529[[#This Row],[列1]],"(aaa)"))</f>
        <v/>
      </c>
      <c r="C18" s="17" t="s">
        <v>24</v>
      </c>
      <c r="D18" s="95" t="s">
        <v>25</v>
      </c>
      <c r="E18" s="18" t="s">
        <v>24</v>
      </c>
      <c r="F18" s="143" t="s">
        <v>36</v>
      </c>
      <c r="G1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48" t="s">
        <v>26</v>
      </c>
      <c r="I1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50" t="s">
        <v>27</v>
      </c>
      <c r="K18" s="51">
        <f>IFERROR((テーブル141523242529[[#This Row],[列5]]+テーブル141523242529[[#This Row],[列7]]/60)*$C$5,"")</f>
        <v>0</v>
      </c>
      <c r="L18" s="52" t="s">
        <v>7</v>
      </c>
      <c r="M18" s="57"/>
      <c r="N18" s="54"/>
      <c r="O18" s="75"/>
      <c r="P18" s="44"/>
    </row>
    <row r="19" spans="1:16" ht="22.5" customHeight="1">
      <c r="A19" s="22"/>
      <c r="B19" s="55" t="str">
        <f>IF(テーブル141523242529[[#This Row],[列1]]="",
    "",
    TEXT(テーブル141523242529[[#This Row],[列1]],"(aaa)"))</f>
        <v/>
      </c>
      <c r="C19" s="17" t="s">
        <v>24</v>
      </c>
      <c r="D19" s="95" t="s">
        <v>25</v>
      </c>
      <c r="E19" s="18" t="s">
        <v>24</v>
      </c>
      <c r="F19" s="143" t="s">
        <v>36</v>
      </c>
      <c r="G1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48" t="s">
        <v>26</v>
      </c>
      <c r="I1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50" t="s">
        <v>27</v>
      </c>
      <c r="K19" s="51">
        <f>IFERROR((テーブル141523242529[[#This Row],[列5]]+テーブル141523242529[[#This Row],[列7]]/60)*$C$5,"")</f>
        <v>0</v>
      </c>
      <c r="L19" s="52" t="s">
        <v>7</v>
      </c>
      <c r="M19" s="57"/>
      <c r="N19" s="54"/>
      <c r="O19" s="75"/>
      <c r="P19" s="44"/>
    </row>
    <row r="20" spans="1:16" ht="22.5" customHeight="1">
      <c r="A20" s="22"/>
      <c r="B20" s="55" t="str">
        <f>IF(テーブル141523242529[[#This Row],[列1]]="",
    "",
    TEXT(テーブル141523242529[[#This Row],[列1]],"(aaa)"))</f>
        <v/>
      </c>
      <c r="C20" s="17" t="s">
        <v>24</v>
      </c>
      <c r="D20" s="95" t="s">
        <v>25</v>
      </c>
      <c r="E20" s="18" t="s">
        <v>24</v>
      </c>
      <c r="F20" s="143" t="s">
        <v>36</v>
      </c>
      <c r="G2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48" t="s">
        <v>26</v>
      </c>
      <c r="I2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50" t="s">
        <v>27</v>
      </c>
      <c r="K20" s="51">
        <f>IFERROR((テーブル141523242529[[#This Row],[列5]]+テーブル141523242529[[#This Row],[列7]]/60)*$C$5,"")</f>
        <v>0</v>
      </c>
      <c r="L20" s="52" t="s">
        <v>7</v>
      </c>
      <c r="M20" s="57"/>
      <c r="N20" s="54"/>
      <c r="O20" s="75"/>
      <c r="P20" s="44"/>
    </row>
    <row r="21" spans="1:16" ht="22.5" customHeight="1">
      <c r="A21" s="22"/>
      <c r="B21" s="55" t="str">
        <f>IF(テーブル141523242529[[#This Row],[列1]]="",
    "",
    TEXT(テーブル141523242529[[#This Row],[列1]],"(aaa)"))</f>
        <v/>
      </c>
      <c r="C21" s="17" t="s">
        <v>24</v>
      </c>
      <c r="D21" s="95" t="s">
        <v>25</v>
      </c>
      <c r="E21" s="18" t="s">
        <v>24</v>
      </c>
      <c r="F21" s="143" t="s">
        <v>36</v>
      </c>
      <c r="G2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48" t="s">
        <v>26</v>
      </c>
      <c r="I2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50" t="s">
        <v>27</v>
      </c>
      <c r="K21" s="51">
        <f>IFERROR((テーブル141523242529[[#This Row],[列5]]+テーブル141523242529[[#This Row],[列7]]/60)*$C$5,"")</f>
        <v>0</v>
      </c>
      <c r="L21" s="52" t="s">
        <v>7</v>
      </c>
      <c r="M21" s="57"/>
      <c r="N21" s="54"/>
      <c r="O21" s="75"/>
      <c r="P21" s="44"/>
    </row>
    <row r="22" spans="1:16" ht="22.5" customHeight="1">
      <c r="A22" s="22"/>
      <c r="B22" s="55" t="str">
        <f>IF(テーブル141523242529[[#This Row],[列1]]="",
    "",
    TEXT(テーブル141523242529[[#This Row],[列1]],"(aaa)"))</f>
        <v/>
      </c>
      <c r="C22" s="17" t="s">
        <v>24</v>
      </c>
      <c r="D22" s="95" t="s">
        <v>25</v>
      </c>
      <c r="E22" s="18" t="s">
        <v>24</v>
      </c>
      <c r="F22" s="143" t="s">
        <v>36</v>
      </c>
      <c r="G2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48" t="s">
        <v>26</v>
      </c>
      <c r="I2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50" t="s">
        <v>27</v>
      </c>
      <c r="K22" s="51">
        <f>IFERROR((テーブル141523242529[[#This Row],[列5]]+テーブル141523242529[[#This Row],[列7]]/60)*$C$5,"")</f>
        <v>0</v>
      </c>
      <c r="L22" s="52" t="s">
        <v>7</v>
      </c>
      <c r="M22" s="57"/>
      <c r="N22" s="54"/>
      <c r="O22" s="75"/>
      <c r="P22" s="44"/>
    </row>
    <row r="23" spans="1:16" ht="22.5" customHeight="1">
      <c r="A23" s="22"/>
      <c r="B23" s="55" t="str">
        <f>IF(テーブル141523242529[[#This Row],[列1]]="",
    "",
    TEXT(テーブル141523242529[[#This Row],[列1]],"(aaa)"))</f>
        <v/>
      </c>
      <c r="C23" s="17" t="s">
        <v>24</v>
      </c>
      <c r="D23" s="95" t="s">
        <v>25</v>
      </c>
      <c r="E23" s="18" t="s">
        <v>24</v>
      </c>
      <c r="F23" s="143" t="s">
        <v>36</v>
      </c>
      <c r="G2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48" t="s">
        <v>26</v>
      </c>
      <c r="I2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50" t="s">
        <v>27</v>
      </c>
      <c r="K23" s="51">
        <f>IFERROR((テーブル141523242529[[#This Row],[列5]]+テーブル141523242529[[#This Row],[列7]]/60)*$C$5,"")</f>
        <v>0</v>
      </c>
      <c r="L23" s="52" t="s">
        <v>7</v>
      </c>
      <c r="M23" s="57"/>
      <c r="N23" s="54"/>
      <c r="O23" s="75"/>
      <c r="P23" s="44"/>
    </row>
    <row r="24" spans="1:16" ht="22.5" customHeight="1">
      <c r="A24" s="22"/>
      <c r="B24" s="55" t="str">
        <f>IF(テーブル141523242529[[#This Row],[列1]]="",
    "",
    TEXT(テーブル141523242529[[#This Row],[列1]],"(aaa)"))</f>
        <v/>
      </c>
      <c r="C24" s="17" t="s">
        <v>24</v>
      </c>
      <c r="D24" s="95" t="s">
        <v>25</v>
      </c>
      <c r="E24" s="18" t="s">
        <v>24</v>
      </c>
      <c r="F24" s="143" t="s">
        <v>36</v>
      </c>
      <c r="G2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48" t="s">
        <v>26</v>
      </c>
      <c r="I2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50" t="s">
        <v>27</v>
      </c>
      <c r="K24" s="51">
        <f>IFERROR((テーブル141523242529[[#This Row],[列5]]+テーブル141523242529[[#This Row],[列7]]/60)*$C$5,"")</f>
        <v>0</v>
      </c>
      <c r="L24" s="52" t="s">
        <v>7</v>
      </c>
      <c r="M24" s="53"/>
      <c r="N24" s="54"/>
      <c r="O24" s="75"/>
      <c r="P24" s="44"/>
    </row>
    <row r="25" spans="1:16" ht="22.5" customHeight="1">
      <c r="A25" s="22"/>
      <c r="B25" s="55" t="str">
        <f>IF(テーブル141523242529[[#This Row],[列1]]="",
    "",
    TEXT(テーブル141523242529[[#This Row],[列1]],"(aaa)"))</f>
        <v/>
      </c>
      <c r="C25" s="17" t="s">
        <v>24</v>
      </c>
      <c r="D25" s="95" t="s">
        <v>25</v>
      </c>
      <c r="E25" s="18" t="s">
        <v>24</v>
      </c>
      <c r="F25" s="143" t="s">
        <v>36</v>
      </c>
      <c r="G2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48" t="s">
        <v>26</v>
      </c>
      <c r="I2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50" t="s">
        <v>27</v>
      </c>
      <c r="K25" s="51">
        <f>IFERROR((テーブル141523242529[[#This Row],[列5]]+テーブル141523242529[[#This Row],[列7]]/60)*$C$5,"")</f>
        <v>0</v>
      </c>
      <c r="L25" s="52" t="s">
        <v>7</v>
      </c>
      <c r="M25" s="57"/>
      <c r="N25" s="54"/>
      <c r="O25" s="75"/>
      <c r="P25" s="44"/>
    </row>
    <row r="26" spans="1:16" ht="22.5" customHeight="1">
      <c r="A26" s="22"/>
      <c r="B26" s="55" t="str">
        <f>IF(テーブル141523242529[[#This Row],[列1]]="",
    "",
    TEXT(テーブル141523242529[[#This Row],[列1]],"(aaa)"))</f>
        <v/>
      </c>
      <c r="C26" s="17" t="s">
        <v>24</v>
      </c>
      <c r="D26" s="95" t="s">
        <v>25</v>
      </c>
      <c r="E26" s="18" t="s">
        <v>24</v>
      </c>
      <c r="F26" s="143" t="s">
        <v>36</v>
      </c>
      <c r="G2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48" t="s">
        <v>26</v>
      </c>
      <c r="I2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50" t="s">
        <v>27</v>
      </c>
      <c r="K26" s="51">
        <f>IFERROR((テーブル141523242529[[#This Row],[列5]]+テーブル141523242529[[#This Row],[列7]]/60)*$C$5,"")</f>
        <v>0</v>
      </c>
      <c r="L26" s="52" t="s">
        <v>7</v>
      </c>
      <c r="M26" s="57"/>
      <c r="N26" s="54"/>
      <c r="O26" s="75"/>
      <c r="P26" s="44"/>
    </row>
    <row r="27" spans="1:16" ht="22.5" customHeight="1">
      <c r="A27" s="22"/>
      <c r="B27" s="55" t="str">
        <f>IF(テーブル141523242529[[#This Row],[列1]]="",
    "",
    TEXT(テーブル141523242529[[#This Row],[列1]],"(aaa)"))</f>
        <v/>
      </c>
      <c r="C27" s="17" t="s">
        <v>24</v>
      </c>
      <c r="D27" s="95" t="s">
        <v>25</v>
      </c>
      <c r="E27" s="18" t="s">
        <v>24</v>
      </c>
      <c r="F27" s="143" t="s">
        <v>36</v>
      </c>
      <c r="G2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48" t="s">
        <v>26</v>
      </c>
      <c r="I2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50" t="s">
        <v>27</v>
      </c>
      <c r="K27" s="51">
        <f>IFERROR((テーブル141523242529[[#This Row],[列5]]+テーブル141523242529[[#This Row],[列7]]/60)*$C$5,"")</f>
        <v>0</v>
      </c>
      <c r="L27" s="52" t="s">
        <v>7</v>
      </c>
      <c r="M27" s="57"/>
      <c r="N27" s="54"/>
      <c r="O27" s="75"/>
      <c r="P27" s="44"/>
    </row>
    <row r="28" spans="1:16" ht="22.5" customHeight="1">
      <c r="A28" s="22"/>
      <c r="B28" s="55" t="str">
        <f>IF(テーブル141523242529[[#This Row],[列1]]="",
    "",
    TEXT(テーブル141523242529[[#This Row],[列1]],"(aaa)"))</f>
        <v/>
      </c>
      <c r="C28" s="17" t="s">
        <v>24</v>
      </c>
      <c r="D28" s="95" t="s">
        <v>25</v>
      </c>
      <c r="E28" s="18" t="s">
        <v>24</v>
      </c>
      <c r="F28" s="143" t="s">
        <v>36</v>
      </c>
      <c r="G2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48" t="s">
        <v>26</v>
      </c>
      <c r="I2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50" t="s">
        <v>27</v>
      </c>
      <c r="K28" s="51">
        <f>IFERROR((テーブル141523242529[[#This Row],[列5]]+テーブル141523242529[[#This Row],[列7]]/60)*$C$5,"")</f>
        <v>0</v>
      </c>
      <c r="L28" s="52" t="s">
        <v>7</v>
      </c>
      <c r="M28" s="57"/>
      <c r="N28" s="54"/>
      <c r="O28" s="75"/>
      <c r="P28" s="44"/>
    </row>
    <row r="29" spans="1:16" ht="22.5" customHeight="1">
      <c r="A29" s="22"/>
      <c r="B29" s="55" t="str">
        <f>IF(テーブル141523242529[[#This Row],[列1]]="",
    "",
    TEXT(テーブル141523242529[[#This Row],[列1]],"(aaa)"))</f>
        <v/>
      </c>
      <c r="C29" s="17" t="s">
        <v>24</v>
      </c>
      <c r="D29" s="95" t="s">
        <v>25</v>
      </c>
      <c r="E29" s="18" t="s">
        <v>24</v>
      </c>
      <c r="F29" s="143" t="s">
        <v>36</v>
      </c>
      <c r="G2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48" t="s">
        <v>26</v>
      </c>
      <c r="I2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50" t="s">
        <v>27</v>
      </c>
      <c r="K29" s="51">
        <f>IFERROR((テーブル141523242529[[#This Row],[列5]]+テーブル141523242529[[#This Row],[列7]]/60)*$C$5,"")</f>
        <v>0</v>
      </c>
      <c r="L29" s="52" t="s">
        <v>7</v>
      </c>
      <c r="M29" s="57"/>
      <c r="N29" s="54"/>
      <c r="O29" s="75"/>
      <c r="P29" s="44"/>
    </row>
    <row r="30" spans="1:16" ht="22.5" customHeight="1" thickBot="1">
      <c r="A30" s="23"/>
      <c r="B30" s="58" t="str">
        <f>IF(テーブル141523242529[[#This Row],[列1]]="",
    "",
    TEXT(テーブル141523242529[[#This Row],[列1]],"(aaa)"))</f>
        <v/>
      </c>
      <c r="C30" s="19" t="s">
        <v>24</v>
      </c>
      <c r="D30" s="59" t="s">
        <v>25</v>
      </c>
      <c r="E30" s="144" t="s">
        <v>24</v>
      </c>
      <c r="F30" s="20" t="s">
        <v>36</v>
      </c>
      <c r="G30" s="60">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61" t="s">
        <v>26</v>
      </c>
      <c r="I30" s="62"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63" t="s">
        <v>27</v>
      </c>
      <c r="K30" s="64">
        <f>IFERROR((テーブル141523242529[[#This Row],[列5]]+テーブル141523242529[[#This Row],[列7]]/60)*$C$5,"")</f>
        <v>0</v>
      </c>
      <c r="L30" s="65" t="s">
        <v>7</v>
      </c>
      <c r="M30" s="66"/>
      <c r="N30" s="67"/>
      <c r="O30" s="75"/>
      <c r="P30" s="44"/>
    </row>
    <row r="31" spans="1:16" ht="22.5" customHeight="1" thickBot="1">
      <c r="A31" s="183" t="s">
        <v>31</v>
      </c>
      <c r="B31" s="184"/>
      <c r="C31" s="185"/>
      <c r="D31" s="186"/>
      <c r="E31" s="187"/>
      <c r="F31" s="93"/>
      <c r="G31" s="188">
        <f>SUM(テーブル141523242529[[#All],[列5]])+SUM(テーブル141523242529[[#All],[列7]])/60</f>
        <v>0</v>
      </c>
      <c r="H31" s="189"/>
      <c r="I31" s="190" t="s">
        <v>28</v>
      </c>
      <c r="J31" s="191"/>
      <c r="K31" s="68">
        <f>SUM(テーブル141523242529[[#All],[列9]])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⑱年月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IF(テーブル141523242528[[#This Row],[列1]]="",
    "",
    TEXT(テーブル141523242528[[#This Row],[列1]],"(aaa)"))</f>
        <v/>
      </c>
      <c r="C8" s="15" t="s">
        <v>36</v>
      </c>
      <c r="D8" s="35" t="s">
        <v>17</v>
      </c>
      <c r="E8" s="16" t="s">
        <v>36</v>
      </c>
      <c r="F8" s="142" t="s">
        <v>36</v>
      </c>
      <c r="G8"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37" t="s">
        <v>26</v>
      </c>
      <c r="I8"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39" t="s">
        <v>27</v>
      </c>
      <c r="K8" s="40">
        <f>IFERROR((テーブル141523242528[[#This Row],[列5]]+テーブル141523242528[[#This Row],[列7]]/60)*$C$5,"")</f>
        <v>0</v>
      </c>
      <c r="L8" s="41" t="s">
        <v>7</v>
      </c>
      <c r="M8" s="42"/>
      <c r="N8" s="43"/>
      <c r="O8" s="75"/>
      <c r="P8" s="44"/>
    </row>
    <row r="9" spans="1:16" ht="22.5" customHeight="1">
      <c r="A9" s="22"/>
      <c r="B9" s="45" t="str">
        <f>IF(テーブル141523242528[[#This Row],[列1]]="",
    "",
    TEXT(テーブル141523242528[[#This Row],[列1]],"(aaa)"))</f>
        <v/>
      </c>
      <c r="C9" s="17" t="s">
        <v>36</v>
      </c>
      <c r="D9" s="95" t="s">
        <v>17</v>
      </c>
      <c r="E9" s="18" t="s">
        <v>36</v>
      </c>
      <c r="F9" s="143" t="s">
        <v>36</v>
      </c>
      <c r="G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48" t="s">
        <v>26</v>
      </c>
      <c r="I9" s="4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50" t="s">
        <v>27</v>
      </c>
      <c r="K9" s="51">
        <f>IFERROR((テーブル141523242528[[#This Row],[列5]]+テーブル141523242528[[#This Row],[列7]]/60)*$C$5,"")</f>
        <v>0</v>
      </c>
      <c r="L9" s="52" t="s">
        <v>7</v>
      </c>
      <c r="M9" s="53"/>
      <c r="N9" s="54"/>
      <c r="O9" s="75"/>
      <c r="P9" s="44"/>
    </row>
    <row r="10" spans="1:16" ht="22.5" customHeight="1">
      <c r="A10" s="22"/>
      <c r="B10" s="55" t="str">
        <f>IF(テーブル141523242528[[#This Row],[列1]]="",
    "",
    TEXT(テーブル141523242528[[#This Row],[列1]],"(aaa)"))</f>
        <v/>
      </c>
      <c r="C10" s="17" t="s">
        <v>36</v>
      </c>
      <c r="D10" s="95" t="s">
        <v>17</v>
      </c>
      <c r="E10" s="18" t="s">
        <v>36</v>
      </c>
      <c r="F10" s="143" t="s">
        <v>36</v>
      </c>
      <c r="G1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48" t="s">
        <v>26</v>
      </c>
      <c r="I1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50" t="s">
        <v>27</v>
      </c>
      <c r="K10" s="51">
        <f>IFERROR((テーブル141523242528[[#This Row],[列5]]+テーブル141523242528[[#This Row],[列7]]/60)*$C$5,"")</f>
        <v>0</v>
      </c>
      <c r="L10" s="52" t="s">
        <v>7</v>
      </c>
      <c r="M10" s="57"/>
      <c r="N10" s="54"/>
      <c r="O10" s="75"/>
      <c r="P10" s="44"/>
    </row>
    <row r="11" spans="1:16" ht="22.5" customHeight="1">
      <c r="A11" s="22"/>
      <c r="B11" s="55" t="str">
        <f>IF(テーブル141523242528[[#This Row],[列1]]="",
    "",
    TEXT(テーブル141523242528[[#This Row],[列1]],"(aaa)"))</f>
        <v/>
      </c>
      <c r="C11" s="17" t="s">
        <v>24</v>
      </c>
      <c r="D11" s="95" t="s">
        <v>25</v>
      </c>
      <c r="E11" s="18" t="s">
        <v>24</v>
      </c>
      <c r="F11" s="143" t="s">
        <v>36</v>
      </c>
      <c r="G1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48" t="s">
        <v>26</v>
      </c>
      <c r="I1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50" t="s">
        <v>27</v>
      </c>
      <c r="K11" s="51">
        <f>IFERROR((テーブル141523242528[[#This Row],[列5]]+テーブル141523242528[[#This Row],[列7]]/60)*$C$5,"")</f>
        <v>0</v>
      </c>
      <c r="L11" s="52" t="s">
        <v>7</v>
      </c>
      <c r="M11" s="57"/>
      <c r="N11" s="54"/>
      <c r="O11" s="75"/>
      <c r="P11" s="44"/>
    </row>
    <row r="12" spans="1:16" ht="22.5" customHeight="1">
      <c r="A12" s="22"/>
      <c r="B12" s="55" t="str">
        <f>IF(テーブル141523242528[[#This Row],[列1]]="",
    "",
    TEXT(テーブル141523242528[[#This Row],[列1]],"(aaa)"))</f>
        <v/>
      </c>
      <c r="C12" s="17" t="s">
        <v>24</v>
      </c>
      <c r="D12" s="95" t="s">
        <v>25</v>
      </c>
      <c r="E12" s="18" t="s">
        <v>24</v>
      </c>
      <c r="F12" s="143" t="s">
        <v>36</v>
      </c>
      <c r="G1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48" t="s">
        <v>26</v>
      </c>
      <c r="I1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50" t="s">
        <v>27</v>
      </c>
      <c r="K12" s="51">
        <f>IFERROR((テーブル141523242528[[#This Row],[列5]]+テーブル141523242528[[#This Row],[列7]]/60)*$C$5,"")</f>
        <v>0</v>
      </c>
      <c r="L12" s="52" t="s">
        <v>7</v>
      </c>
      <c r="M12" s="57"/>
      <c r="N12" s="54"/>
      <c r="O12" s="75"/>
      <c r="P12" s="44"/>
    </row>
    <row r="13" spans="1:16" ht="22.5" customHeight="1">
      <c r="A13" s="22"/>
      <c r="B13" s="55" t="str">
        <f>IF(テーブル141523242528[[#This Row],[列1]]="",
    "",
    TEXT(テーブル141523242528[[#This Row],[列1]],"(aaa)"))</f>
        <v/>
      </c>
      <c r="C13" s="17" t="s">
        <v>24</v>
      </c>
      <c r="D13" s="95" t="s">
        <v>25</v>
      </c>
      <c r="E13" s="18" t="s">
        <v>24</v>
      </c>
      <c r="F13" s="143" t="s">
        <v>36</v>
      </c>
      <c r="G1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48" t="s">
        <v>26</v>
      </c>
      <c r="I1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50" t="s">
        <v>27</v>
      </c>
      <c r="K13" s="51">
        <f>IFERROR((テーブル141523242528[[#This Row],[列5]]+テーブル141523242528[[#This Row],[列7]]/60)*$C$5,"")</f>
        <v>0</v>
      </c>
      <c r="L13" s="52" t="s">
        <v>7</v>
      </c>
      <c r="M13" s="57"/>
      <c r="N13" s="54"/>
      <c r="O13" s="75"/>
      <c r="P13" s="44"/>
    </row>
    <row r="14" spans="1:16" ht="22.5" customHeight="1">
      <c r="A14" s="22"/>
      <c r="B14" s="55" t="str">
        <f>IF(テーブル141523242528[[#This Row],[列1]]="",
    "",
    TEXT(テーブル141523242528[[#This Row],[列1]],"(aaa)"))</f>
        <v/>
      </c>
      <c r="C14" s="17" t="s">
        <v>24</v>
      </c>
      <c r="D14" s="95" t="s">
        <v>25</v>
      </c>
      <c r="E14" s="18" t="s">
        <v>24</v>
      </c>
      <c r="F14" s="143" t="s">
        <v>36</v>
      </c>
      <c r="G1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48" t="s">
        <v>26</v>
      </c>
      <c r="I1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50" t="s">
        <v>27</v>
      </c>
      <c r="K14" s="51">
        <f>IFERROR((テーブル141523242528[[#This Row],[列5]]+テーブル141523242528[[#This Row],[列7]]/60)*$C$5,"")</f>
        <v>0</v>
      </c>
      <c r="L14" s="52" t="s">
        <v>7</v>
      </c>
      <c r="M14" s="57"/>
      <c r="N14" s="54"/>
      <c r="O14" s="75"/>
      <c r="P14" s="44"/>
    </row>
    <row r="15" spans="1:16" ht="22.5" customHeight="1">
      <c r="A15" s="22"/>
      <c r="B15" s="55" t="str">
        <f>IF(テーブル141523242528[[#This Row],[列1]]="",
    "",
    TEXT(テーブル141523242528[[#This Row],[列1]],"(aaa)"))</f>
        <v/>
      </c>
      <c r="C15" s="17" t="s">
        <v>24</v>
      </c>
      <c r="D15" s="95" t="s">
        <v>25</v>
      </c>
      <c r="E15" s="18" t="s">
        <v>24</v>
      </c>
      <c r="F15" s="143" t="s">
        <v>36</v>
      </c>
      <c r="G1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48" t="s">
        <v>26</v>
      </c>
      <c r="I1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50" t="s">
        <v>27</v>
      </c>
      <c r="K15" s="51">
        <f>IFERROR((テーブル141523242528[[#This Row],[列5]]+テーブル141523242528[[#This Row],[列7]]/60)*$C$5,"")</f>
        <v>0</v>
      </c>
      <c r="L15" s="52" t="s">
        <v>7</v>
      </c>
      <c r="M15" s="57"/>
      <c r="N15" s="54"/>
      <c r="O15" s="75"/>
      <c r="P15" s="44"/>
    </row>
    <row r="16" spans="1:16" ht="22.5" customHeight="1">
      <c r="A16" s="22"/>
      <c r="B16" s="55" t="str">
        <f>IF(テーブル141523242528[[#This Row],[列1]]="",
    "",
    TEXT(テーブル141523242528[[#This Row],[列1]],"(aaa)"))</f>
        <v/>
      </c>
      <c r="C16" s="17" t="s">
        <v>24</v>
      </c>
      <c r="D16" s="95" t="s">
        <v>25</v>
      </c>
      <c r="E16" s="18" t="s">
        <v>24</v>
      </c>
      <c r="F16" s="143" t="s">
        <v>36</v>
      </c>
      <c r="G1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48" t="s">
        <v>26</v>
      </c>
      <c r="I1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50" t="s">
        <v>27</v>
      </c>
      <c r="K16" s="51">
        <f>IFERROR((テーブル141523242528[[#This Row],[列5]]+テーブル141523242528[[#This Row],[列7]]/60)*$C$5,"")</f>
        <v>0</v>
      </c>
      <c r="L16" s="52" t="s">
        <v>7</v>
      </c>
      <c r="M16" s="57"/>
      <c r="N16" s="54"/>
      <c r="O16" s="75"/>
      <c r="P16" s="44"/>
    </row>
    <row r="17" spans="1:16" ht="22.5" customHeight="1">
      <c r="A17" s="22"/>
      <c r="B17" s="55" t="str">
        <f>IF(テーブル141523242528[[#This Row],[列1]]="",
    "",
    TEXT(テーブル141523242528[[#This Row],[列1]],"(aaa)"))</f>
        <v/>
      </c>
      <c r="C17" s="17" t="s">
        <v>24</v>
      </c>
      <c r="D17" s="95" t="s">
        <v>25</v>
      </c>
      <c r="E17" s="18" t="s">
        <v>24</v>
      </c>
      <c r="F17" s="143" t="s">
        <v>36</v>
      </c>
      <c r="G1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48" t="s">
        <v>26</v>
      </c>
      <c r="I1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50" t="s">
        <v>27</v>
      </c>
      <c r="K17" s="51">
        <f>IFERROR((テーブル141523242528[[#This Row],[列5]]+テーブル141523242528[[#This Row],[列7]]/60)*$C$5,"")</f>
        <v>0</v>
      </c>
      <c r="L17" s="52" t="s">
        <v>7</v>
      </c>
      <c r="M17" s="57"/>
      <c r="N17" s="54"/>
      <c r="O17" s="75"/>
      <c r="P17" s="44"/>
    </row>
    <row r="18" spans="1:16" ht="22.5" customHeight="1">
      <c r="A18" s="22"/>
      <c r="B18" s="55" t="str">
        <f>IF(テーブル141523242528[[#This Row],[列1]]="",
    "",
    TEXT(テーブル141523242528[[#This Row],[列1]],"(aaa)"))</f>
        <v/>
      </c>
      <c r="C18" s="17" t="s">
        <v>24</v>
      </c>
      <c r="D18" s="95" t="s">
        <v>25</v>
      </c>
      <c r="E18" s="18" t="s">
        <v>24</v>
      </c>
      <c r="F18" s="143" t="s">
        <v>36</v>
      </c>
      <c r="G1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48" t="s">
        <v>26</v>
      </c>
      <c r="I1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50" t="s">
        <v>27</v>
      </c>
      <c r="K18" s="51">
        <f>IFERROR((テーブル141523242528[[#This Row],[列5]]+テーブル141523242528[[#This Row],[列7]]/60)*$C$5,"")</f>
        <v>0</v>
      </c>
      <c r="L18" s="52" t="s">
        <v>7</v>
      </c>
      <c r="M18" s="57"/>
      <c r="N18" s="54"/>
      <c r="O18" s="75"/>
      <c r="P18" s="44"/>
    </row>
    <row r="19" spans="1:16" ht="22.5" customHeight="1">
      <c r="A19" s="22"/>
      <c r="B19" s="55" t="str">
        <f>IF(テーブル141523242528[[#This Row],[列1]]="",
    "",
    TEXT(テーブル141523242528[[#This Row],[列1]],"(aaa)"))</f>
        <v/>
      </c>
      <c r="C19" s="17" t="s">
        <v>24</v>
      </c>
      <c r="D19" s="95" t="s">
        <v>25</v>
      </c>
      <c r="E19" s="18" t="s">
        <v>24</v>
      </c>
      <c r="F19" s="143" t="s">
        <v>36</v>
      </c>
      <c r="G1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48" t="s">
        <v>26</v>
      </c>
      <c r="I1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50" t="s">
        <v>27</v>
      </c>
      <c r="K19" s="51">
        <f>IFERROR((テーブル141523242528[[#This Row],[列5]]+テーブル141523242528[[#This Row],[列7]]/60)*$C$5,"")</f>
        <v>0</v>
      </c>
      <c r="L19" s="52" t="s">
        <v>7</v>
      </c>
      <c r="M19" s="57"/>
      <c r="N19" s="54"/>
      <c r="O19" s="75"/>
      <c r="P19" s="44"/>
    </row>
    <row r="20" spans="1:16" ht="22.5" customHeight="1">
      <c r="A20" s="22"/>
      <c r="B20" s="55" t="str">
        <f>IF(テーブル141523242528[[#This Row],[列1]]="",
    "",
    TEXT(テーブル141523242528[[#This Row],[列1]],"(aaa)"))</f>
        <v/>
      </c>
      <c r="C20" s="17" t="s">
        <v>24</v>
      </c>
      <c r="D20" s="95" t="s">
        <v>25</v>
      </c>
      <c r="E20" s="18" t="s">
        <v>24</v>
      </c>
      <c r="F20" s="143" t="s">
        <v>36</v>
      </c>
      <c r="G2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48" t="s">
        <v>26</v>
      </c>
      <c r="I2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50" t="s">
        <v>27</v>
      </c>
      <c r="K20" s="51">
        <f>IFERROR((テーブル141523242528[[#This Row],[列5]]+テーブル141523242528[[#This Row],[列7]]/60)*$C$5,"")</f>
        <v>0</v>
      </c>
      <c r="L20" s="52" t="s">
        <v>7</v>
      </c>
      <c r="M20" s="57"/>
      <c r="N20" s="54"/>
      <c r="O20" s="75"/>
      <c r="P20" s="44"/>
    </row>
    <row r="21" spans="1:16" ht="22.5" customHeight="1">
      <c r="A21" s="22"/>
      <c r="B21" s="55" t="str">
        <f>IF(テーブル141523242528[[#This Row],[列1]]="",
    "",
    TEXT(テーブル141523242528[[#This Row],[列1]],"(aaa)"))</f>
        <v/>
      </c>
      <c r="C21" s="17" t="s">
        <v>24</v>
      </c>
      <c r="D21" s="95" t="s">
        <v>25</v>
      </c>
      <c r="E21" s="18" t="s">
        <v>24</v>
      </c>
      <c r="F21" s="143" t="s">
        <v>36</v>
      </c>
      <c r="G2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48" t="s">
        <v>26</v>
      </c>
      <c r="I2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50" t="s">
        <v>27</v>
      </c>
      <c r="K21" s="51">
        <f>IFERROR((テーブル141523242528[[#This Row],[列5]]+テーブル141523242528[[#This Row],[列7]]/60)*$C$5,"")</f>
        <v>0</v>
      </c>
      <c r="L21" s="52" t="s">
        <v>7</v>
      </c>
      <c r="M21" s="57"/>
      <c r="N21" s="54"/>
      <c r="O21" s="75"/>
      <c r="P21" s="44"/>
    </row>
    <row r="22" spans="1:16" ht="22.5" customHeight="1">
      <c r="A22" s="22"/>
      <c r="B22" s="55" t="str">
        <f>IF(テーブル141523242528[[#This Row],[列1]]="",
    "",
    TEXT(テーブル141523242528[[#This Row],[列1]],"(aaa)"))</f>
        <v/>
      </c>
      <c r="C22" s="17" t="s">
        <v>24</v>
      </c>
      <c r="D22" s="95" t="s">
        <v>25</v>
      </c>
      <c r="E22" s="18" t="s">
        <v>24</v>
      </c>
      <c r="F22" s="143" t="s">
        <v>36</v>
      </c>
      <c r="G2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48" t="s">
        <v>26</v>
      </c>
      <c r="I2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50" t="s">
        <v>27</v>
      </c>
      <c r="K22" s="51">
        <f>IFERROR((テーブル141523242528[[#This Row],[列5]]+テーブル141523242528[[#This Row],[列7]]/60)*$C$5,"")</f>
        <v>0</v>
      </c>
      <c r="L22" s="52" t="s">
        <v>7</v>
      </c>
      <c r="M22" s="57"/>
      <c r="N22" s="54"/>
      <c r="O22" s="75"/>
      <c r="P22" s="44"/>
    </row>
    <row r="23" spans="1:16" ht="22.5" customHeight="1">
      <c r="A23" s="22"/>
      <c r="B23" s="55" t="str">
        <f>IF(テーブル141523242528[[#This Row],[列1]]="",
    "",
    TEXT(テーブル141523242528[[#This Row],[列1]],"(aaa)"))</f>
        <v/>
      </c>
      <c r="C23" s="17" t="s">
        <v>24</v>
      </c>
      <c r="D23" s="95" t="s">
        <v>25</v>
      </c>
      <c r="E23" s="18" t="s">
        <v>24</v>
      </c>
      <c r="F23" s="143" t="s">
        <v>36</v>
      </c>
      <c r="G2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48" t="s">
        <v>26</v>
      </c>
      <c r="I2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50" t="s">
        <v>27</v>
      </c>
      <c r="K23" s="51">
        <f>IFERROR((テーブル141523242528[[#This Row],[列5]]+テーブル141523242528[[#This Row],[列7]]/60)*$C$5,"")</f>
        <v>0</v>
      </c>
      <c r="L23" s="52" t="s">
        <v>7</v>
      </c>
      <c r="M23" s="57"/>
      <c r="N23" s="54"/>
      <c r="O23" s="75"/>
      <c r="P23" s="44"/>
    </row>
    <row r="24" spans="1:16" ht="22.5" customHeight="1">
      <c r="A24" s="22"/>
      <c r="B24" s="55" t="str">
        <f>IF(テーブル141523242528[[#This Row],[列1]]="",
    "",
    TEXT(テーブル141523242528[[#This Row],[列1]],"(aaa)"))</f>
        <v/>
      </c>
      <c r="C24" s="17" t="s">
        <v>24</v>
      </c>
      <c r="D24" s="95" t="s">
        <v>25</v>
      </c>
      <c r="E24" s="18" t="s">
        <v>24</v>
      </c>
      <c r="F24" s="143" t="s">
        <v>36</v>
      </c>
      <c r="G2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48" t="s">
        <v>26</v>
      </c>
      <c r="I2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50" t="s">
        <v>27</v>
      </c>
      <c r="K24" s="51">
        <f>IFERROR((テーブル141523242528[[#This Row],[列5]]+テーブル141523242528[[#This Row],[列7]]/60)*$C$5,"")</f>
        <v>0</v>
      </c>
      <c r="L24" s="52" t="s">
        <v>7</v>
      </c>
      <c r="M24" s="53"/>
      <c r="N24" s="54"/>
      <c r="O24" s="75"/>
      <c r="P24" s="44"/>
    </row>
    <row r="25" spans="1:16" ht="22.5" customHeight="1">
      <c r="A25" s="22"/>
      <c r="B25" s="55" t="str">
        <f>IF(テーブル141523242528[[#This Row],[列1]]="",
    "",
    TEXT(テーブル141523242528[[#This Row],[列1]],"(aaa)"))</f>
        <v/>
      </c>
      <c r="C25" s="17" t="s">
        <v>24</v>
      </c>
      <c r="D25" s="95" t="s">
        <v>25</v>
      </c>
      <c r="E25" s="18" t="s">
        <v>24</v>
      </c>
      <c r="F25" s="143" t="s">
        <v>36</v>
      </c>
      <c r="G2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48" t="s">
        <v>26</v>
      </c>
      <c r="I2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50" t="s">
        <v>27</v>
      </c>
      <c r="K25" s="51">
        <f>IFERROR((テーブル141523242528[[#This Row],[列5]]+テーブル141523242528[[#This Row],[列7]]/60)*$C$5,"")</f>
        <v>0</v>
      </c>
      <c r="L25" s="52" t="s">
        <v>7</v>
      </c>
      <c r="M25" s="57"/>
      <c r="N25" s="54"/>
      <c r="O25" s="75"/>
      <c r="P25" s="44"/>
    </row>
    <row r="26" spans="1:16" ht="22.5" customHeight="1">
      <c r="A26" s="22"/>
      <c r="B26" s="55" t="str">
        <f>IF(テーブル141523242528[[#This Row],[列1]]="",
    "",
    TEXT(テーブル141523242528[[#This Row],[列1]],"(aaa)"))</f>
        <v/>
      </c>
      <c r="C26" s="17" t="s">
        <v>24</v>
      </c>
      <c r="D26" s="95" t="s">
        <v>25</v>
      </c>
      <c r="E26" s="18" t="s">
        <v>24</v>
      </c>
      <c r="F26" s="143" t="s">
        <v>36</v>
      </c>
      <c r="G2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48" t="s">
        <v>26</v>
      </c>
      <c r="I2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50" t="s">
        <v>27</v>
      </c>
      <c r="K26" s="51">
        <f>IFERROR((テーブル141523242528[[#This Row],[列5]]+テーブル141523242528[[#This Row],[列7]]/60)*$C$5,"")</f>
        <v>0</v>
      </c>
      <c r="L26" s="52" t="s">
        <v>7</v>
      </c>
      <c r="M26" s="57"/>
      <c r="N26" s="54"/>
      <c r="O26" s="75"/>
      <c r="P26" s="44"/>
    </row>
    <row r="27" spans="1:16" ht="22.5" customHeight="1">
      <c r="A27" s="22"/>
      <c r="B27" s="55" t="str">
        <f>IF(テーブル141523242528[[#This Row],[列1]]="",
    "",
    TEXT(テーブル141523242528[[#This Row],[列1]],"(aaa)"))</f>
        <v/>
      </c>
      <c r="C27" s="17" t="s">
        <v>24</v>
      </c>
      <c r="D27" s="95" t="s">
        <v>25</v>
      </c>
      <c r="E27" s="18" t="s">
        <v>24</v>
      </c>
      <c r="F27" s="143" t="s">
        <v>36</v>
      </c>
      <c r="G2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48" t="s">
        <v>26</v>
      </c>
      <c r="I2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50" t="s">
        <v>27</v>
      </c>
      <c r="K27" s="51">
        <f>IFERROR((テーブル141523242528[[#This Row],[列5]]+テーブル141523242528[[#This Row],[列7]]/60)*$C$5,"")</f>
        <v>0</v>
      </c>
      <c r="L27" s="52" t="s">
        <v>7</v>
      </c>
      <c r="M27" s="57"/>
      <c r="N27" s="54"/>
      <c r="O27" s="75"/>
      <c r="P27" s="44"/>
    </row>
    <row r="28" spans="1:16" ht="22.5" customHeight="1">
      <c r="A28" s="22"/>
      <c r="B28" s="55" t="str">
        <f>IF(テーブル141523242528[[#This Row],[列1]]="",
    "",
    TEXT(テーブル141523242528[[#This Row],[列1]],"(aaa)"))</f>
        <v/>
      </c>
      <c r="C28" s="17" t="s">
        <v>24</v>
      </c>
      <c r="D28" s="95" t="s">
        <v>25</v>
      </c>
      <c r="E28" s="18" t="s">
        <v>24</v>
      </c>
      <c r="F28" s="143" t="s">
        <v>36</v>
      </c>
      <c r="G2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48" t="s">
        <v>26</v>
      </c>
      <c r="I2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50" t="s">
        <v>27</v>
      </c>
      <c r="K28" s="51">
        <f>IFERROR((テーブル141523242528[[#This Row],[列5]]+テーブル141523242528[[#This Row],[列7]]/60)*$C$5,"")</f>
        <v>0</v>
      </c>
      <c r="L28" s="52" t="s">
        <v>7</v>
      </c>
      <c r="M28" s="57"/>
      <c r="N28" s="54"/>
      <c r="O28" s="75"/>
      <c r="P28" s="44"/>
    </row>
    <row r="29" spans="1:16" ht="22.5" customHeight="1">
      <c r="A29" s="22"/>
      <c r="B29" s="55" t="str">
        <f>IF(テーブル141523242528[[#This Row],[列1]]="",
    "",
    TEXT(テーブル141523242528[[#This Row],[列1]],"(aaa)"))</f>
        <v/>
      </c>
      <c r="C29" s="17" t="s">
        <v>24</v>
      </c>
      <c r="D29" s="95" t="s">
        <v>25</v>
      </c>
      <c r="E29" s="18" t="s">
        <v>24</v>
      </c>
      <c r="F29" s="143" t="s">
        <v>36</v>
      </c>
      <c r="G2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48" t="s">
        <v>26</v>
      </c>
      <c r="I2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50" t="s">
        <v>27</v>
      </c>
      <c r="K29" s="51">
        <f>IFERROR((テーブル141523242528[[#This Row],[列5]]+テーブル141523242528[[#This Row],[列7]]/60)*$C$5,"")</f>
        <v>0</v>
      </c>
      <c r="L29" s="52" t="s">
        <v>7</v>
      </c>
      <c r="M29" s="57"/>
      <c r="N29" s="54"/>
      <c r="O29" s="75"/>
      <c r="P29" s="44"/>
    </row>
    <row r="30" spans="1:16" ht="22.5" customHeight="1" thickBot="1">
      <c r="A30" s="23"/>
      <c r="B30" s="58" t="str">
        <f>IF(テーブル141523242528[[#This Row],[列1]]="",
    "",
    TEXT(テーブル141523242528[[#This Row],[列1]],"(aaa)"))</f>
        <v/>
      </c>
      <c r="C30" s="19" t="s">
        <v>24</v>
      </c>
      <c r="D30" s="59" t="s">
        <v>25</v>
      </c>
      <c r="E30" s="144" t="s">
        <v>24</v>
      </c>
      <c r="F30" s="20" t="s">
        <v>36</v>
      </c>
      <c r="G30" s="60">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61" t="s">
        <v>26</v>
      </c>
      <c r="I30" s="62"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63" t="s">
        <v>27</v>
      </c>
      <c r="K30" s="64">
        <f>IFERROR((テーブル141523242528[[#This Row],[列5]]+テーブル141523242528[[#This Row],[列7]]/60)*$C$5,"")</f>
        <v>0</v>
      </c>
      <c r="L30" s="65" t="s">
        <v>7</v>
      </c>
      <c r="M30" s="66"/>
      <c r="N30" s="67"/>
      <c r="O30" s="75"/>
      <c r="P30" s="44"/>
    </row>
    <row r="31" spans="1:16" ht="22.5" customHeight="1" thickBot="1">
      <c r="A31" s="183" t="s">
        <v>31</v>
      </c>
      <c r="B31" s="184"/>
      <c r="C31" s="185"/>
      <c r="D31" s="186"/>
      <c r="E31" s="187"/>
      <c r="F31" s="93"/>
      <c r="G31" s="188">
        <f>SUM(テーブル141523242528[[#All],[列5]])+SUM(テーブル141523242528[[#All],[列7]])/60</f>
        <v>0</v>
      </c>
      <c r="H31" s="189"/>
      <c r="I31" s="190" t="s">
        <v>28</v>
      </c>
      <c r="J31" s="191"/>
      <c r="K31" s="68">
        <f>SUM(テーブル141523242528[[#All],[列9]])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⑲年月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IF(テーブル141523242527[[#This Row],[列1]]="",
    "",
    TEXT(テーブル141523242527[[#This Row],[列1]],"(aaa)"))</f>
        <v/>
      </c>
      <c r="C8" s="15" t="s">
        <v>36</v>
      </c>
      <c r="D8" s="35" t="s">
        <v>17</v>
      </c>
      <c r="E8" s="16" t="s">
        <v>36</v>
      </c>
      <c r="F8" s="142" t="s">
        <v>36</v>
      </c>
      <c r="G8"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37" t="s">
        <v>26</v>
      </c>
      <c r="I8"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39" t="s">
        <v>27</v>
      </c>
      <c r="K8" s="40">
        <f>IFERROR((テーブル141523242527[[#This Row],[列5]]+テーブル141523242527[[#This Row],[列7]]/60)*$C$5,"")</f>
        <v>0</v>
      </c>
      <c r="L8" s="41" t="s">
        <v>7</v>
      </c>
      <c r="M8" s="42"/>
      <c r="N8" s="43"/>
      <c r="O8" s="75"/>
      <c r="P8" s="44"/>
    </row>
    <row r="9" spans="1:16" ht="22.5" customHeight="1">
      <c r="A9" s="22"/>
      <c r="B9" s="45" t="str">
        <f>IF(テーブル141523242527[[#This Row],[列1]]="",
    "",
    TEXT(テーブル141523242527[[#This Row],[列1]],"(aaa)"))</f>
        <v/>
      </c>
      <c r="C9" s="17" t="s">
        <v>36</v>
      </c>
      <c r="D9" s="95" t="s">
        <v>17</v>
      </c>
      <c r="E9" s="18" t="s">
        <v>36</v>
      </c>
      <c r="F9" s="143" t="s">
        <v>36</v>
      </c>
      <c r="G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48" t="s">
        <v>26</v>
      </c>
      <c r="I9" s="4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50" t="s">
        <v>27</v>
      </c>
      <c r="K9" s="51">
        <f>IFERROR((テーブル141523242527[[#This Row],[列5]]+テーブル141523242527[[#This Row],[列7]]/60)*$C$5,"")</f>
        <v>0</v>
      </c>
      <c r="L9" s="52" t="s">
        <v>7</v>
      </c>
      <c r="M9" s="53"/>
      <c r="N9" s="54"/>
      <c r="O9" s="75"/>
      <c r="P9" s="44"/>
    </row>
    <row r="10" spans="1:16" ht="22.5" customHeight="1">
      <c r="A10" s="22"/>
      <c r="B10" s="55" t="str">
        <f>IF(テーブル141523242527[[#This Row],[列1]]="",
    "",
    TEXT(テーブル141523242527[[#This Row],[列1]],"(aaa)"))</f>
        <v/>
      </c>
      <c r="C10" s="17" t="s">
        <v>36</v>
      </c>
      <c r="D10" s="95" t="s">
        <v>17</v>
      </c>
      <c r="E10" s="18" t="s">
        <v>36</v>
      </c>
      <c r="F10" s="143" t="s">
        <v>36</v>
      </c>
      <c r="G1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48" t="s">
        <v>26</v>
      </c>
      <c r="I1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50" t="s">
        <v>27</v>
      </c>
      <c r="K10" s="51">
        <f>IFERROR((テーブル141523242527[[#This Row],[列5]]+テーブル141523242527[[#This Row],[列7]]/60)*$C$5,"")</f>
        <v>0</v>
      </c>
      <c r="L10" s="52" t="s">
        <v>7</v>
      </c>
      <c r="M10" s="57"/>
      <c r="N10" s="54"/>
      <c r="O10" s="75"/>
      <c r="P10" s="44"/>
    </row>
    <row r="11" spans="1:16" ht="22.5" customHeight="1">
      <c r="A11" s="22"/>
      <c r="B11" s="55" t="str">
        <f>IF(テーブル141523242527[[#This Row],[列1]]="",
    "",
    TEXT(テーブル141523242527[[#This Row],[列1]],"(aaa)"))</f>
        <v/>
      </c>
      <c r="C11" s="17" t="s">
        <v>24</v>
      </c>
      <c r="D11" s="95" t="s">
        <v>25</v>
      </c>
      <c r="E11" s="18" t="s">
        <v>24</v>
      </c>
      <c r="F11" s="143" t="s">
        <v>36</v>
      </c>
      <c r="G1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48" t="s">
        <v>26</v>
      </c>
      <c r="I1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50" t="s">
        <v>27</v>
      </c>
      <c r="K11" s="51">
        <f>IFERROR((テーブル141523242527[[#This Row],[列5]]+テーブル141523242527[[#This Row],[列7]]/60)*$C$5,"")</f>
        <v>0</v>
      </c>
      <c r="L11" s="52" t="s">
        <v>7</v>
      </c>
      <c r="M11" s="57"/>
      <c r="N11" s="54"/>
      <c r="O11" s="75"/>
      <c r="P11" s="44"/>
    </row>
    <row r="12" spans="1:16" ht="22.5" customHeight="1">
      <c r="A12" s="22"/>
      <c r="B12" s="55" t="str">
        <f>IF(テーブル141523242527[[#This Row],[列1]]="",
    "",
    TEXT(テーブル141523242527[[#This Row],[列1]],"(aaa)"))</f>
        <v/>
      </c>
      <c r="C12" s="17" t="s">
        <v>24</v>
      </c>
      <c r="D12" s="95" t="s">
        <v>25</v>
      </c>
      <c r="E12" s="18" t="s">
        <v>24</v>
      </c>
      <c r="F12" s="143" t="s">
        <v>36</v>
      </c>
      <c r="G1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48" t="s">
        <v>26</v>
      </c>
      <c r="I1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50" t="s">
        <v>27</v>
      </c>
      <c r="K12" s="51">
        <f>IFERROR((テーブル141523242527[[#This Row],[列5]]+テーブル141523242527[[#This Row],[列7]]/60)*$C$5,"")</f>
        <v>0</v>
      </c>
      <c r="L12" s="52" t="s">
        <v>7</v>
      </c>
      <c r="M12" s="57"/>
      <c r="N12" s="54"/>
      <c r="O12" s="75"/>
      <c r="P12" s="44"/>
    </row>
    <row r="13" spans="1:16" ht="22.5" customHeight="1">
      <c r="A13" s="22"/>
      <c r="B13" s="55" t="str">
        <f>IF(テーブル141523242527[[#This Row],[列1]]="",
    "",
    TEXT(テーブル141523242527[[#This Row],[列1]],"(aaa)"))</f>
        <v/>
      </c>
      <c r="C13" s="17" t="s">
        <v>24</v>
      </c>
      <c r="D13" s="95" t="s">
        <v>25</v>
      </c>
      <c r="E13" s="18" t="s">
        <v>24</v>
      </c>
      <c r="F13" s="143" t="s">
        <v>36</v>
      </c>
      <c r="G1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48" t="s">
        <v>26</v>
      </c>
      <c r="I1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50" t="s">
        <v>27</v>
      </c>
      <c r="K13" s="51">
        <f>IFERROR((テーブル141523242527[[#This Row],[列5]]+テーブル141523242527[[#This Row],[列7]]/60)*$C$5,"")</f>
        <v>0</v>
      </c>
      <c r="L13" s="52" t="s">
        <v>7</v>
      </c>
      <c r="M13" s="57"/>
      <c r="N13" s="54"/>
      <c r="O13" s="75"/>
      <c r="P13" s="44"/>
    </row>
    <row r="14" spans="1:16" ht="22.5" customHeight="1">
      <c r="A14" s="22"/>
      <c r="B14" s="55" t="str">
        <f>IF(テーブル141523242527[[#This Row],[列1]]="",
    "",
    TEXT(テーブル141523242527[[#This Row],[列1]],"(aaa)"))</f>
        <v/>
      </c>
      <c r="C14" s="17" t="s">
        <v>24</v>
      </c>
      <c r="D14" s="95" t="s">
        <v>25</v>
      </c>
      <c r="E14" s="18" t="s">
        <v>24</v>
      </c>
      <c r="F14" s="143" t="s">
        <v>36</v>
      </c>
      <c r="G1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48" t="s">
        <v>26</v>
      </c>
      <c r="I1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50" t="s">
        <v>27</v>
      </c>
      <c r="K14" s="51">
        <f>IFERROR((テーブル141523242527[[#This Row],[列5]]+テーブル141523242527[[#This Row],[列7]]/60)*$C$5,"")</f>
        <v>0</v>
      </c>
      <c r="L14" s="52" t="s">
        <v>7</v>
      </c>
      <c r="M14" s="57"/>
      <c r="N14" s="54"/>
      <c r="O14" s="75"/>
      <c r="P14" s="44"/>
    </row>
    <row r="15" spans="1:16" ht="22.5" customHeight="1">
      <c r="A15" s="22"/>
      <c r="B15" s="55" t="str">
        <f>IF(テーブル141523242527[[#This Row],[列1]]="",
    "",
    TEXT(テーブル141523242527[[#This Row],[列1]],"(aaa)"))</f>
        <v/>
      </c>
      <c r="C15" s="17" t="s">
        <v>24</v>
      </c>
      <c r="D15" s="95" t="s">
        <v>25</v>
      </c>
      <c r="E15" s="18" t="s">
        <v>24</v>
      </c>
      <c r="F15" s="143" t="s">
        <v>36</v>
      </c>
      <c r="G1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48" t="s">
        <v>26</v>
      </c>
      <c r="I1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50" t="s">
        <v>27</v>
      </c>
      <c r="K15" s="51">
        <f>IFERROR((テーブル141523242527[[#This Row],[列5]]+テーブル141523242527[[#This Row],[列7]]/60)*$C$5,"")</f>
        <v>0</v>
      </c>
      <c r="L15" s="52" t="s">
        <v>7</v>
      </c>
      <c r="M15" s="57"/>
      <c r="N15" s="54"/>
      <c r="O15" s="75"/>
      <c r="P15" s="44"/>
    </row>
    <row r="16" spans="1:16" ht="22.5" customHeight="1">
      <c r="A16" s="22"/>
      <c r="B16" s="55" t="str">
        <f>IF(テーブル141523242527[[#This Row],[列1]]="",
    "",
    TEXT(テーブル141523242527[[#This Row],[列1]],"(aaa)"))</f>
        <v/>
      </c>
      <c r="C16" s="17" t="s">
        <v>24</v>
      </c>
      <c r="D16" s="95" t="s">
        <v>25</v>
      </c>
      <c r="E16" s="18" t="s">
        <v>24</v>
      </c>
      <c r="F16" s="143" t="s">
        <v>36</v>
      </c>
      <c r="G1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48" t="s">
        <v>26</v>
      </c>
      <c r="I1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50" t="s">
        <v>27</v>
      </c>
      <c r="K16" s="51">
        <f>IFERROR((テーブル141523242527[[#This Row],[列5]]+テーブル141523242527[[#This Row],[列7]]/60)*$C$5,"")</f>
        <v>0</v>
      </c>
      <c r="L16" s="52" t="s">
        <v>7</v>
      </c>
      <c r="M16" s="57"/>
      <c r="N16" s="54"/>
      <c r="O16" s="75"/>
      <c r="P16" s="44"/>
    </row>
    <row r="17" spans="1:16" ht="22.5" customHeight="1">
      <c r="A17" s="22"/>
      <c r="B17" s="55" t="str">
        <f>IF(テーブル141523242527[[#This Row],[列1]]="",
    "",
    TEXT(テーブル141523242527[[#This Row],[列1]],"(aaa)"))</f>
        <v/>
      </c>
      <c r="C17" s="17" t="s">
        <v>24</v>
      </c>
      <c r="D17" s="95" t="s">
        <v>25</v>
      </c>
      <c r="E17" s="18" t="s">
        <v>24</v>
      </c>
      <c r="F17" s="143" t="s">
        <v>36</v>
      </c>
      <c r="G1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48" t="s">
        <v>26</v>
      </c>
      <c r="I1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50" t="s">
        <v>27</v>
      </c>
      <c r="K17" s="51">
        <f>IFERROR((テーブル141523242527[[#This Row],[列5]]+テーブル141523242527[[#This Row],[列7]]/60)*$C$5,"")</f>
        <v>0</v>
      </c>
      <c r="L17" s="52" t="s">
        <v>7</v>
      </c>
      <c r="M17" s="57"/>
      <c r="N17" s="54"/>
      <c r="O17" s="75"/>
      <c r="P17" s="44"/>
    </row>
    <row r="18" spans="1:16" ht="22.5" customHeight="1">
      <c r="A18" s="22"/>
      <c r="B18" s="55" t="str">
        <f>IF(テーブル141523242527[[#This Row],[列1]]="",
    "",
    TEXT(テーブル141523242527[[#This Row],[列1]],"(aaa)"))</f>
        <v/>
      </c>
      <c r="C18" s="17" t="s">
        <v>24</v>
      </c>
      <c r="D18" s="95" t="s">
        <v>25</v>
      </c>
      <c r="E18" s="18" t="s">
        <v>24</v>
      </c>
      <c r="F18" s="143" t="s">
        <v>36</v>
      </c>
      <c r="G1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48" t="s">
        <v>26</v>
      </c>
      <c r="I1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50" t="s">
        <v>27</v>
      </c>
      <c r="K18" s="51">
        <f>IFERROR((テーブル141523242527[[#This Row],[列5]]+テーブル141523242527[[#This Row],[列7]]/60)*$C$5,"")</f>
        <v>0</v>
      </c>
      <c r="L18" s="52" t="s">
        <v>7</v>
      </c>
      <c r="M18" s="57"/>
      <c r="N18" s="54"/>
      <c r="O18" s="75"/>
      <c r="P18" s="44"/>
    </row>
    <row r="19" spans="1:16" ht="22.5" customHeight="1">
      <c r="A19" s="22"/>
      <c r="B19" s="55" t="str">
        <f>IF(テーブル141523242527[[#This Row],[列1]]="",
    "",
    TEXT(テーブル141523242527[[#This Row],[列1]],"(aaa)"))</f>
        <v/>
      </c>
      <c r="C19" s="17" t="s">
        <v>24</v>
      </c>
      <c r="D19" s="95" t="s">
        <v>25</v>
      </c>
      <c r="E19" s="18" t="s">
        <v>24</v>
      </c>
      <c r="F19" s="143" t="s">
        <v>36</v>
      </c>
      <c r="G1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48" t="s">
        <v>26</v>
      </c>
      <c r="I1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50" t="s">
        <v>27</v>
      </c>
      <c r="K19" s="51">
        <f>IFERROR((テーブル141523242527[[#This Row],[列5]]+テーブル141523242527[[#This Row],[列7]]/60)*$C$5,"")</f>
        <v>0</v>
      </c>
      <c r="L19" s="52" t="s">
        <v>7</v>
      </c>
      <c r="M19" s="57"/>
      <c r="N19" s="54"/>
      <c r="O19" s="75"/>
      <c r="P19" s="44"/>
    </row>
    <row r="20" spans="1:16" ht="22.5" customHeight="1">
      <c r="A20" s="22"/>
      <c r="B20" s="55" t="str">
        <f>IF(テーブル141523242527[[#This Row],[列1]]="",
    "",
    TEXT(テーブル141523242527[[#This Row],[列1]],"(aaa)"))</f>
        <v/>
      </c>
      <c r="C20" s="17" t="s">
        <v>24</v>
      </c>
      <c r="D20" s="95" t="s">
        <v>25</v>
      </c>
      <c r="E20" s="18" t="s">
        <v>24</v>
      </c>
      <c r="F20" s="143" t="s">
        <v>36</v>
      </c>
      <c r="G2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48" t="s">
        <v>26</v>
      </c>
      <c r="I2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50" t="s">
        <v>27</v>
      </c>
      <c r="K20" s="51">
        <f>IFERROR((テーブル141523242527[[#This Row],[列5]]+テーブル141523242527[[#This Row],[列7]]/60)*$C$5,"")</f>
        <v>0</v>
      </c>
      <c r="L20" s="52" t="s">
        <v>7</v>
      </c>
      <c r="M20" s="57"/>
      <c r="N20" s="54"/>
      <c r="O20" s="75"/>
      <c r="P20" s="44"/>
    </row>
    <row r="21" spans="1:16" ht="22.5" customHeight="1">
      <c r="A21" s="22"/>
      <c r="B21" s="55" t="str">
        <f>IF(テーブル141523242527[[#This Row],[列1]]="",
    "",
    TEXT(テーブル141523242527[[#This Row],[列1]],"(aaa)"))</f>
        <v/>
      </c>
      <c r="C21" s="17" t="s">
        <v>24</v>
      </c>
      <c r="D21" s="95" t="s">
        <v>25</v>
      </c>
      <c r="E21" s="18" t="s">
        <v>24</v>
      </c>
      <c r="F21" s="143" t="s">
        <v>36</v>
      </c>
      <c r="G2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48" t="s">
        <v>26</v>
      </c>
      <c r="I2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50" t="s">
        <v>27</v>
      </c>
      <c r="K21" s="51">
        <f>IFERROR((テーブル141523242527[[#This Row],[列5]]+テーブル141523242527[[#This Row],[列7]]/60)*$C$5,"")</f>
        <v>0</v>
      </c>
      <c r="L21" s="52" t="s">
        <v>7</v>
      </c>
      <c r="M21" s="57"/>
      <c r="N21" s="54"/>
      <c r="O21" s="75"/>
      <c r="P21" s="44"/>
    </row>
    <row r="22" spans="1:16" ht="22.5" customHeight="1">
      <c r="A22" s="22"/>
      <c r="B22" s="55" t="str">
        <f>IF(テーブル141523242527[[#This Row],[列1]]="",
    "",
    TEXT(テーブル141523242527[[#This Row],[列1]],"(aaa)"))</f>
        <v/>
      </c>
      <c r="C22" s="17" t="s">
        <v>24</v>
      </c>
      <c r="D22" s="95" t="s">
        <v>25</v>
      </c>
      <c r="E22" s="18" t="s">
        <v>24</v>
      </c>
      <c r="F22" s="143" t="s">
        <v>36</v>
      </c>
      <c r="G2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48" t="s">
        <v>26</v>
      </c>
      <c r="I2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50" t="s">
        <v>27</v>
      </c>
      <c r="K22" s="51">
        <f>IFERROR((テーブル141523242527[[#This Row],[列5]]+テーブル141523242527[[#This Row],[列7]]/60)*$C$5,"")</f>
        <v>0</v>
      </c>
      <c r="L22" s="52" t="s">
        <v>7</v>
      </c>
      <c r="M22" s="57"/>
      <c r="N22" s="54"/>
      <c r="O22" s="75"/>
      <c r="P22" s="44"/>
    </row>
    <row r="23" spans="1:16" ht="22.5" customHeight="1">
      <c r="A23" s="22"/>
      <c r="B23" s="55" t="str">
        <f>IF(テーブル141523242527[[#This Row],[列1]]="",
    "",
    TEXT(テーブル141523242527[[#This Row],[列1]],"(aaa)"))</f>
        <v/>
      </c>
      <c r="C23" s="17" t="s">
        <v>24</v>
      </c>
      <c r="D23" s="95" t="s">
        <v>25</v>
      </c>
      <c r="E23" s="18" t="s">
        <v>24</v>
      </c>
      <c r="F23" s="143" t="s">
        <v>36</v>
      </c>
      <c r="G2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48" t="s">
        <v>26</v>
      </c>
      <c r="I2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50" t="s">
        <v>27</v>
      </c>
      <c r="K23" s="51">
        <f>IFERROR((テーブル141523242527[[#This Row],[列5]]+テーブル141523242527[[#This Row],[列7]]/60)*$C$5,"")</f>
        <v>0</v>
      </c>
      <c r="L23" s="52" t="s">
        <v>7</v>
      </c>
      <c r="M23" s="57"/>
      <c r="N23" s="54"/>
      <c r="O23" s="75"/>
      <c r="P23" s="44"/>
    </row>
    <row r="24" spans="1:16" ht="22.5" customHeight="1">
      <c r="A24" s="22"/>
      <c r="B24" s="55" t="str">
        <f>IF(テーブル141523242527[[#This Row],[列1]]="",
    "",
    TEXT(テーブル141523242527[[#This Row],[列1]],"(aaa)"))</f>
        <v/>
      </c>
      <c r="C24" s="17" t="s">
        <v>24</v>
      </c>
      <c r="D24" s="95" t="s">
        <v>25</v>
      </c>
      <c r="E24" s="18" t="s">
        <v>24</v>
      </c>
      <c r="F24" s="143" t="s">
        <v>36</v>
      </c>
      <c r="G2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48" t="s">
        <v>26</v>
      </c>
      <c r="I2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50" t="s">
        <v>27</v>
      </c>
      <c r="K24" s="51">
        <f>IFERROR((テーブル141523242527[[#This Row],[列5]]+テーブル141523242527[[#This Row],[列7]]/60)*$C$5,"")</f>
        <v>0</v>
      </c>
      <c r="L24" s="52" t="s">
        <v>7</v>
      </c>
      <c r="M24" s="53"/>
      <c r="N24" s="54"/>
      <c r="O24" s="75"/>
      <c r="P24" s="44"/>
    </row>
    <row r="25" spans="1:16" ht="22.5" customHeight="1">
      <c r="A25" s="22"/>
      <c r="B25" s="55" t="str">
        <f>IF(テーブル141523242527[[#This Row],[列1]]="",
    "",
    TEXT(テーブル141523242527[[#This Row],[列1]],"(aaa)"))</f>
        <v/>
      </c>
      <c r="C25" s="17" t="s">
        <v>24</v>
      </c>
      <c r="D25" s="95" t="s">
        <v>25</v>
      </c>
      <c r="E25" s="18" t="s">
        <v>24</v>
      </c>
      <c r="F25" s="143" t="s">
        <v>36</v>
      </c>
      <c r="G2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48" t="s">
        <v>26</v>
      </c>
      <c r="I2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50" t="s">
        <v>27</v>
      </c>
      <c r="K25" s="51">
        <f>IFERROR((テーブル141523242527[[#This Row],[列5]]+テーブル141523242527[[#This Row],[列7]]/60)*$C$5,"")</f>
        <v>0</v>
      </c>
      <c r="L25" s="52" t="s">
        <v>7</v>
      </c>
      <c r="M25" s="57"/>
      <c r="N25" s="54"/>
      <c r="O25" s="75"/>
      <c r="P25" s="44"/>
    </row>
    <row r="26" spans="1:16" ht="22.5" customHeight="1">
      <c r="A26" s="22"/>
      <c r="B26" s="55" t="str">
        <f>IF(テーブル141523242527[[#This Row],[列1]]="",
    "",
    TEXT(テーブル141523242527[[#This Row],[列1]],"(aaa)"))</f>
        <v/>
      </c>
      <c r="C26" s="17" t="s">
        <v>24</v>
      </c>
      <c r="D26" s="95" t="s">
        <v>25</v>
      </c>
      <c r="E26" s="18" t="s">
        <v>24</v>
      </c>
      <c r="F26" s="143" t="s">
        <v>36</v>
      </c>
      <c r="G2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48" t="s">
        <v>26</v>
      </c>
      <c r="I2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50" t="s">
        <v>27</v>
      </c>
      <c r="K26" s="51">
        <f>IFERROR((テーブル141523242527[[#This Row],[列5]]+テーブル141523242527[[#This Row],[列7]]/60)*$C$5,"")</f>
        <v>0</v>
      </c>
      <c r="L26" s="52" t="s">
        <v>7</v>
      </c>
      <c r="M26" s="57"/>
      <c r="N26" s="54"/>
      <c r="O26" s="75"/>
      <c r="P26" s="44"/>
    </row>
    <row r="27" spans="1:16" ht="22.5" customHeight="1">
      <c r="A27" s="22"/>
      <c r="B27" s="55" t="str">
        <f>IF(テーブル141523242527[[#This Row],[列1]]="",
    "",
    TEXT(テーブル141523242527[[#This Row],[列1]],"(aaa)"))</f>
        <v/>
      </c>
      <c r="C27" s="17" t="s">
        <v>24</v>
      </c>
      <c r="D27" s="95" t="s">
        <v>25</v>
      </c>
      <c r="E27" s="18" t="s">
        <v>24</v>
      </c>
      <c r="F27" s="143" t="s">
        <v>36</v>
      </c>
      <c r="G2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48" t="s">
        <v>26</v>
      </c>
      <c r="I2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50" t="s">
        <v>27</v>
      </c>
      <c r="K27" s="51">
        <f>IFERROR((テーブル141523242527[[#This Row],[列5]]+テーブル141523242527[[#This Row],[列7]]/60)*$C$5,"")</f>
        <v>0</v>
      </c>
      <c r="L27" s="52" t="s">
        <v>7</v>
      </c>
      <c r="M27" s="57"/>
      <c r="N27" s="54"/>
      <c r="O27" s="75"/>
      <c r="P27" s="44"/>
    </row>
    <row r="28" spans="1:16" ht="22.5" customHeight="1">
      <c r="A28" s="22"/>
      <c r="B28" s="55" t="str">
        <f>IF(テーブル141523242527[[#This Row],[列1]]="",
    "",
    TEXT(テーブル141523242527[[#This Row],[列1]],"(aaa)"))</f>
        <v/>
      </c>
      <c r="C28" s="17" t="s">
        <v>24</v>
      </c>
      <c r="D28" s="95" t="s">
        <v>25</v>
      </c>
      <c r="E28" s="18" t="s">
        <v>24</v>
      </c>
      <c r="F28" s="143" t="s">
        <v>36</v>
      </c>
      <c r="G2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48" t="s">
        <v>26</v>
      </c>
      <c r="I2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50" t="s">
        <v>27</v>
      </c>
      <c r="K28" s="51">
        <f>IFERROR((テーブル141523242527[[#This Row],[列5]]+テーブル141523242527[[#This Row],[列7]]/60)*$C$5,"")</f>
        <v>0</v>
      </c>
      <c r="L28" s="52" t="s">
        <v>7</v>
      </c>
      <c r="M28" s="57"/>
      <c r="N28" s="54"/>
      <c r="O28" s="75"/>
      <c r="P28" s="44"/>
    </row>
    <row r="29" spans="1:16" ht="22.5" customHeight="1">
      <c r="A29" s="22"/>
      <c r="B29" s="55" t="str">
        <f>IF(テーブル141523242527[[#This Row],[列1]]="",
    "",
    TEXT(テーブル141523242527[[#This Row],[列1]],"(aaa)"))</f>
        <v/>
      </c>
      <c r="C29" s="17" t="s">
        <v>24</v>
      </c>
      <c r="D29" s="95" t="s">
        <v>25</v>
      </c>
      <c r="E29" s="18" t="s">
        <v>24</v>
      </c>
      <c r="F29" s="143" t="s">
        <v>36</v>
      </c>
      <c r="G2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48" t="s">
        <v>26</v>
      </c>
      <c r="I2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50" t="s">
        <v>27</v>
      </c>
      <c r="K29" s="51">
        <f>IFERROR((テーブル141523242527[[#This Row],[列5]]+テーブル141523242527[[#This Row],[列7]]/60)*$C$5,"")</f>
        <v>0</v>
      </c>
      <c r="L29" s="52" t="s">
        <v>7</v>
      </c>
      <c r="M29" s="57"/>
      <c r="N29" s="54"/>
      <c r="O29" s="75"/>
      <c r="P29" s="44"/>
    </row>
    <row r="30" spans="1:16" ht="22.5" customHeight="1" thickBot="1">
      <c r="A30" s="23"/>
      <c r="B30" s="58" t="str">
        <f>IF(テーブル141523242527[[#This Row],[列1]]="",
    "",
    TEXT(テーブル141523242527[[#This Row],[列1]],"(aaa)"))</f>
        <v/>
      </c>
      <c r="C30" s="19" t="s">
        <v>24</v>
      </c>
      <c r="D30" s="59" t="s">
        <v>25</v>
      </c>
      <c r="E30" s="144" t="s">
        <v>24</v>
      </c>
      <c r="F30" s="20" t="s">
        <v>36</v>
      </c>
      <c r="G30" s="60">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61" t="s">
        <v>26</v>
      </c>
      <c r="I30" s="62"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63" t="s">
        <v>27</v>
      </c>
      <c r="K30" s="64">
        <f>IFERROR((テーブル141523242527[[#This Row],[列5]]+テーブル141523242527[[#This Row],[列7]]/60)*$C$5,"")</f>
        <v>0</v>
      </c>
      <c r="L30" s="65" t="s">
        <v>7</v>
      </c>
      <c r="M30" s="66"/>
      <c r="N30" s="67"/>
      <c r="O30" s="75"/>
      <c r="P30" s="44"/>
    </row>
    <row r="31" spans="1:16" ht="22.5" customHeight="1" thickBot="1">
      <c r="A31" s="183" t="s">
        <v>31</v>
      </c>
      <c r="B31" s="184"/>
      <c r="C31" s="185"/>
      <c r="D31" s="186"/>
      <c r="E31" s="187"/>
      <c r="F31" s="93"/>
      <c r="G31" s="188">
        <f>SUM(テーブル141523242527[[#All],[列5]])+SUM(テーブル141523242527[[#All],[列7]])/60</f>
        <v>0</v>
      </c>
      <c r="H31" s="189"/>
      <c r="I31" s="190" t="s">
        <v>28</v>
      </c>
      <c r="J31" s="191"/>
      <c r="K31" s="68">
        <f>SUM(テーブル141523242527[[#All],[列9]])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⑳年月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IF(テーブル141523242526[[#This Row],[列1]]="",
    "",
    TEXT(テーブル141523242526[[#This Row],[列1]],"(aaa)"))</f>
        <v/>
      </c>
      <c r="C8" s="15" t="s">
        <v>36</v>
      </c>
      <c r="D8" s="35" t="s">
        <v>17</v>
      </c>
      <c r="E8" s="16" t="s">
        <v>36</v>
      </c>
      <c r="F8" s="142" t="s">
        <v>36</v>
      </c>
      <c r="G8"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37" t="s">
        <v>26</v>
      </c>
      <c r="I8"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39" t="s">
        <v>27</v>
      </c>
      <c r="K8" s="40">
        <f>IFERROR((テーブル141523242526[[#This Row],[列5]]+テーブル141523242526[[#This Row],[列7]]/60)*$C$5,"")</f>
        <v>0</v>
      </c>
      <c r="L8" s="41" t="s">
        <v>7</v>
      </c>
      <c r="M8" s="42"/>
      <c r="N8" s="43"/>
      <c r="O8" s="75"/>
      <c r="P8" s="44"/>
    </row>
    <row r="9" spans="1:16" ht="22.5" customHeight="1">
      <c r="A9" s="22"/>
      <c r="B9" s="45" t="str">
        <f>IF(テーブル141523242526[[#This Row],[列1]]="",
    "",
    TEXT(テーブル141523242526[[#This Row],[列1]],"(aaa)"))</f>
        <v/>
      </c>
      <c r="C9" s="17" t="s">
        <v>36</v>
      </c>
      <c r="D9" s="95" t="s">
        <v>17</v>
      </c>
      <c r="E9" s="18" t="s">
        <v>36</v>
      </c>
      <c r="F9" s="143" t="s">
        <v>36</v>
      </c>
      <c r="G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48" t="s">
        <v>26</v>
      </c>
      <c r="I9" s="4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50" t="s">
        <v>27</v>
      </c>
      <c r="K9" s="51">
        <f>IFERROR((テーブル141523242526[[#This Row],[列5]]+テーブル141523242526[[#This Row],[列7]]/60)*$C$5,"")</f>
        <v>0</v>
      </c>
      <c r="L9" s="52" t="s">
        <v>7</v>
      </c>
      <c r="M9" s="53"/>
      <c r="N9" s="54"/>
      <c r="O9" s="75"/>
      <c r="P9" s="44"/>
    </row>
    <row r="10" spans="1:16" ht="22.5" customHeight="1">
      <c r="A10" s="22"/>
      <c r="B10" s="55" t="str">
        <f>IF(テーブル141523242526[[#This Row],[列1]]="",
    "",
    TEXT(テーブル141523242526[[#This Row],[列1]],"(aaa)"))</f>
        <v/>
      </c>
      <c r="C10" s="17" t="s">
        <v>36</v>
      </c>
      <c r="D10" s="95" t="s">
        <v>17</v>
      </c>
      <c r="E10" s="18" t="s">
        <v>36</v>
      </c>
      <c r="F10" s="143" t="s">
        <v>36</v>
      </c>
      <c r="G1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48" t="s">
        <v>26</v>
      </c>
      <c r="I1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50" t="s">
        <v>27</v>
      </c>
      <c r="K10" s="51">
        <f>IFERROR((テーブル141523242526[[#This Row],[列5]]+テーブル141523242526[[#This Row],[列7]]/60)*$C$5,"")</f>
        <v>0</v>
      </c>
      <c r="L10" s="52" t="s">
        <v>7</v>
      </c>
      <c r="M10" s="57"/>
      <c r="N10" s="54"/>
      <c r="O10" s="75"/>
      <c r="P10" s="44"/>
    </row>
    <row r="11" spans="1:16" ht="22.5" customHeight="1">
      <c r="A11" s="22"/>
      <c r="B11" s="55" t="str">
        <f>IF(テーブル141523242526[[#This Row],[列1]]="",
    "",
    TEXT(テーブル141523242526[[#This Row],[列1]],"(aaa)"))</f>
        <v/>
      </c>
      <c r="C11" s="17" t="s">
        <v>24</v>
      </c>
      <c r="D11" s="95" t="s">
        <v>25</v>
      </c>
      <c r="E11" s="18" t="s">
        <v>24</v>
      </c>
      <c r="F11" s="143" t="s">
        <v>36</v>
      </c>
      <c r="G1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48" t="s">
        <v>26</v>
      </c>
      <c r="I1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50" t="s">
        <v>27</v>
      </c>
      <c r="K11" s="51">
        <f>IFERROR((テーブル141523242526[[#This Row],[列5]]+テーブル141523242526[[#This Row],[列7]]/60)*$C$5,"")</f>
        <v>0</v>
      </c>
      <c r="L11" s="52" t="s">
        <v>7</v>
      </c>
      <c r="M11" s="57"/>
      <c r="N11" s="54"/>
      <c r="O11" s="75"/>
      <c r="P11" s="44"/>
    </row>
    <row r="12" spans="1:16" ht="22.5" customHeight="1">
      <c r="A12" s="22"/>
      <c r="B12" s="55" t="str">
        <f>IF(テーブル141523242526[[#This Row],[列1]]="",
    "",
    TEXT(テーブル141523242526[[#This Row],[列1]],"(aaa)"))</f>
        <v/>
      </c>
      <c r="C12" s="17" t="s">
        <v>24</v>
      </c>
      <c r="D12" s="95" t="s">
        <v>25</v>
      </c>
      <c r="E12" s="18" t="s">
        <v>24</v>
      </c>
      <c r="F12" s="143" t="s">
        <v>36</v>
      </c>
      <c r="G1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48" t="s">
        <v>26</v>
      </c>
      <c r="I1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50" t="s">
        <v>27</v>
      </c>
      <c r="K12" s="51">
        <f>IFERROR((テーブル141523242526[[#This Row],[列5]]+テーブル141523242526[[#This Row],[列7]]/60)*$C$5,"")</f>
        <v>0</v>
      </c>
      <c r="L12" s="52" t="s">
        <v>7</v>
      </c>
      <c r="M12" s="57"/>
      <c r="N12" s="54"/>
      <c r="O12" s="75"/>
      <c r="P12" s="44"/>
    </row>
    <row r="13" spans="1:16" ht="22.5" customHeight="1">
      <c r="A13" s="22"/>
      <c r="B13" s="55" t="str">
        <f>IF(テーブル141523242526[[#This Row],[列1]]="",
    "",
    TEXT(テーブル141523242526[[#This Row],[列1]],"(aaa)"))</f>
        <v/>
      </c>
      <c r="C13" s="17" t="s">
        <v>24</v>
      </c>
      <c r="D13" s="95" t="s">
        <v>25</v>
      </c>
      <c r="E13" s="18" t="s">
        <v>24</v>
      </c>
      <c r="F13" s="143" t="s">
        <v>36</v>
      </c>
      <c r="G1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48" t="s">
        <v>26</v>
      </c>
      <c r="I1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50" t="s">
        <v>27</v>
      </c>
      <c r="K13" s="51">
        <f>IFERROR((テーブル141523242526[[#This Row],[列5]]+テーブル141523242526[[#This Row],[列7]]/60)*$C$5,"")</f>
        <v>0</v>
      </c>
      <c r="L13" s="52" t="s">
        <v>7</v>
      </c>
      <c r="M13" s="57"/>
      <c r="N13" s="54"/>
      <c r="O13" s="75"/>
      <c r="P13" s="44"/>
    </row>
    <row r="14" spans="1:16" ht="22.5" customHeight="1">
      <c r="A14" s="22"/>
      <c r="B14" s="55" t="str">
        <f>IF(テーブル141523242526[[#This Row],[列1]]="",
    "",
    TEXT(テーブル141523242526[[#This Row],[列1]],"(aaa)"))</f>
        <v/>
      </c>
      <c r="C14" s="17" t="s">
        <v>24</v>
      </c>
      <c r="D14" s="95" t="s">
        <v>25</v>
      </c>
      <c r="E14" s="18" t="s">
        <v>24</v>
      </c>
      <c r="F14" s="143" t="s">
        <v>36</v>
      </c>
      <c r="G1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48" t="s">
        <v>26</v>
      </c>
      <c r="I1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50" t="s">
        <v>27</v>
      </c>
      <c r="K14" s="51">
        <f>IFERROR((テーブル141523242526[[#This Row],[列5]]+テーブル141523242526[[#This Row],[列7]]/60)*$C$5,"")</f>
        <v>0</v>
      </c>
      <c r="L14" s="52" t="s">
        <v>7</v>
      </c>
      <c r="M14" s="57"/>
      <c r="N14" s="54"/>
      <c r="O14" s="75"/>
      <c r="P14" s="44"/>
    </row>
    <row r="15" spans="1:16" ht="22.5" customHeight="1">
      <c r="A15" s="22"/>
      <c r="B15" s="55" t="str">
        <f>IF(テーブル141523242526[[#This Row],[列1]]="",
    "",
    TEXT(テーブル141523242526[[#This Row],[列1]],"(aaa)"))</f>
        <v/>
      </c>
      <c r="C15" s="17" t="s">
        <v>24</v>
      </c>
      <c r="D15" s="95" t="s">
        <v>25</v>
      </c>
      <c r="E15" s="18" t="s">
        <v>24</v>
      </c>
      <c r="F15" s="143" t="s">
        <v>36</v>
      </c>
      <c r="G1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48" t="s">
        <v>26</v>
      </c>
      <c r="I1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50" t="s">
        <v>27</v>
      </c>
      <c r="K15" s="51">
        <f>IFERROR((テーブル141523242526[[#This Row],[列5]]+テーブル141523242526[[#This Row],[列7]]/60)*$C$5,"")</f>
        <v>0</v>
      </c>
      <c r="L15" s="52" t="s">
        <v>7</v>
      </c>
      <c r="M15" s="57"/>
      <c r="N15" s="54"/>
      <c r="O15" s="75"/>
      <c r="P15" s="44"/>
    </row>
    <row r="16" spans="1:16" ht="22.5" customHeight="1">
      <c r="A16" s="22"/>
      <c r="B16" s="55" t="str">
        <f>IF(テーブル141523242526[[#This Row],[列1]]="",
    "",
    TEXT(テーブル141523242526[[#This Row],[列1]],"(aaa)"))</f>
        <v/>
      </c>
      <c r="C16" s="17" t="s">
        <v>24</v>
      </c>
      <c r="D16" s="95" t="s">
        <v>25</v>
      </c>
      <c r="E16" s="18" t="s">
        <v>24</v>
      </c>
      <c r="F16" s="143" t="s">
        <v>36</v>
      </c>
      <c r="G1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48" t="s">
        <v>26</v>
      </c>
      <c r="I1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50" t="s">
        <v>27</v>
      </c>
      <c r="K16" s="51">
        <f>IFERROR((テーブル141523242526[[#This Row],[列5]]+テーブル141523242526[[#This Row],[列7]]/60)*$C$5,"")</f>
        <v>0</v>
      </c>
      <c r="L16" s="52" t="s">
        <v>7</v>
      </c>
      <c r="M16" s="57"/>
      <c r="N16" s="54"/>
      <c r="O16" s="75"/>
      <c r="P16" s="44"/>
    </row>
    <row r="17" spans="1:16" ht="22.5" customHeight="1">
      <c r="A17" s="22"/>
      <c r="B17" s="55" t="str">
        <f>IF(テーブル141523242526[[#This Row],[列1]]="",
    "",
    TEXT(テーブル141523242526[[#This Row],[列1]],"(aaa)"))</f>
        <v/>
      </c>
      <c r="C17" s="17" t="s">
        <v>24</v>
      </c>
      <c r="D17" s="95" t="s">
        <v>25</v>
      </c>
      <c r="E17" s="18" t="s">
        <v>24</v>
      </c>
      <c r="F17" s="143" t="s">
        <v>36</v>
      </c>
      <c r="G1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48" t="s">
        <v>26</v>
      </c>
      <c r="I1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50" t="s">
        <v>27</v>
      </c>
      <c r="K17" s="51">
        <f>IFERROR((テーブル141523242526[[#This Row],[列5]]+テーブル141523242526[[#This Row],[列7]]/60)*$C$5,"")</f>
        <v>0</v>
      </c>
      <c r="L17" s="52" t="s">
        <v>7</v>
      </c>
      <c r="M17" s="57"/>
      <c r="N17" s="54"/>
      <c r="O17" s="75"/>
      <c r="P17" s="44"/>
    </row>
    <row r="18" spans="1:16" ht="22.5" customHeight="1">
      <c r="A18" s="22"/>
      <c r="B18" s="55" t="str">
        <f>IF(テーブル141523242526[[#This Row],[列1]]="",
    "",
    TEXT(テーブル141523242526[[#This Row],[列1]],"(aaa)"))</f>
        <v/>
      </c>
      <c r="C18" s="17" t="s">
        <v>24</v>
      </c>
      <c r="D18" s="95" t="s">
        <v>25</v>
      </c>
      <c r="E18" s="18" t="s">
        <v>24</v>
      </c>
      <c r="F18" s="143" t="s">
        <v>36</v>
      </c>
      <c r="G1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48" t="s">
        <v>26</v>
      </c>
      <c r="I1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50" t="s">
        <v>27</v>
      </c>
      <c r="K18" s="51">
        <f>IFERROR((テーブル141523242526[[#This Row],[列5]]+テーブル141523242526[[#This Row],[列7]]/60)*$C$5,"")</f>
        <v>0</v>
      </c>
      <c r="L18" s="52" t="s">
        <v>7</v>
      </c>
      <c r="M18" s="57"/>
      <c r="N18" s="54"/>
      <c r="O18" s="75"/>
      <c r="P18" s="44"/>
    </row>
    <row r="19" spans="1:16" ht="22.5" customHeight="1">
      <c r="A19" s="22"/>
      <c r="B19" s="55" t="str">
        <f>IF(テーブル141523242526[[#This Row],[列1]]="",
    "",
    TEXT(テーブル141523242526[[#This Row],[列1]],"(aaa)"))</f>
        <v/>
      </c>
      <c r="C19" s="17" t="s">
        <v>24</v>
      </c>
      <c r="D19" s="95" t="s">
        <v>25</v>
      </c>
      <c r="E19" s="18" t="s">
        <v>24</v>
      </c>
      <c r="F19" s="143" t="s">
        <v>36</v>
      </c>
      <c r="G1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48" t="s">
        <v>26</v>
      </c>
      <c r="I1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50" t="s">
        <v>27</v>
      </c>
      <c r="K19" s="51">
        <f>IFERROR((テーブル141523242526[[#This Row],[列5]]+テーブル141523242526[[#This Row],[列7]]/60)*$C$5,"")</f>
        <v>0</v>
      </c>
      <c r="L19" s="52" t="s">
        <v>7</v>
      </c>
      <c r="M19" s="57"/>
      <c r="N19" s="54"/>
      <c r="O19" s="75"/>
      <c r="P19" s="44"/>
    </row>
    <row r="20" spans="1:16" ht="22.5" customHeight="1">
      <c r="A20" s="22"/>
      <c r="B20" s="55" t="str">
        <f>IF(テーブル141523242526[[#This Row],[列1]]="",
    "",
    TEXT(テーブル141523242526[[#This Row],[列1]],"(aaa)"))</f>
        <v/>
      </c>
      <c r="C20" s="17" t="s">
        <v>24</v>
      </c>
      <c r="D20" s="95" t="s">
        <v>25</v>
      </c>
      <c r="E20" s="18" t="s">
        <v>24</v>
      </c>
      <c r="F20" s="143" t="s">
        <v>36</v>
      </c>
      <c r="G2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48" t="s">
        <v>26</v>
      </c>
      <c r="I2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50" t="s">
        <v>27</v>
      </c>
      <c r="K20" s="51">
        <f>IFERROR((テーブル141523242526[[#This Row],[列5]]+テーブル141523242526[[#This Row],[列7]]/60)*$C$5,"")</f>
        <v>0</v>
      </c>
      <c r="L20" s="52" t="s">
        <v>7</v>
      </c>
      <c r="M20" s="57"/>
      <c r="N20" s="54"/>
      <c r="O20" s="75"/>
      <c r="P20" s="44"/>
    </row>
    <row r="21" spans="1:16" ht="22.5" customHeight="1">
      <c r="A21" s="22"/>
      <c r="B21" s="55" t="str">
        <f>IF(テーブル141523242526[[#This Row],[列1]]="",
    "",
    TEXT(テーブル141523242526[[#This Row],[列1]],"(aaa)"))</f>
        <v/>
      </c>
      <c r="C21" s="17" t="s">
        <v>24</v>
      </c>
      <c r="D21" s="95" t="s">
        <v>25</v>
      </c>
      <c r="E21" s="18" t="s">
        <v>24</v>
      </c>
      <c r="F21" s="143" t="s">
        <v>36</v>
      </c>
      <c r="G2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48" t="s">
        <v>26</v>
      </c>
      <c r="I2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50" t="s">
        <v>27</v>
      </c>
      <c r="K21" s="51">
        <f>IFERROR((テーブル141523242526[[#This Row],[列5]]+テーブル141523242526[[#This Row],[列7]]/60)*$C$5,"")</f>
        <v>0</v>
      </c>
      <c r="L21" s="52" t="s">
        <v>7</v>
      </c>
      <c r="M21" s="57"/>
      <c r="N21" s="54"/>
      <c r="O21" s="75"/>
      <c r="P21" s="44"/>
    </row>
    <row r="22" spans="1:16" ht="22.5" customHeight="1">
      <c r="A22" s="22"/>
      <c r="B22" s="55" t="str">
        <f>IF(テーブル141523242526[[#This Row],[列1]]="",
    "",
    TEXT(テーブル141523242526[[#This Row],[列1]],"(aaa)"))</f>
        <v/>
      </c>
      <c r="C22" s="17" t="s">
        <v>24</v>
      </c>
      <c r="D22" s="95" t="s">
        <v>25</v>
      </c>
      <c r="E22" s="18" t="s">
        <v>24</v>
      </c>
      <c r="F22" s="143" t="s">
        <v>36</v>
      </c>
      <c r="G2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48" t="s">
        <v>26</v>
      </c>
      <c r="I2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50" t="s">
        <v>27</v>
      </c>
      <c r="K22" s="51">
        <f>IFERROR((テーブル141523242526[[#This Row],[列5]]+テーブル141523242526[[#This Row],[列7]]/60)*$C$5,"")</f>
        <v>0</v>
      </c>
      <c r="L22" s="52" t="s">
        <v>7</v>
      </c>
      <c r="M22" s="57"/>
      <c r="N22" s="54"/>
      <c r="O22" s="75"/>
      <c r="P22" s="44"/>
    </row>
    <row r="23" spans="1:16" ht="22.5" customHeight="1">
      <c r="A23" s="22"/>
      <c r="B23" s="55" t="str">
        <f>IF(テーブル141523242526[[#This Row],[列1]]="",
    "",
    TEXT(テーブル141523242526[[#This Row],[列1]],"(aaa)"))</f>
        <v/>
      </c>
      <c r="C23" s="17" t="s">
        <v>24</v>
      </c>
      <c r="D23" s="95" t="s">
        <v>25</v>
      </c>
      <c r="E23" s="18" t="s">
        <v>24</v>
      </c>
      <c r="F23" s="143" t="s">
        <v>36</v>
      </c>
      <c r="G2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48" t="s">
        <v>26</v>
      </c>
      <c r="I2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50" t="s">
        <v>27</v>
      </c>
      <c r="K23" s="51">
        <f>IFERROR((テーブル141523242526[[#This Row],[列5]]+テーブル141523242526[[#This Row],[列7]]/60)*$C$5,"")</f>
        <v>0</v>
      </c>
      <c r="L23" s="52" t="s">
        <v>7</v>
      </c>
      <c r="M23" s="57"/>
      <c r="N23" s="54"/>
      <c r="O23" s="75"/>
      <c r="P23" s="44"/>
    </row>
    <row r="24" spans="1:16" ht="22.5" customHeight="1">
      <c r="A24" s="22"/>
      <c r="B24" s="55" t="str">
        <f>IF(テーブル141523242526[[#This Row],[列1]]="",
    "",
    TEXT(テーブル141523242526[[#This Row],[列1]],"(aaa)"))</f>
        <v/>
      </c>
      <c r="C24" s="17" t="s">
        <v>24</v>
      </c>
      <c r="D24" s="95" t="s">
        <v>25</v>
      </c>
      <c r="E24" s="18" t="s">
        <v>24</v>
      </c>
      <c r="F24" s="143" t="s">
        <v>36</v>
      </c>
      <c r="G2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48" t="s">
        <v>26</v>
      </c>
      <c r="I2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50" t="s">
        <v>27</v>
      </c>
      <c r="K24" s="51">
        <f>IFERROR((テーブル141523242526[[#This Row],[列5]]+テーブル141523242526[[#This Row],[列7]]/60)*$C$5,"")</f>
        <v>0</v>
      </c>
      <c r="L24" s="52" t="s">
        <v>7</v>
      </c>
      <c r="M24" s="53"/>
      <c r="N24" s="54"/>
      <c r="O24" s="75"/>
      <c r="P24" s="44"/>
    </row>
    <row r="25" spans="1:16" ht="22.5" customHeight="1">
      <c r="A25" s="22"/>
      <c r="B25" s="55" t="str">
        <f>IF(テーブル141523242526[[#This Row],[列1]]="",
    "",
    TEXT(テーブル141523242526[[#This Row],[列1]],"(aaa)"))</f>
        <v/>
      </c>
      <c r="C25" s="17" t="s">
        <v>24</v>
      </c>
      <c r="D25" s="95" t="s">
        <v>25</v>
      </c>
      <c r="E25" s="18" t="s">
        <v>24</v>
      </c>
      <c r="F25" s="143" t="s">
        <v>36</v>
      </c>
      <c r="G2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48" t="s">
        <v>26</v>
      </c>
      <c r="I2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50" t="s">
        <v>27</v>
      </c>
      <c r="K25" s="51">
        <f>IFERROR((テーブル141523242526[[#This Row],[列5]]+テーブル141523242526[[#This Row],[列7]]/60)*$C$5,"")</f>
        <v>0</v>
      </c>
      <c r="L25" s="52" t="s">
        <v>7</v>
      </c>
      <c r="M25" s="57"/>
      <c r="N25" s="54"/>
      <c r="O25" s="75"/>
      <c r="P25" s="44"/>
    </row>
    <row r="26" spans="1:16" ht="22.5" customHeight="1">
      <c r="A26" s="22"/>
      <c r="B26" s="55" t="str">
        <f>IF(テーブル141523242526[[#This Row],[列1]]="",
    "",
    TEXT(テーブル141523242526[[#This Row],[列1]],"(aaa)"))</f>
        <v/>
      </c>
      <c r="C26" s="17" t="s">
        <v>24</v>
      </c>
      <c r="D26" s="95" t="s">
        <v>25</v>
      </c>
      <c r="E26" s="18" t="s">
        <v>24</v>
      </c>
      <c r="F26" s="143" t="s">
        <v>36</v>
      </c>
      <c r="G2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48" t="s">
        <v>26</v>
      </c>
      <c r="I2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50" t="s">
        <v>27</v>
      </c>
      <c r="K26" s="51">
        <f>IFERROR((テーブル141523242526[[#This Row],[列5]]+テーブル141523242526[[#This Row],[列7]]/60)*$C$5,"")</f>
        <v>0</v>
      </c>
      <c r="L26" s="52" t="s">
        <v>7</v>
      </c>
      <c r="M26" s="57"/>
      <c r="N26" s="54"/>
      <c r="O26" s="75"/>
      <c r="P26" s="44"/>
    </row>
    <row r="27" spans="1:16" ht="22.5" customHeight="1">
      <c r="A27" s="22"/>
      <c r="B27" s="55" t="str">
        <f>IF(テーブル141523242526[[#This Row],[列1]]="",
    "",
    TEXT(テーブル141523242526[[#This Row],[列1]],"(aaa)"))</f>
        <v/>
      </c>
      <c r="C27" s="17" t="s">
        <v>24</v>
      </c>
      <c r="D27" s="95" t="s">
        <v>25</v>
      </c>
      <c r="E27" s="18" t="s">
        <v>24</v>
      </c>
      <c r="F27" s="143" t="s">
        <v>36</v>
      </c>
      <c r="G2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48" t="s">
        <v>26</v>
      </c>
      <c r="I2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50" t="s">
        <v>27</v>
      </c>
      <c r="K27" s="51">
        <f>IFERROR((テーブル141523242526[[#This Row],[列5]]+テーブル141523242526[[#This Row],[列7]]/60)*$C$5,"")</f>
        <v>0</v>
      </c>
      <c r="L27" s="52" t="s">
        <v>7</v>
      </c>
      <c r="M27" s="57"/>
      <c r="N27" s="54"/>
      <c r="O27" s="75"/>
      <c r="P27" s="44"/>
    </row>
    <row r="28" spans="1:16" ht="22.5" customHeight="1">
      <c r="A28" s="22"/>
      <c r="B28" s="55" t="str">
        <f>IF(テーブル141523242526[[#This Row],[列1]]="",
    "",
    TEXT(テーブル141523242526[[#This Row],[列1]],"(aaa)"))</f>
        <v/>
      </c>
      <c r="C28" s="17" t="s">
        <v>24</v>
      </c>
      <c r="D28" s="95" t="s">
        <v>25</v>
      </c>
      <c r="E28" s="18" t="s">
        <v>24</v>
      </c>
      <c r="F28" s="143" t="s">
        <v>36</v>
      </c>
      <c r="G2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48" t="s">
        <v>26</v>
      </c>
      <c r="I2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50" t="s">
        <v>27</v>
      </c>
      <c r="K28" s="51">
        <f>IFERROR((テーブル141523242526[[#This Row],[列5]]+テーブル141523242526[[#This Row],[列7]]/60)*$C$5,"")</f>
        <v>0</v>
      </c>
      <c r="L28" s="52" t="s">
        <v>7</v>
      </c>
      <c r="M28" s="57"/>
      <c r="N28" s="54"/>
      <c r="O28" s="75"/>
      <c r="P28" s="44"/>
    </row>
    <row r="29" spans="1:16" ht="22.5" customHeight="1">
      <c r="A29" s="22"/>
      <c r="B29" s="55" t="str">
        <f>IF(テーブル141523242526[[#This Row],[列1]]="",
    "",
    TEXT(テーブル141523242526[[#This Row],[列1]],"(aaa)"))</f>
        <v/>
      </c>
      <c r="C29" s="17" t="s">
        <v>24</v>
      </c>
      <c r="D29" s="95" t="s">
        <v>25</v>
      </c>
      <c r="E29" s="18" t="s">
        <v>24</v>
      </c>
      <c r="F29" s="143" t="s">
        <v>36</v>
      </c>
      <c r="G2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48" t="s">
        <v>26</v>
      </c>
      <c r="I2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50" t="s">
        <v>27</v>
      </c>
      <c r="K29" s="51">
        <f>IFERROR((テーブル141523242526[[#This Row],[列5]]+テーブル141523242526[[#This Row],[列7]]/60)*$C$5,"")</f>
        <v>0</v>
      </c>
      <c r="L29" s="52" t="s">
        <v>7</v>
      </c>
      <c r="M29" s="57"/>
      <c r="N29" s="54"/>
      <c r="O29" s="75"/>
      <c r="P29" s="44"/>
    </row>
    <row r="30" spans="1:16" ht="22.5" customHeight="1" thickBot="1">
      <c r="A30" s="23"/>
      <c r="B30" s="58" t="str">
        <f>IF(テーブル141523242526[[#This Row],[列1]]="",
    "",
    TEXT(テーブル141523242526[[#This Row],[列1]],"(aaa)"))</f>
        <v/>
      </c>
      <c r="C30" s="19" t="s">
        <v>24</v>
      </c>
      <c r="D30" s="59" t="s">
        <v>25</v>
      </c>
      <c r="E30" s="144" t="s">
        <v>24</v>
      </c>
      <c r="F30" s="20" t="s">
        <v>36</v>
      </c>
      <c r="G30" s="60">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61" t="s">
        <v>26</v>
      </c>
      <c r="I30" s="62"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63" t="s">
        <v>27</v>
      </c>
      <c r="K30" s="64">
        <f>IFERROR((テーブル141523242526[[#This Row],[列5]]+テーブル141523242526[[#This Row],[列7]]/60)*$C$5,"")</f>
        <v>0</v>
      </c>
      <c r="L30" s="65" t="s">
        <v>7</v>
      </c>
      <c r="M30" s="66"/>
      <c r="N30" s="67"/>
      <c r="O30" s="75"/>
      <c r="P30" s="44"/>
    </row>
    <row r="31" spans="1:16" ht="22.5" customHeight="1" thickBot="1">
      <c r="A31" s="183" t="s">
        <v>31</v>
      </c>
      <c r="B31" s="184"/>
      <c r="C31" s="185"/>
      <c r="D31" s="186"/>
      <c r="E31" s="187"/>
      <c r="F31" s="93"/>
      <c r="G31" s="188">
        <f>SUM(テーブル141523242526[[#All],[列5]])+SUM(テーブル141523242526[[#All],[列7]])/60</f>
        <v>0</v>
      </c>
      <c r="H31" s="189"/>
      <c r="I31" s="190" t="s">
        <v>28</v>
      </c>
      <c r="J31" s="191"/>
      <c r="K31" s="68">
        <f>SUM(テーブル141523242526[[#All],[列9]])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workbookViewId="0">
      <selection activeCell="B3" sqref="B3:F3"/>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158" t="s">
        <v>55</v>
      </c>
      <c r="B1" s="158"/>
      <c r="C1" s="158"/>
      <c r="D1" s="158"/>
      <c r="E1" s="158"/>
      <c r="F1" s="158"/>
      <c r="G1" s="158"/>
      <c r="H1" s="158"/>
      <c r="I1" s="158"/>
      <c r="J1" s="158"/>
      <c r="K1" s="1"/>
      <c r="L1" s="1"/>
      <c r="M1" s="1"/>
      <c r="N1" s="1"/>
      <c r="O1" s="1"/>
      <c r="P1" s="1"/>
      <c r="Q1" s="1"/>
      <c r="R1" s="1"/>
    </row>
    <row r="2" spans="1:18" ht="21.75" customHeight="1">
      <c r="A2" s="163" t="s">
        <v>56</v>
      </c>
      <c r="B2" s="163"/>
      <c r="C2" s="163"/>
      <c r="D2" s="163"/>
      <c r="E2" s="163"/>
      <c r="F2" s="163"/>
      <c r="G2" s="163"/>
      <c r="H2" s="163"/>
      <c r="I2" s="163"/>
      <c r="J2" s="163"/>
      <c r="K2" s="1"/>
      <c r="L2" s="1"/>
      <c r="M2" s="1"/>
      <c r="N2" s="1"/>
      <c r="O2" s="1"/>
      <c r="P2" s="1"/>
      <c r="Q2" s="1"/>
      <c r="R2" s="1"/>
    </row>
    <row r="3" spans="1:18" ht="33" customHeight="1" thickBot="1">
      <c r="A3" s="83" t="s">
        <v>0</v>
      </c>
      <c r="B3" s="162" t="str">
        <f>IF('人件費総括表・実績（様式7号別紙2-1-1）'!$B$3="",
     "",
     '人件費総括表・実績（様式7号別紙2-1-1）'!$B$3)</f>
        <v/>
      </c>
      <c r="C3" s="162"/>
      <c r="D3" s="162"/>
      <c r="E3" s="162"/>
      <c r="F3" s="162"/>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154" t="s">
        <v>1</v>
      </c>
      <c r="B5" s="159" t="s">
        <v>2</v>
      </c>
      <c r="C5" s="160"/>
      <c r="D5" s="160"/>
      <c r="E5" s="161"/>
      <c r="F5" s="4" t="s">
        <v>3</v>
      </c>
      <c r="G5" s="164" t="s">
        <v>4</v>
      </c>
      <c r="H5" s="165"/>
      <c r="I5" s="156" t="s">
        <v>5</v>
      </c>
      <c r="J5" s="4" t="s">
        <v>6</v>
      </c>
      <c r="K5" s="1"/>
      <c r="L5" s="1"/>
      <c r="M5" s="1"/>
      <c r="N5" s="1"/>
      <c r="O5" s="1"/>
      <c r="P5" s="1"/>
      <c r="Q5" s="1"/>
      <c r="R5" s="1"/>
    </row>
    <row r="6" spans="1:18" ht="37.5" customHeight="1">
      <c r="A6" s="80"/>
      <c r="B6" s="10"/>
      <c r="C6" s="76" t="s">
        <v>28</v>
      </c>
      <c r="D6" s="77"/>
      <c r="E6" s="78" t="s">
        <v>27</v>
      </c>
      <c r="F6" s="11"/>
      <c r="G6" s="12">
        <f>直接人件費総括表4[[#This Row],[列3]]*直接人件費総括表4[[#This Row],[列7]]+直接人件費総括表4[[#This Row],[列5]]/60*直接人件費総括表4[[#This Row],[列7]]</f>
        <v>0</v>
      </c>
      <c r="H6" s="7" t="s">
        <v>7</v>
      </c>
      <c r="I6" s="6" t="s">
        <v>8</v>
      </c>
      <c r="J6" s="7"/>
      <c r="K6" s="1"/>
      <c r="L6" s="1"/>
      <c r="M6" s="1"/>
      <c r="N6" s="1"/>
      <c r="O6" s="1"/>
      <c r="P6" s="1"/>
      <c r="Q6" s="1"/>
      <c r="R6" s="1"/>
    </row>
    <row r="7" spans="1:18" ht="37.5" customHeight="1">
      <c r="A7" s="80"/>
      <c r="B7" s="10"/>
      <c r="C7" s="76" t="s">
        <v>28</v>
      </c>
      <c r="D7" s="77"/>
      <c r="E7" s="78" t="s">
        <v>27</v>
      </c>
      <c r="F7" s="11"/>
      <c r="G7" s="13">
        <f>直接人件費総括表4[[#This Row],[列3]]*直接人件費総括表4[[#This Row],[列7]]+直接人件費総括表4[[#This Row],[列5]]/60*直接人件費総括表4[[#This Row],[列7]]</f>
        <v>0</v>
      </c>
      <c r="H7" s="7" t="s">
        <v>7</v>
      </c>
      <c r="I7" s="6" t="s">
        <v>8</v>
      </c>
      <c r="J7" s="7"/>
      <c r="K7" s="1"/>
      <c r="L7" s="1"/>
      <c r="M7" s="1"/>
      <c r="N7" s="1"/>
      <c r="O7" s="1"/>
      <c r="P7" s="1"/>
      <c r="Q7" s="1"/>
      <c r="R7" s="1"/>
    </row>
    <row r="8" spans="1:18" ht="37.5" customHeight="1">
      <c r="A8" s="80"/>
      <c r="B8" s="10"/>
      <c r="C8" s="76" t="s">
        <v>28</v>
      </c>
      <c r="D8" s="77"/>
      <c r="E8" s="78" t="s">
        <v>27</v>
      </c>
      <c r="F8" s="11"/>
      <c r="G8" s="12">
        <f>直接人件費総括表4[[#This Row],[列3]]*直接人件費総括表4[[#This Row],[列7]]+直接人件費総括表4[[#This Row],[列5]]/60*直接人件費総括表4[[#This Row],[列7]]</f>
        <v>0</v>
      </c>
      <c r="H8" s="7" t="s">
        <v>7</v>
      </c>
      <c r="I8" s="6" t="s">
        <v>8</v>
      </c>
      <c r="J8" s="7"/>
      <c r="K8" s="1"/>
      <c r="L8" s="1"/>
      <c r="M8" s="1"/>
      <c r="N8" s="1"/>
      <c r="O8" s="1"/>
      <c r="P8" s="1"/>
      <c r="Q8" s="1"/>
      <c r="R8" s="1"/>
    </row>
    <row r="9" spans="1:18" ht="37.5" customHeight="1">
      <c r="A9" s="80"/>
      <c r="B9" s="10"/>
      <c r="C9" s="76" t="s">
        <v>28</v>
      </c>
      <c r="D9" s="77"/>
      <c r="E9" s="78" t="s">
        <v>27</v>
      </c>
      <c r="F9" s="11"/>
      <c r="G9" s="12">
        <f>直接人件費総括表4[[#This Row],[列3]]*直接人件費総括表4[[#This Row],[列7]]+直接人件費総括表4[[#This Row],[列5]]/60*直接人件費総括表4[[#This Row],[列7]]</f>
        <v>0</v>
      </c>
      <c r="H9" s="7" t="s">
        <v>7</v>
      </c>
      <c r="I9" s="6" t="s">
        <v>8</v>
      </c>
      <c r="J9" s="7"/>
      <c r="K9" s="1"/>
      <c r="L9" s="1"/>
      <c r="M9" s="1"/>
      <c r="N9" s="1"/>
      <c r="O9" s="1"/>
      <c r="P9" s="1"/>
      <c r="Q9" s="1"/>
      <c r="R9" s="1"/>
    </row>
    <row r="10" spans="1:18" ht="37.5" customHeight="1">
      <c r="A10" s="80"/>
      <c r="B10" s="10"/>
      <c r="C10" s="76" t="s">
        <v>28</v>
      </c>
      <c r="D10" s="77"/>
      <c r="E10" s="78" t="s">
        <v>27</v>
      </c>
      <c r="F10" s="11"/>
      <c r="G10" s="13">
        <f>直接人件費総括表4[[#This Row],[列3]]*直接人件費総括表4[[#This Row],[列7]]+直接人件費総括表4[[#This Row],[列5]]/60*直接人件費総括表4[[#This Row],[列7]]</f>
        <v>0</v>
      </c>
      <c r="H10" s="7" t="s">
        <v>7</v>
      </c>
      <c r="I10" s="6" t="s">
        <v>8</v>
      </c>
      <c r="J10" s="7"/>
      <c r="K10" s="1"/>
      <c r="L10" s="1"/>
      <c r="M10" s="1"/>
      <c r="N10" s="1"/>
      <c r="O10" s="1"/>
      <c r="P10" s="1"/>
      <c r="Q10" s="1"/>
      <c r="R10" s="1"/>
    </row>
    <row r="11" spans="1:18" ht="37.5" customHeight="1">
      <c r="A11" s="80"/>
      <c r="B11" s="10"/>
      <c r="C11" s="76" t="s">
        <v>28</v>
      </c>
      <c r="D11" s="77"/>
      <c r="E11" s="78" t="s">
        <v>27</v>
      </c>
      <c r="F11" s="11"/>
      <c r="G11" s="12">
        <f>直接人件費総括表4[[#This Row],[列3]]*直接人件費総括表4[[#This Row],[列7]]+直接人件費総括表4[[#This Row],[列5]]/60*直接人件費総括表4[[#This Row],[列7]]</f>
        <v>0</v>
      </c>
      <c r="H11" s="7" t="s">
        <v>7</v>
      </c>
      <c r="I11" s="6" t="s">
        <v>8</v>
      </c>
      <c r="J11" s="7"/>
      <c r="K11" s="1"/>
      <c r="L11" s="1"/>
      <c r="M11" s="1"/>
      <c r="N11" s="1"/>
      <c r="O11" s="1"/>
      <c r="P11" s="1"/>
      <c r="Q11" s="1"/>
      <c r="R11" s="1"/>
    </row>
    <row r="12" spans="1:18" ht="37.5" customHeight="1">
      <c r="A12" s="80"/>
      <c r="B12" s="10"/>
      <c r="C12" s="76" t="s">
        <v>28</v>
      </c>
      <c r="D12" s="77"/>
      <c r="E12" s="78" t="s">
        <v>27</v>
      </c>
      <c r="F12" s="11"/>
      <c r="G12" s="14">
        <f>直接人件費総括表4[[#This Row],[列3]]*直接人件費総括表4[[#This Row],[列7]]+直接人件費総括表4[[#This Row],[列5]]/60*直接人件費総括表4[[#This Row],[列7]]</f>
        <v>0</v>
      </c>
      <c r="H12" s="9" t="s">
        <v>7</v>
      </c>
      <c r="I12" s="6" t="s">
        <v>8</v>
      </c>
      <c r="J12" s="7"/>
      <c r="K12" s="1"/>
      <c r="L12" s="1"/>
      <c r="M12" s="1"/>
      <c r="N12" s="1"/>
      <c r="O12" s="1"/>
      <c r="P12" s="1"/>
      <c r="Q12" s="1"/>
      <c r="R12" s="1"/>
    </row>
    <row r="13" spans="1:18" ht="37.5" customHeight="1">
      <c r="A13" s="155" t="s">
        <v>9</v>
      </c>
      <c r="B13" s="84">
        <f>SUBTOTAL(109,直接人件費総括表4[列3])
  +ROUNDDOWN(SUBTOTAL(109,直接人件費総括表4[列5])/60,0)</f>
        <v>0</v>
      </c>
      <c r="C13" s="76" t="s">
        <v>28</v>
      </c>
      <c r="D13" s="85">
        <f>IF(SUBTOTAL(109,直接人件費総括表4[列5])&gt;=60,
     MOD(SUBTOTAL(109,直接人件費総括表4[列5]),60),
     SUBTOTAL(109,直接人件費総括表4[列5]))</f>
        <v>0</v>
      </c>
      <c r="E13" s="78" t="s">
        <v>27</v>
      </c>
      <c r="F13" s="82"/>
      <c r="G13" s="12">
        <f>SUBTOTAL(109,直接人件費総括表4[列8])</f>
        <v>0</v>
      </c>
      <c r="H13" s="8" t="s">
        <v>7</v>
      </c>
      <c r="I13" s="86"/>
      <c r="J13" s="82"/>
      <c r="K13" s="1"/>
      <c r="L13" s="1"/>
      <c r="M13" s="1"/>
      <c r="N13" s="1"/>
      <c r="O13" s="1"/>
      <c r="P13" s="1"/>
      <c r="Q13" s="1"/>
      <c r="R13" s="1"/>
    </row>
    <row r="14" spans="1:18">
      <c r="A14" s="1"/>
      <c r="B14" s="1"/>
      <c r="C14" s="1"/>
      <c r="D14" s="1"/>
      <c r="E14" s="1"/>
      <c r="F14" s="1"/>
      <c r="G14" s="1"/>
      <c r="H14" s="1"/>
      <c r="I14" s="1"/>
      <c r="J14" s="1"/>
      <c r="K14" s="1"/>
      <c r="L14" s="1"/>
      <c r="M14" s="1"/>
      <c r="N14" s="1"/>
      <c r="O14" s="1"/>
      <c r="P14" s="1"/>
      <c r="Q14" s="1"/>
      <c r="R14" s="1"/>
    </row>
    <row r="15" spans="1:18">
      <c r="A15" s="1" t="s">
        <v>10</v>
      </c>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A2:J2"/>
    <mergeCell ref="B3:F3"/>
    <mergeCell ref="B5:E5"/>
    <mergeCell ref="G5:H5"/>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B5" sqref="B5:F5"/>
    </sheetView>
  </sheetViews>
  <sheetFormatPr defaultRowHeight="20.100000000000001" customHeight="1"/>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c r="A1" s="98" t="s">
        <v>57</v>
      </c>
    </row>
    <row r="2" spans="1:11" ht="30" customHeight="1">
      <c r="A2" s="166" t="s">
        <v>30</v>
      </c>
      <c r="B2" s="166"/>
      <c r="C2" s="166"/>
      <c r="D2" s="166"/>
      <c r="E2" s="166"/>
      <c r="F2" s="166"/>
    </row>
    <row r="3" spans="1:11" ht="22.5" customHeight="1" thickBot="1">
      <c r="A3" s="167" t="s">
        <v>11</v>
      </c>
      <c r="B3" s="167"/>
      <c r="C3" s="167"/>
      <c r="D3" s="167"/>
      <c r="E3" s="167"/>
      <c r="F3" s="167"/>
      <c r="G3" s="101"/>
      <c r="H3" s="101"/>
      <c r="I3" s="101"/>
      <c r="J3" s="101"/>
      <c r="K3" s="101"/>
    </row>
    <row r="4" spans="1:11" ht="22.5" customHeight="1" thickBot="1">
      <c r="A4" s="140" t="s">
        <v>39</v>
      </c>
      <c r="B4" s="168" t="s">
        <v>40</v>
      </c>
      <c r="C4" s="169"/>
      <c r="D4" s="169"/>
      <c r="E4" s="169"/>
      <c r="F4" s="170"/>
      <c r="G4" s="101"/>
      <c r="H4" s="101"/>
      <c r="I4" s="101"/>
      <c r="J4" s="101"/>
      <c r="K4" s="101"/>
    </row>
    <row r="5" spans="1:11" ht="45" customHeight="1" thickBot="1">
      <c r="A5" s="97" t="s">
        <v>49</v>
      </c>
      <c r="B5" s="171"/>
      <c r="C5" s="172"/>
      <c r="D5" s="172"/>
      <c r="E5" s="172"/>
      <c r="F5" s="173"/>
      <c r="G5" s="101"/>
    </row>
    <row r="6" spans="1:11" s="104" customFormat="1" ht="45" customHeight="1" thickBot="1">
      <c r="A6" s="96" t="s">
        <v>12</v>
      </c>
      <c r="B6" s="96" t="s">
        <v>47</v>
      </c>
      <c r="C6" s="96" t="s">
        <v>46</v>
      </c>
      <c r="D6" s="96" t="s">
        <v>48</v>
      </c>
      <c r="E6" s="96" t="s">
        <v>13</v>
      </c>
      <c r="F6" s="96" t="s">
        <v>45</v>
      </c>
      <c r="G6" s="103"/>
    </row>
    <row r="7" spans="1:11" s="108" customFormat="1" ht="30" customHeight="1" thickBot="1">
      <c r="A7" s="105" t="str">
        <f ca="1">①年月!A2</f>
        <v>①年月</v>
      </c>
      <c r="B7" s="152"/>
      <c r="C7" s="105">
        <f>LOOKUP(MIN(テーブル1643[総支給額
（円、A）]),テーブル1544[円以上],テーブル1544[円])</f>
        <v>0</v>
      </c>
      <c r="D7" s="135">
        <f>①年月!G31</f>
        <v>0</v>
      </c>
      <c r="E7" s="106">
        <f>テーブル1643[[#This Row],[人件費単価
（円、B）]]*テーブル1643[[#This Row],[従事時間
(時間、C） ]]</f>
        <v>0</v>
      </c>
      <c r="F7" s="106">
        <f>IF(テーブル1643[[#This Row],[総支給額
（円、A）]]&lt;=テーブル1643[[#This Row],[算定額
(D)=(B)X(C)]],テーブル1643[[#This Row],[総支給額
（円、A）]],テーブル1643[[#This Row],[算定額
(D)=(B)X(C)]])</f>
        <v>0</v>
      </c>
      <c r="G7" s="107"/>
    </row>
    <row r="8" spans="1:11" s="108" customFormat="1" ht="30" customHeight="1" thickBot="1">
      <c r="A8" s="105" t="str">
        <f ca="1">②年月!A2</f>
        <v>②年月</v>
      </c>
      <c r="B8" s="152"/>
      <c r="C8" s="105">
        <f>LOOKUP(MIN(テーブル1643[総支給額
（円、A）]),テーブル1544[円以上],テーブル1544[円])</f>
        <v>0</v>
      </c>
      <c r="D8" s="135">
        <f>②年月!G31</f>
        <v>0</v>
      </c>
      <c r="E8" s="106">
        <f>テーブル1643[[#This Row],[人件費単価
（円、B）]]*テーブル1643[[#This Row],[従事時間
(時間、C） ]]</f>
        <v>0</v>
      </c>
      <c r="F8" s="106">
        <f>IF(テーブル1643[[#This Row],[総支給額
（円、A）]]&lt;=テーブル1643[[#This Row],[算定額
(D)=(B)X(C)]],テーブル1643[[#This Row],[総支給額
（円、A）]],テーブル1643[[#This Row],[算定額
(D)=(B)X(C)]])</f>
        <v>0</v>
      </c>
      <c r="G8" s="107"/>
    </row>
    <row r="9" spans="1:11" s="108" customFormat="1" ht="30" customHeight="1" thickBot="1">
      <c r="A9" s="105" t="str">
        <f ca="1">③年月!A2</f>
        <v>③年月</v>
      </c>
      <c r="B9" s="153"/>
      <c r="C9" s="105">
        <f>LOOKUP(MIN(テーブル1643[総支給額
（円、A）]),テーブル1544[円以上],テーブル1544[円])</f>
        <v>0</v>
      </c>
      <c r="D9" s="135">
        <f>③年月!G31</f>
        <v>0</v>
      </c>
      <c r="E9" s="106">
        <f>テーブル1643[[#This Row],[人件費単価
（円、B）]]*テーブル1643[[#This Row],[従事時間
(時間、C） ]]</f>
        <v>0</v>
      </c>
      <c r="F9" s="106">
        <f>IF(テーブル1643[[#This Row],[総支給額
（円、A）]]&lt;=テーブル1643[[#This Row],[算定額
(D)=(B)X(C)]],テーブル1643[[#This Row],[総支給額
（円、A）]],テーブル1643[[#This Row],[算定額
(D)=(B)X(C)]])</f>
        <v>0</v>
      </c>
      <c r="G9" s="107"/>
    </row>
    <row r="10" spans="1:11" s="108" customFormat="1" ht="30" customHeight="1" thickBot="1">
      <c r="A10" s="105" t="str">
        <f ca="1">④年月!A2</f>
        <v>④年月</v>
      </c>
      <c r="B10" s="153"/>
      <c r="C10" s="105">
        <f>LOOKUP(MIN(テーブル1643[総支給額
（円、A）]),テーブル1544[円以上],テーブル1544[円])</f>
        <v>0</v>
      </c>
      <c r="D10" s="135">
        <f>④年月!G31</f>
        <v>0</v>
      </c>
      <c r="E10" s="106">
        <f>テーブル1643[[#This Row],[人件費単価
（円、B）]]*テーブル1643[[#This Row],[従事時間
(時間、C） ]]</f>
        <v>0</v>
      </c>
      <c r="F10" s="106">
        <f>IF(テーブル1643[[#This Row],[総支給額
（円、A）]]&lt;=テーブル1643[[#This Row],[算定額
(D)=(B)X(C)]],テーブル1643[[#This Row],[総支給額
（円、A）]],テーブル1643[[#This Row],[算定額
(D)=(B)X(C)]])</f>
        <v>0</v>
      </c>
      <c r="G10" s="107"/>
    </row>
    <row r="11" spans="1:11" s="108" customFormat="1" ht="30" customHeight="1" thickBot="1">
      <c r="A11" s="105" t="str">
        <f ca="1">⑤年月!A2</f>
        <v>⑤年月</v>
      </c>
      <c r="B11" s="153"/>
      <c r="C11" s="105">
        <f>LOOKUP(MIN(テーブル1643[総支給額
（円、A）]),テーブル1544[円以上],テーブル1544[円])</f>
        <v>0</v>
      </c>
      <c r="D11" s="135">
        <f>⑤年月!G31</f>
        <v>0</v>
      </c>
      <c r="E11" s="106">
        <f>テーブル1643[[#This Row],[人件費単価
（円、B）]]*テーブル1643[[#This Row],[従事時間
(時間、C） ]]</f>
        <v>0</v>
      </c>
      <c r="F11" s="106">
        <f>IF(テーブル1643[[#This Row],[総支給額
（円、A）]]&lt;=テーブル1643[[#This Row],[算定額
(D)=(B)X(C)]],テーブル1643[[#This Row],[総支給額
（円、A）]],テーブル1643[[#This Row],[算定額
(D)=(B)X(C)]])</f>
        <v>0</v>
      </c>
      <c r="G11" s="107"/>
    </row>
    <row r="12" spans="1:11" s="108" customFormat="1" ht="30" customHeight="1" thickBot="1">
      <c r="A12" s="105" t="str">
        <f ca="1">⑥年月!A2</f>
        <v>⑥年月</v>
      </c>
      <c r="B12" s="153"/>
      <c r="C12" s="105">
        <f>LOOKUP(MIN(テーブル1643[総支給額
（円、A）]),テーブル1544[円以上],テーブル1544[円])</f>
        <v>0</v>
      </c>
      <c r="D12" s="135">
        <f>⑥年月!G31</f>
        <v>0</v>
      </c>
      <c r="E12" s="106">
        <f>テーブル1643[[#This Row],[人件費単価
（円、B）]]*テーブル1643[[#This Row],[従事時間
(時間、C） ]]</f>
        <v>0</v>
      </c>
      <c r="F12" s="106">
        <f>IF(テーブル1643[[#This Row],[総支給額
（円、A）]]&lt;=テーブル1643[[#This Row],[算定額
(D)=(B)X(C)]],テーブル1643[[#This Row],[総支給額
（円、A）]],テーブル1643[[#This Row],[算定額
(D)=(B)X(C)]])</f>
        <v>0</v>
      </c>
      <c r="G12" s="107"/>
    </row>
    <row r="13" spans="1:11" s="108" customFormat="1" ht="30" customHeight="1" thickBot="1">
      <c r="A13" s="105" t="str">
        <f ca="1">⑦年月!A2</f>
        <v>⑦年月</v>
      </c>
      <c r="B13" s="153"/>
      <c r="C13" s="105">
        <f>LOOKUP(MIN(テーブル1643[総支給額
（円、A）]),テーブル1544[円以上],テーブル1544[円])</f>
        <v>0</v>
      </c>
      <c r="D13" s="135">
        <f>⑦年月!G31</f>
        <v>0</v>
      </c>
      <c r="E13" s="106">
        <f>テーブル1643[[#This Row],[人件費単価
（円、B）]]*テーブル1643[[#This Row],[従事時間
(時間、C） ]]</f>
        <v>0</v>
      </c>
      <c r="F13" s="106">
        <f>IF(テーブル1643[[#This Row],[総支給額
（円、A）]]&lt;=テーブル1643[[#This Row],[算定額
(D)=(B)X(C)]],テーブル1643[[#This Row],[総支給額
（円、A）]],テーブル1643[[#This Row],[算定額
(D)=(B)X(C)]])</f>
        <v>0</v>
      </c>
      <c r="G13" s="107"/>
    </row>
    <row r="14" spans="1:11" s="108" customFormat="1" ht="30" customHeight="1" thickBot="1">
      <c r="A14" s="105" t="str">
        <f ca="1">⑧年月!A2</f>
        <v>⑧年月</v>
      </c>
      <c r="B14" s="153"/>
      <c r="C14" s="105">
        <f>LOOKUP(MIN(テーブル1643[総支給額
（円、A）]),テーブル1544[円以上],テーブル1544[円])</f>
        <v>0</v>
      </c>
      <c r="D14" s="135">
        <f>⑧年月!G31</f>
        <v>0</v>
      </c>
      <c r="E14" s="106">
        <f>テーブル1643[[#This Row],[人件費単価
（円、B）]]*テーブル1643[[#This Row],[従事時間
(時間、C） ]]</f>
        <v>0</v>
      </c>
      <c r="F14" s="106">
        <f>IF(テーブル1643[[#This Row],[総支給額
（円、A）]]&lt;=テーブル1643[[#This Row],[算定額
(D)=(B)X(C)]],テーブル1643[[#This Row],[総支給額
（円、A）]],テーブル1643[[#This Row],[算定額
(D)=(B)X(C)]])</f>
        <v>0</v>
      </c>
      <c r="G14" s="107"/>
    </row>
    <row r="15" spans="1:11" s="108" customFormat="1" ht="30" customHeight="1" thickBot="1">
      <c r="A15" s="105" t="str">
        <f ca="1">⑨年月!A2</f>
        <v>⑨年月</v>
      </c>
      <c r="B15" s="153"/>
      <c r="C15" s="105">
        <f>LOOKUP(MIN(テーブル1643[総支給額
（円、A）]),テーブル1544[円以上],テーブル1544[円])</f>
        <v>0</v>
      </c>
      <c r="D15" s="135">
        <f>⑨年月!G31</f>
        <v>0</v>
      </c>
      <c r="E15" s="106">
        <f>テーブル1643[[#This Row],[人件費単価
（円、B）]]*テーブル1643[[#This Row],[従事時間
(時間、C） ]]</f>
        <v>0</v>
      </c>
      <c r="F15" s="106">
        <f>IF(テーブル1643[[#This Row],[総支給額
（円、A）]]&lt;=テーブル1643[[#This Row],[算定額
(D)=(B)X(C)]],テーブル1643[[#This Row],[総支給額
（円、A）]],テーブル1643[[#This Row],[算定額
(D)=(B)X(C)]])</f>
        <v>0</v>
      </c>
      <c r="G15" s="107"/>
    </row>
    <row r="16" spans="1:11" s="108" customFormat="1" ht="30" customHeight="1" thickBot="1">
      <c r="A16" s="105" t="str">
        <f ca="1">⑩年月!A2</f>
        <v>⑩年月</v>
      </c>
      <c r="B16" s="153"/>
      <c r="C16" s="105">
        <f>LOOKUP(MIN(テーブル1643[総支給額
（円、A）]),テーブル1544[円以上],テーブル1544[円])</f>
        <v>0</v>
      </c>
      <c r="D16" s="135">
        <f>⑩年月!G31</f>
        <v>0</v>
      </c>
      <c r="E16" s="106">
        <f>テーブル1643[[#This Row],[人件費単価
（円、B）]]*テーブル1643[[#This Row],[従事時間
(時間、C） ]]</f>
        <v>0</v>
      </c>
      <c r="F16" s="106">
        <f>IF(テーブル1643[[#This Row],[総支給額
（円、A）]]&lt;=テーブル1643[[#This Row],[算定額
(D)=(B)X(C)]],テーブル1643[[#This Row],[総支給額
（円、A）]],テーブル1643[[#This Row],[算定額
(D)=(B)X(C)]])</f>
        <v>0</v>
      </c>
      <c r="G16" s="107"/>
    </row>
    <row r="17" spans="1:11" s="108" customFormat="1" ht="30" customHeight="1" thickBot="1">
      <c r="A17" s="105" t="str">
        <f ca="1">⑪年月!A2</f>
        <v>⑪年月</v>
      </c>
      <c r="B17" s="153"/>
      <c r="C17" s="105">
        <f>LOOKUP(MIN(テーブル1643[総支給額
（円、A）]),テーブル1544[円以上],テーブル1544[円])</f>
        <v>0</v>
      </c>
      <c r="D17" s="135">
        <f>⑪年月!G31</f>
        <v>0</v>
      </c>
      <c r="E17" s="106">
        <f>テーブル1643[[#This Row],[人件費単価
（円、B）]]*テーブル1643[[#This Row],[従事時間
(時間、C） ]]</f>
        <v>0</v>
      </c>
      <c r="F17" s="106">
        <f>IF(テーブル1643[[#This Row],[総支給額
（円、A）]]&lt;=テーブル1643[[#This Row],[算定額
(D)=(B)X(C)]],テーブル1643[[#This Row],[総支給額
（円、A）]],テーブル1643[[#This Row],[算定額
(D)=(B)X(C)]])</f>
        <v>0</v>
      </c>
      <c r="G17" s="107"/>
    </row>
    <row r="18" spans="1:11" s="108" customFormat="1" ht="30" customHeight="1" thickBot="1">
      <c r="A18" s="105" t="str">
        <f ca="1">⑫年月!A2</f>
        <v>⑫年月</v>
      </c>
      <c r="B18" s="153"/>
      <c r="C18" s="102">
        <f>LOOKUP(MIN(テーブル1643[総支給額
（円、A）]),テーブル1544[円以上],テーブル1544[円])</f>
        <v>0</v>
      </c>
      <c r="D18" s="135">
        <f>⑫年月!G31</f>
        <v>0</v>
      </c>
      <c r="E18" s="109">
        <f>テーブル1643[[#This Row],[人件費単価
（円、B）]]*テーブル1643[[#This Row],[従事時間
(時間、C） ]]</f>
        <v>0</v>
      </c>
      <c r="F18" s="109">
        <f>IF(テーブル1643[[#This Row],[総支給額
（円、A）]]&lt;=テーブル1643[[#This Row],[算定額
(D)=(B)X(C)]],テーブル1643[[#This Row],[総支給額
（円、A）]],テーブル1643[[#This Row],[算定額
(D)=(B)X(C)]])</f>
        <v>0</v>
      </c>
      <c r="G18" s="107"/>
    </row>
    <row r="19" spans="1:11" s="108" customFormat="1" ht="30" customHeight="1" thickBot="1">
      <c r="A19" s="102" t="str">
        <f ca="1">⑬年月!A2</f>
        <v>⑬年月</v>
      </c>
      <c r="B19" s="153"/>
      <c r="C19" s="102">
        <f>LOOKUP(MIN(テーブル1643[総支給額
（円、A）]),テーブル1544[円以上],テーブル1544[円])</f>
        <v>0</v>
      </c>
      <c r="D19" s="135">
        <f>⑬年月!G31</f>
        <v>0</v>
      </c>
      <c r="E19" s="109">
        <f>テーブル1643[[#This Row],[人件費単価
（円、B）]]*テーブル1643[[#This Row],[従事時間
(時間、C） ]]</f>
        <v>0</v>
      </c>
      <c r="F19" s="109">
        <f>IF(テーブル1643[[#This Row],[総支給額
（円、A）]]&lt;=テーブル1643[[#This Row],[算定額
(D)=(B)X(C)]],テーブル1643[[#This Row],[総支給額
（円、A）]],テーブル1643[[#This Row],[算定額
(D)=(B)X(C)]])</f>
        <v>0</v>
      </c>
      <c r="G19" s="107"/>
    </row>
    <row r="20" spans="1:11" s="108" customFormat="1" ht="30" customHeight="1" thickBot="1">
      <c r="A20" s="102" t="str">
        <f ca="1">⑭年月!A2</f>
        <v>⑭年月</v>
      </c>
      <c r="B20" s="153"/>
      <c r="C20" s="102">
        <f>LOOKUP(MIN(テーブル1643[総支給額
（円、A）]),テーブル1544[円以上],テーブル1544[円])</f>
        <v>0</v>
      </c>
      <c r="D20" s="135">
        <f>⑭年月!G31</f>
        <v>0</v>
      </c>
      <c r="E20" s="109">
        <f>テーブル1643[[#This Row],[人件費単価
（円、B）]]*テーブル1643[[#This Row],[従事時間
(時間、C） ]]</f>
        <v>0</v>
      </c>
      <c r="F20" s="109">
        <f>IF(テーブル1643[[#This Row],[総支給額
（円、A）]]&lt;=テーブル1643[[#This Row],[算定額
(D)=(B)X(C)]],テーブル1643[[#This Row],[総支給額
（円、A）]],テーブル1643[[#This Row],[算定額
(D)=(B)X(C)]])</f>
        <v>0</v>
      </c>
      <c r="G20" s="107"/>
    </row>
    <row r="21" spans="1:11" s="108" customFormat="1" ht="30" customHeight="1" thickBot="1">
      <c r="A21" s="102" t="str">
        <f ca="1">⑮年月!A2</f>
        <v>⑮年月</v>
      </c>
      <c r="B21" s="153"/>
      <c r="C21" s="102">
        <f>LOOKUP(MIN(テーブル1643[総支給額
（円、A）]),テーブル1544[円以上],テーブル1544[円])</f>
        <v>0</v>
      </c>
      <c r="D21" s="135">
        <f>⑮年月!G31</f>
        <v>0</v>
      </c>
      <c r="E21" s="109">
        <f>テーブル1643[[#This Row],[人件費単価
（円、B）]]*テーブル1643[[#This Row],[従事時間
(時間、C） ]]</f>
        <v>0</v>
      </c>
      <c r="F21" s="109">
        <f>IF(テーブル1643[[#This Row],[総支給額
（円、A）]]&lt;=テーブル1643[[#This Row],[算定額
(D)=(B)X(C)]],テーブル1643[[#This Row],[総支給額
（円、A）]],テーブル1643[[#This Row],[算定額
(D)=(B)X(C)]])</f>
        <v>0</v>
      </c>
      <c r="G21" s="107"/>
    </row>
    <row r="22" spans="1:11" s="108" customFormat="1" ht="30" customHeight="1" thickBot="1">
      <c r="A22" s="102" t="str">
        <f ca="1">⑯年月!A2</f>
        <v>⑯年月</v>
      </c>
      <c r="B22" s="153"/>
      <c r="C22" s="102">
        <f>LOOKUP(MIN(テーブル1643[総支給額
（円、A）]),テーブル1544[円以上],テーブル1544[円])</f>
        <v>0</v>
      </c>
      <c r="D22" s="135">
        <f>⑯年月!G31</f>
        <v>0</v>
      </c>
      <c r="E22" s="109">
        <f>テーブル1643[[#This Row],[人件費単価
（円、B）]]*テーブル1643[[#This Row],[従事時間
(時間、C） ]]</f>
        <v>0</v>
      </c>
      <c r="F22" s="109">
        <f>IF(テーブル1643[[#This Row],[総支給額
（円、A）]]&lt;=テーブル1643[[#This Row],[算定額
(D)=(B)X(C)]],テーブル1643[[#This Row],[総支給額
（円、A）]],テーブル1643[[#This Row],[算定額
(D)=(B)X(C)]])</f>
        <v>0</v>
      </c>
      <c r="G22" s="107"/>
    </row>
    <row r="23" spans="1:11" s="108" customFormat="1" ht="30" customHeight="1" thickBot="1">
      <c r="A23" s="102" t="str">
        <f ca="1">⑰年月!A2</f>
        <v>⑰年月</v>
      </c>
      <c r="B23" s="153"/>
      <c r="C23" s="102">
        <f>LOOKUP(MIN(テーブル1643[総支給額
（円、A）]),テーブル1544[円以上],テーブル1544[円])</f>
        <v>0</v>
      </c>
      <c r="D23" s="135">
        <f>⑰年月!G31</f>
        <v>0</v>
      </c>
      <c r="E23" s="109">
        <f>テーブル1643[[#This Row],[人件費単価
（円、B）]]*テーブル1643[[#This Row],[従事時間
(時間、C） ]]</f>
        <v>0</v>
      </c>
      <c r="F23" s="109">
        <f>IF(テーブル1643[[#This Row],[総支給額
（円、A）]]&lt;=テーブル1643[[#This Row],[算定額
(D)=(B)X(C)]],テーブル1643[[#This Row],[総支給額
（円、A）]],テーブル1643[[#This Row],[算定額
(D)=(B)X(C)]])</f>
        <v>0</v>
      </c>
      <c r="G23" s="107"/>
    </row>
    <row r="24" spans="1:11" s="108" customFormat="1" ht="30" customHeight="1" thickBot="1">
      <c r="A24" s="102" t="str">
        <f ca="1">⑱年月!A2</f>
        <v>⑱年月</v>
      </c>
      <c r="B24" s="153"/>
      <c r="C24" s="102">
        <f>LOOKUP(MIN(テーブル1643[総支給額
（円、A）]),テーブル1544[円以上],テーブル1544[円])</f>
        <v>0</v>
      </c>
      <c r="D24" s="135">
        <f>⑱年月!G31</f>
        <v>0</v>
      </c>
      <c r="E24" s="109">
        <f>テーブル1643[[#This Row],[人件費単価
（円、B）]]*テーブル1643[[#This Row],[従事時間
(時間、C） ]]</f>
        <v>0</v>
      </c>
      <c r="F24" s="109">
        <f>IF(テーブル1643[[#This Row],[総支給額
（円、A）]]&lt;=テーブル1643[[#This Row],[算定額
(D)=(B)X(C)]],テーブル1643[[#This Row],[総支給額
（円、A）]],テーブル1643[[#This Row],[算定額
(D)=(B)X(C)]])</f>
        <v>0</v>
      </c>
      <c r="G24" s="107"/>
    </row>
    <row r="25" spans="1:11" s="108" customFormat="1" ht="30" customHeight="1" thickBot="1">
      <c r="A25" s="102" t="str">
        <f ca="1">⑲年月!A2</f>
        <v>⑲年月</v>
      </c>
      <c r="B25" s="153"/>
      <c r="C25" s="102">
        <f>LOOKUP(MIN(テーブル1643[総支給額
（円、A）]),テーブル1544[円以上],テーブル1544[円])</f>
        <v>0</v>
      </c>
      <c r="D25" s="135">
        <f>⑲年月!G31</f>
        <v>0</v>
      </c>
      <c r="E25" s="109">
        <f>テーブル1643[[#This Row],[人件費単価
（円、B）]]*テーブル1643[[#This Row],[従事時間
(時間、C） ]]</f>
        <v>0</v>
      </c>
      <c r="F25" s="109">
        <f>IF(テーブル1643[[#This Row],[総支給額
（円、A）]]&lt;=テーブル1643[[#This Row],[算定額
(D)=(B)X(C)]],テーブル1643[[#This Row],[総支給額
（円、A）]],テーブル1643[[#This Row],[算定額
(D)=(B)X(C)]])</f>
        <v>0</v>
      </c>
      <c r="G25" s="107"/>
    </row>
    <row r="26" spans="1:11" s="108" customFormat="1" ht="30" customHeight="1" thickBot="1">
      <c r="A26" s="105" t="str">
        <f ca="1">⑳年月!A2</f>
        <v>⑳年月</v>
      </c>
      <c r="B26" s="153"/>
      <c r="C26" s="105">
        <f>LOOKUP(MIN(テーブル1643[総支給額
（円、A）]),テーブル1544[円以上],テーブル1544[円])</f>
        <v>0</v>
      </c>
      <c r="D26" s="135">
        <f>⑳年月!G31</f>
        <v>0</v>
      </c>
      <c r="E26" s="106">
        <f>テーブル1643[[#This Row],[人件費単価
（円、B）]]*テーブル1643[[#This Row],[従事時間
(時間、C） ]]</f>
        <v>0</v>
      </c>
      <c r="F26" s="106">
        <f>IF(テーブル1643[[#This Row],[総支給額
（円、A）]]&lt;=テーブル1643[[#This Row],[算定額
(D)=(B)X(C)]],テーブル1643[[#This Row],[総支給額
（円、A）]],テーブル1643[[#This Row],[算定額
(D)=(B)X(C)]])</f>
        <v>0</v>
      </c>
      <c r="G26" s="107"/>
    </row>
    <row r="27" spans="1:11" ht="45" customHeight="1">
      <c r="A27" s="110" t="s">
        <v>44</v>
      </c>
      <c r="B27" s="111"/>
      <c r="C27" s="112"/>
      <c r="D27" s="136">
        <f>SUBTOTAL(109,テーブル1643[従事時間
(時間、C） ])</f>
        <v>0</v>
      </c>
      <c r="E27" s="113">
        <f>SUBTOTAL(109,テーブル1643[算定額
(D)=(B)X(C)])</f>
        <v>0</v>
      </c>
      <c r="F27" s="113">
        <f>SUBTOTAL(109,テーブル1643[助成対象経費（円）
(A)を上限とする])</f>
        <v>0</v>
      </c>
      <c r="G27" s="101"/>
    </row>
    <row r="28" spans="1:11" ht="23.1" customHeight="1">
      <c r="A28" s="114"/>
      <c r="B28" s="114"/>
      <c r="C28" s="114"/>
      <c r="D28" s="114"/>
      <c r="E28" s="114"/>
      <c r="F28" s="114"/>
      <c r="G28" s="101"/>
      <c r="H28" s="174" t="s">
        <v>14</v>
      </c>
      <c r="I28" s="175"/>
      <c r="J28" s="176"/>
      <c r="K28" s="115" t="s">
        <v>41</v>
      </c>
    </row>
    <row r="29" spans="1:11" ht="23.1" customHeight="1">
      <c r="G29" s="101"/>
      <c r="H29" s="127" t="s">
        <v>15</v>
      </c>
      <c r="I29" s="134" t="s">
        <v>43</v>
      </c>
      <c r="J29" s="128" t="s">
        <v>16</v>
      </c>
      <c r="K29" s="129" t="s">
        <v>42</v>
      </c>
    </row>
    <row r="30" spans="1:11" ht="20.100000000000001" customHeight="1">
      <c r="G30" s="101"/>
      <c r="H30" s="122">
        <v>0</v>
      </c>
      <c r="I30" s="117"/>
      <c r="J30" s="118">
        <v>0</v>
      </c>
      <c r="K30" s="116">
        <v>0</v>
      </c>
    </row>
    <row r="31" spans="1:11" ht="20.100000000000001" customHeight="1">
      <c r="G31" s="101"/>
      <c r="H31" s="123">
        <v>1</v>
      </c>
      <c r="I31" s="119" t="s">
        <v>17</v>
      </c>
      <c r="J31" s="120">
        <v>130000</v>
      </c>
      <c r="K31" s="125">
        <v>990</v>
      </c>
    </row>
    <row r="32" spans="1:11" ht="20.100000000000001" customHeight="1">
      <c r="H32" s="123">
        <v>130000</v>
      </c>
      <c r="I32" s="119" t="s">
        <v>17</v>
      </c>
      <c r="J32" s="120">
        <v>138000</v>
      </c>
      <c r="K32" s="125">
        <v>1050</v>
      </c>
    </row>
    <row r="33" spans="8:11" ht="20.100000000000001" customHeight="1">
      <c r="H33" s="123">
        <v>138000</v>
      </c>
      <c r="I33" s="119" t="s">
        <v>17</v>
      </c>
      <c r="J33" s="120">
        <v>146000</v>
      </c>
      <c r="K33" s="125">
        <v>1110</v>
      </c>
    </row>
    <row r="34" spans="8:11" ht="20.100000000000001" customHeight="1">
      <c r="H34" s="123">
        <v>146000</v>
      </c>
      <c r="I34" s="119" t="s">
        <v>17</v>
      </c>
      <c r="J34" s="120">
        <v>155000</v>
      </c>
      <c r="K34" s="125">
        <v>1180</v>
      </c>
    </row>
    <row r="35" spans="8:11" ht="20.100000000000001" customHeight="1">
      <c r="H35" s="123">
        <v>155000</v>
      </c>
      <c r="I35" s="119" t="s">
        <v>17</v>
      </c>
      <c r="J35" s="120">
        <v>165000</v>
      </c>
      <c r="K35" s="125">
        <v>1260</v>
      </c>
    </row>
    <row r="36" spans="8:11" ht="20.100000000000001" customHeight="1">
      <c r="H36" s="123">
        <v>165000</v>
      </c>
      <c r="I36" s="119" t="s">
        <v>17</v>
      </c>
      <c r="J36" s="120">
        <v>175000</v>
      </c>
      <c r="K36" s="125">
        <v>1340</v>
      </c>
    </row>
    <row r="37" spans="8:11" ht="20.100000000000001" customHeight="1">
      <c r="H37" s="123">
        <v>175000</v>
      </c>
      <c r="I37" s="119" t="s">
        <v>17</v>
      </c>
      <c r="J37" s="120">
        <v>185000</v>
      </c>
      <c r="K37" s="125">
        <v>1410</v>
      </c>
    </row>
    <row r="38" spans="8:11" ht="20.100000000000001" customHeight="1">
      <c r="H38" s="123">
        <v>185000</v>
      </c>
      <c r="I38" s="119" t="s">
        <v>17</v>
      </c>
      <c r="J38" s="120">
        <v>195000</v>
      </c>
      <c r="K38" s="125">
        <v>1490</v>
      </c>
    </row>
    <row r="39" spans="8:11" ht="20.100000000000001" customHeight="1">
      <c r="H39" s="123">
        <v>195000</v>
      </c>
      <c r="I39" s="119" t="s">
        <v>17</v>
      </c>
      <c r="J39" s="120">
        <v>210000</v>
      </c>
      <c r="K39" s="125">
        <v>1570</v>
      </c>
    </row>
    <row r="40" spans="8:11" ht="20.100000000000001" customHeight="1">
      <c r="H40" s="123">
        <v>210000</v>
      </c>
      <c r="I40" s="119" t="s">
        <v>17</v>
      </c>
      <c r="J40" s="120">
        <v>230000</v>
      </c>
      <c r="K40" s="125">
        <v>1730</v>
      </c>
    </row>
    <row r="41" spans="8:11" ht="20.100000000000001" customHeight="1">
      <c r="H41" s="123">
        <v>230000</v>
      </c>
      <c r="I41" s="119" t="s">
        <v>17</v>
      </c>
      <c r="J41" s="120">
        <v>250000</v>
      </c>
      <c r="K41" s="125">
        <v>1890</v>
      </c>
    </row>
    <row r="42" spans="8:11" ht="20.100000000000001" customHeight="1">
      <c r="H42" s="123">
        <v>250000</v>
      </c>
      <c r="I42" s="119" t="s">
        <v>17</v>
      </c>
      <c r="J42" s="120">
        <v>270000</v>
      </c>
      <c r="K42" s="125">
        <v>2040</v>
      </c>
    </row>
    <row r="43" spans="8:11" ht="20.100000000000001" customHeight="1">
      <c r="H43" s="123">
        <v>270000</v>
      </c>
      <c r="I43" s="119" t="s">
        <v>17</v>
      </c>
      <c r="J43" s="120">
        <v>290000</v>
      </c>
      <c r="K43" s="125">
        <v>2200</v>
      </c>
    </row>
    <row r="44" spans="8:11" ht="20.100000000000001" customHeight="1">
      <c r="H44" s="123">
        <v>290000</v>
      </c>
      <c r="I44" s="119" t="s">
        <v>17</v>
      </c>
      <c r="J44" s="120">
        <v>310000</v>
      </c>
      <c r="K44" s="125">
        <v>2360</v>
      </c>
    </row>
    <row r="45" spans="8:11" ht="20.100000000000001" customHeight="1">
      <c r="H45" s="123">
        <v>310000</v>
      </c>
      <c r="I45" s="119" t="s">
        <v>17</v>
      </c>
      <c r="J45" s="120">
        <v>330000</v>
      </c>
      <c r="K45" s="125">
        <v>2520</v>
      </c>
    </row>
    <row r="46" spans="8:11" ht="20.100000000000001" customHeight="1">
      <c r="H46" s="123">
        <v>330000</v>
      </c>
      <c r="I46" s="119" t="s">
        <v>17</v>
      </c>
      <c r="J46" s="120">
        <v>350000</v>
      </c>
      <c r="K46" s="125">
        <v>2680</v>
      </c>
    </row>
    <row r="47" spans="8:11" ht="20.100000000000001" customHeight="1">
      <c r="H47" s="123">
        <v>350000</v>
      </c>
      <c r="I47" s="119" t="s">
        <v>17</v>
      </c>
      <c r="J47" s="120">
        <v>370000</v>
      </c>
      <c r="K47" s="125">
        <v>2830</v>
      </c>
    </row>
    <row r="48" spans="8:11" ht="20.100000000000001" customHeight="1">
      <c r="H48" s="123">
        <v>370000</v>
      </c>
      <c r="I48" s="119" t="s">
        <v>17</v>
      </c>
      <c r="J48" s="120">
        <v>395000</v>
      </c>
      <c r="K48" s="125">
        <v>2990</v>
      </c>
    </row>
    <row r="49" spans="8:11" ht="20.100000000000001" customHeight="1">
      <c r="H49" s="123">
        <v>395000</v>
      </c>
      <c r="I49" s="119" t="s">
        <v>17</v>
      </c>
      <c r="J49" s="120">
        <v>425000</v>
      </c>
      <c r="K49" s="125">
        <v>3230</v>
      </c>
    </row>
    <row r="50" spans="8:11" ht="20.100000000000001" customHeight="1">
      <c r="H50" s="123">
        <v>425000</v>
      </c>
      <c r="I50" s="119" t="s">
        <v>17</v>
      </c>
      <c r="J50" s="120">
        <v>455000</v>
      </c>
      <c r="K50" s="125">
        <v>3460</v>
      </c>
    </row>
    <row r="51" spans="8:11" ht="20.100000000000001" customHeight="1">
      <c r="H51" s="123">
        <v>455000</v>
      </c>
      <c r="I51" s="119" t="s">
        <v>17</v>
      </c>
      <c r="J51" s="120">
        <v>485000</v>
      </c>
      <c r="K51" s="125">
        <v>3700</v>
      </c>
    </row>
    <row r="52" spans="8:11" ht="20.100000000000001" customHeight="1">
      <c r="H52" s="123">
        <v>485000</v>
      </c>
      <c r="I52" s="119" t="s">
        <v>17</v>
      </c>
      <c r="J52" s="120">
        <v>515000</v>
      </c>
      <c r="K52" s="125">
        <v>3940</v>
      </c>
    </row>
    <row r="53" spans="8:11" ht="20.100000000000001" customHeight="1">
      <c r="H53" s="123">
        <v>515000</v>
      </c>
      <c r="I53" s="119" t="s">
        <v>17</v>
      </c>
      <c r="J53" s="120">
        <v>545000</v>
      </c>
      <c r="K53" s="125">
        <v>4170</v>
      </c>
    </row>
    <row r="54" spans="8:11" ht="20.100000000000001" customHeight="1">
      <c r="H54" s="123">
        <v>545000</v>
      </c>
      <c r="I54" s="119" t="s">
        <v>17</v>
      </c>
      <c r="J54" s="121">
        <v>575000</v>
      </c>
      <c r="K54" s="125">
        <v>4410</v>
      </c>
    </row>
    <row r="55" spans="8:11" ht="20.100000000000001" customHeight="1">
      <c r="H55" s="124">
        <v>575000</v>
      </c>
      <c r="I55" s="119" t="s">
        <v>17</v>
      </c>
      <c r="J55" s="121">
        <v>605000</v>
      </c>
      <c r="K55" s="126">
        <v>4650</v>
      </c>
    </row>
    <row r="56" spans="8:11" ht="20.100000000000001" customHeight="1">
      <c r="H56" s="130">
        <v>605000</v>
      </c>
      <c r="I56" s="131" t="s">
        <v>17</v>
      </c>
      <c r="J56" s="132"/>
      <c r="K56" s="133">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A2" sqref="A2:F2"/>
    </sheetView>
  </sheetViews>
  <sheetFormatPr defaultRowHeight="20.100000000000001" customHeight="1"/>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c r="A1" s="98" t="s">
        <v>57</v>
      </c>
    </row>
    <row r="2" spans="1:11" ht="30" customHeight="1">
      <c r="A2" s="166" t="s">
        <v>30</v>
      </c>
      <c r="B2" s="166"/>
      <c r="C2" s="166"/>
      <c r="D2" s="166"/>
      <c r="E2" s="166"/>
      <c r="F2" s="166"/>
    </row>
    <row r="3" spans="1:11" ht="22.5" customHeight="1">
      <c r="A3" s="167" t="s">
        <v>11</v>
      </c>
      <c r="B3" s="167"/>
      <c r="C3" s="167"/>
      <c r="D3" s="167"/>
      <c r="E3" s="167"/>
      <c r="F3" s="167"/>
      <c r="G3" s="101"/>
      <c r="H3" s="101"/>
      <c r="I3" s="101"/>
      <c r="J3" s="101"/>
      <c r="K3" s="101"/>
    </row>
    <row r="4" spans="1:11" ht="22.5" customHeight="1">
      <c r="A4" s="140" t="s">
        <v>39</v>
      </c>
      <c r="B4" s="178" t="s">
        <v>40</v>
      </c>
      <c r="C4" s="178"/>
      <c r="D4" s="178"/>
      <c r="E4" s="178"/>
      <c r="F4" s="178"/>
      <c r="G4" s="101"/>
      <c r="H4" s="101"/>
      <c r="I4" s="101"/>
      <c r="J4" s="101"/>
      <c r="K4" s="101"/>
    </row>
    <row r="5" spans="1:11" ht="45" customHeight="1">
      <c r="A5" s="97" t="s">
        <v>49</v>
      </c>
      <c r="B5" s="177"/>
      <c r="C5" s="177"/>
      <c r="D5" s="177"/>
      <c r="E5" s="177"/>
      <c r="F5" s="177"/>
      <c r="G5" s="101"/>
    </row>
    <row r="6" spans="1:11" s="104" customFormat="1" ht="45" customHeight="1">
      <c r="A6" s="96" t="s">
        <v>12</v>
      </c>
      <c r="B6" s="96" t="s">
        <v>47</v>
      </c>
      <c r="C6" s="96" t="s">
        <v>46</v>
      </c>
      <c r="D6" s="96" t="s">
        <v>48</v>
      </c>
      <c r="E6" s="96" t="s">
        <v>13</v>
      </c>
      <c r="F6" s="96" t="s">
        <v>45</v>
      </c>
      <c r="G6" s="103"/>
    </row>
    <row r="7" spans="1:11" s="108" customFormat="1" ht="30" customHeight="1">
      <c r="A7" s="105" t="str">
        <f ca="1">①年月!A2</f>
        <v>①年月</v>
      </c>
      <c r="B7" s="137"/>
      <c r="C7" s="105">
        <f>LOOKUP(MIN(テーブル16[総支給額
（円、A）]),テーブル15[円以上],テーブル15[円])</f>
        <v>0</v>
      </c>
      <c r="D7" s="135">
        <f>①年月!G31</f>
        <v>0</v>
      </c>
      <c r="E7" s="106">
        <f>テーブル16[[#This Row],[人件費単価
（円、B）]]*テーブル16[[#This Row],[従事時間
(時間、C） ]]</f>
        <v>0</v>
      </c>
      <c r="F7" s="106">
        <f>IF(テーブル16[[#This Row],[総支給額
（円、A）]]&lt;テーブル16[[#This Row],[算定額
(D)=(B)X(C)]],
     テーブル16[[#This Row],[総支給額
（円、A）]],
     テーブル16[[#This Row],[算定額
(D)=(B)X(C)]])</f>
        <v>0</v>
      </c>
      <c r="G7" s="107"/>
    </row>
    <row r="8" spans="1:11" s="108" customFormat="1" ht="30" customHeight="1">
      <c r="A8" s="105" t="str">
        <f ca="1">②年月!A2</f>
        <v>②年月</v>
      </c>
      <c r="B8" s="137"/>
      <c r="C8" s="105">
        <f>LOOKUP(MIN(テーブル16[総支給額
（円、A）]),テーブル15[円以上],テーブル15[円])</f>
        <v>0</v>
      </c>
      <c r="D8" s="135">
        <f>②年月!G31</f>
        <v>0</v>
      </c>
      <c r="E8" s="106">
        <f>テーブル16[[#This Row],[人件費単価
（円、B）]]*テーブル16[[#This Row],[従事時間
(時間、C） ]]</f>
        <v>0</v>
      </c>
      <c r="F8" s="106">
        <f>IF(テーブル16[[#This Row],[総支給額
（円、A）]]&lt;テーブル16[[#This Row],[算定額
(D)=(B)X(C)]],
     テーブル16[[#This Row],[総支給額
（円、A）]],
     テーブル16[[#This Row],[算定額
(D)=(B)X(C)]])</f>
        <v>0</v>
      </c>
      <c r="G8" s="107"/>
    </row>
    <row r="9" spans="1:11" s="108" customFormat="1" ht="30" customHeight="1">
      <c r="A9" s="105" t="str">
        <f ca="1">③年月!A2</f>
        <v>③年月</v>
      </c>
      <c r="B9" s="138"/>
      <c r="C9" s="105">
        <f>LOOKUP(MIN(テーブル16[総支給額
（円、A）]),テーブル15[円以上],テーブル15[円])</f>
        <v>0</v>
      </c>
      <c r="D9" s="135">
        <f>③年月!G31</f>
        <v>0</v>
      </c>
      <c r="E9" s="106">
        <f>テーブル16[[#This Row],[人件費単価
（円、B）]]*テーブル16[[#This Row],[従事時間
(時間、C） ]]</f>
        <v>0</v>
      </c>
      <c r="F9" s="106">
        <f>IF(テーブル16[[#This Row],[総支給額
（円、A）]]&lt;テーブル16[[#This Row],[算定額
(D)=(B)X(C)]],
     テーブル16[[#This Row],[総支給額
（円、A）]],
     テーブル16[[#This Row],[算定額
(D)=(B)X(C)]])</f>
        <v>0</v>
      </c>
      <c r="G9" s="107"/>
    </row>
    <row r="10" spans="1:11" s="108" customFormat="1" ht="30" customHeight="1">
      <c r="A10" s="105" t="str">
        <f ca="1">④年月!A2</f>
        <v>④年月</v>
      </c>
      <c r="B10" s="138"/>
      <c r="C10" s="105">
        <f>LOOKUP(MIN(テーブル16[総支給額
（円、A）]),テーブル15[円以上],テーブル15[円])</f>
        <v>0</v>
      </c>
      <c r="D10" s="135">
        <f>④年月!G31</f>
        <v>0</v>
      </c>
      <c r="E10" s="106">
        <f>テーブル16[[#This Row],[人件費単価
（円、B）]]*テーブル16[[#This Row],[従事時間
(時間、C） ]]</f>
        <v>0</v>
      </c>
      <c r="F10" s="106">
        <f>IF(テーブル16[[#This Row],[総支給額
（円、A）]]&lt;テーブル16[[#This Row],[算定額
(D)=(B)X(C)]],
     テーブル16[[#This Row],[総支給額
（円、A）]],
     テーブル16[[#This Row],[算定額
(D)=(B)X(C)]])</f>
        <v>0</v>
      </c>
      <c r="G10" s="107"/>
    </row>
    <row r="11" spans="1:11" s="108" customFormat="1" ht="30" customHeight="1">
      <c r="A11" s="105" t="str">
        <f ca="1">⑤年月!A2</f>
        <v>⑤年月</v>
      </c>
      <c r="B11" s="138"/>
      <c r="C11" s="105">
        <f>LOOKUP(MIN(テーブル16[総支給額
（円、A）]),テーブル15[円以上],テーブル15[円])</f>
        <v>0</v>
      </c>
      <c r="D11" s="135">
        <f>⑤年月!G31</f>
        <v>0</v>
      </c>
      <c r="E11" s="106">
        <f>テーブル16[[#This Row],[人件費単価
（円、B）]]*テーブル16[[#This Row],[従事時間
(時間、C） ]]</f>
        <v>0</v>
      </c>
      <c r="F11" s="106">
        <f>IF(テーブル16[[#This Row],[総支給額
（円、A）]]&lt;テーブル16[[#This Row],[算定額
(D)=(B)X(C)]],
     テーブル16[[#This Row],[総支給額
（円、A）]],
     テーブル16[[#This Row],[算定額
(D)=(B)X(C)]])</f>
        <v>0</v>
      </c>
      <c r="G11" s="107"/>
    </row>
    <row r="12" spans="1:11" s="108" customFormat="1" ht="30" customHeight="1">
      <c r="A12" s="105" t="str">
        <f ca="1">⑥年月!A2</f>
        <v>⑥年月</v>
      </c>
      <c r="B12" s="138"/>
      <c r="C12" s="105">
        <f>LOOKUP(MIN(テーブル16[総支給額
（円、A）]),テーブル15[円以上],テーブル15[円])</f>
        <v>0</v>
      </c>
      <c r="D12" s="135">
        <f>⑥年月!G31</f>
        <v>0</v>
      </c>
      <c r="E12" s="106">
        <f>テーブル16[[#This Row],[人件費単価
（円、B）]]*テーブル16[[#This Row],[従事時間
(時間、C） ]]</f>
        <v>0</v>
      </c>
      <c r="F12" s="106">
        <f>IF(テーブル16[[#This Row],[総支給額
（円、A）]]&lt;テーブル16[[#This Row],[算定額
(D)=(B)X(C)]],
     テーブル16[[#This Row],[総支給額
（円、A）]],
     テーブル16[[#This Row],[算定額
(D)=(B)X(C)]])</f>
        <v>0</v>
      </c>
      <c r="G12" s="107"/>
    </row>
    <row r="13" spans="1:11" s="108" customFormat="1" ht="30" customHeight="1">
      <c r="A13" s="105" t="str">
        <f ca="1">⑦年月!A2</f>
        <v>⑦年月</v>
      </c>
      <c r="B13" s="138"/>
      <c r="C13" s="105">
        <f>LOOKUP(MIN(テーブル16[総支給額
（円、A）]),テーブル15[円以上],テーブル15[円])</f>
        <v>0</v>
      </c>
      <c r="D13" s="135">
        <f>⑦年月!G31</f>
        <v>0</v>
      </c>
      <c r="E13" s="106">
        <f>テーブル16[[#This Row],[人件費単価
（円、B）]]*テーブル16[[#This Row],[従事時間
(時間、C） ]]</f>
        <v>0</v>
      </c>
      <c r="F13" s="106">
        <f>IF(テーブル16[[#This Row],[総支給額
（円、A）]]&lt;テーブル16[[#This Row],[算定額
(D)=(B)X(C)]],
     テーブル16[[#This Row],[総支給額
（円、A）]],
     テーブル16[[#This Row],[算定額
(D)=(B)X(C)]])</f>
        <v>0</v>
      </c>
      <c r="G13" s="107"/>
    </row>
    <row r="14" spans="1:11" s="108" customFormat="1" ht="30" customHeight="1">
      <c r="A14" s="105" t="str">
        <f ca="1">⑧年月!A2</f>
        <v>⑧年月</v>
      </c>
      <c r="B14" s="138"/>
      <c r="C14" s="105">
        <f>LOOKUP(MIN(テーブル16[総支給額
（円、A）]),テーブル15[円以上],テーブル15[円])</f>
        <v>0</v>
      </c>
      <c r="D14" s="135">
        <f>⑧年月!G31</f>
        <v>0</v>
      </c>
      <c r="E14" s="106">
        <f>テーブル16[[#This Row],[人件費単価
（円、B）]]*テーブル16[[#This Row],[従事時間
(時間、C） ]]</f>
        <v>0</v>
      </c>
      <c r="F14" s="106">
        <f>IF(テーブル16[[#This Row],[総支給額
（円、A）]]&lt;テーブル16[[#This Row],[算定額
(D)=(B)X(C)]],
     テーブル16[[#This Row],[総支給額
（円、A）]],
     テーブル16[[#This Row],[算定額
(D)=(B)X(C)]])</f>
        <v>0</v>
      </c>
      <c r="G14" s="107"/>
    </row>
    <row r="15" spans="1:11" s="108" customFormat="1" ht="30" customHeight="1">
      <c r="A15" s="105" t="str">
        <f ca="1">⑨年月!A2</f>
        <v>⑨年月</v>
      </c>
      <c r="B15" s="138"/>
      <c r="C15" s="105">
        <f>LOOKUP(MIN(テーブル16[総支給額
（円、A）]),テーブル15[円以上],テーブル15[円])</f>
        <v>0</v>
      </c>
      <c r="D15" s="135">
        <f>⑨年月!G31</f>
        <v>0</v>
      </c>
      <c r="E15" s="106">
        <f>テーブル16[[#This Row],[人件費単価
（円、B）]]*テーブル16[[#This Row],[従事時間
(時間、C） ]]</f>
        <v>0</v>
      </c>
      <c r="F15" s="106">
        <f>IF(テーブル16[[#This Row],[総支給額
（円、A）]]&lt;テーブル16[[#This Row],[算定額
(D)=(B)X(C)]],
     テーブル16[[#This Row],[総支給額
（円、A）]],
     テーブル16[[#This Row],[算定額
(D)=(B)X(C)]])</f>
        <v>0</v>
      </c>
      <c r="G15" s="107"/>
    </row>
    <row r="16" spans="1:11" s="108" customFormat="1" ht="30" customHeight="1">
      <c r="A16" s="105" t="str">
        <f ca="1">⑩年月!A2</f>
        <v>⑩年月</v>
      </c>
      <c r="B16" s="138"/>
      <c r="C16" s="105">
        <f>LOOKUP(MIN(テーブル16[総支給額
（円、A）]),テーブル15[円以上],テーブル15[円])</f>
        <v>0</v>
      </c>
      <c r="D16" s="135">
        <f>⑩年月!G31</f>
        <v>0</v>
      </c>
      <c r="E16" s="106">
        <f>テーブル16[[#This Row],[人件費単価
（円、B）]]*テーブル16[[#This Row],[従事時間
(時間、C） ]]</f>
        <v>0</v>
      </c>
      <c r="F16" s="106">
        <f>IF(テーブル16[[#This Row],[総支給額
（円、A）]]&lt;テーブル16[[#This Row],[算定額
(D)=(B)X(C)]],
     テーブル16[[#This Row],[総支給額
（円、A）]],
     テーブル16[[#This Row],[算定額
(D)=(B)X(C)]])</f>
        <v>0</v>
      </c>
      <c r="G16" s="107"/>
    </row>
    <row r="17" spans="1:11" s="108" customFormat="1" ht="30" customHeight="1">
      <c r="A17" s="105" t="str">
        <f ca="1">⑪年月!A2</f>
        <v>⑪年月</v>
      </c>
      <c r="B17" s="138"/>
      <c r="C17" s="105">
        <f>LOOKUP(MIN(テーブル16[総支給額
（円、A）]),テーブル15[円以上],テーブル15[円])</f>
        <v>0</v>
      </c>
      <c r="D17" s="135">
        <f>⑪年月!G31</f>
        <v>0</v>
      </c>
      <c r="E17" s="106">
        <f>テーブル16[[#This Row],[人件費単価
（円、B）]]*テーブル16[[#This Row],[従事時間
(時間、C） ]]</f>
        <v>0</v>
      </c>
      <c r="F17" s="106">
        <f>IF(テーブル16[[#This Row],[総支給額
（円、A）]]&lt;テーブル16[[#This Row],[算定額
(D)=(B)X(C)]],
     テーブル16[[#This Row],[総支給額
（円、A）]],
     テーブル16[[#This Row],[算定額
(D)=(B)X(C)]])</f>
        <v>0</v>
      </c>
      <c r="G17" s="107"/>
    </row>
    <row r="18" spans="1:11" s="108" customFormat="1" ht="30" customHeight="1">
      <c r="A18" s="105" t="str">
        <f ca="1">⑫年月!A2</f>
        <v>⑫年月</v>
      </c>
      <c r="B18" s="139"/>
      <c r="C18" s="102">
        <f>LOOKUP(MIN(テーブル16[総支給額
（円、A）]),テーブル15[円以上],テーブル15[円])</f>
        <v>0</v>
      </c>
      <c r="D18" s="135">
        <f>⑫年月!G31</f>
        <v>0</v>
      </c>
      <c r="E18" s="109">
        <f>テーブル16[[#This Row],[人件費単価
（円、B）]]*テーブル16[[#This Row],[従事時間
(時間、C） ]]</f>
        <v>0</v>
      </c>
      <c r="F18" s="109">
        <f>IF(テーブル16[[#This Row],[総支給額
（円、A）]]&lt;テーブル16[[#This Row],[算定額
(D)=(B)X(C)]],
     テーブル16[[#This Row],[総支給額
（円、A）]],
     テーブル16[[#This Row],[算定額
(D)=(B)X(C)]])</f>
        <v>0</v>
      </c>
      <c r="G18" s="107"/>
    </row>
    <row r="19" spans="1:11" s="108" customFormat="1" ht="30" customHeight="1">
      <c r="A19" s="102" t="str">
        <f ca="1">⑬年月!A2</f>
        <v>⑬年月</v>
      </c>
      <c r="B19" s="139"/>
      <c r="C19" s="102">
        <f>LOOKUP(MIN(テーブル16[総支給額
（円、A）]),テーブル15[円以上],テーブル15[円])</f>
        <v>0</v>
      </c>
      <c r="D19" s="135">
        <f>⑬年月!G31</f>
        <v>0</v>
      </c>
      <c r="E19" s="109">
        <f>テーブル16[[#This Row],[人件費単価
（円、B）]]*テーブル16[[#This Row],[従事時間
(時間、C） ]]</f>
        <v>0</v>
      </c>
      <c r="F19" s="109">
        <f>IF(テーブル16[[#This Row],[総支給額
（円、A）]]&lt;テーブル16[[#This Row],[算定額
(D)=(B)X(C)]],
     テーブル16[[#This Row],[総支給額
（円、A）]],
     テーブル16[[#This Row],[算定額
(D)=(B)X(C)]])</f>
        <v>0</v>
      </c>
      <c r="G19" s="107"/>
    </row>
    <row r="20" spans="1:11" s="108" customFormat="1" ht="30" customHeight="1">
      <c r="A20" s="102" t="str">
        <f ca="1">⑭年月!A2</f>
        <v>⑭年月</v>
      </c>
      <c r="B20" s="139"/>
      <c r="C20" s="102">
        <f>LOOKUP(MIN(テーブル16[総支給額
（円、A）]),テーブル15[円以上],テーブル15[円])</f>
        <v>0</v>
      </c>
      <c r="D20" s="135">
        <f>⑭年月!G31</f>
        <v>0</v>
      </c>
      <c r="E20" s="109">
        <f>テーブル16[[#This Row],[人件費単価
（円、B）]]*テーブル16[[#This Row],[従事時間
(時間、C） ]]</f>
        <v>0</v>
      </c>
      <c r="F20" s="109">
        <f>IF(テーブル16[[#This Row],[総支給額
（円、A）]]&lt;テーブル16[[#This Row],[算定額
(D)=(B)X(C)]],
     テーブル16[[#This Row],[総支給額
（円、A）]],
     テーブル16[[#This Row],[算定額
(D)=(B)X(C)]])</f>
        <v>0</v>
      </c>
      <c r="G20" s="107"/>
    </row>
    <row r="21" spans="1:11" s="108" customFormat="1" ht="30" customHeight="1">
      <c r="A21" s="102" t="str">
        <f ca="1">⑮年月!A2</f>
        <v>⑮年月</v>
      </c>
      <c r="B21" s="139"/>
      <c r="C21" s="102">
        <f>LOOKUP(MIN(テーブル16[総支給額
（円、A）]),テーブル15[円以上],テーブル15[円])</f>
        <v>0</v>
      </c>
      <c r="D21" s="135">
        <f>⑮年月!G31</f>
        <v>0</v>
      </c>
      <c r="E21" s="109">
        <f>テーブル16[[#This Row],[人件費単価
（円、B）]]*テーブル16[[#This Row],[従事時間
(時間、C） ]]</f>
        <v>0</v>
      </c>
      <c r="F21" s="109">
        <f>IF(テーブル16[[#This Row],[総支給額
（円、A）]]&lt;テーブル16[[#This Row],[算定額
(D)=(B)X(C)]],
     テーブル16[[#This Row],[総支給額
（円、A）]],
     テーブル16[[#This Row],[算定額
(D)=(B)X(C)]])</f>
        <v>0</v>
      </c>
      <c r="G21" s="107"/>
    </row>
    <row r="22" spans="1:11" s="108" customFormat="1" ht="30" customHeight="1">
      <c r="A22" s="102" t="str">
        <f ca="1">⑯年月!A2</f>
        <v>⑯年月</v>
      </c>
      <c r="B22" s="139"/>
      <c r="C22" s="102">
        <f>LOOKUP(MIN(テーブル16[総支給額
（円、A）]),テーブル15[円以上],テーブル15[円])</f>
        <v>0</v>
      </c>
      <c r="D22" s="135">
        <f>⑯年月!G31</f>
        <v>0</v>
      </c>
      <c r="E22" s="109">
        <f>テーブル16[[#This Row],[人件費単価
（円、B）]]*テーブル16[[#This Row],[従事時間
(時間、C） ]]</f>
        <v>0</v>
      </c>
      <c r="F22" s="109">
        <f>IF(テーブル16[[#This Row],[総支給額
（円、A）]]&lt;テーブル16[[#This Row],[算定額
(D)=(B)X(C)]],
     テーブル16[[#This Row],[総支給額
（円、A）]],
     テーブル16[[#This Row],[算定額
(D)=(B)X(C)]])</f>
        <v>0</v>
      </c>
      <c r="G22" s="107"/>
    </row>
    <row r="23" spans="1:11" s="108" customFormat="1" ht="30" customHeight="1">
      <c r="A23" s="102" t="str">
        <f ca="1">⑰年月!A2</f>
        <v>⑰年月</v>
      </c>
      <c r="B23" s="139"/>
      <c r="C23" s="102">
        <f>LOOKUP(MIN(テーブル16[総支給額
（円、A）]),テーブル15[円以上],テーブル15[円])</f>
        <v>0</v>
      </c>
      <c r="D23" s="135">
        <f>⑰年月!G31</f>
        <v>0</v>
      </c>
      <c r="E23" s="109">
        <f>テーブル16[[#This Row],[人件費単価
（円、B）]]*テーブル16[[#This Row],[従事時間
(時間、C） ]]</f>
        <v>0</v>
      </c>
      <c r="F23" s="109">
        <f>IF(テーブル16[[#This Row],[総支給額
（円、A）]]&lt;テーブル16[[#This Row],[算定額
(D)=(B)X(C)]],
     テーブル16[[#This Row],[総支給額
（円、A）]],
     テーブル16[[#This Row],[算定額
(D)=(B)X(C)]])</f>
        <v>0</v>
      </c>
      <c r="G23" s="107"/>
    </row>
    <row r="24" spans="1:11" s="108" customFormat="1" ht="30" customHeight="1">
      <c r="A24" s="102" t="str">
        <f ca="1">⑱年月!A2</f>
        <v>⑱年月</v>
      </c>
      <c r="B24" s="139"/>
      <c r="C24" s="102">
        <f>LOOKUP(MIN(テーブル16[総支給額
（円、A）]),テーブル15[円以上],テーブル15[円])</f>
        <v>0</v>
      </c>
      <c r="D24" s="135">
        <f>⑱年月!G31</f>
        <v>0</v>
      </c>
      <c r="E24" s="109">
        <f>テーブル16[[#This Row],[人件費単価
（円、B）]]*テーブル16[[#This Row],[従事時間
(時間、C） ]]</f>
        <v>0</v>
      </c>
      <c r="F24" s="109">
        <f>IF(テーブル16[[#This Row],[総支給額
（円、A）]]&lt;テーブル16[[#This Row],[算定額
(D)=(B)X(C)]],
     テーブル16[[#This Row],[総支給額
（円、A）]],
     テーブル16[[#This Row],[算定額
(D)=(B)X(C)]])</f>
        <v>0</v>
      </c>
      <c r="G24" s="107"/>
    </row>
    <row r="25" spans="1:11" s="108" customFormat="1" ht="30" customHeight="1">
      <c r="A25" s="102" t="str">
        <f ca="1">⑲年月!A2</f>
        <v>⑲年月</v>
      </c>
      <c r="B25" s="139"/>
      <c r="C25" s="102">
        <f>LOOKUP(MIN(テーブル16[総支給額
（円、A）]),テーブル15[円以上],テーブル15[円])</f>
        <v>0</v>
      </c>
      <c r="D25" s="135">
        <f>⑲年月!G31</f>
        <v>0</v>
      </c>
      <c r="E25" s="109">
        <f>テーブル16[[#This Row],[人件費単価
（円、B）]]*テーブル16[[#This Row],[従事時間
(時間、C） ]]</f>
        <v>0</v>
      </c>
      <c r="F25" s="109">
        <f>IF(テーブル16[[#This Row],[総支給額
（円、A）]]&lt;テーブル16[[#This Row],[算定額
(D)=(B)X(C)]],
     テーブル16[[#This Row],[総支給額
（円、A）]],
     テーブル16[[#This Row],[算定額
(D)=(B)X(C)]])</f>
        <v>0</v>
      </c>
      <c r="G25" s="107"/>
    </row>
    <row r="26" spans="1:11" s="108" customFormat="1" ht="30" customHeight="1">
      <c r="A26" s="105" t="str">
        <f ca="1">⑳年月!A2</f>
        <v>⑳年月</v>
      </c>
      <c r="B26" s="138"/>
      <c r="C26" s="105">
        <f>LOOKUP(MIN(テーブル16[総支給額
（円、A）]),テーブル15[円以上],テーブル15[円])</f>
        <v>0</v>
      </c>
      <c r="D26" s="135">
        <f>⑳年月!G31</f>
        <v>0</v>
      </c>
      <c r="E26" s="106">
        <f>テーブル16[[#This Row],[人件費単価
（円、B）]]*テーブル16[[#This Row],[従事時間
(時間、C） ]]</f>
        <v>0</v>
      </c>
      <c r="F26" s="106">
        <f>IF(テーブル16[[#This Row],[総支給額
（円、A）]]&lt;テーブル16[[#This Row],[算定額
(D)=(B)X(C)]],
     テーブル16[[#This Row],[総支給額
（円、A）]],
     テーブル16[[#This Row],[算定額
(D)=(B)X(C)]])</f>
        <v>0</v>
      </c>
      <c r="G26" s="107"/>
    </row>
    <row r="27" spans="1:11" ht="45" customHeight="1">
      <c r="A27" s="110" t="s">
        <v>44</v>
      </c>
      <c r="B27" s="111"/>
      <c r="C27" s="112"/>
      <c r="D27" s="136">
        <f>SUBTOTAL(109,テーブル16[従事時間
(時間、C） ])</f>
        <v>0</v>
      </c>
      <c r="E27" s="113">
        <f>SUBTOTAL(109,テーブル16[算定額
(D)=(B)X(C)])</f>
        <v>0</v>
      </c>
      <c r="F27" s="113">
        <f>SUBTOTAL(109,テーブル16[助成対象経費（円）
(A)を上限とする])</f>
        <v>0</v>
      </c>
      <c r="G27" s="101"/>
    </row>
    <row r="28" spans="1:11" ht="23.1" customHeight="1">
      <c r="A28" s="114"/>
      <c r="B28" s="114"/>
      <c r="C28" s="114"/>
      <c r="D28" s="114"/>
      <c r="E28" s="114"/>
      <c r="F28" s="114"/>
      <c r="G28" s="101"/>
      <c r="H28" s="174" t="s">
        <v>14</v>
      </c>
      <c r="I28" s="175"/>
      <c r="J28" s="176"/>
      <c r="K28" s="115" t="s">
        <v>41</v>
      </c>
    </row>
    <row r="29" spans="1:11" ht="23.1" customHeight="1">
      <c r="G29" s="101"/>
      <c r="H29" s="127" t="s">
        <v>15</v>
      </c>
      <c r="I29" s="134" t="s">
        <v>43</v>
      </c>
      <c r="J29" s="128" t="s">
        <v>16</v>
      </c>
      <c r="K29" s="129" t="s">
        <v>42</v>
      </c>
    </row>
    <row r="30" spans="1:11" ht="20.100000000000001" customHeight="1">
      <c r="G30" s="101"/>
      <c r="H30" s="122">
        <v>0</v>
      </c>
      <c r="I30" s="117"/>
      <c r="J30" s="118">
        <v>0</v>
      </c>
      <c r="K30" s="116">
        <v>0</v>
      </c>
    </row>
    <row r="31" spans="1:11" ht="20.100000000000001" customHeight="1">
      <c r="G31" s="101"/>
      <c r="H31" s="123">
        <v>1</v>
      </c>
      <c r="I31" s="119" t="s">
        <v>17</v>
      </c>
      <c r="J31" s="120">
        <v>130000</v>
      </c>
      <c r="K31" s="125">
        <v>990</v>
      </c>
    </row>
    <row r="32" spans="1:11" ht="20.100000000000001" customHeight="1">
      <c r="H32" s="123">
        <v>130000</v>
      </c>
      <c r="I32" s="119" t="s">
        <v>17</v>
      </c>
      <c r="J32" s="120">
        <v>138000</v>
      </c>
      <c r="K32" s="125">
        <v>1050</v>
      </c>
    </row>
    <row r="33" spans="8:11" ht="20.100000000000001" customHeight="1">
      <c r="H33" s="123">
        <v>138000</v>
      </c>
      <c r="I33" s="119" t="s">
        <v>17</v>
      </c>
      <c r="J33" s="120">
        <v>146000</v>
      </c>
      <c r="K33" s="125">
        <v>1110</v>
      </c>
    </row>
    <row r="34" spans="8:11" ht="20.100000000000001" customHeight="1">
      <c r="H34" s="123">
        <v>146000</v>
      </c>
      <c r="I34" s="119" t="s">
        <v>17</v>
      </c>
      <c r="J34" s="120">
        <v>155000</v>
      </c>
      <c r="K34" s="125">
        <v>1180</v>
      </c>
    </row>
    <row r="35" spans="8:11" ht="20.100000000000001" customHeight="1">
      <c r="H35" s="123">
        <v>155000</v>
      </c>
      <c r="I35" s="119" t="s">
        <v>17</v>
      </c>
      <c r="J35" s="120">
        <v>165000</v>
      </c>
      <c r="K35" s="125">
        <v>1260</v>
      </c>
    </row>
    <row r="36" spans="8:11" ht="20.100000000000001" customHeight="1">
      <c r="H36" s="123">
        <v>165000</v>
      </c>
      <c r="I36" s="119" t="s">
        <v>17</v>
      </c>
      <c r="J36" s="120">
        <v>175000</v>
      </c>
      <c r="K36" s="125">
        <v>1340</v>
      </c>
    </row>
    <row r="37" spans="8:11" ht="20.100000000000001" customHeight="1">
      <c r="H37" s="123">
        <v>175000</v>
      </c>
      <c r="I37" s="119" t="s">
        <v>17</v>
      </c>
      <c r="J37" s="120">
        <v>185000</v>
      </c>
      <c r="K37" s="125">
        <v>1410</v>
      </c>
    </row>
    <row r="38" spans="8:11" ht="20.100000000000001" customHeight="1">
      <c r="H38" s="123">
        <v>185000</v>
      </c>
      <c r="I38" s="119" t="s">
        <v>17</v>
      </c>
      <c r="J38" s="120">
        <v>195000</v>
      </c>
      <c r="K38" s="125">
        <v>1490</v>
      </c>
    </row>
    <row r="39" spans="8:11" ht="20.100000000000001" customHeight="1">
      <c r="H39" s="123">
        <v>195000</v>
      </c>
      <c r="I39" s="119" t="s">
        <v>17</v>
      </c>
      <c r="J39" s="120">
        <v>210000</v>
      </c>
      <c r="K39" s="125">
        <v>1570</v>
      </c>
    </row>
    <row r="40" spans="8:11" ht="20.100000000000001" customHeight="1">
      <c r="H40" s="123">
        <v>210000</v>
      </c>
      <c r="I40" s="119" t="s">
        <v>17</v>
      </c>
      <c r="J40" s="120">
        <v>230000</v>
      </c>
      <c r="K40" s="125">
        <v>1730</v>
      </c>
    </row>
    <row r="41" spans="8:11" ht="20.100000000000001" customHeight="1">
      <c r="H41" s="123">
        <v>230000</v>
      </c>
      <c r="I41" s="119" t="s">
        <v>17</v>
      </c>
      <c r="J41" s="120">
        <v>250000</v>
      </c>
      <c r="K41" s="125">
        <v>1890</v>
      </c>
    </row>
    <row r="42" spans="8:11" ht="20.100000000000001" customHeight="1">
      <c r="H42" s="123">
        <v>250000</v>
      </c>
      <c r="I42" s="119" t="s">
        <v>17</v>
      </c>
      <c r="J42" s="120">
        <v>270000</v>
      </c>
      <c r="K42" s="125">
        <v>2040</v>
      </c>
    </row>
    <row r="43" spans="8:11" ht="20.100000000000001" customHeight="1">
      <c r="H43" s="123">
        <v>270000</v>
      </c>
      <c r="I43" s="119" t="s">
        <v>17</v>
      </c>
      <c r="J43" s="120">
        <v>290000</v>
      </c>
      <c r="K43" s="125">
        <v>2200</v>
      </c>
    </row>
    <row r="44" spans="8:11" ht="20.100000000000001" customHeight="1">
      <c r="H44" s="123">
        <v>290000</v>
      </c>
      <c r="I44" s="119" t="s">
        <v>17</v>
      </c>
      <c r="J44" s="120">
        <v>310000</v>
      </c>
      <c r="K44" s="125">
        <v>2360</v>
      </c>
    </row>
    <row r="45" spans="8:11" ht="20.100000000000001" customHeight="1">
      <c r="H45" s="123">
        <v>310000</v>
      </c>
      <c r="I45" s="119" t="s">
        <v>17</v>
      </c>
      <c r="J45" s="120">
        <v>330000</v>
      </c>
      <c r="K45" s="125">
        <v>2520</v>
      </c>
    </row>
    <row r="46" spans="8:11" ht="20.100000000000001" customHeight="1">
      <c r="H46" s="123">
        <v>330000</v>
      </c>
      <c r="I46" s="119" t="s">
        <v>17</v>
      </c>
      <c r="J46" s="120">
        <v>350000</v>
      </c>
      <c r="K46" s="125">
        <v>2680</v>
      </c>
    </row>
    <row r="47" spans="8:11" ht="20.100000000000001" customHeight="1">
      <c r="H47" s="123">
        <v>350000</v>
      </c>
      <c r="I47" s="119" t="s">
        <v>17</v>
      </c>
      <c r="J47" s="120">
        <v>370000</v>
      </c>
      <c r="K47" s="125">
        <v>2830</v>
      </c>
    </row>
    <row r="48" spans="8:11" ht="20.100000000000001" customHeight="1">
      <c r="H48" s="123">
        <v>370000</v>
      </c>
      <c r="I48" s="119" t="s">
        <v>17</v>
      </c>
      <c r="J48" s="120">
        <v>395000</v>
      </c>
      <c r="K48" s="125">
        <v>2990</v>
      </c>
    </row>
    <row r="49" spans="8:11" ht="20.100000000000001" customHeight="1">
      <c r="H49" s="123">
        <v>395000</v>
      </c>
      <c r="I49" s="119" t="s">
        <v>17</v>
      </c>
      <c r="J49" s="120">
        <v>425000</v>
      </c>
      <c r="K49" s="125">
        <v>3230</v>
      </c>
    </row>
    <row r="50" spans="8:11" ht="20.100000000000001" customHeight="1">
      <c r="H50" s="123">
        <v>425000</v>
      </c>
      <c r="I50" s="119" t="s">
        <v>17</v>
      </c>
      <c r="J50" s="120">
        <v>455000</v>
      </c>
      <c r="K50" s="125">
        <v>3460</v>
      </c>
    </row>
    <row r="51" spans="8:11" ht="20.100000000000001" customHeight="1">
      <c r="H51" s="123">
        <v>455000</v>
      </c>
      <c r="I51" s="119" t="s">
        <v>17</v>
      </c>
      <c r="J51" s="120">
        <v>485000</v>
      </c>
      <c r="K51" s="125">
        <v>3700</v>
      </c>
    </row>
    <row r="52" spans="8:11" ht="20.100000000000001" customHeight="1">
      <c r="H52" s="123">
        <v>485000</v>
      </c>
      <c r="I52" s="119" t="s">
        <v>17</v>
      </c>
      <c r="J52" s="120">
        <v>515000</v>
      </c>
      <c r="K52" s="125">
        <v>3940</v>
      </c>
    </row>
    <row r="53" spans="8:11" ht="20.100000000000001" customHeight="1">
      <c r="H53" s="123">
        <v>515000</v>
      </c>
      <c r="I53" s="119" t="s">
        <v>17</v>
      </c>
      <c r="J53" s="120">
        <v>545000</v>
      </c>
      <c r="K53" s="125">
        <v>4170</v>
      </c>
    </row>
    <row r="54" spans="8:11" ht="20.100000000000001" customHeight="1">
      <c r="H54" s="123">
        <v>545000</v>
      </c>
      <c r="I54" s="119" t="s">
        <v>17</v>
      </c>
      <c r="J54" s="121">
        <v>575000</v>
      </c>
      <c r="K54" s="125">
        <v>4410</v>
      </c>
    </row>
    <row r="55" spans="8:11" ht="20.100000000000001" customHeight="1">
      <c r="H55" s="124">
        <v>575000</v>
      </c>
      <c r="I55" s="119" t="s">
        <v>17</v>
      </c>
      <c r="J55" s="121">
        <v>605000</v>
      </c>
      <c r="K55" s="126">
        <v>4650</v>
      </c>
    </row>
    <row r="56" spans="8:11" ht="20.100000000000001" customHeight="1">
      <c r="H56" s="130">
        <v>605000</v>
      </c>
      <c r="I56" s="131" t="s">
        <v>17</v>
      </c>
      <c r="J56" s="132"/>
      <c r="K56" s="133">
        <v>4880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C3" sqref="C3:E3"/>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0">
        <v>43466</v>
      </c>
      <c r="B2" s="200"/>
      <c r="C2" s="200"/>
      <c r="D2" s="200"/>
      <c r="E2" s="200"/>
      <c r="F2" s="200"/>
      <c r="G2" s="200"/>
      <c r="H2" s="200"/>
      <c r="I2" s="200"/>
      <c r="J2" s="200"/>
      <c r="K2" s="200"/>
      <c r="L2" s="200"/>
      <c r="M2" s="200"/>
      <c r="N2" s="200"/>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194" t="s">
        <v>35</v>
      </c>
      <c r="B7" s="195"/>
      <c r="C7" s="196" t="s">
        <v>20</v>
      </c>
      <c r="D7" s="196"/>
      <c r="E7" s="196"/>
      <c r="F7" s="204" t="s">
        <v>51</v>
      </c>
      <c r="G7" s="181" t="s">
        <v>21</v>
      </c>
      <c r="H7" s="197"/>
      <c r="I7" s="197"/>
      <c r="J7" s="182"/>
      <c r="K7" s="181" t="s">
        <v>22</v>
      </c>
      <c r="L7" s="182"/>
      <c r="M7" s="31" t="s">
        <v>32</v>
      </c>
      <c r="N7" s="32" t="s">
        <v>23</v>
      </c>
      <c r="O7" s="33"/>
    </row>
    <row r="8" spans="1:16" ht="22.5" customHeight="1" thickBot="1">
      <c r="A8" s="151"/>
      <c r="B8" s="87" t="str">
        <f>IF(テーブル141542[[#This Row],[列1]]="",
    "",
    TEXT(テーブル141542[[#This Row],[列1]],"(aaa)"))</f>
        <v/>
      </c>
      <c r="C8" s="150" t="s">
        <v>36</v>
      </c>
      <c r="D8" s="35" t="s">
        <v>17</v>
      </c>
      <c r="E8" s="150" t="s">
        <v>36</v>
      </c>
      <c r="F8" s="150" t="s">
        <v>36</v>
      </c>
      <c r="G8" s="38">
        <f>IF(OR(テーブル141542[[#This Row],[列2]]="",
          テーブル141542[[#This Row],[列4]]=""),
     0,
     IFERROR(HOUR(テーブル141542[[#This Row],[列4]]-テーブル141542[[#This Row],[列15]]-テーブル141542[[#This Row],[列2]]),
                  IFERROR(HOUR(テーブル141542[[#This Row],[列4]]-テーブル141542[[#This Row],[列2]]),
                               0)))</f>
        <v>0</v>
      </c>
      <c r="H8" s="37" t="s">
        <v>26</v>
      </c>
      <c r="I8"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39" t="s">
        <v>27</v>
      </c>
      <c r="K8" s="40">
        <f>IFERROR((テーブル141542[[#This Row],[列5]]+テーブル141542[[#This Row],[列7]]/60)*$C$5,"")</f>
        <v>0</v>
      </c>
      <c r="L8" s="88" t="s">
        <v>7</v>
      </c>
      <c r="M8" s="89"/>
      <c r="N8" s="145"/>
      <c r="O8" s="75"/>
      <c r="P8" s="44"/>
    </row>
    <row r="9" spans="1:16" ht="22.5" customHeight="1">
      <c r="A9" s="149"/>
      <c r="B9" s="45" t="str">
        <f>IF(テーブル141542[[#This Row],[列1]]="",
    "",
    TEXT(テーブル141542[[#This Row],[列1]],"(aaa)"))</f>
        <v/>
      </c>
      <c r="C9" s="148" t="s">
        <v>36</v>
      </c>
      <c r="D9" s="95" t="s">
        <v>17</v>
      </c>
      <c r="E9" s="147" t="s">
        <v>36</v>
      </c>
      <c r="F9" s="146" t="s">
        <v>36</v>
      </c>
      <c r="G9" s="47">
        <f>IF(OR(テーブル141542[[#This Row],[列2]]="",
          テーブル141542[[#This Row],[列4]]=""),
     0,
     IFERROR(HOUR(テーブル141542[[#This Row],[列4]]-テーブル141542[[#This Row],[列15]]-テーブル141542[[#This Row],[列2]]),
                  IFERROR(HOUR(テーブル141542[[#This Row],[列4]]-テーブル141542[[#This Row],[列2]]),
                               0)))</f>
        <v>0</v>
      </c>
      <c r="H9" s="48" t="s">
        <v>26</v>
      </c>
      <c r="I9" s="4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50" t="s">
        <v>27</v>
      </c>
      <c r="K9" s="51">
        <f>IFERROR((テーブル141542[[#This Row],[列5]]+テーブル141542[[#This Row],[列7]]/60)*$C$5,"")</f>
        <v>0</v>
      </c>
      <c r="L9" s="52" t="s">
        <v>7</v>
      </c>
      <c r="M9" s="53"/>
      <c r="N9" s="54"/>
      <c r="O9" s="75"/>
      <c r="P9" s="44"/>
    </row>
    <row r="10" spans="1:16" ht="22.5" customHeight="1">
      <c r="A10" s="22"/>
      <c r="B10" s="55" t="str">
        <f>IF(テーブル141542[[#This Row],[列1]]="",
    "",
    TEXT(テーブル141542[[#This Row],[列1]],"(aaa)"))</f>
        <v/>
      </c>
      <c r="C10" s="17" t="s">
        <v>36</v>
      </c>
      <c r="D10" s="95" t="s">
        <v>17</v>
      </c>
      <c r="E10" s="18" t="s">
        <v>36</v>
      </c>
      <c r="F10" s="143" t="s">
        <v>36</v>
      </c>
      <c r="G10" s="47">
        <f>IF(OR(テーブル141542[[#This Row],[列2]]="",
          テーブル141542[[#This Row],[列4]]=""),
     0,
     IFERROR(HOUR(テーブル141542[[#This Row],[列4]]-テーブル141542[[#This Row],[列15]]-テーブル141542[[#This Row],[列2]]),
                  IFERROR(HOUR(テーブル141542[[#This Row],[列4]]-テーブル141542[[#This Row],[列2]]),
                               0)))</f>
        <v>0</v>
      </c>
      <c r="H10" s="48" t="s">
        <v>26</v>
      </c>
      <c r="I1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50" t="s">
        <v>27</v>
      </c>
      <c r="K10" s="51">
        <f>IFERROR((テーブル141542[[#This Row],[列5]]+テーブル141542[[#This Row],[列7]]/60)*$C$5,"")</f>
        <v>0</v>
      </c>
      <c r="L10" s="52" t="s">
        <v>7</v>
      </c>
      <c r="M10" s="57"/>
      <c r="N10" s="54"/>
      <c r="O10" s="75"/>
      <c r="P10" s="44"/>
    </row>
    <row r="11" spans="1:16" ht="22.5" customHeight="1">
      <c r="A11" s="22"/>
      <c r="B11" s="55" t="str">
        <f>IF(テーブル141542[[#This Row],[列1]]="",
    "",
    TEXT(テーブル141542[[#This Row],[列1]],"(aaa)"))</f>
        <v/>
      </c>
      <c r="C11" s="17" t="s">
        <v>24</v>
      </c>
      <c r="D11" s="95" t="s">
        <v>25</v>
      </c>
      <c r="E11" s="18" t="s">
        <v>24</v>
      </c>
      <c r="F11" s="143" t="s">
        <v>36</v>
      </c>
      <c r="G11" s="47">
        <f>IF(OR(テーブル141542[[#This Row],[列2]]="",
          テーブル141542[[#This Row],[列4]]=""),
     0,
     IFERROR(HOUR(テーブル141542[[#This Row],[列4]]-テーブル141542[[#This Row],[列15]]-テーブル141542[[#This Row],[列2]]),
                  IFERROR(HOUR(テーブル141542[[#This Row],[列4]]-テーブル141542[[#This Row],[列2]]),
                               0)))</f>
        <v>0</v>
      </c>
      <c r="H11" s="48" t="s">
        <v>26</v>
      </c>
      <c r="I1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50" t="s">
        <v>27</v>
      </c>
      <c r="K11" s="51">
        <f>IFERROR((テーブル141542[[#This Row],[列5]]+テーブル141542[[#This Row],[列7]]/60)*$C$5,"")</f>
        <v>0</v>
      </c>
      <c r="L11" s="52" t="s">
        <v>7</v>
      </c>
      <c r="M11" s="57"/>
      <c r="N11" s="54"/>
      <c r="O11" s="75"/>
      <c r="P11" s="44"/>
    </row>
    <row r="12" spans="1:16" ht="22.5" customHeight="1">
      <c r="A12" s="22"/>
      <c r="B12" s="55" t="str">
        <f>IF(テーブル141542[[#This Row],[列1]]="",
    "",
    TEXT(テーブル141542[[#This Row],[列1]],"(aaa)"))</f>
        <v/>
      </c>
      <c r="C12" s="17" t="s">
        <v>24</v>
      </c>
      <c r="D12" s="95" t="s">
        <v>25</v>
      </c>
      <c r="E12" s="18" t="s">
        <v>24</v>
      </c>
      <c r="F12" s="143" t="s">
        <v>36</v>
      </c>
      <c r="G12" s="47">
        <f>IF(OR(テーブル141542[[#This Row],[列2]]="",
          テーブル141542[[#This Row],[列4]]=""),
     0,
     IFERROR(HOUR(テーブル141542[[#This Row],[列4]]-テーブル141542[[#This Row],[列15]]-テーブル141542[[#This Row],[列2]]),
                  IFERROR(HOUR(テーブル141542[[#This Row],[列4]]-テーブル141542[[#This Row],[列2]]),
                               0)))</f>
        <v>0</v>
      </c>
      <c r="H12" s="48" t="s">
        <v>26</v>
      </c>
      <c r="I1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50" t="s">
        <v>27</v>
      </c>
      <c r="K12" s="51">
        <f>IFERROR((テーブル141542[[#This Row],[列5]]+テーブル141542[[#This Row],[列7]]/60)*$C$5,"")</f>
        <v>0</v>
      </c>
      <c r="L12" s="52" t="s">
        <v>7</v>
      </c>
      <c r="M12" s="57"/>
      <c r="N12" s="54"/>
      <c r="O12" s="75"/>
      <c r="P12" s="44"/>
    </row>
    <row r="13" spans="1:16" ht="22.5" customHeight="1">
      <c r="A13" s="22"/>
      <c r="B13" s="55" t="str">
        <f>IF(テーブル141542[[#This Row],[列1]]="",
    "",
    TEXT(テーブル141542[[#This Row],[列1]],"(aaa)"))</f>
        <v/>
      </c>
      <c r="C13" s="17" t="s">
        <v>24</v>
      </c>
      <c r="D13" s="95" t="s">
        <v>25</v>
      </c>
      <c r="E13" s="18" t="s">
        <v>24</v>
      </c>
      <c r="F13" s="143" t="s">
        <v>36</v>
      </c>
      <c r="G13" s="47">
        <f>IF(OR(テーブル141542[[#This Row],[列2]]="",
          テーブル141542[[#This Row],[列4]]=""),
     0,
     IFERROR(HOUR(テーブル141542[[#This Row],[列4]]-テーブル141542[[#This Row],[列15]]-テーブル141542[[#This Row],[列2]]),
                  IFERROR(HOUR(テーブル141542[[#This Row],[列4]]-テーブル141542[[#This Row],[列2]]),
                               0)))</f>
        <v>0</v>
      </c>
      <c r="H13" s="48" t="s">
        <v>26</v>
      </c>
      <c r="I1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50" t="s">
        <v>27</v>
      </c>
      <c r="K13" s="51">
        <f>IFERROR((テーブル141542[[#This Row],[列5]]+テーブル141542[[#This Row],[列7]]/60)*$C$5,"")</f>
        <v>0</v>
      </c>
      <c r="L13" s="52" t="s">
        <v>7</v>
      </c>
      <c r="M13" s="57"/>
      <c r="N13" s="54"/>
      <c r="O13" s="75"/>
      <c r="P13" s="44"/>
    </row>
    <row r="14" spans="1:16" ht="22.5" customHeight="1">
      <c r="A14" s="22"/>
      <c r="B14" s="55" t="str">
        <f>IF(テーブル141542[[#This Row],[列1]]="",
    "",
    TEXT(テーブル141542[[#This Row],[列1]],"(aaa)"))</f>
        <v/>
      </c>
      <c r="C14" s="17" t="s">
        <v>24</v>
      </c>
      <c r="D14" s="95" t="s">
        <v>25</v>
      </c>
      <c r="E14" s="18" t="s">
        <v>24</v>
      </c>
      <c r="F14" s="143" t="s">
        <v>36</v>
      </c>
      <c r="G14" s="47">
        <f>IF(OR(テーブル141542[[#This Row],[列2]]="",
          テーブル141542[[#This Row],[列4]]=""),
     0,
     IFERROR(HOUR(テーブル141542[[#This Row],[列4]]-テーブル141542[[#This Row],[列15]]-テーブル141542[[#This Row],[列2]]),
                  IFERROR(HOUR(テーブル141542[[#This Row],[列4]]-テーブル141542[[#This Row],[列2]]),
                               0)))</f>
        <v>0</v>
      </c>
      <c r="H14" s="48" t="s">
        <v>26</v>
      </c>
      <c r="I1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50" t="s">
        <v>27</v>
      </c>
      <c r="K14" s="51">
        <f>IFERROR((テーブル141542[[#This Row],[列5]]+テーブル141542[[#This Row],[列7]]/60)*$C$5,"")</f>
        <v>0</v>
      </c>
      <c r="L14" s="52" t="s">
        <v>7</v>
      </c>
      <c r="M14" s="57"/>
      <c r="N14" s="54"/>
      <c r="O14" s="75"/>
      <c r="P14" s="44"/>
    </row>
    <row r="15" spans="1:16" ht="22.5" customHeight="1">
      <c r="A15" s="22"/>
      <c r="B15" s="55" t="str">
        <f>IF(テーブル141542[[#This Row],[列1]]="",
    "",
    TEXT(テーブル141542[[#This Row],[列1]],"(aaa)"))</f>
        <v/>
      </c>
      <c r="C15" s="17" t="s">
        <v>24</v>
      </c>
      <c r="D15" s="95" t="s">
        <v>25</v>
      </c>
      <c r="E15" s="18" t="s">
        <v>24</v>
      </c>
      <c r="F15" s="143" t="s">
        <v>36</v>
      </c>
      <c r="G15" s="47">
        <f>IF(OR(テーブル141542[[#This Row],[列2]]="",
          テーブル141542[[#This Row],[列4]]=""),
     0,
     IFERROR(HOUR(テーブル141542[[#This Row],[列4]]-テーブル141542[[#This Row],[列15]]-テーブル141542[[#This Row],[列2]]),
                  IFERROR(HOUR(テーブル141542[[#This Row],[列4]]-テーブル141542[[#This Row],[列2]]),
                               0)))</f>
        <v>0</v>
      </c>
      <c r="H15" s="48" t="s">
        <v>26</v>
      </c>
      <c r="I1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50" t="s">
        <v>27</v>
      </c>
      <c r="K15" s="51">
        <f>IFERROR((テーブル141542[[#This Row],[列5]]+テーブル141542[[#This Row],[列7]]/60)*$C$5,"")</f>
        <v>0</v>
      </c>
      <c r="L15" s="52" t="s">
        <v>7</v>
      </c>
      <c r="M15" s="57"/>
      <c r="N15" s="54"/>
      <c r="O15" s="75"/>
      <c r="P15" s="44"/>
    </row>
    <row r="16" spans="1:16" ht="22.5" customHeight="1">
      <c r="A16" s="22"/>
      <c r="B16" s="55" t="str">
        <f>IF(テーブル141542[[#This Row],[列1]]="",
    "",
    TEXT(テーブル141542[[#This Row],[列1]],"(aaa)"))</f>
        <v/>
      </c>
      <c r="C16" s="17" t="s">
        <v>24</v>
      </c>
      <c r="D16" s="95" t="s">
        <v>25</v>
      </c>
      <c r="E16" s="18" t="s">
        <v>24</v>
      </c>
      <c r="F16" s="143" t="s">
        <v>36</v>
      </c>
      <c r="G16" s="47">
        <f>IF(OR(テーブル141542[[#This Row],[列2]]="",
          テーブル141542[[#This Row],[列4]]=""),
     0,
     IFERROR(HOUR(テーブル141542[[#This Row],[列4]]-テーブル141542[[#This Row],[列15]]-テーブル141542[[#This Row],[列2]]),
                  IFERROR(HOUR(テーブル141542[[#This Row],[列4]]-テーブル141542[[#This Row],[列2]]),
                               0)))</f>
        <v>0</v>
      </c>
      <c r="H16" s="48" t="s">
        <v>26</v>
      </c>
      <c r="I1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50" t="s">
        <v>27</v>
      </c>
      <c r="K16" s="51">
        <f>IFERROR((テーブル141542[[#This Row],[列5]]+テーブル141542[[#This Row],[列7]]/60)*$C$5,"")</f>
        <v>0</v>
      </c>
      <c r="L16" s="52" t="s">
        <v>7</v>
      </c>
      <c r="M16" s="57"/>
      <c r="N16" s="54"/>
      <c r="O16" s="75"/>
      <c r="P16" s="44"/>
    </row>
    <row r="17" spans="1:16" ht="22.5" customHeight="1">
      <c r="A17" s="22"/>
      <c r="B17" s="55" t="str">
        <f>IF(テーブル141542[[#This Row],[列1]]="",
    "",
    TEXT(テーブル141542[[#This Row],[列1]],"(aaa)"))</f>
        <v/>
      </c>
      <c r="C17" s="17" t="s">
        <v>24</v>
      </c>
      <c r="D17" s="95" t="s">
        <v>25</v>
      </c>
      <c r="E17" s="18" t="s">
        <v>24</v>
      </c>
      <c r="F17" s="143" t="s">
        <v>36</v>
      </c>
      <c r="G17" s="47">
        <f>IF(OR(テーブル141542[[#This Row],[列2]]="",
          テーブル141542[[#This Row],[列4]]=""),
     0,
     IFERROR(HOUR(テーブル141542[[#This Row],[列4]]-テーブル141542[[#This Row],[列15]]-テーブル141542[[#This Row],[列2]]),
                  IFERROR(HOUR(テーブル141542[[#This Row],[列4]]-テーブル141542[[#This Row],[列2]]),
                               0)))</f>
        <v>0</v>
      </c>
      <c r="H17" s="48" t="s">
        <v>26</v>
      </c>
      <c r="I1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50" t="s">
        <v>27</v>
      </c>
      <c r="K17" s="51">
        <f>IFERROR((テーブル141542[[#This Row],[列5]]+テーブル141542[[#This Row],[列7]]/60)*$C$5,"")</f>
        <v>0</v>
      </c>
      <c r="L17" s="52" t="s">
        <v>7</v>
      </c>
      <c r="M17" s="57"/>
      <c r="N17" s="54"/>
      <c r="O17" s="75"/>
      <c r="P17" s="44"/>
    </row>
    <row r="18" spans="1:16" ht="22.5" customHeight="1">
      <c r="A18" s="22"/>
      <c r="B18" s="55" t="str">
        <f>IF(テーブル141542[[#This Row],[列1]]="",
    "",
    TEXT(テーブル141542[[#This Row],[列1]],"(aaa)"))</f>
        <v/>
      </c>
      <c r="C18" s="17" t="s">
        <v>24</v>
      </c>
      <c r="D18" s="95" t="s">
        <v>25</v>
      </c>
      <c r="E18" s="18" t="s">
        <v>24</v>
      </c>
      <c r="F18" s="143" t="s">
        <v>36</v>
      </c>
      <c r="G18" s="47">
        <f>IF(OR(テーブル141542[[#This Row],[列2]]="",
          テーブル141542[[#This Row],[列4]]=""),
     0,
     IFERROR(HOUR(テーブル141542[[#This Row],[列4]]-テーブル141542[[#This Row],[列15]]-テーブル141542[[#This Row],[列2]]),
                  IFERROR(HOUR(テーブル141542[[#This Row],[列4]]-テーブル141542[[#This Row],[列2]]),
                               0)))</f>
        <v>0</v>
      </c>
      <c r="H18" s="48" t="s">
        <v>26</v>
      </c>
      <c r="I1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50" t="s">
        <v>27</v>
      </c>
      <c r="K18" s="51">
        <f>IFERROR((テーブル141542[[#This Row],[列5]]+テーブル141542[[#This Row],[列7]]/60)*$C$5,"")</f>
        <v>0</v>
      </c>
      <c r="L18" s="52" t="s">
        <v>7</v>
      </c>
      <c r="M18" s="57"/>
      <c r="N18" s="54"/>
      <c r="O18" s="75"/>
      <c r="P18" s="44"/>
    </row>
    <row r="19" spans="1:16" ht="22.5" customHeight="1">
      <c r="A19" s="22"/>
      <c r="B19" s="55" t="str">
        <f>IF(テーブル141542[[#This Row],[列1]]="",
    "",
    TEXT(テーブル141542[[#This Row],[列1]],"(aaa)"))</f>
        <v/>
      </c>
      <c r="C19" s="17" t="s">
        <v>24</v>
      </c>
      <c r="D19" s="95" t="s">
        <v>25</v>
      </c>
      <c r="E19" s="18" t="s">
        <v>24</v>
      </c>
      <c r="F19" s="143" t="s">
        <v>36</v>
      </c>
      <c r="G19" s="47">
        <f>IF(OR(テーブル141542[[#This Row],[列2]]="",
          テーブル141542[[#This Row],[列4]]=""),
     0,
     IFERROR(HOUR(テーブル141542[[#This Row],[列4]]-テーブル141542[[#This Row],[列15]]-テーブル141542[[#This Row],[列2]]),
                  IFERROR(HOUR(テーブル141542[[#This Row],[列4]]-テーブル141542[[#This Row],[列2]]),
                               0)))</f>
        <v>0</v>
      </c>
      <c r="H19" s="48" t="s">
        <v>26</v>
      </c>
      <c r="I1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50" t="s">
        <v>27</v>
      </c>
      <c r="K19" s="51">
        <f>IFERROR((テーブル141542[[#This Row],[列5]]+テーブル141542[[#This Row],[列7]]/60)*$C$5,"")</f>
        <v>0</v>
      </c>
      <c r="L19" s="52" t="s">
        <v>7</v>
      </c>
      <c r="M19" s="57"/>
      <c r="N19" s="54"/>
      <c r="O19" s="75"/>
      <c r="P19" s="44"/>
    </row>
    <row r="20" spans="1:16" ht="22.5" customHeight="1">
      <c r="A20" s="22"/>
      <c r="B20" s="55" t="str">
        <f>IF(テーブル141542[[#This Row],[列1]]="",
    "",
    TEXT(テーブル141542[[#This Row],[列1]],"(aaa)"))</f>
        <v/>
      </c>
      <c r="C20" s="17" t="s">
        <v>24</v>
      </c>
      <c r="D20" s="95" t="s">
        <v>25</v>
      </c>
      <c r="E20" s="18" t="s">
        <v>24</v>
      </c>
      <c r="F20" s="143" t="s">
        <v>36</v>
      </c>
      <c r="G20" s="47">
        <f>IF(OR(テーブル141542[[#This Row],[列2]]="",
          テーブル141542[[#This Row],[列4]]=""),
     0,
     IFERROR(HOUR(テーブル141542[[#This Row],[列4]]-テーブル141542[[#This Row],[列15]]-テーブル141542[[#This Row],[列2]]),
                  IFERROR(HOUR(テーブル141542[[#This Row],[列4]]-テーブル141542[[#This Row],[列2]]),
                               0)))</f>
        <v>0</v>
      </c>
      <c r="H20" s="48" t="s">
        <v>26</v>
      </c>
      <c r="I2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50" t="s">
        <v>27</v>
      </c>
      <c r="K20" s="51">
        <f>IFERROR((テーブル141542[[#This Row],[列5]]+テーブル141542[[#This Row],[列7]]/60)*$C$5,"")</f>
        <v>0</v>
      </c>
      <c r="L20" s="52" t="s">
        <v>7</v>
      </c>
      <c r="M20" s="57"/>
      <c r="N20" s="54"/>
      <c r="O20" s="75"/>
      <c r="P20" s="44"/>
    </row>
    <row r="21" spans="1:16" ht="22.5" customHeight="1">
      <c r="A21" s="22"/>
      <c r="B21" s="55" t="str">
        <f>IF(テーブル141542[[#This Row],[列1]]="",
    "",
    TEXT(テーブル141542[[#This Row],[列1]],"(aaa)"))</f>
        <v/>
      </c>
      <c r="C21" s="17" t="s">
        <v>24</v>
      </c>
      <c r="D21" s="95" t="s">
        <v>25</v>
      </c>
      <c r="E21" s="18" t="s">
        <v>24</v>
      </c>
      <c r="F21" s="143" t="s">
        <v>36</v>
      </c>
      <c r="G21" s="47">
        <f>IF(OR(テーブル141542[[#This Row],[列2]]="",
          テーブル141542[[#This Row],[列4]]=""),
     0,
     IFERROR(HOUR(テーブル141542[[#This Row],[列4]]-テーブル141542[[#This Row],[列15]]-テーブル141542[[#This Row],[列2]]),
                  IFERROR(HOUR(テーブル141542[[#This Row],[列4]]-テーブル141542[[#This Row],[列2]]),
                               0)))</f>
        <v>0</v>
      </c>
      <c r="H21" s="48" t="s">
        <v>26</v>
      </c>
      <c r="I2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50" t="s">
        <v>27</v>
      </c>
      <c r="K21" s="51">
        <f>IFERROR((テーブル141542[[#This Row],[列5]]+テーブル141542[[#This Row],[列7]]/60)*$C$5,"")</f>
        <v>0</v>
      </c>
      <c r="L21" s="52" t="s">
        <v>7</v>
      </c>
      <c r="M21" s="57"/>
      <c r="N21" s="54"/>
      <c r="O21" s="75"/>
      <c r="P21" s="44"/>
    </row>
    <row r="22" spans="1:16" ht="22.5" customHeight="1">
      <c r="A22" s="22"/>
      <c r="B22" s="55" t="str">
        <f>IF(テーブル141542[[#This Row],[列1]]="",
    "",
    TEXT(テーブル141542[[#This Row],[列1]],"(aaa)"))</f>
        <v/>
      </c>
      <c r="C22" s="17" t="s">
        <v>24</v>
      </c>
      <c r="D22" s="95" t="s">
        <v>25</v>
      </c>
      <c r="E22" s="18" t="s">
        <v>24</v>
      </c>
      <c r="F22" s="143" t="s">
        <v>36</v>
      </c>
      <c r="G22" s="47">
        <f>IF(OR(テーブル141542[[#This Row],[列2]]="",
          テーブル141542[[#This Row],[列4]]=""),
     0,
     IFERROR(HOUR(テーブル141542[[#This Row],[列4]]-テーブル141542[[#This Row],[列15]]-テーブル141542[[#This Row],[列2]]),
                  IFERROR(HOUR(テーブル141542[[#This Row],[列4]]-テーブル141542[[#This Row],[列2]]),
                               0)))</f>
        <v>0</v>
      </c>
      <c r="H22" s="48" t="s">
        <v>26</v>
      </c>
      <c r="I2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50" t="s">
        <v>27</v>
      </c>
      <c r="K22" s="51">
        <f>IFERROR((テーブル141542[[#This Row],[列5]]+テーブル141542[[#This Row],[列7]]/60)*$C$5,"")</f>
        <v>0</v>
      </c>
      <c r="L22" s="52" t="s">
        <v>7</v>
      </c>
      <c r="M22" s="57"/>
      <c r="N22" s="54"/>
      <c r="O22" s="75"/>
      <c r="P22" s="44"/>
    </row>
    <row r="23" spans="1:16" ht="22.5" customHeight="1">
      <c r="A23" s="22"/>
      <c r="B23" s="55" t="str">
        <f>IF(テーブル141542[[#This Row],[列1]]="",
    "",
    TEXT(テーブル141542[[#This Row],[列1]],"(aaa)"))</f>
        <v/>
      </c>
      <c r="C23" s="17" t="s">
        <v>24</v>
      </c>
      <c r="D23" s="95" t="s">
        <v>25</v>
      </c>
      <c r="E23" s="18" t="s">
        <v>24</v>
      </c>
      <c r="F23" s="143" t="s">
        <v>36</v>
      </c>
      <c r="G23" s="47">
        <f>IF(OR(テーブル141542[[#This Row],[列2]]="",
          テーブル141542[[#This Row],[列4]]=""),
     0,
     IFERROR(HOUR(テーブル141542[[#This Row],[列4]]-テーブル141542[[#This Row],[列15]]-テーブル141542[[#This Row],[列2]]),
                  IFERROR(HOUR(テーブル141542[[#This Row],[列4]]-テーブル141542[[#This Row],[列2]]),
                               0)))</f>
        <v>0</v>
      </c>
      <c r="H23" s="48" t="s">
        <v>26</v>
      </c>
      <c r="I2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50" t="s">
        <v>27</v>
      </c>
      <c r="K23" s="51">
        <f>IFERROR((テーブル141542[[#This Row],[列5]]+テーブル141542[[#This Row],[列7]]/60)*$C$5,"")</f>
        <v>0</v>
      </c>
      <c r="L23" s="52" t="s">
        <v>7</v>
      </c>
      <c r="M23" s="57"/>
      <c r="N23" s="54"/>
      <c r="O23" s="75"/>
      <c r="P23" s="44"/>
    </row>
    <row r="24" spans="1:16" ht="22.5" customHeight="1">
      <c r="A24" s="22"/>
      <c r="B24" s="55" t="str">
        <f>IF(テーブル141542[[#This Row],[列1]]="",
    "",
    TEXT(テーブル141542[[#This Row],[列1]],"(aaa)"))</f>
        <v/>
      </c>
      <c r="C24" s="17" t="s">
        <v>24</v>
      </c>
      <c r="D24" s="95" t="s">
        <v>25</v>
      </c>
      <c r="E24" s="18" t="s">
        <v>24</v>
      </c>
      <c r="F24" s="143" t="s">
        <v>36</v>
      </c>
      <c r="G24" s="47">
        <f>IF(OR(テーブル141542[[#This Row],[列2]]="",
          テーブル141542[[#This Row],[列4]]=""),
     0,
     IFERROR(HOUR(テーブル141542[[#This Row],[列4]]-テーブル141542[[#This Row],[列15]]-テーブル141542[[#This Row],[列2]]),
                  IFERROR(HOUR(テーブル141542[[#This Row],[列4]]-テーブル141542[[#This Row],[列2]]),
                               0)))</f>
        <v>0</v>
      </c>
      <c r="H24" s="48" t="s">
        <v>26</v>
      </c>
      <c r="I2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50" t="s">
        <v>27</v>
      </c>
      <c r="K24" s="51">
        <f>IFERROR((テーブル141542[[#This Row],[列5]]+テーブル141542[[#This Row],[列7]]/60)*$C$5,"")</f>
        <v>0</v>
      </c>
      <c r="L24" s="52" t="s">
        <v>7</v>
      </c>
      <c r="M24" s="53"/>
      <c r="N24" s="54"/>
      <c r="O24" s="75"/>
      <c r="P24" s="44"/>
    </row>
    <row r="25" spans="1:16" ht="22.5" customHeight="1">
      <c r="A25" s="22"/>
      <c r="B25" s="55" t="str">
        <f>IF(テーブル141542[[#This Row],[列1]]="",
    "",
    TEXT(テーブル141542[[#This Row],[列1]],"(aaa)"))</f>
        <v/>
      </c>
      <c r="C25" s="17" t="s">
        <v>24</v>
      </c>
      <c r="D25" s="95" t="s">
        <v>25</v>
      </c>
      <c r="E25" s="18" t="s">
        <v>24</v>
      </c>
      <c r="F25" s="143" t="s">
        <v>36</v>
      </c>
      <c r="G25" s="47">
        <f>IF(OR(テーブル141542[[#This Row],[列2]]="",
          テーブル141542[[#This Row],[列4]]=""),
     0,
     IFERROR(HOUR(テーブル141542[[#This Row],[列4]]-テーブル141542[[#This Row],[列15]]-テーブル141542[[#This Row],[列2]]),
                  IFERROR(HOUR(テーブル141542[[#This Row],[列4]]-テーブル141542[[#This Row],[列2]]),
                               0)))</f>
        <v>0</v>
      </c>
      <c r="H25" s="48" t="s">
        <v>26</v>
      </c>
      <c r="I2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50" t="s">
        <v>27</v>
      </c>
      <c r="K25" s="51">
        <f>IFERROR((テーブル141542[[#This Row],[列5]]+テーブル141542[[#This Row],[列7]]/60)*$C$5,"")</f>
        <v>0</v>
      </c>
      <c r="L25" s="52" t="s">
        <v>7</v>
      </c>
      <c r="M25" s="57"/>
      <c r="N25" s="54"/>
      <c r="O25" s="75"/>
      <c r="P25" s="44"/>
    </row>
    <row r="26" spans="1:16" ht="22.5" customHeight="1">
      <c r="A26" s="22"/>
      <c r="B26" s="55" t="str">
        <f>IF(テーブル141542[[#This Row],[列1]]="",
    "",
    TEXT(テーブル141542[[#This Row],[列1]],"(aaa)"))</f>
        <v/>
      </c>
      <c r="C26" s="17" t="s">
        <v>24</v>
      </c>
      <c r="D26" s="95" t="s">
        <v>25</v>
      </c>
      <c r="E26" s="18" t="s">
        <v>24</v>
      </c>
      <c r="F26" s="143" t="s">
        <v>36</v>
      </c>
      <c r="G26" s="47">
        <f>IF(OR(テーブル141542[[#This Row],[列2]]="",
          テーブル141542[[#This Row],[列4]]=""),
     0,
     IFERROR(HOUR(テーブル141542[[#This Row],[列4]]-テーブル141542[[#This Row],[列15]]-テーブル141542[[#This Row],[列2]]),
                  IFERROR(HOUR(テーブル141542[[#This Row],[列4]]-テーブル141542[[#This Row],[列2]]),
                               0)))</f>
        <v>0</v>
      </c>
      <c r="H26" s="48" t="s">
        <v>26</v>
      </c>
      <c r="I2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50" t="s">
        <v>27</v>
      </c>
      <c r="K26" s="51">
        <f>IFERROR((テーブル141542[[#This Row],[列5]]+テーブル141542[[#This Row],[列7]]/60)*$C$5,"")</f>
        <v>0</v>
      </c>
      <c r="L26" s="52" t="s">
        <v>7</v>
      </c>
      <c r="M26" s="57"/>
      <c r="N26" s="54"/>
      <c r="O26" s="75"/>
      <c r="P26" s="44"/>
    </row>
    <row r="27" spans="1:16" ht="22.5" customHeight="1">
      <c r="A27" s="22"/>
      <c r="B27" s="55" t="str">
        <f>IF(テーブル141542[[#This Row],[列1]]="",
    "",
    TEXT(テーブル141542[[#This Row],[列1]],"(aaa)"))</f>
        <v/>
      </c>
      <c r="C27" s="17" t="s">
        <v>24</v>
      </c>
      <c r="D27" s="95" t="s">
        <v>25</v>
      </c>
      <c r="E27" s="18" t="s">
        <v>24</v>
      </c>
      <c r="F27" s="143" t="s">
        <v>36</v>
      </c>
      <c r="G27" s="47">
        <f>IF(OR(テーブル141542[[#This Row],[列2]]="",
          テーブル141542[[#This Row],[列4]]=""),
     0,
     IFERROR(HOUR(テーブル141542[[#This Row],[列4]]-テーブル141542[[#This Row],[列15]]-テーブル141542[[#This Row],[列2]]),
                  IFERROR(HOUR(テーブル141542[[#This Row],[列4]]-テーブル141542[[#This Row],[列2]]),
                               0)))</f>
        <v>0</v>
      </c>
      <c r="H27" s="48" t="s">
        <v>26</v>
      </c>
      <c r="I2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50" t="s">
        <v>27</v>
      </c>
      <c r="K27" s="51">
        <f>IFERROR((テーブル141542[[#This Row],[列5]]+テーブル141542[[#This Row],[列7]]/60)*$C$5,"")</f>
        <v>0</v>
      </c>
      <c r="L27" s="52" t="s">
        <v>7</v>
      </c>
      <c r="M27" s="57"/>
      <c r="N27" s="54"/>
      <c r="O27" s="75"/>
      <c r="P27" s="44"/>
    </row>
    <row r="28" spans="1:16" ht="22.5" customHeight="1">
      <c r="A28" s="22"/>
      <c r="B28" s="55" t="str">
        <f>IF(テーブル141542[[#This Row],[列1]]="",
    "",
    TEXT(テーブル141542[[#This Row],[列1]],"(aaa)"))</f>
        <v/>
      </c>
      <c r="C28" s="17" t="s">
        <v>24</v>
      </c>
      <c r="D28" s="95" t="s">
        <v>25</v>
      </c>
      <c r="E28" s="18" t="s">
        <v>24</v>
      </c>
      <c r="F28" s="143" t="s">
        <v>36</v>
      </c>
      <c r="G28" s="47">
        <f>IF(OR(テーブル141542[[#This Row],[列2]]="",
          テーブル141542[[#This Row],[列4]]=""),
     0,
     IFERROR(HOUR(テーブル141542[[#This Row],[列4]]-テーブル141542[[#This Row],[列15]]-テーブル141542[[#This Row],[列2]]),
                  IFERROR(HOUR(テーブル141542[[#This Row],[列4]]-テーブル141542[[#This Row],[列2]]),
                               0)))</f>
        <v>0</v>
      </c>
      <c r="H28" s="48" t="s">
        <v>26</v>
      </c>
      <c r="I2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50" t="s">
        <v>27</v>
      </c>
      <c r="K28" s="51">
        <f>IFERROR((テーブル141542[[#This Row],[列5]]+テーブル141542[[#This Row],[列7]]/60)*$C$5,"")</f>
        <v>0</v>
      </c>
      <c r="L28" s="52" t="s">
        <v>7</v>
      </c>
      <c r="M28" s="57"/>
      <c r="N28" s="54"/>
      <c r="O28" s="75"/>
      <c r="P28" s="44"/>
    </row>
    <row r="29" spans="1:16" ht="22.5" customHeight="1">
      <c r="A29" s="22"/>
      <c r="B29" s="55" t="str">
        <f>IF(テーブル141542[[#This Row],[列1]]="",
    "",
    TEXT(テーブル141542[[#This Row],[列1]],"(aaa)"))</f>
        <v/>
      </c>
      <c r="C29" s="17" t="s">
        <v>24</v>
      </c>
      <c r="D29" s="95" t="s">
        <v>25</v>
      </c>
      <c r="E29" s="18" t="s">
        <v>24</v>
      </c>
      <c r="F29" s="143" t="s">
        <v>36</v>
      </c>
      <c r="G29" s="47">
        <f>IF(OR(テーブル141542[[#This Row],[列2]]="",
          テーブル141542[[#This Row],[列4]]=""),
     0,
     IFERROR(HOUR(テーブル141542[[#This Row],[列4]]-テーブル141542[[#This Row],[列15]]-テーブル141542[[#This Row],[列2]]),
                  IFERROR(HOUR(テーブル141542[[#This Row],[列4]]-テーブル141542[[#This Row],[列2]]),
                               0)))</f>
        <v>0</v>
      </c>
      <c r="H29" s="48" t="s">
        <v>26</v>
      </c>
      <c r="I2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50" t="s">
        <v>27</v>
      </c>
      <c r="K29" s="51">
        <f>IFERROR((テーブル141542[[#This Row],[列5]]+テーブル141542[[#This Row],[列7]]/60)*$C$5,"")</f>
        <v>0</v>
      </c>
      <c r="L29" s="52" t="s">
        <v>7</v>
      </c>
      <c r="M29" s="57"/>
      <c r="N29" s="54"/>
      <c r="O29" s="75"/>
      <c r="P29" s="44"/>
    </row>
    <row r="30" spans="1:16" ht="22.5" customHeight="1" thickBot="1">
      <c r="A30" s="23"/>
      <c r="B30" s="58" t="str">
        <f>IF(テーブル141542[[#This Row],[列1]]="",
    "",
    TEXT(テーブル141542[[#This Row],[列1]],"(aaa)"))</f>
        <v/>
      </c>
      <c r="C30" s="19" t="s">
        <v>24</v>
      </c>
      <c r="D30" s="59" t="s">
        <v>25</v>
      </c>
      <c r="E30" s="144" t="s">
        <v>24</v>
      </c>
      <c r="F30" s="20" t="s">
        <v>36</v>
      </c>
      <c r="G30" s="60">
        <f>IF(OR(テーブル141542[[#This Row],[列2]]="",
          テーブル141542[[#This Row],[列4]]=""),
     0,
     IFERROR(HOUR(テーブル141542[[#This Row],[列4]]-テーブル141542[[#This Row],[列15]]-テーブル141542[[#This Row],[列2]]),
                  IFERROR(HOUR(テーブル141542[[#This Row],[列4]]-テーブル141542[[#This Row],[列2]]),
                               0)))</f>
        <v>0</v>
      </c>
      <c r="H30" s="61" t="s">
        <v>26</v>
      </c>
      <c r="I30" s="62"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63" t="s">
        <v>27</v>
      </c>
      <c r="K30" s="64">
        <f>IFERROR((テーブル141542[[#This Row],[列5]]+テーブル141542[[#This Row],[列7]]/60)*$C$5,"")</f>
        <v>0</v>
      </c>
      <c r="L30" s="65" t="s">
        <v>7</v>
      </c>
      <c r="M30" s="66"/>
      <c r="N30" s="67"/>
      <c r="O30" s="75"/>
      <c r="P30" s="44"/>
    </row>
    <row r="31" spans="1:16" ht="22.5" customHeight="1" thickBot="1">
      <c r="A31" s="183" t="s">
        <v>31</v>
      </c>
      <c r="B31" s="184"/>
      <c r="C31" s="185"/>
      <c r="D31" s="186"/>
      <c r="E31" s="187"/>
      <c r="F31" s="93"/>
      <c r="G31" s="188">
        <f>SUM(テーブル141542[[#All],[列5]])+SUM(テーブル141542[[#All],[列7]])/60</f>
        <v>0</v>
      </c>
      <c r="H31" s="189"/>
      <c r="I31" s="190" t="s">
        <v>28</v>
      </c>
      <c r="J31" s="191"/>
      <c r="K31" s="68">
        <f>SUM(テーブル141542[[#All],[列9]])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D1:M1"/>
    <mergeCell ref="A3:B3"/>
    <mergeCell ref="C3:E3"/>
    <mergeCell ref="A4:B4"/>
    <mergeCell ref="C4:E4"/>
    <mergeCell ref="A2:N2"/>
    <mergeCell ref="A5:B5"/>
    <mergeCell ref="C5:E5"/>
    <mergeCell ref="A7:B7"/>
    <mergeCell ref="C7:E7"/>
    <mergeCell ref="G7:J7"/>
    <mergeCell ref="M31:N31"/>
    <mergeCell ref="K7:L7"/>
    <mergeCell ref="A31:B31"/>
    <mergeCell ref="C31:E31"/>
    <mergeCell ref="G31:H31"/>
    <mergeCell ref="I31:J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①年月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203" t="s">
        <v>20</v>
      </c>
      <c r="D7" s="203"/>
      <c r="E7" s="203"/>
      <c r="F7" s="205" t="s">
        <v>51</v>
      </c>
      <c r="G7" s="181" t="s">
        <v>21</v>
      </c>
      <c r="H7" s="197"/>
      <c r="I7" s="197"/>
      <c r="J7" s="182"/>
      <c r="K7" s="181" t="s">
        <v>22</v>
      </c>
      <c r="L7" s="182"/>
      <c r="M7" s="31" t="s">
        <v>32</v>
      </c>
      <c r="N7" s="32" t="s">
        <v>23</v>
      </c>
      <c r="O7" s="33"/>
    </row>
    <row r="8" spans="1:16" ht="22.5" customHeight="1">
      <c r="A8" s="21"/>
      <c r="B8" s="34" t="str">
        <f>IF(テーブル1415[[#This Row],[列1]]="",
    "",
    TEXT(テーブル1415[[#This Row],[列1]],"(aaa)"))</f>
        <v/>
      </c>
      <c r="C8" s="148" t="s">
        <v>36</v>
      </c>
      <c r="D8" s="94" t="s">
        <v>25</v>
      </c>
      <c r="E8" s="147" t="s">
        <v>36</v>
      </c>
      <c r="F8" s="143" t="s">
        <v>36</v>
      </c>
      <c r="G8" s="36">
        <f>IF(OR(テーブル1415[[#This Row],[列2]]="",
          テーブル1415[[#This Row],[列4]]=""),
     0,
     IFERROR(HOUR(テーブル1415[[#This Row],[列4]]-テーブル1415[[#This Row],[列15]]-テーブル1415[[#This Row],[列2]]),
                  IFERROR(HOUR(テーブル1415[[#This Row],[列4]]-テーブル1415[[#This Row],[列2]]),
                               0)))</f>
        <v>0</v>
      </c>
      <c r="H8" s="37" t="s">
        <v>26</v>
      </c>
      <c r="I8"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39" t="s">
        <v>27</v>
      </c>
      <c r="K8" s="40">
        <f>IFERROR((テーブル1415[[#This Row],[列5]]+テーブル1415[[#This Row],[列7]]/60)*$C$5,"")</f>
        <v>0</v>
      </c>
      <c r="L8" s="41" t="s">
        <v>7</v>
      </c>
      <c r="M8" s="42"/>
      <c r="N8" s="43"/>
      <c r="O8" s="75"/>
      <c r="P8" s="44"/>
    </row>
    <row r="9" spans="1:16" ht="22.5" customHeight="1">
      <c r="A9" s="22"/>
      <c r="B9" s="45" t="str">
        <f>IF(テーブル1415[[#This Row],[列1]]="",
    "",
    TEXT(テーブル1415[[#This Row],[列1]],"(aaa)"))</f>
        <v/>
      </c>
      <c r="C9" s="17" t="s">
        <v>24</v>
      </c>
      <c r="D9" s="95" t="s">
        <v>25</v>
      </c>
      <c r="E9" s="18" t="s">
        <v>24</v>
      </c>
      <c r="F9" s="143" t="s">
        <v>36</v>
      </c>
      <c r="G9" s="47">
        <f>IF(OR(テーブル1415[[#This Row],[列2]]="",
          テーブル1415[[#This Row],[列4]]=""),
     0,
     IFERROR(HOUR(テーブル1415[[#This Row],[列4]]-テーブル1415[[#This Row],[列15]]-テーブル1415[[#This Row],[列2]]),
                  IFERROR(HOUR(テーブル1415[[#This Row],[列4]]-テーブル1415[[#This Row],[列2]]),
                               0)))</f>
        <v>0</v>
      </c>
      <c r="H9" s="48" t="s">
        <v>26</v>
      </c>
      <c r="I9" s="4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50" t="s">
        <v>27</v>
      </c>
      <c r="K9" s="51">
        <f>IFERROR((テーブル1415[[#This Row],[列5]]+テーブル1415[[#This Row],[列7]]/60)*$C$5,"")</f>
        <v>0</v>
      </c>
      <c r="L9" s="52" t="s">
        <v>7</v>
      </c>
      <c r="M9" s="53"/>
      <c r="N9" s="54"/>
      <c r="O9" s="75"/>
      <c r="P9" s="44"/>
    </row>
    <row r="10" spans="1:16" ht="22.5" customHeight="1">
      <c r="A10" s="22"/>
      <c r="B10" s="55" t="str">
        <f>IF(テーブル1415[[#This Row],[列1]]="",
    "",
    TEXT(テーブル1415[[#This Row],[列1]],"(aaa)"))</f>
        <v/>
      </c>
      <c r="C10" s="17" t="s">
        <v>24</v>
      </c>
      <c r="D10" s="95" t="s">
        <v>25</v>
      </c>
      <c r="E10" s="18" t="s">
        <v>24</v>
      </c>
      <c r="F10" s="143" t="s">
        <v>36</v>
      </c>
      <c r="G10" s="47">
        <f>IF(OR(テーブル1415[[#This Row],[列2]]="",
          テーブル1415[[#This Row],[列4]]=""),
     0,
     IFERROR(HOUR(テーブル1415[[#This Row],[列4]]-テーブル1415[[#This Row],[列15]]-テーブル1415[[#This Row],[列2]]),
                  IFERROR(HOUR(テーブル1415[[#This Row],[列4]]-テーブル1415[[#This Row],[列2]]),
                               0)))</f>
        <v>0</v>
      </c>
      <c r="H10" s="48" t="s">
        <v>26</v>
      </c>
      <c r="I1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50" t="s">
        <v>27</v>
      </c>
      <c r="K10" s="51">
        <f>IFERROR((テーブル1415[[#This Row],[列5]]+テーブル1415[[#This Row],[列7]]/60)*$C$5,"")</f>
        <v>0</v>
      </c>
      <c r="L10" s="52" t="s">
        <v>7</v>
      </c>
      <c r="M10" s="53"/>
      <c r="N10" s="54"/>
      <c r="O10" s="75"/>
      <c r="P10" s="44"/>
    </row>
    <row r="11" spans="1:16" ht="22.5" customHeight="1">
      <c r="A11" s="22"/>
      <c r="B11" s="55" t="str">
        <f>IF(テーブル1415[[#This Row],[列1]]="",
    "",
    TEXT(テーブル1415[[#This Row],[列1]],"(aaa)"))</f>
        <v/>
      </c>
      <c r="C11" s="17" t="s">
        <v>24</v>
      </c>
      <c r="D11" s="95" t="s">
        <v>25</v>
      </c>
      <c r="E11" s="18" t="s">
        <v>24</v>
      </c>
      <c r="F11" s="143" t="s">
        <v>36</v>
      </c>
      <c r="G11" s="47">
        <f>IF(OR(テーブル1415[[#This Row],[列2]]="",
          テーブル1415[[#This Row],[列4]]=""),
     0,
     IFERROR(HOUR(テーブル1415[[#This Row],[列4]]-テーブル1415[[#This Row],[列15]]-テーブル1415[[#This Row],[列2]]),
                  IFERROR(HOUR(テーブル1415[[#This Row],[列4]]-テーブル1415[[#This Row],[列2]]),
                               0)))</f>
        <v>0</v>
      </c>
      <c r="H11" s="48" t="s">
        <v>26</v>
      </c>
      <c r="I1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50" t="s">
        <v>27</v>
      </c>
      <c r="K11" s="51">
        <f>IFERROR((テーブル1415[[#This Row],[列5]]+テーブル1415[[#This Row],[列7]]/60)*$C$5,"")</f>
        <v>0</v>
      </c>
      <c r="L11" s="52" t="s">
        <v>7</v>
      </c>
      <c r="M11" s="53"/>
      <c r="N11" s="54"/>
      <c r="O11" s="75"/>
      <c r="P11" s="44"/>
    </row>
    <row r="12" spans="1:16" ht="22.5" customHeight="1">
      <c r="A12" s="22"/>
      <c r="B12" s="55" t="str">
        <f>IF(テーブル1415[[#This Row],[列1]]="",
    "",
    TEXT(テーブル1415[[#This Row],[列1]],"(aaa)"))</f>
        <v/>
      </c>
      <c r="C12" s="17" t="s">
        <v>24</v>
      </c>
      <c r="D12" s="95" t="s">
        <v>25</v>
      </c>
      <c r="E12" s="18" t="s">
        <v>24</v>
      </c>
      <c r="F12" s="143" t="s">
        <v>36</v>
      </c>
      <c r="G12" s="47">
        <f>IF(OR(テーブル1415[[#This Row],[列2]]="",
          テーブル1415[[#This Row],[列4]]=""),
     0,
     IFERROR(HOUR(テーブル1415[[#This Row],[列4]]-テーブル1415[[#This Row],[列15]]-テーブル1415[[#This Row],[列2]]),
                  IFERROR(HOUR(テーブル1415[[#This Row],[列4]]-テーブル1415[[#This Row],[列2]]),
                               0)))</f>
        <v>0</v>
      </c>
      <c r="H12" s="48" t="s">
        <v>26</v>
      </c>
      <c r="I1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50" t="s">
        <v>27</v>
      </c>
      <c r="K12" s="51">
        <f>IFERROR((テーブル1415[[#This Row],[列5]]+テーブル1415[[#This Row],[列7]]/60)*$C$5,"")</f>
        <v>0</v>
      </c>
      <c r="L12" s="52" t="s">
        <v>7</v>
      </c>
      <c r="M12" s="57"/>
      <c r="N12" s="54"/>
      <c r="O12" s="75"/>
      <c r="P12" s="44"/>
    </row>
    <row r="13" spans="1:16" ht="22.5" customHeight="1">
      <c r="A13" s="22"/>
      <c r="B13" s="55" t="str">
        <f>IF(テーブル1415[[#This Row],[列1]]="",
    "",
    TEXT(テーブル1415[[#This Row],[列1]],"(aaa)"))</f>
        <v/>
      </c>
      <c r="C13" s="17" t="s">
        <v>24</v>
      </c>
      <c r="D13" s="95" t="s">
        <v>25</v>
      </c>
      <c r="E13" s="18" t="s">
        <v>24</v>
      </c>
      <c r="F13" s="143" t="s">
        <v>36</v>
      </c>
      <c r="G13" s="47">
        <f>IF(OR(テーブル1415[[#This Row],[列2]]="",
          テーブル1415[[#This Row],[列4]]=""),
     0,
     IFERROR(HOUR(テーブル1415[[#This Row],[列4]]-テーブル1415[[#This Row],[列15]]-テーブル1415[[#This Row],[列2]]),
                  IFERROR(HOUR(テーブル1415[[#This Row],[列4]]-テーブル1415[[#This Row],[列2]]),
                               0)))</f>
        <v>0</v>
      </c>
      <c r="H13" s="48" t="s">
        <v>26</v>
      </c>
      <c r="I1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50" t="s">
        <v>27</v>
      </c>
      <c r="K13" s="51">
        <f>IFERROR((テーブル1415[[#This Row],[列5]]+テーブル1415[[#This Row],[列7]]/60)*$C$5,"")</f>
        <v>0</v>
      </c>
      <c r="L13" s="52" t="s">
        <v>7</v>
      </c>
      <c r="M13" s="57"/>
      <c r="N13" s="54"/>
      <c r="O13" s="75"/>
      <c r="P13" s="44"/>
    </row>
    <row r="14" spans="1:16" ht="22.5" customHeight="1">
      <c r="A14" s="22"/>
      <c r="B14" s="55" t="str">
        <f>IF(テーブル1415[[#This Row],[列1]]="",
    "",
    TEXT(テーブル1415[[#This Row],[列1]],"(aaa)"))</f>
        <v/>
      </c>
      <c r="C14" s="17" t="s">
        <v>24</v>
      </c>
      <c r="D14" s="95" t="s">
        <v>25</v>
      </c>
      <c r="E14" s="18" t="s">
        <v>24</v>
      </c>
      <c r="F14" s="143" t="s">
        <v>36</v>
      </c>
      <c r="G14" s="47">
        <f>IF(OR(テーブル1415[[#This Row],[列2]]="",
          テーブル1415[[#This Row],[列4]]=""),
     0,
     IFERROR(HOUR(テーブル1415[[#This Row],[列4]]-テーブル1415[[#This Row],[列15]]-テーブル1415[[#This Row],[列2]]),
                  IFERROR(HOUR(テーブル1415[[#This Row],[列4]]-テーブル1415[[#This Row],[列2]]),
                               0)))</f>
        <v>0</v>
      </c>
      <c r="H14" s="48" t="s">
        <v>26</v>
      </c>
      <c r="I1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50" t="s">
        <v>27</v>
      </c>
      <c r="K14" s="51">
        <f>IFERROR((テーブル1415[[#This Row],[列5]]+テーブル1415[[#This Row],[列7]]/60)*$C$5,"")</f>
        <v>0</v>
      </c>
      <c r="L14" s="52" t="s">
        <v>7</v>
      </c>
      <c r="M14" s="57"/>
      <c r="N14" s="54"/>
      <c r="O14" s="75"/>
      <c r="P14" s="44"/>
    </row>
    <row r="15" spans="1:16" ht="22.5" customHeight="1">
      <c r="A15" s="22"/>
      <c r="B15" s="55" t="str">
        <f>IF(テーブル1415[[#This Row],[列1]]="",
    "",
    TEXT(テーブル1415[[#This Row],[列1]],"(aaa)"))</f>
        <v/>
      </c>
      <c r="C15" s="17" t="s">
        <v>24</v>
      </c>
      <c r="D15" s="95" t="s">
        <v>25</v>
      </c>
      <c r="E15" s="18" t="s">
        <v>24</v>
      </c>
      <c r="F15" s="143" t="s">
        <v>36</v>
      </c>
      <c r="G15" s="47">
        <f>IF(OR(テーブル1415[[#This Row],[列2]]="",
          テーブル1415[[#This Row],[列4]]=""),
     0,
     IFERROR(HOUR(テーブル1415[[#This Row],[列4]]-テーブル1415[[#This Row],[列15]]-テーブル1415[[#This Row],[列2]]),
                  IFERROR(HOUR(テーブル1415[[#This Row],[列4]]-テーブル1415[[#This Row],[列2]]),
                               0)))</f>
        <v>0</v>
      </c>
      <c r="H15" s="48" t="s">
        <v>26</v>
      </c>
      <c r="I1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50" t="s">
        <v>27</v>
      </c>
      <c r="K15" s="51">
        <f>IFERROR((テーブル1415[[#This Row],[列5]]+テーブル1415[[#This Row],[列7]]/60)*$C$5,"")</f>
        <v>0</v>
      </c>
      <c r="L15" s="52" t="s">
        <v>7</v>
      </c>
      <c r="M15" s="57"/>
      <c r="N15" s="54"/>
      <c r="O15" s="75"/>
      <c r="P15" s="44"/>
    </row>
    <row r="16" spans="1:16" ht="22.5" customHeight="1">
      <c r="A16" s="22"/>
      <c r="B16" s="55" t="str">
        <f>IF(テーブル1415[[#This Row],[列1]]="",
    "",
    TEXT(テーブル1415[[#This Row],[列1]],"(aaa)"))</f>
        <v/>
      </c>
      <c r="C16" s="17" t="s">
        <v>24</v>
      </c>
      <c r="D16" s="95" t="s">
        <v>25</v>
      </c>
      <c r="E16" s="18" t="s">
        <v>24</v>
      </c>
      <c r="F16" s="143" t="s">
        <v>36</v>
      </c>
      <c r="G16" s="47">
        <f>IF(OR(テーブル1415[[#This Row],[列2]]="",
          テーブル1415[[#This Row],[列4]]=""),
     0,
     IFERROR(HOUR(テーブル1415[[#This Row],[列4]]-テーブル1415[[#This Row],[列15]]-テーブル1415[[#This Row],[列2]]),
                  IFERROR(HOUR(テーブル1415[[#This Row],[列4]]-テーブル1415[[#This Row],[列2]]),
                               0)))</f>
        <v>0</v>
      </c>
      <c r="H16" s="48" t="s">
        <v>26</v>
      </c>
      <c r="I1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50" t="s">
        <v>27</v>
      </c>
      <c r="K16" s="51">
        <f>IFERROR((テーブル1415[[#This Row],[列5]]+テーブル1415[[#This Row],[列7]]/60)*$C$5,"")</f>
        <v>0</v>
      </c>
      <c r="L16" s="52" t="s">
        <v>7</v>
      </c>
      <c r="M16" s="57"/>
      <c r="N16" s="54"/>
      <c r="O16" s="75"/>
      <c r="P16" s="44"/>
    </row>
    <row r="17" spans="1:16" ht="22.5" customHeight="1">
      <c r="A17" s="22"/>
      <c r="B17" s="55" t="str">
        <f>IF(テーブル1415[[#This Row],[列1]]="",
    "",
    TEXT(テーブル1415[[#This Row],[列1]],"(aaa)"))</f>
        <v/>
      </c>
      <c r="C17" s="17" t="s">
        <v>24</v>
      </c>
      <c r="D17" s="95" t="s">
        <v>25</v>
      </c>
      <c r="E17" s="18" t="s">
        <v>24</v>
      </c>
      <c r="F17" s="143" t="s">
        <v>36</v>
      </c>
      <c r="G17" s="47">
        <f>IF(OR(テーブル1415[[#This Row],[列2]]="",
          テーブル1415[[#This Row],[列4]]=""),
     0,
     IFERROR(HOUR(テーブル1415[[#This Row],[列4]]-テーブル1415[[#This Row],[列15]]-テーブル1415[[#This Row],[列2]]),
                  IFERROR(HOUR(テーブル1415[[#This Row],[列4]]-テーブル1415[[#This Row],[列2]]),
                               0)))</f>
        <v>0</v>
      </c>
      <c r="H17" s="48" t="s">
        <v>26</v>
      </c>
      <c r="I1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50" t="s">
        <v>27</v>
      </c>
      <c r="K17" s="51">
        <f>IFERROR((テーブル1415[[#This Row],[列5]]+テーブル1415[[#This Row],[列7]]/60)*$C$5,"")</f>
        <v>0</v>
      </c>
      <c r="L17" s="52" t="s">
        <v>7</v>
      </c>
      <c r="M17" s="57"/>
      <c r="N17" s="54"/>
      <c r="O17" s="75"/>
      <c r="P17" s="44"/>
    </row>
    <row r="18" spans="1:16" ht="22.5" customHeight="1">
      <c r="A18" s="22"/>
      <c r="B18" s="55" t="str">
        <f>IF(テーブル1415[[#This Row],[列1]]="",
    "",
    TEXT(テーブル1415[[#This Row],[列1]],"(aaa)"))</f>
        <v/>
      </c>
      <c r="C18" s="17" t="s">
        <v>24</v>
      </c>
      <c r="D18" s="95" t="s">
        <v>25</v>
      </c>
      <c r="E18" s="18" t="s">
        <v>24</v>
      </c>
      <c r="F18" s="143" t="s">
        <v>36</v>
      </c>
      <c r="G18" s="47">
        <f>IF(OR(テーブル1415[[#This Row],[列2]]="",
          テーブル1415[[#This Row],[列4]]=""),
     0,
     IFERROR(HOUR(テーブル1415[[#This Row],[列4]]-テーブル1415[[#This Row],[列15]]-テーブル1415[[#This Row],[列2]]),
                  IFERROR(HOUR(テーブル1415[[#This Row],[列4]]-テーブル1415[[#This Row],[列2]]),
                               0)))</f>
        <v>0</v>
      </c>
      <c r="H18" s="48" t="s">
        <v>26</v>
      </c>
      <c r="I1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50" t="s">
        <v>27</v>
      </c>
      <c r="K18" s="51">
        <f>IFERROR((テーブル1415[[#This Row],[列5]]+テーブル1415[[#This Row],[列7]]/60)*$C$5,"")</f>
        <v>0</v>
      </c>
      <c r="L18" s="52" t="s">
        <v>7</v>
      </c>
      <c r="M18" s="57"/>
      <c r="N18" s="54"/>
      <c r="O18" s="75"/>
      <c r="P18" s="44"/>
    </row>
    <row r="19" spans="1:16" ht="22.5" customHeight="1">
      <c r="A19" s="22"/>
      <c r="B19" s="55" t="str">
        <f>IF(テーブル1415[[#This Row],[列1]]="",
    "",
    TEXT(テーブル1415[[#This Row],[列1]],"(aaa)"))</f>
        <v/>
      </c>
      <c r="C19" s="17" t="s">
        <v>24</v>
      </c>
      <c r="D19" s="95" t="s">
        <v>25</v>
      </c>
      <c r="E19" s="18" t="s">
        <v>24</v>
      </c>
      <c r="F19" s="143" t="s">
        <v>36</v>
      </c>
      <c r="G19" s="47">
        <f>IF(OR(テーブル1415[[#This Row],[列2]]="",
          テーブル1415[[#This Row],[列4]]=""),
     0,
     IFERROR(HOUR(テーブル1415[[#This Row],[列4]]-テーブル1415[[#This Row],[列15]]-テーブル1415[[#This Row],[列2]]),
                  IFERROR(HOUR(テーブル1415[[#This Row],[列4]]-テーブル1415[[#This Row],[列2]]),
                               0)))</f>
        <v>0</v>
      </c>
      <c r="H19" s="48" t="s">
        <v>26</v>
      </c>
      <c r="I1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50" t="s">
        <v>27</v>
      </c>
      <c r="K19" s="51">
        <f>IFERROR((テーブル1415[[#This Row],[列5]]+テーブル1415[[#This Row],[列7]]/60)*$C$5,"")</f>
        <v>0</v>
      </c>
      <c r="L19" s="52" t="s">
        <v>7</v>
      </c>
      <c r="M19" s="57"/>
      <c r="N19" s="54"/>
      <c r="O19" s="75"/>
      <c r="P19" s="44"/>
    </row>
    <row r="20" spans="1:16" ht="22.5" customHeight="1">
      <c r="A20" s="22"/>
      <c r="B20" s="55" t="str">
        <f>IF(テーブル1415[[#This Row],[列1]]="",
    "",
    TEXT(テーブル1415[[#This Row],[列1]],"(aaa)"))</f>
        <v/>
      </c>
      <c r="C20" s="17" t="s">
        <v>24</v>
      </c>
      <c r="D20" s="95" t="s">
        <v>25</v>
      </c>
      <c r="E20" s="18" t="s">
        <v>24</v>
      </c>
      <c r="F20" s="143" t="s">
        <v>36</v>
      </c>
      <c r="G20" s="47">
        <f>IF(OR(テーブル1415[[#This Row],[列2]]="",
          テーブル1415[[#This Row],[列4]]=""),
     0,
     IFERROR(HOUR(テーブル1415[[#This Row],[列4]]-テーブル1415[[#This Row],[列15]]-テーブル1415[[#This Row],[列2]]),
                  IFERROR(HOUR(テーブル1415[[#This Row],[列4]]-テーブル1415[[#This Row],[列2]]),
                               0)))</f>
        <v>0</v>
      </c>
      <c r="H20" s="48" t="s">
        <v>26</v>
      </c>
      <c r="I2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50" t="s">
        <v>27</v>
      </c>
      <c r="K20" s="51">
        <f>IFERROR((テーブル1415[[#This Row],[列5]]+テーブル1415[[#This Row],[列7]]/60)*$C$5,"")</f>
        <v>0</v>
      </c>
      <c r="L20" s="52" t="s">
        <v>7</v>
      </c>
      <c r="M20" s="57"/>
      <c r="N20" s="54"/>
      <c r="O20" s="75"/>
      <c r="P20" s="44"/>
    </row>
    <row r="21" spans="1:16" ht="22.5" customHeight="1">
      <c r="A21" s="22"/>
      <c r="B21" s="55" t="str">
        <f>IF(テーブル1415[[#This Row],[列1]]="",
    "",
    TEXT(テーブル1415[[#This Row],[列1]],"(aaa)"))</f>
        <v/>
      </c>
      <c r="C21" s="17" t="s">
        <v>24</v>
      </c>
      <c r="D21" s="95" t="s">
        <v>25</v>
      </c>
      <c r="E21" s="18" t="s">
        <v>24</v>
      </c>
      <c r="F21" s="143" t="s">
        <v>36</v>
      </c>
      <c r="G21" s="47">
        <f>IF(OR(テーブル1415[[#This Row],[列2]]="",
          テーブル1415[[#This Row],[列4]]=""),
     0,
     IFERROR(HOUR(テーブル1415[[#This Row],[列4]]-テーブル1415[[#This Row],[列15]]-テーブル1415[[#This Row],[列2]]),
                  IFERROR(HOUR(テーブル1415[[#This Row],[列4]]-テーブル1415[[#This Row],[列2]]),
                               0)))</f>
        <v>0</v>
      </c>
      <c r="H21" s="48" t="s">
        <v>26</v>
      </c>
      <c r="I2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50" t="s">
        <v>27</v>
      </c>
      <c r="K21" s="51">
        <f>IFERROR((テーブル1415[[#This Row],[列5]]+テーブル1415[[#This Row],[列7]]/60)*$C$5,"")</f>
        <v>0</v>
      </c>
      <c r="L21" s="52" t="s">
        <v>7</v>
      </c>
      <c r="M21" s="57"/>
      <c r="N21" s="54"/>
      <c r="O21" s="75"/>
      <c r="P21" s="44"/>
    </row>
    <row r="22" spans="1:16" ht="22.5" customHeight="1">
      <c r="A22" s="22"/>
      <c r="B22" s="55" t="str">
        <f>IF(テーブル1415[[#This Row],[列1]]="",
    "",
    TEXT(テーブル1415[[#This Row],[列1]],"(aaa)"))</f>
        <v/>
      </c>
      <c r="C22" s="17" t="s">
        <v>24</v>
      </c>
      <c r="D22" s="95" t="s">
        <v>25</v>
      </c>
      <c r="E22" s="18" t="s">
        <v>24</v>
      </c>
      <c r="F22" s="143" t="s">
        <v>36</v>
      </c>
      <c r="G22" s="47">
        <f>IF(OR(テーブル1415[[#This Row],[列2]]="",
          テーブル1415[[#This Row],[列4]]=""),
     0,
     IFERROR(HOUR(テーブル1415[[#This Row],[列4]]-テーブル1415[[#This Row],[列15]]-テーブル1415[[#This Row],[列2]]),
                  IFERROR(HOUR(テーブル1415[[#This Row],[列4]]-テーブル1415[[#This Row],[列2]]),
                               0)))</f>
        <v>0</v>
      </c>
      <c r="H22" s="48" t="s">
        <v>26</v>
      </c>
      <c r="I2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50" t="s">
        <v>27</v>
      </c>
      <c r="K22" s="51">
        <f>IFERROR((テーブル1415[[#This Row],[列5]]+テーブル1415[[#This Row],[列7]]/60)*$C$5,"")</f>
        <v>0</v>
      </c>
      <c r="L22" s="52" t="s">
        <v>7</v>
      </c>
      <c r="M22" s="57"/>
      <c r="N22" s="54"/>
      <c r="O22" s="75"/>
      <c r="P22" s="44"/>
    </row>
    <row r="23" spans="1:16" ht="22.5" customHeight="1">
      <c r="A23" s="22"/>
      <c r="B23" s="55" t="str">
        <f>IF(テーブル1415[[#This Row],[列1]]="",
    "",
    TEXT(テーブル1415[[#This Row],[列1]],"(aaa)"))</f>
        <v/>
      </c>
      <c r="C23" s="17" t="s">
        <v>24</v>
      </c>
      <c r="D23" s="95" t="s">
        <v>25</v>
      </c>
      <c r="E23" s="18" t="s">
        <v>24</v>
      </c>
      <c r="F23" s="143" t="s">
        <v>36</v>
      </c>
      <c r="G23" s="47">
        <f>IF(OR(テーブル1415[[#This Row],[列2]]="",
          テーブル1415[[#This Row],[列4]]=""),
     0,
     IFERROR(HOUR(テーブル1415[[#This Row],[列4]]-テーブル1415[[#This Row],[列15]]-テーブル1415[[#This Row],[列2]]),
                  IFERROR(HOUR(テーブル1415[[#This Row],[列4]]-テーブル1415[[#This Row],[列2]]),
                               0)))</f>
        <v>0</v>
      </c>
      <c r="H23" s="48" t="s">
        <v>26</v>
      </c>
      <c r="I2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50" t="s">
        <v>27</v>
      </c>
      <c r="K23" s="51">
        <f>IFERROR((テーブル1415[[#This Row],[列5]]+テーブル1415[[#This Row],[列7]]/60)*$C$5,"")</f>
        <v>0</v>
      </c>
      <c r="L23" s="52" t="s">
        <v>7</v>
      </c>
      <c r="M23" s="57"/>
      <c r="N23" s="54"/>
      <c r="O23" s="75"/>
      <c r="P23" s="44"/>
    </row>
    <row r="24" spans="1:16" ht="22.5" customHeight="1">
      <c r="A24" s="22"/>
      <c r="B24" s="55" t="str">
        <f>IF(テーブル1415[[#This Row],[列1]]="",
    "",
    TEXT(テーブル1415[[#This Row],[列1]],"(aaa)"))</f>
        <v/>
      </c>
      <c r="C24" s="17" t="s">
        <v>24</v>
      </c>
      <c r="D24" s="95" t="s">
        <v>25</v>
      </c>
      <c r="E24" s="18" t="s">
        <v>24</v>
      </c>
      <c r="F24" s="143" t="s">
        <v>36</v>
      </c>
      <c r="G24" s="47">
        <f>IF(OR(テーブル1415[[#This Row],[列2]]="",
          テーブル1415[[#This Row],[列4]]=""),
     0,
     IFERROR(HOUR(テーブル1415[[#This Row],[列4]]-テーブル1415[[#This Row],[列15]]-テーブル1415[[#This Row],[列2]]),
                  IFERROR(HOUR(テーブル1415[[#This Row],[列4]]-テーブル1415[[#This Row],[列2]]),
                               0)))</f>
        <v>0</v>
      </c>
      <c r="H24" s="48" t="s">
        <v>26</v>
      </c>
      <c r="I2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50" t="s">
        <v>27</v>
      </c>
      <c r="K24" s="51">
        <f>IFERROR((テーブル1415[[#This Row],[列5]]+テーブル1415[[#This Row],[列7]]/60)*$C$5,"")</f>
        <v>0</v>
      </c>
      <c r="L24" s="52" t="s">
        <v>7</v>
      </c>
      <c r="M24" s="53"/>
      <c r="N24" s="54"/>
      <c r="O24" s="75"/>
      <c r="P24" s="44"/>
    </row>
    <row r="25" spans="1:16" ht="22.5" customHeight="1">
      <c r="A25" s="22"/>
      <c r="B25" s="55" t="str">
        <f>IF(テーブル1415[[#This Row],[列1]]="",
    "",
    TEXT(テーブル1415[[#This Row],[列1]],"(aaa)"))</f>
        <v/>
      </c>
      <c r="C25" s="17" t="s">
        <v>24</v>
      </c>
      <c r="D25" s="46" t="s">
        <v>25</v>
      </c>
      <c r="E25" s="18" t="s">
        <v>24</v>
      </c>
      <c r="F25" s="143" t="s">
        <v>36</v>
      </c>
      <c r="G25" s="47">
        <f>IF(OR(テーブル1415[[#This Row],[列2]]="",
          テーブル1415[[#This Row],[列4]]=""),
     0,
     IFERROR(HOUR(テーブル1415[[#This Row],[列4]]-テーブル1415[[#This Row],[列15]]-テーブル1415[[#This Row],[列2]]),
                  IFERROR(HOUR(テーブル1415[[#This Row],[列4]]-テーブル1415[[#This Row],[列2]]),
                               0)))</f>
        <v>0</v>
      </c>
      <c r="H25" s="48" t="s">
        <v>26</v>
      </c>
      <c r="I2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50" t="s">
        <v>27</v>
      </c>
      <c r="K25" s="51">
        <f>IFERROR((テーブル1415[[#This Row],[列5]]+テーブル1415[[#This Row],[列7]]/60)*$C$5,"")</f>
        <v>0</v>
      </c>
      <c r="L25" s="52" t="s">
        <v>7</v>
      </c>
      <c r="M25" s="57"/>
      <c r="N25" s="54"/>
      <c r="O25" s="75"/>
      <c r="P25" s="44"/>
    </row>
    <row r="26" spans="1:16" ht="22.5" customHeight="1">
      <c r="A26" s="22"/>
      <c r="B26" s="55" t="str">
        <f>IF(テーブル1415[[#This Row],[列1]]="",
    "",
    TEXT(テーブル1415[[#This Row],[列1]],"(aaa)"))</f>
        <v/>
      </c>
      <c r="C26" s="17" t="s">
        <v>24</v>
      </c>
      <c r="D26" s="46" t="s">
        <v>25</v>
      </c>
      <c r="E26" s="18" t="s">
        <v>24</v>
      </c>
      <c r="F26" s="143" t="s">
        <v>36</v>
      </c>
      <c r="G26" s="47">
        <f>IF(OR(テーブル1415[[#This Row],[列2]]="",
          テーブル1415[[#This Row],[列4]]=""),
     0,
     IFERROR(HOUR(テーブル1415[[#This Row],[列4]]-テーブル1415[[#This Row],[列15]]-テーブル1415[[#This Row],[列2]]),
                  IFERROR(HOUR(テーブル1415[[#This Row],[列4]]-テーブル1415[[#This Row],[列2]]),
                               0)))</f>
        <v>0</v>
      </c>
      <c r="H26" s="48" t="s">
        <v>26</v>
      </c>
      <c r="I2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50" t="s">
        <v>27</v>
      </c>
      <c r="K26" s="51">
        <f>IFERROR((テーブル1415[[#This Row],[列5]]+テーブル1415[[#This Row],[列7]]/60)*$C$5,"")</f>
        <v>0</v>
      </c>
      <c r="L26" s="52" t="s">
        <v>7</v>
      </c>
      <c r="M26" s="57"/>
      <c r="N26" s="54"/>
      <c r="O26" s="75"/>
      <c r="P26" s="44"/>
    </row>
    <row r="27" spans="1:16" ht="22.5" customHeight="1">
      <c r="A27" s="22"/>
      <c r="B27" s="55" t="str">
        <f>IF(テーブル1415[[#This Row],[列1]]="",
    "",
    TEXT(テーブル1415[[#This Row],[列1]],"(aaa)"))</f>
        <v/>
      </c>
      <c r="C27" s="17" t="s">
        <v>24</v>
      </c>
      <c r="D27" s="46" t="s">
        <v>25</v>
      </c>
      <c r="E27" s="18" t="s">
        <v>24</v>
      </c>
      <c r="F27" s="143" t="s">
        <v>36</v>
      </c>
      <c r="G27" s="47">
        <f>IF(OR(テーブル1415[[#This Row],[列2]]="",
          テーブル1415[[#This Row],[列4]]=""),
     0,
     IFERROR(HOUR(テーブル1415[[#This Row],[列4]]-テーブル1415[[#This Row],[列15]]-テーブル1415[[#This Row],[列2]]),
                  IFERROR(HOUR(テーブル1415[[#This Row],[列4]]-テーブル1415[[#This Row],[列2]]),
                               0)))</f>
        <v>0</v>
      </c>
      <c r="H27" s="48" t="s">
        <v>26</v>
      </c>
      <c r="I2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50" t="s">
        <v>27</v>
      </c>
      <c r="K27" s="51">
        <f>IFERROR((テーブル1415[[#This Row],[列5]]+テーブル1415[[#This Row],[列7]]/60)*$C$5,"")</f>
        <v>0</v>
      </c>
      <c r="L27" s="52" t="s">
        <v>7</v>
      </c>
      <c r="M27" s="57"/>
      <c r="N27" s="54"/>
      <c r="O27" s="75"/>
      <c r="P27" s="44"/>
    </row>
    <row r="28" spans="1:16" ht="22.5" customHeight="1">
      <c r="A28" s="22"/>
      <c r="B28" s="55" t="str">
        <f>IF(テーブル1415[[#This Row],[列1]]="",
    "",
    TEXT(テーブル1415[[#This Row],[列1]],"(aaa)"))</f>
        <v/>
      </c>
      <c r="C28" s="17" t="s">
        <v>24</v>
      </c>
      <c r="D28" s="46" t="s">
        <v>25</v>
      </c>
      <c r="E28" s="18" t="s">
        <v>24</v>
      </c>
      <c r="F28" s="143" t="s">
        <v>36</v>
      </c>
      <c r="G28" s="47">
        <f>IF(OR(テーブル1415[[#This Row],[列2]]="",
          テーブル1415[[#This Row],[列4]]=""),
     0,
     IFERROR(HOUR(テーブル1415[[#This Row],[列4]]-テーブル1415[[#This Row],[列15]]-テーブル1415[[#This Row],[列2]]),
                  IFERROR(HOUR(テーブル1415[[#This Row],[列4]]-テーブル1415[[#This Row],[列2]]),
                               0)))</f>
        <v>0</v>
      </c>
      <c r="H28" s="48" t="s">
        <v>26</v>
      </c>
      <c r="I2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50" t="s">
        <v>27</v>
      </c>
      <c r="K28" s="51">
        <f>IFERROR((テーブル1415[[#This Row],[列5]]+テーブル1415[[#This Row],[列7]]/60)*$C$5,"")</f>
        <v>0</v>
      </c>
      <c r="L28" s="52" t="s">
        <v>7</v>
      </c>
      <c r="M28" s="57"/>
      <c r="N28" s="54"/>
      <c r="O28" s="75"/>
      <c r="P28" s="44"/>
    </row>
    <row r="29" spans="1:16" ht="22.5" customHeight="1">
      <c r="A29" s="22"/>
      <c r="B29" s="55" t="str">
        <f>IF(テーブル1415[[#This Row],[列1]]="",
    "",
    TEXT(テーブル1415[[#This Row],[列1]],"(aaa)"))</f>
        <v/>
      </c>
      <c r="C29" s="17" t="s">
        <v>24</v>
      </c>
      <c r="D29" s="46" t="s">
        <v>25</v>
      </c>
      <c r="E29" s="18" t="s">
        <v>24</v>
      </c>
      <c r="F29" s="143" t="s">
        <v>36</v>
      </c>
      <c r="G29" s="47">
        <f>IF(OR(テーブル1415[[#This Row],[列2]]="",
          テーブル1415[[#This Row],[列4]]=""),
     0,
     IFERROR(HOUR(テーブル1415[[#This Row],[列4]]-テーブル1415[[#This Row],[列15]]-テーブル1415[[#This Row],[列2]]),
                  IFERROR(HOUR(テーブル1415[[#This Row],[列4]]-テーブル1415[[#This Row],[列2]]),
                               0)))</f>
        <v>0</v>
      </c>
      <c r="H29" s="48" t="s">
        <v>26</v>
      </c>
      <c r="I2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50" t="s">
        <v>27</v>
      </c>
      <c r="K29" s="51">
        <f>IFERROR((テーブル1415[[#This Row],[列5]]+テーブル1415[[#This Row],[列7]]/60)*$C$5,"")</f>
        <v>0</v>
      </c>
      <c r="L29" s="52" t="s">
        <v>7</v>
      </c>
      <c r="M29" s="57"/>
      <c r="N29" s="54"/>
      <c r="O29" s="75"/>
      <c r="P29" s="44"/>
    </row>
    <row r="30" spans="1:16" ht="22.5" customHeight="1" thickBot="1">
      <c r="A30" s="23"/>
      <c r="B30" s="58" t="str">
        <f>IF(テーブル1415[[#This Row],[列1]]="",
    "",
    TEXT(テーブル1415[[#This Row],[列1]],"(aaa)"))</f>
        <v/>
      </c>
      <c r="C30" s="19" t="s">
        <v>24</v>
      </c>
      <c r="D30" s="59" t="s">
        <v>25</v>
      </c>
      <c r="E30" s="144" t="s">
        <v>24</v>
      </c>
      <c r="F30" s="20" t="s">
        <v>36</v>
      </c>
      <c r="G30" s="60">
        <f>IF(OR(テーブル1415[[#This Row],[列2]]="",
          テーブル1415[[#This Row],[列4]]=""),
     0,
     IFERROR(HOUR(テーブル1415[[#This Row],[列4]]-テーブル1415[[#This Row],[列15]]-テーブル1415[[#This Row],[列2]]),
                  IFERROR(HOUR(テーブル1415[[#This Row],[列4]]-テーブル1415[[#This Row],[列2]]),
                               0)))</f>
        <v>0</v>
      </c>
      <c r="H30" s="61" t="s">
        <v>26</v>
      </c>
      <c r="I30" s="62"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63" t="s">
        <v>27</v>
      </c>
      <c r="K30" s="64">
        <f>IFERROR((テーブル1415[[#This Row],[列5]]+テーブル1415[[#This Row],[列7]]/60)*$C$5,"")</f>
        <v>0</v>
      </c>
      <c r="L30" s="65" t="s">
        <v>7</v>
      </c>
      <c r="M30" s="66"/>
      <c r="N30" s="67"/>
      <c r="O30" s="75"/>
      <c r="P30" s="44"/>
    </row>
    <row r="31" spans="1:16" ht="22.5" customHeight="1" thickBot="1">
      <c r="A31" s="183" t="s">
        <v>31</v>
      </c>
      <c r="B31" s="184"/>
      <c r="C31" s="185"/>
      <c r="D31" s="186"/>
      <c r="E31" s="187"/>
      <c r="F31" s="93"/>
      <c r="G31" s="188">
        <f>SUM(テーブル1415[[#All],[列5]])+SUM(テーブル1415[[#All],[列7]])/60</f>
        <v>0</v>
      </c>
      <c r="H31" s="189"/>
      <c r="I31" s="190" t="s">
        <v>28</v>
      </c>
      <c r="J31" s="191"/>
      <c r="K31" s="68">
        <f>SUM(テーブル1415[[#All],[列9]])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②年月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IF(テーブル141541[[#This Row],[列1]]="",
    "",
    TEXT(テーブル141541[[#This Row],[列1]],"(aaa)"))</f>
        <v/>
      </c>
      <c r="C8" s="15" t="s">
        <v>36</v>
      </c>
      <c r="D8" s="35" t="s">
        <v>17</v>
      </c>
      <c r="E8" s="16" t="s">
        <v>36</v>
      </c>
      <c r="F8" s="142" t="s">
        <v>36</v>
      </c>
      <c r="G8" s="36">
        <f>IF(OR(テーブル141541[[#This Row],[列2]]="",
          テーブル141541[[#This Row],[列4]]=""),
     0,
     IFERROR(HOUR(テーブル141541[[#This Row],[列4]]-テーブル141541[[#This Row],[列15]]-テーブル141541[[#This Row],[列2]]),
                  IFERROR(HOUR(テーブル141541[[#This Row],[列4]]-テーブル141541[[#This Row],[列2]]),
                               0)))</f>
        <v>0</v>
      </c>
      <c r="H8" s="37" t="s">
        <v>26</v>
      </c>
      <c r="I8"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39" t="s">
        <v>27</v>
      </c>
      <c r="K8" s="40">
        <f>IFERROR((テーブル141541[[#This Row],[列5]]+テーブル141541[[#This Row],[列7]]/60)*$C$5,"")</f>
        <v>0</v>
      </c>
      <c r="L8" s="41" t="s">
        <v>7</v>
      </c>
      <c r="M8" s="42"/>
      <c r="N8" s="43"/>
      <c r="O8" s="75"/>
      <c r="P8" s="44"/>
    </row>
    <row r="9" spans="1:16" ht="22.5" customHeight="1">
      <c r="A9" s="22"/>
      <c r="B9" s="45" t="str">
        <f>IF(テーブル141541[[#This Row],[列1]]="",
    "",
    TEXT(テーブル141541[[#This Row],[列1]],"(aaa)"))</f>
        <v/>
      </c>
      <c r="C9" s="17" t="s">
        <v>36</v>
      </c>
      <c r="D9" s="95" t="s">
        <v>17</v>
      </c>
      <c r="E9" s="18" t="s">
        <v>36</v>
      </c>
      <c r="F9" s="143" t="s">
        <v>36</v>
      </c>
      <c r="G9" s="47">
        <f>IF(OR(テーブル141541[[#This Row],[列2]]="",
          テーブル141541[[#This Row],[列4]]=""),
     0,
     IFERROR(HOUR(テーブル141541[[#This Row],[列4]]-テーブル141541[[#This Row],[列15]]-テーブル141541[[#This Row],[列2]]),
                  IFERROR(HOUR(テーブル141541[[#This Row],[列4]]-テーブル141541[[#This Row],[列2]]),
                               0)))</f>
        <v>0</v>
      </c>
      <c r="H9" s="48" t="s">
        <v>26</v>
      </c>
      <c r="I9" s="4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50" t="s">
        <v>27</v>
      </c>
      <c r="K9" s="51">
        <f>IFERROR((テーブル141541[[#This Row],[列5]]+テーブル141541[[#This Row],[列7]]/60)*$C$5,"")</f>
        <v>0</v>
      </c>
      <c r="L9" s="52" t="s">
        <v>7</v>
      </c>
      <c r="M9" s="53"/>
      <c r="N9" s="54"/>
      <c r="O9" s="75"/>
      <c r="P9" s="44"/>
    </row>
    <row r="10" spans="1:16" ht="22.5" customHeight="1">
      <c r="A10" s="22"/>
      <c r="B10" s="55" t="str">
        <f>IF(テーブル141541[[#This Row],[列1]]="",
    "",
    TEXT(テーブル141541[[#This Row],[列1]],"(aaa)"))</f>
        <v/>
      </c>
      <c r="C10" s="17" t="s">
        <v>36</v>
      </c>
      <c r="D10" s="95" t="s">
        <v>17</v>
      </c>
      <c r="E10" s="18" t="s">
        <v>36</v>
      </c>
      <c r="F10" s="143" t="s">
        <v>36</v>
      </c>
      <c r="G10" s="47">
        <f>IF(OR(テーブル141541[[#This Row],[列2]]="",
          テーブル141541[[#This Row],[列4]]=""),
     0,
     IFERROR(HOUR(テーブル141541[[#This Row],[列4]]-テーブル141541[[#This Row],[列15]]-テーブル141541[[#This Row],[列2]]),
                  IFERROR(HOUR(テーブル141541[[#This Row],[列4]]-テーブル141541[[#This Row],[列2]]),
                               0)))</f>
        <v>0</v>
      </c>
      <c r="H10" s="48" t="s">
        <v>26</v>
      </c>
      <c r="I1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50" t="s">
        <v>27</v>
      </c>
      <c r="K10" s="51">
        <f>IFERROR((テーブル141541[[#This Row],[列5]]+テーブル141541[[#This Row],[列7]]/60)*$C$5,"")</f>
        <v>0</v>
      </c>
      <c r="L10" s="52" t="s">
        <v>7</v>
      </c>
      <c r="M10" s="57"/>
      <c r="N10" s="54"/>
      <c r="O10" s="75"/>
      <c r="P10" s="44"/>
    </row>
    <row r="11" spans="1:16" ht="22.5" customHeight="1">
      <c r="A11" s="22"/>
      <c r="B11" s="55" t="str">
        <f>IF(テーブル141541[[#This Row],[列1]]="",
    "",
    TEXT(テーブル141541[[#This Row],[列1]],"(aaa)"))</f>
        <v/>
      </c>
      <c r="C11" s="17" t="s">
        <v>24</v>
      </c>
      <c r="D11" s="95" t="s">
        <v>25</v>
      </c>
      <c r="E11" s="18" t="s">
        <v>24</v>
      </c>
      <c r="F11" s="143" t="s">
        <v>36</v>
      </c>
      <c r="G11" s="47">
        <f>IF(OR(テーブル141541[[#This Row],[列2]]="",
          テーブル141541[[#This Row],[列4]]=""),
     0,
     IFERROR(HOUR(テーブル141541[[#This Row],[列4]]-テーブル141541[[#This Row],[列15]]-テーブル141541[[#This Row],[列2]]),
                  IFERROR(HOUR(テーブル141541[[#This Row],[列4]]-テーブル141541[[#This Row],[列2]]),
                               0)))</f>
        <v>0</v>
      </c>
      <c r="H11" s="48" t="s">
        <v>26</v>
      </c>
      <c r="I1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50" t="s">
        <v>27</v>
      </c>
      <c r="K11" s="51">
        <f>IFERROR((テーブル141541[[#This Row],[列5]]+テーブル141541[[#This Row],[列7]]/60)*$C$5,"")</f>
        <v>0</v>
      </c>
      <c r="L11" s="52" t="s">
        <v>7</v>
      </c>
      <c r="M11" s="57"/>
      <c r="N11" s="54"/>
      <c r="O11" s="75"/>
      <c r="P11" s="44"/>
    </row>
    <row r="12" spans="1:16" ht="22.5" customHeight="1">
      <c r="A12" s="22"/>
      <c r="B12" s="55" t="str">
        <f>IF(テーブル141541[[#This Row],[列1]]="",
    "",
    TEXT(テーブル141541[[#This Row],[列1]],"(aaa)"))</f>
        <v/>
      </c>
      <c r="C12" s="17" t="s">
        <v>24</v>
      </c>
      <c r="D12" s="95" t="s">
        <v>25</v>
      </c>
      <c r="E12" s="18" t="s">
        <v>24</v>
      </c>
      <c r="F12" s="143" t="s">
        <v>36</v>
      </c>
      <c r="G12" s="47">
        <f>IF(OR(テーブル141541[[#This Row],[列2]]="",
          テーブル141541[[#This Row],[列4]]=""),
     0,
     IFERROR(HOUR(テーブル141541[[#This Row],[列4]]-テーブル141541[[#This Row],[列15]]-テーブル141541[[#This Row],[列2]]),
                  IFERROR(HOUR(テーブル141541[[#This Row],[列4]]-テーブル141541[[#This Row],[列2]]),
                               0)))</f>
        <v>0</v>
      </c>
      <c r="H12" s="48" t="s">
        <v>26</v>
      </c>
      <c r="I1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50" t="s">
        <v>27</v>
      </c>
      <c r="K12" s="51">
        <f>IFERROR((テーブル141541[[#This Row],[列5]]+テーブル141541[[#This Row],[列7]]/60)*$C$5,"")</f>
        <v>0</v>
      </c>
      <c r="L12" s="52" t="s">
        <v>7</v>
      </c>
      <c r="M12" s="57"/>
      <c r="N12" s="54"/>
      <c r="O12" s="75"/>
      <c r="P12" s="44"/>
    </row>
    <row r="13" spans="1:16" ht="22.5" customHeight="1">
      <c r="A13" s="22"/>
      <c r="B13" s="55" t="str">
        <f>IF(テーブル141541[[#This Row],[列1]]="",
    "",
    TEXT(テーブル141541[[#This Row],[列1]],"(aaa)"))</f>
        <v/>
      </c>
      <c r="C13" s="17" t="s">
        <v>24</v>
      </c>
      <c r="D13" s="95" t="s">
        <v>25</v>
      </c>
      <c r="E13" s="18" t="s">
        <v>24</v>
      </c>
      <c r="F13" s="143" t="s">
        <v>36</v>
      </c>
      <c r="G13" s="47">
        <f>IF(OR(テーブル141541[[#This Row],[列2]]="",
          テーブル141541[[#This Row],[列4]]=""),
     0,
     IFERROR(HOUR(テーブル141541[[#This Row],[列4]]-テーブル141541[[#This Row],[列15]]-テーブル141541[[#This Row],[列2]]),
                  IFERROR(HOUR(テーブル141541[[#This Row],[列4]]-テーブル141541[[#This Row],[列2]]),
                               0)))</f>
        <v>0</v>
      </c>
      <c r="H13" s="48" t="s">
        <v>26</v>
      </c>
      <c r="I1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50" t="s">
        <v>27</v>
      </c>
      <c r="K13" s="51">
        <f>IFERROR((テーブル141541[[#This Row],[列5]]+テーブル141541[[#This Row],[列7]]/60)*$C$5,"")</f>
        <v>0</v>
      </c>
      <c r="L13" s="52" t="s">
        <v>7</v>
      </c>
      <c r="M13" s="57"/>
      <c r="N13" s="54"/>
      <c r="O13" s="75"/>
      <c r="P13" s="44"/>
    </row>
    <row r="14" spans="1:16" ht="22.5" customHeight="1">
      <c r="A14" s="22"/>
      <c r="B14" s="55" t="str">
        <f>IF(テーブル141541[[#This Row],[列1]]="",
    "",
    TEXT(テーブル141541[[#This Row],[列1]],"(aaa)"))</f>
        <v/>
      </c>
      <c r="C14" s="17" t="s">
        <v>24</v>
      </c>
      <c r="D14" s="95" t="s">
        <v>25</v>
      </c>
      <c r="E14" s="18" t="s">
        <v>24</v>
      </c>
      <c r="F14" s="143" t="s">
        <v>36</v>
      </c>
      <c r="G14" s="47">
        <f>IF(OR(テーブル141541[[#This Row],[列2]]="",
          テーブル141541[[#This Row],[列4]]=""),
     0,
     IFERROR(HOUR(テーブル141541[[#This Row],[列4]]-テーブル141541[[#This Row],[列15]]-テーブル141541[[#This Row],[列2]]),
                  IFERROR(HOUR(テーブル141541[[#This Row],[列4]]-テーブル141541[[#This Row],[列2]]),
                               0)))</f>
        <v>0</v>
      </c>
      <c r="H14" s="48" t="s">
        <v>26</v>
      </c>
      <c r="I1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50" t="s">
        <v>27</v>
      </c>
      <c r="K14" s="51">
        <f>IFERROR((テーブル141541[[#This Row],[列5]]+テーブル141541[[#This Row],[列7]]/60)*$C$5,"")</f>
        <v>0</v>
      </c>
      <c r="L14" s="52" t="s">
        <v>7</v>
      </c>
      <c r="M14" s="57"/>
      <c r="N14" s="54"/>
      <c r="O14" s="75"/>
      <c r="P14" s="44"/>
    </row>
    <row r="15" spans="1:16" ht="22.5" customHeight="1">
      <c r="A15" s="22"/>
      <c r="B15" s="55" t="str">
        <f>IF(テーブル141541[[#This Row],[列1]]="",
    "",
    TEXT(テーブル141541[[#This Row],[列1]],"(aaa)"))</f>
        <v/>
      </c>
      <c r="C15" s="17" t="s">
        <v>24</v>
      </c>
      <c r="D15" s="95" t="s">
        <v>25</v>
      </c>
      <c r="E15" s="18" t="s">
        <v>24</v>
      </c>
      <c r="F15" s="143" t="s">
        <v>36</v>
      </c>
      <c r="G15" s="47">
        <f>IF(OR(テーブル141541[[#This Row],[列2]]="",
          テーブル141541[[#This Row],[列4]]=""),
     0,
     IFERROR(HOUR(テーブル141541[[#This Row],[列4]]-テーブル141541[[#This Row],[列15]]-テーブル141541[[#This Row],[列2]]),
                  IFERROR(HOUR(テーブル141541[[#This Row],[列4]]-テーブル141541[[#This Row],[列2]]),
                               0)))</f>
        <v>0</v>
      </c>
      <c r="H15" s="48" t="s">
        <v>26</v>
      </c>
      <c r="I1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50" t="s">
        <v>27</v>
      </c>
      <c r="K15" s="51">
        <f>IFERROR((テーブル141541[[#This Row],[列5]]+テーブル141541[[#This Row],[列7]]/60)*$C$5,"")</f>
        <v>0</v>
      </c>
      <c r="L15" s="52" t="s">
        <v>7</v>
      </c>
      <c r="M15" s="57"/>
      <c r="N15" s="54"/>
      <c r="O15" s="75"/>
      <c r="P15" s="44"/>
    </row>
    <row r="16" spans="1:16" ht="22.5" customHeight="1">
      <c r="A16" s="22"/>
      <c r="B16" s="55" t="str">
        <f>IF(テーブル141541[[#This Row],[列1]]="",
    "",
    TEXT(テーブル141541[[#This Row],[列1]],"(aaa)"))</f>
        <v/>
      </c>
      <c r="C16" s="17" t="s">
        <v>24</v>
      </c>
      <c r="D16" s="95" t="s">
        <v>25</v>
      </c>
      <c r="E16" s="18" t="s">
        <v>24</v>
      </c>
      <c r="F16" s="143" t="s">
        <v>36</v>
      </c>
      <c r="G16" s="47">
        <f>IF(OR(テーブル141541[[#This Row],[列2]]="",
          テーブル141541[[#This Row],[列4]]=""),
     0,
     IFERROR(HOUR(テーブル141541[[#This Row],[列4]]-テーブル141541[[#This Row],[列15]]-テーブル141541[[#This Row],[列2]]),
                  IFERROR(HOUR(テーブル141541[[#This Row],[列4]]-テーブル141541[[#This Row],[列2]]),
                               0)))</f>
        <v>0</v>
      </c>
      <c r="H16" s="48" t="s">
        <v>26</v>
      </c>
      <c r="I1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50" t="s">
        <v>27</v>
      </c>
      <c r="K16" s="51">
        <f>IFERROR((テーブル141541[[#This Row],[列5]]+テーブル141541[[#This Row],[列7]]/60)*$C$5,"")</f>
        <v>0</v>
      </c>
      <c r="L16" s="52" t="s">
        <v>7</v>
      </c>
      <c r="M16" s="57"/>
      <c r="N16" s="54"/>
      <c r="O16" s="75"/>
      <c r="P16" s="44"/>
    </row>
    <row r="17" spans="1:16" ht="22.5" customHeight="1">
      <c r="A17" s="22"/>
      <c r="B17" s="55" t="str">
        <f>IF(テーブル141541[[#This Row],[列1]]="",
    "",
    TEXT(テーブル141541[[#This Row],[列1]],"(aaa)"))</f>
        <v/>
      </c>
      <c r="C17" s="17" t="s">
        <v>24</v>
      </c>
      <c r="D17" s="95" t="s">
        <v>25</v>
      </c>
      <c r="E17" s="18" t="s">
        <v>24</v>
      </c>
      <c r="F17" s="143" t="s">
        <v>36</v>
      </c>
      <c r="G17" s="47">
        <f>IF(OR(テーブル141541[[#This Row],[列2]]="",
          テーブル141541[[#This Row],[列4]]=""),
     0,
     IFERROR(HOUR(テーブル141541[[#This Row],[列4]]-テーブル141541[[#This Row],[列15]]-テーブル141541[[#This Row],[列2]]),
                  IFERROR(HOUR(テーブル141541[[#This Row],[列4]]-テーブル141541[[#This Row],[列2]]),
                               0)))</f>
        <v>0</v>
      </c>
      <c r="H17" s="48" t="s">
        <v>26</v>
      </c>
      <c r="I1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50" t="s">
        <v>27</v>
      </c>
      <c r="K17" s="51">
        <f>IFERROR((テーブル141541[[#This Row],[列5]]+テーブル141541[[#This Row],[列7]]/60)*$C$5,"")</f>
        <v>0</v>
      </c>
      <c r="L17" s="52" t="s">
        <v>7</v>
      </c>
      <c r="M17" s="57"/>
      <c r="N17" s="54"/>
      <c r="O17" s="75"/>
      <c r="P17" s="44"/>
    </row>
    <row r="18" spans="1:16" ht="22.5" customHeight="1">
      <c r="A18" s="22"/>
      <c r="B18" s="55" t="str">
        <f>IF(テーブル141541[[#This Row],[列1]]="",
    "",
    TEXT(テーブル141541[[#This Row],[列1]],"(aaa)"))</f>
        <v/>
      </c>
      <c r="C18" s="17" t="s">
        <v>24</v>
      </c>
      <c r="D18" s="95" t="s">
        <v>25</v>
      </c>
      <c r="E18" s="18" t="s">
        <v>24</v>
      </c>
      <c r="F18" s="143" t="s">
        <v>36</v>
      </c>
      <c r="G18" s="47">
        <f>IF(OR(テーブル141541[[#This Row],[列2]]="",
          テーブル141541[[#This Row],[列4]]=""),
     0,
     IFERROR(HOUR(テーブル141541[[#This Row],[列4]]-テーブル141541[[#This Row],[列15]]-テーブル141541[[#This Row],[列2]]),
                  IFERROR(HOUR(テーブル141541[[#This Row],[列4]]-テーブル141541[[#This Row],[列2]]),
                               0)))</f>
        <v>0</v>
      </c>
      <c r="H18" s="48" t="s">
        <v>26</v>
      </c>
      <c r="I1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50" t="s">
        <v>27</v>
      </c>
      <c r="K18" s="51">
        <f>IFERROR((テーブル141541[[#This Row],[列5]]+テーブル141541[[#This Row],[列7]]/60)*$C$5,"")</f>
        <v>0</v>
      </c>
      <c r="L18" s="52" t="s">
        <v>7</v>
      </c>
      <c r="M18" s="57"/>
      <c r="N18" s="54"/>
      <c r="O18" s="75"/>
      <c r="P18" s="44"/>
    </row>
    <row r="19" spans="1:16" ht="22.5" customHeight="1">
      <c r="A19" s="22"/>
      <c r="B19" s="55" t="str">
        <f>IF(テーブル141541[[#This Row],[列1]]="",
    "",
    TEXT(テーブル141541[[#This Row],[列1]],"(aaa)"))</f>
        <v/>
      </c>
      <c r="C19" s="17" t="s">
        <v>24</v>
      </c>
      <c r="D19" s="95" t="s">
        <v>25</v>
      </c>
      <c r="E19" s="18" t="s">
        <v>24</v>
      </c>
      <c r="F19" s="143" t="s">
        <v>36</v>
      </c>
      <c r="G19" s="47">
        <f>IF(OR(テーブル141541[[#This Row],[列2]]="",
          テーブル141541[[#This Row],[列4]]=""),
     0,
     IFERROR(HOUR(テーブル141541[[#This Row],[列4]]-テーブル141541[[#This Row],[列15]]-テーブル141541[[#This Row],[列2]]),
                  IFERROR(HOUR(テーブル141541[[#This Row],[列4]]-テーブル141541[[#This Row],[列2]]),
                               0)))</f>
        <v>0</v>
      </c>
      <c r="H19" s="48" t="s">
        <v>26</v>
      </c>
      <c r="I1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50" t="s">
        <v>27</v>
      </c>
      <c r="K19" s="51">
        <f>IFERROR((テーブル141541[[#This Row],[列5]]+テーブル141541[[#This Row],[列7]]/60)*$C$5,"")</f>
        <v>0</v>
      </c>
      <c r="L19" s="52" t="s">
        <v>7</v>
      </c>
      <c r="M19" s="57"/>
      <c r="N19" s="54"/>
      <c r="O19" s="75"/>
      <c r="P19" s="44"/>
    </row>
    <row r="20" spans="1:16" ht="22.5" customHeight="1">
      <c r="A20" s="22"/>
      <c r="B20" s="55" t="str">
        <f>IF(テーブル141541[[#This Row],[列1]]="",
    "",
    TEXT(テーブル141541[[#This Row],[列1]],"(aaa)"))</f>
        <v/>
      </c>
      <c r="C20" s="17" t="s">
        <v>24</v>
      </c>
      <c r="D20" s="95" t="s">
        <v>25</v>
      </c>
      <c r="E20" s="18" t="s">
        <v>24</v>
      </c>
      <c r="F20" s="143" t="s">
        <v>36</v>
      </c>
      <c r="G20" s="47">
        <f>IF(OR(テーブル141541[[#This Row],[列2]]="",
          テーブル141541[[#This Row],[列4]]=""),
     0,
     IFERROR(HOUR(テーブル141541[[#This Row],[列4]]-テーブル141541[[#This Row],[列15]]-テーブル141541[[#This Row],[列2]]),
                  IFERROR(HOUR(テーブル141541[[#This Row],[列4]]-テーブル141541[[#This Row],[列2]]),
                               0)))</f>
        <v>0</v>
      </c>
      <c r="H20" s="48" t="s">
        <v>26</v>
      </c>
      <c r="I2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50" t="s">
        <v>27</v>
      </c>
      <c r="K20" s="51">
        <f>IFERROR((テーブル141541[[#This Row],[列5]]+テーブル141541[[#This Row],[列7]]/60)*$C$5,"")</f>
        <v>0</v>
      </c>
      <c r="L20" s="52" t="s">
        <v>7</v>
      </c>
      <c r="M20" s="57"/>
      <c r="N20" s="54"/>
      <c r="O20" s="75"/>
      <c r="P20" s="44"/>
    </row>
    <row r="21" spans="1:16" ht="22.5" customHeight="1">
      <c r="A21" s="22"/>
      <c r="B21" s="55" t="str">
        <f>IF(テーブル141541[[#This Row],[列1]]="",
    "",
    TEXT(テーブル141541[[#This Row],[列1]],"(aaa)"))</f>
        <v/>
      </c>
      <c r="C21" s="17" t="s">
        <v>24</v>
      </c>
      <c r="D21" s="95" t="s">
        <v>25</v>
      </c>
      <c r="E21" s="18" t="s">
        <v>24</v>
      </c>
      <c r="F21" s="143" t="s">
        <v>36</v>
      </c>
      <c r="G21" s="47">
        <f>IF(OR(テーブル141541[[#This Row],[列2]]="",
          テーブル141541[[#This Row],[列4]]=""),
     0,
     IFERROR(HOUR(テーブル141541[[#This Row],[列4]]-テーブル141541[[#This Row],[列15]]-テーブル141541[[#This Row],[列2]]),
                  IFERROR(HOUR(テーブル141541[[#This Row],[列4]]-テーブル141541[[#This Row],[列2]]),
                               0)))</f>
        <v>0</v>
      </c>
      <c r="H21" s="48" t="s">
        <v>26</v>
      </c>
      <c r="I2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50" t="s">
        <v>27</v>
      </c>
      <c r="K21" s="51">
        <f>IFERROR((テーブル141541[[#This Row],[列5]]+テーブル141541[[#This Row],[列7]]/60)*$C$5,"")</f>
        <v>0</v>
      </c>
      <c r="L21" s="52" t="s">
        <v>7</v>
      </c>
      <c r="M21" s="57"/>
      <c r="N21" s="54"/>
      <c r="O21" s="75"/>
      <c r="P21" s="44"/>
    </row>
    <row r="22" spans="1:16" ht="22.5" customHeight="1">
      <c r="A22" s="22"/>
      <c r="B22" s="55" t="str">
        <f>IF(テーブル141541[[#This Row],[列1]]="",
    "",
    TEXT(テーブル141541[[#This Row],[列1]],"(aaa)"))</f>
        <v/>
      </c>
      <c r="C22" s="17" t="s">
        <v>24</v>
      </c>
      <c r="D22" s="95" t="s">
        <v>25</v>
      </c>
      <c r="E22" s="18" t="s">
        <v>24</v>
      </c>
      <c r="F22" s="143" t="s">
        <v>36</v>
      </c>
      <c r="G22" s="47">
        <f>IF(OR(テーブル141541[[#This Row],[列2]]="",
          テーブル141541[[#This Row],[列4]]=""),
     0,
     IFERROR(HOUR(テーブル141541[[#This Row],[列4]]-テーブル141541[[#This Row],[列15]]-テーブル141541[[#This Row],[列2]]),
                  IFERROR(HOUR(テーブル141541[[#This Row],[列4]]-テーブル141541[[#This Row],[列2]]),
                               0)))</f>
        <v>0</v>
      </c>
      <c r="H22" s="48" t="s">
        <v>26</v>
      </c>
      <c r="I2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50" t="s">
        <v>27</v>
      </c>
      <c r="K22" s="51">
        <f>IFERROR((テーブル141541[[#This Row],[列5]]+テーブル141541[[#This Row],[列7]]/60)*$C$5,"")</f>
        <v>0</v>
      </c>
      <c r="L22" s="52" t="s">
        <v>7</v>
      </c>
      <c r="M22" s="57"/>
      <c r="N22" s="54"/>
      <c r="O22" s="75"/>
      <c r="P22" s="44"/>
    </row>
    <row r="23" spans="1:16" ht="22.5" customHeight="1">
      <c r="A23" s="22"/>
      <c r="B23" s="55" t="str">
        <f>IF(テーブル141541[[#This Row],[列1]]="",
    "",
    TEXT(テーブル141541[[#This Row],[列1]],"(aaa)"))</f>
        <v/>
      </c>
      <c r="C23" s="17" t="s">
        <v>24</v>
      </c>
      <c r="D23" s="95" t="s">
        <v>25</v>
      </c>
      <c r="E23" s="18" t="s">
        <v>24</v>
      </c>
      <c r="F23" s="143" t="s">
        <v>36</v>
      </c>
      <c r="G23" s="47">
        <f>IF(OR(テーブル141541[[#This Row],[列2]]="",
          テーブル141541[[#This Row],[列4]]=""),
     0,
     IFERROR(HOUR(テーブル141541[[#This Row],[列4]]-テーブル141541[[#This Row],[列15]]-テーブル141541[[#This Row],[列2]]),
                  IFERROR(HOUR(テーブル141541[[#This Row],[列4]]-テーブル141541[[#This Row],[列2]]),
                               0)))</f>
        <v>0</v>
      </c>
      <c r="H23" s="48" t="s">
        <v>26</v>
      </c>
      <c r="I2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50" t="s">
        <v>27</v>
      </c>
      <c r="K23" s="51">
        <f>IFERROR((テーブル141541[[#This Row],[列5]]+テーブル141541[[#This Row],[列7]]/60)*$C$5,"")</f>
        <v>0</v>
      </c>
      <c r="L23" s="52" t="s">
        <v>7</v>
      </c>
      <c r="M23" s="57"/>
      <c r="N23" s="54"/>
      <c r="O23" s="75"/>
      <c r="P23" s="44"/>
    </row>
    <row r="24" spans="1:16" ht="22.5" customHeight="1">
      <c r="A24" s="22"/>
      <c r="B24" s="55" t="str">
        <f>IF(テーブル141541[[#This Row],[列1]]="",
    "",
    TEXT(テーブル141541[[#This Row],[列1]],"(aaa)"))</f>
        <v/>
      </c>
      <c r="C24" s="17" t="s">
        <v>24</v>
      </c>
      <c r="D24" s="95" t="s">
        <v>25</v>
      </c>
      <c r="E24" s="18" t="s">
        <v>24</v>
      </c>
      <c r="F24" s="143" t="s">
        <v>36</v>
      </c>
      <c r="G24" s="47">
        <f>IF(OR(テーブル141541[[#This Row],[列2]]="",
          テーブル141541[[#This Row],[列4]]=""),
     0,
     IFERROR(HOUR(テーブル141541[[#This Row],[列4]]-テーブル141541[[#This Row],[列15]]-テーブル141541[[#This Row],[列2]]),
                  IFERROR(HOUR(テーブル141541[[#This Row],[列4]]-テーブル141541[[#This Row],[列2]]),
                               0)))</f>
        <v>0</v>
      </c>
      <c r="H24" s="48" t="s">
        <v>26</v>
      </c>
      <c r="I2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50" t="s">
        <v>27</v>
      </c>
      <c r="K24" s="51">
        <f>IFERROR((テーブル141541[[#This Row],[列5]]+テーブル141541[[#This Row],[列7]]/60)*$C$5,"")</f>
        <v>0</v>
      </c>
      <c r="L24" s="52" t="s">
        <v>7</v>
      </c>
      <c r="M24" s="53"/>
      <c r="N24" s="54"/>
      <c r="O24" s="75"/>
      <c r="P24" s="44"/>
    </row>
    <row r="25" spans="1:16" ht="22.5" customHeight="1">
      <c r="A25" s="22"/>
      <c r="B25" s="55" t="str">
        <f>IF(テーブル141541[[#This Row],[列1]]="",
    "",
    TEXT(テーブル141541[[#This Row],[列1]],"(aaa)"))</f>
        <v/>
      </c>
      <c r="C25" s="17" t="s">
        <v>24</v>
      </c>
      <c r="D25" s="95" t="s">
        <v>25</v>
      </c>
      <c r="E25" s="18" t="s">
        <v>24</v>
      </c>
      <c r="F25" s="143" t="s">
        <v>36</v>
      </c>
      <c r="G25" s="47">
        <f>IF(OR(テーブル141541[[#This Row],[列2]]="",
          テーブル141541[[#This Row],[列4]]=""),
     0,
     IFERROR(HOUR(テーブル141541[[#This Row],[列4]]-テーブル141541[[#This Row],[列15]]-テーブル141541[[#This Row],[列2]]),
                  IFERROR(HOUR(テーブル141541[[#This Row],[列4]]-テーブル141541[[#This Row],[列2]]),
                               0)))</f>
        <v>0</v>
      </c>
      <c r="H25" s="48" t="s">
        <v>26</v>
      </c>
      <c r="I2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50" t="s">
        <v>27</v>
      </c>
      <c r="K25" s="51">
        <f>IFERROR((テーブル141541[[#This Row],[列5]]+テーブル141541[[#This Row],[列7]]/60)*$C$5,"")</f>
        <v>0</v>
      </c>
      <c r="L25" s="52" t="s">
        <v>7</v>
      </c>
      <c r="M25" s="57"/>
      <c r="N25" s="54"/>
      <c r="O25" s="75"/>
      <c r="P25" s="44"/>
    </row>
    <row r="26" spans="1:16" ht="22.5" customHeight="1">
      <c r="A26" s="22"/>
      <c r="B26" s="55" t="str">
        <f>IF(テーブル141541[[#This Row],[列1]]="",
    "",
    TEXT(テーブル141541[[#This Row],[列1]],"(aaa)"))</f>
        <v/>
      </c>
      <c r="C26" s="17" t="s">
        <v>24</v>
      </c>
      <c r="D26" s="95" t="s">
        <v>25</v>
      </c>
      <c r="E26" s="18" t="s">
        <v>24</v>
      </c>
      <c r="F26" s="143" t="s">
        <v>36</v>
      </c>
      <c r="G26" s="47">
        <f>IF(OR(テーブル141541[[#This Row],[列2]]="",
          テーブル141541[[#This Row],[列4]]=""),
     0,
     IFERROR(HOUR(テーブル141541[[#This Row],[列4]]-テーブル141541[[#This Row],[列15]]-テーブル141541[[#This Row],[列2]]),
                  IFERROR(HOUR(テーブル141541[[#This Row],[列4]]-テーブル141541[[#This Row],[列2]]),
                               0)))</f>
        <v>0</v>
      </c>
      <c r="H26" s="48" t="s">
        <v>26</v>
      </c>
      <c r="I2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50" t="s">
        <v>27</v>
      </c>
      <c r="K26" s="51">
        <f>IFERROR((テーブル141541[[#This Row],[列5]]+テーブル141541[[#This Row],[列7]]/60)*$C$5,"")</f>
        <v>0</v>
      </c>
      <c r="L26" s="52" t="s">
        <v>7</v>
      </c>
      <c r="M26" s="57"/>
      <c r="N26" s="54"/>
      <c r="O26" s="75"/>
      <c r="P26" s="44"/>
    </row>
    <row r="27" spans="1:16" ht="22.5" customHeight="1">
      <c r="A27" s="22"/>
      <c r="B27" s="55" t="str">
        <f>IF(テーブル141541[[#This Row],[列1]]="",
    "",
    TEXT(テーブル141541[[#This Row],[列1]],"(aaa)"))</f>
        <v/>
      </c>
      <c r="C27" s="17" t="s">
        <v>24</v>
      </c>
      <c r="D27" s="95" t="s">
        <v>25</v>
      </c>
      <c r="E27" s="18" t="s">
        <v>24</v>
      </c>
      <c r="F27" s="143" t="s">
        <v>36</v>
      </c>
      <c r="G27" s="47">
        <f>IF(OR(テーブル141541[[#This Row],[列2]]="",
          テーブル141541[[#This Row],[列4]]=""),
     0,
     IFERROR(HOUR(テーブル141541[[#This Row],[列4]]-テーブル141541[[#This Row],[列15]]-テーブル141541[[#This Row],[列2]]),
                  IFERROR(HOUR(テーブル141541[[#This Row],[列4]]-テーブル141541[[#This Row],[列2]]),
                               0)))</f>
        <v>0</v>
      </c>
      <c r="H27" s="48" t="s">
        <v>26</v>
      </c>
      <c r="I2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50" t="s">
        <v>27</v>
      </c>
      <c r="K27" s="51">
        <f>IFERROR((テーブル141541[[#This Row],[列5]]+テーブル141541[[#This Row],[列7]]/60)*$C$5,"")</f>
        <v>0</v>
      </c>
      <c r="L27" s="52" t="s">
        <v>7</v>
      </c>
      <c r="M27" s="57"/>
      <c r="N27" s="54"/>
      <c r="O27" s="75"/>
      <c r="P27" s="44"/>
    </row>
    <row r="28" spans="1:16" ht="22.5" customHeight="1">
      <c r="A28" s="22"/>
      <c r="B28" s="55" t="str">
        <f>IF(テーブル141541[[#This Row],[列1]]="",
    "",
    TEXT(テーブル141541[[#This Row],[列1]],"(aaa)"))</f>
        <v/>
      </c>
      <c r="C28" s="17" t="s">
        <v>24</v>
      </c>
      <c r="D28" s="95" t="s">
        <v>25</v>
      </c>
      <c r="E28" s="18" t="s">
        <v>24</v>
      </c>
      <c r="F28" s="143" t="s">
        <v>36</v>
      </c>
      <c r="G28" s="47">
        <f>IF(OR(テーブル141541[[#This Row],[列2]]="",
          テーブル141541[[#This Row],[列4]]=""),
     0,
     IFERROR(HOUR(テーブル141541[[#This Row],[列4]]-テーブル141541[[#This Row],[列15]]-テーブル141541[[#This Row],[列2]]),
                  IFERROR(HOUR(テーブル141541[[#This Row],[列4]]-テーブル141541[[#This Row],[列2]]),
                               0)))</f>
        <v>0</v>
      </c>
      <c r="H28" s="48" t="s">
        <v>26</v>
      </c>
      <c r="I2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50" t="s">
        <v>27</v>
      </c>
      <c r="K28" s="51">
        <f>IFERROR((テーブル141541[[#This Row],[列5]]+テーブル141541[[#This Row],[列7]]/60)*$C$5,"")</f>
        <v>0</v>
      </c>
      <c r="L28" s="52" t="s">
        <v>7</v>
      </c>
      <c r="M28" s="57"/>
      <c r="N28" s="54"/>
      <c r="O28" s="75"/>
      <c r="P28" s="44"/>
    </row>
    <row r="29" spans="1:16" ht="22.5" customHeight="1">
      <c r="A29" s="22"/>
      <c r="B29" s="55" t="str">
        <f>IF(テーブル141541[[#This Row],[列1]]="",
    "",
    TEXT(テーブル141541[[#This Row],[列1]],"(aaa)"))</f>
        <v/>
      </c>
      <c r="C29" s="17" t="s">
        <v>24</v>
      </c>
      <c r="D29" s="95" t="s">
        <v>25</v>
      </c>
      <c r="E29" s="18" t="s">
        <v>24</v>
      </c>
      <c r="F29" s="143" t="s">
        <v>36</v>
      </c>
      <c r="G29" s="47">
        <f>IF(OR(テーブル141541[[#This Row],[列2]]="",
          テーブル141541[[#This Row],[列4]]=""),
     0,
     IFERROR(HOUR(テーブル141541[[#This Row],[列4]]-テーブル141541[[#This Row],[列15]]-テーブル141541[[#This Row],[列2]]),
                  IFERROR(HOUR(テーブル141541[[#This Row],[列4]]-テーブル141541[[#This Row],[列2]]),
                               0)))</f>
        <v>0</v>
      </c>
      <c r="H29" s="48" t="s">
        <v>26</v>
      </c>
      <c r="I2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50" t="s">
        <v>27</v>
      </c>
      <c r="K29" s="51">
        <f>IFERROR((テーブル141541[[#This Row],[列5]]+テーブル141541[[#This Row],[列7]]/60)*$C$5,"")</f>
        <v>0</v>
      </c>
      <c r="L29" s="52" t="s">
        <v>7</v>
      </c>
      <c r="M29" s="57"/>
      <c r="N29" s="54"/>
      <c r="O29" s="75"/>
      <c r="P29" s="44"/>
    </row>
    <row r="30" spans="1:16" ht="22.5" customHeight="1" thickBot="1">
      <c r="A30" s="23"/>
      <c r="B30" s="58" t="str">
        <f>IF(テーブル141541[[#This Row],[列1]]="",
    "",
    TEXT(テーブル141541[[#This Row],[列1]],"(aaa)"))</f>
        <v/>
      </c>
      <c r="C30" s="19" t="s">
        <v>24</v>
      </c>
      <c r="D30" s="59" t="s">
        <v>25</v>
      </c>
      <c r="E30" s="144" t="s">
        <v>24</v>
      </c>
      <c r="F30" s="20" t="s">
        <v>36</v>
      </c>
      <c r="G30" s="60">
        <f>IF(OR(テーブル141541[[#This Row],[列2]]="",
          テーブル141541[[#This Row],[列4]]=""),
     0,
     IFERROR(HOUR(テーブル141541[[#This Row],[列4]]-テーブル141541[[#This Row],[列15]]-テーブル141541[[#This Row],[列2]]),
                  IFERROR(HOUR(テーブル141541[[#This Row],[列4]]-テーブル141541[[#This Row],[列2]]),
                               0)))</f>
        <v>0</v>
      </c>
      <c r="H30" s="61" t="s">
        <v>26</v>
      </c>
      <c r="I30" s="62"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63" t="s">
        <v>27</v>
      </c>
      <c r="K30" s="64">
        <f>IFERROR((テーブル141541[[#This Row],[列5]]+テーブル141541[[#This Row],[列7]]/60)*$C$5,"")</f>
        <v>0</v>
      </c>
      <c r="L30" s="65" t="s">
        <v>7</v>
      </c>
      <c r="M30" s="66"/>
      <c r="N30" s="67"/>
      <c r="O30" s="75"/>
      <c r="P30" s="44"/>
    </row>
    <row r="31" spans="1:16" ht="22.5" customHeight="1" thickBot="1">
      <c r="A31" s="183" t="s">
        <v>31</v>
      </c>
      <c r="B31" s="184"/>
      <c r="C31" s="185"/>
      <c r="D31" s="186"/>
      <c r="E31" s="187"/>
      <c r="F31" s="93"/>
      <c r="G31" s="188">
        <f>SUM(テーブル141541[[#All],[列5]])+SUM(テーブル141541[[#All],[列7]])/60</f>
        <v>0</v>
      </c>
      <c r="H31" s="189"/>
      <c r="I31" s="190" t="s">
        <v>28</v>
      </c>
      <c r="J31" s="191"/>
      <c r="K31" s="68">
        <f>SUM(テーブル141541[[#All],[列9]])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58</v>
      </c>
      <c r="B1" s="24"/>
      <c r="D1" s="198" t="s">
        <v>29</v>
      </c>
      <c r="E1" s="198"/>
      <c r="F1" s="198"/>
      <c r="G1" s="198"/>
      <c r="H1" s="198"/>
      <c r="I1" s="198"/>
      <c r="J1" s="198"/>
      <c r="K1" s="198"/>
      <c r="L1" s="198"/>
      <c r="M1" s="198"/>
    </row>
    <row r="2" spans="1:16" ht="30" customHeight="1">
      <c r="A2" s="201" t="str">
        <f ca="1">RIGHT(CELL("filename",A2),
 LEN(CELL("filename",A2))
       -FIND("]",CELL("filename",A2)))</f>
        <v>③年月</v>
      </c>
      <c r="B2" s="201"/>
      <c r="C2" s="201"/>
      <c r="D2" s="201"/>
      <c r="E2" s="201"/>
      <c r="F2" s="201"/>
      <c r="G2" s="201"/>
      <c r="H2" s="201"/>
      <c r="I2" s="201"/>
      <c r="J2" s="201"/>
      <c r="K2" s="201"/>
      <c r="L2" s="201"/>
      <c r="M2" s="201"/>
    </row>
    <row r="3" spans="1:16" ht="30" customHeight="1">
      <c r="A3" s="199" t="s">
        <v>34</v>
      </c>
      <c r="B3" s="199"/>
      <c r="C3" s="199" t="str">
        <f>IF('人件費総括表・実績（様式7号別紙2-1-1）'!$B$3="",
     "",
     '人件費総括表・実績（様式7号別紙2-1-1）'!$B$3)</f>
        <v/>
      </c>
      <c r="D3" s="199"/>
      <c r="E3" s="199"/>
      <c r="F3" s="141"/>
      <c r="G3" s="26"/>
      <c r="H3" s="26"/>
      <c r="I3" s="26"/>
      <c r="J3" s="26"/>
      <c r="K3" s="26"/>
      <c r="L3" s="26"/>
      <c r="M3" s="26"/>
    </row>
    <row r="4" spans="1:16" ht="30" customHeight="1">
      <c r="A4" s="192" t="s">
        <v>18</v>
      </c>
      <c r="B4" s="192"/>
      <c r="C4" s="199" t="str">
        <f>IF(従業員別人件費総括表!$B$5="",
     "",
     従業員別人件費総括表!$B$5)</f>
        <v/>
      </c>
      <c r="D4" s="199"/>
      <c r="E4" s="199"/>
      <c r="F4" s="141"/>
      <c r="G4" s="27"/>
      <c r="H4" s="27"/>
      <c r="I4" s="27"/>
    </row>
    <row r="5" spans="1:16" ht="30" customHeight="1">
      <c r="A5" s="192" t="s">
        <v>19</v>
      </c>
      <c r="B5" s="192"/>
      <c r="C5" s="193">
        <f>従業員別人件費総括表!C7</f>
        <v>0</v>
      </c>
      <c r="D5" s="193"/>
      <c r="E5" s="193"/>
      <c r="F5" s="27" t="s">
        <v>7</v>
      </c>
      <c r="H5" s="27"/>
      <c r="I5" s="27"/>
    </row>
    <row r="6" spans="1:16" ht="30" customHeight="1" thickBot="1">
      <c r="A6" s="29" t="s">
        <v>33</v>
      </c>
      <c r="B6" s="29"/>
    </row>
    <row r="7" spans="1:16" s="30" customFormat="1" ht="22.5" customHeight="1" thickBot="1">
      <c r="A7" s="202" t="s">
        <v>35</v>
      </c>
      <c r="B7" s="195"/>
      <c r="C7" s="196" t="s">
        <v>20</v>
      </c>
      <c r="D7" s="196"/>
      <c r="E7" s="196"/>
      <c r="F7" s="205" t="s">
        <v>51</v>
      </c>
      <c r="G7" s="181" t="s">
        <v>21</v>
      </c>
      <c r="H7" s="197"/>
      <c r="I7" s="197"/>
      <c r="J7" s="182"/>
      <c r="K7" s="181" t="s">
        <v>22</v>
      </c>
      <c r="L7" s="182"/>
      <c r="M7" s="31" t="s">
        <v>32</v>
      </c>
      <c r="N7" s="32" t="s">
        <v>23</v>
      </c>
      <c r="O7" s="33"/>
    </row>
    <row r="8" spans="1:16" ht="22.5" customHeight="1">
      <c r="A8" s="21"/>
      <c r="B8" s="34" t="str">
        <f>IF(テーブル141540[[#This Row],[列1]]="",
    "",
    TEXT(テーブル141540[[#This Row],[列1]],"(aaa)"))</f>
        <v/>
      </c>
      <c r="C8" s="15" t="s">
        <v>36</v>
      </c>
      <c r="D8" s="35" t="s">
        <v>17</v>
      </c>
      <c r="E8" s="16" t="s">
        <v>36</v>
      </c>
      <c r="F8" s="142" t="s">
        <v>36</v>
      </c>
      <c r="G8" s="36">
        <f>IF(OR(テーブル141540[[#This Row],[列2]]="",
          テーブル141540[[#This Row],[列4]]=""),
     0,
     IFERROR(HOUR(テーブル141540[[#This Row],[列4]]-テーブル141540[[#This Row],[列15]]-テーブル141540[[#This Row],[列2]]),
                  IFERROR(HOUR(テーブル141540[[#This Row],[列4]]-テーブル141540[[#This Row],[列2]]),
                               0)))</f>
        <v>0</v>
      </c>
      <c r="H8" s="37" t="s">
        <v>26</v>
      </c>
      <c r="I8"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39" t="s">
        <v>27</v>
      </c>
      <c r="K8" s="40">
        <f>IFERROR((テーブル141540[[#This Row],[列5]]+テーブル141540[[#This Row],[列7]]/60)*$C$5,"")</f>
        <v>0</v>
      </c>
      <c r="L8" s="41" t="s">
        <v>7</v>
      </c>
      <c r="M8" s="42"/>
      <c r="N8" s="43"/>
      <c r="O8" s="75"/>
      <c r="P8" s="44"/>
    </row>
    <row r="9" spans="1:16" ht="22.5" customHeight="1">
      <c r="A9" s="22"/>
      <c r="B9" s="45" t="str">
        <f>IF(テーブル141540[[#This Row],[列1]]="",
    "",
    TEXT(テーブル141540[[#This Row],[列1]],"(aaa)"))</f>
        <v/>
      </c>
      <c r="C9" s="17" t="s">
        <v>36</v>
      </c>
      <c r="D9" s="95" t="s">
        <v>17</v>
      </c>
      <c r="E9" s="18" t="s">
        <v>36</v>
      </c>
      <c r="F9" s="143" t="s">
        <v>36</v>
      </c>
      <c r="G9" s="47">
        <f>IF(OR(テーブル141540[[#This Row],[列2]]="",
          テーブル141540[[#This Row],[列4]]=""),
     0,
     IFERROR(HOUR(テーブル141540[[#This Row],[列4]]-テーブル141540[[#This Row],[列15]]-テーブル141540[[#This Row],[列2]]),
                  IFERROR(HOUR(テーブル141540[[#This Row],[列4]]-テーブル141540[[#This Row],[列2]]),
                               0)))</f>
        <v>0</v>
      </c>
      <c r="H9" s="48" t="s">
        <v>26</v>
      </c>
      <c r="I9" s="4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50" t="s">
        <v>27</v>
      </c>
      <c r="K9" s="51">
        <f>IFERROR((テーブル141540[[#This Row],[列5]]+テーブル141540[[#This Row],[列7]]/60)*$C$5,"")</f>
        <v>0</v>
      </c>
      <c r="L9" s="52" t="s">
        <v>7</v>
      </c>
      <c r="M9" s="53"/>
      <c r="N9" s="54"/>
      <c r="O9" s="75"/>
      <c r="P9" s="44"/>
    </row>
    <row r="10" spans="1:16" ht="22.5" customHeight="1">
      <c r="A10" s="22"/>
      <c r="B10" s="55" t="str">
        <f>IF(テーブル141540[[#This Row],[列1]]="",
    "",
    TEXT(テーブル141540[[#This Row],[列1]],"(aaa)"))</f>
        <v/>
      </c>
      <c r="C10" s="17" t="s">
        <v>36</v>
      </c>
      <c r="D10" s="95" t="s">
        <v>17</v>
      </c>
      <c r="E10" s="18" t="s">
        <v>36</v>
      </c>
      <c r="F10" s="143" t="s">
        <v>36</v>
      </c>
      <c r="G10" s="47">
        <f>IF(OR(テーブル141540[[#This Row],[列2]]="",
          テーブル141540[[#This Row],[列4]]=""),
     0,
     IFERROR(HOUR(テーブル141540[[#This Row],[列4]]-テーブル141540[[#This Row],[列15]]-テーブル141540[[#This Row],[列2]]),
                  IFERROR(HOUR(テーブル141540[[#This Row],[列4]]-テーブル141540[[#This Row],[列2]]),
                               0)))</f>
        <v>0</v>
      </c>
      <c r="H10" s="48" t="s">
        <v>26</v>
      </c>
      <c r="I1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50" t="s">
        <v>27</v>
      </c>
      <c r="K10" s="51">
        <f>IFERROR((テーブル141540[[#This Row],[列5]]+テーブル141540[[#This Row],[列7]]/60)*$C$5,"")</f>
        <v>0</v>
      </c>
      <c r="L10" s="52" t="s">
        <v>7</v>
      </c>
      <c r="M10" s="57"/>
      <c r="N10" s="54"/>
      <c r="O10" s="75"/>
      <c r="P10" s="44"/>
    </row>
    <row r="11" spans="1:16" ht="22.5" customHeight="1">
      <c r="A11" s="22"/>
      <c r="B11" s="55" t="str">
        <f>IF(テーブル141540[[#This Row],[列1]]="",
    "",
    TEXT(テーブル141540[[#This Row],[列1]],"(aaa)"))</f>
        <v/>
      </c>
      <c r="C11" s="17" t="s">
        <v>24</v>
      </c>
      <c r="D11" s="95" t="s">
        <v>25</v>
      </c>
      <c r="E11" s="18" t="s">
        <v>24</v>
      </c>
      <c r="F11" s="143" t="s">
        <v>36</v>
      </c>
      <c r="G11" s="47">
        <f>IF(OR(テーブル141540[[#This Row],[列2]]="",
          テーブル141540[[#This Row],[列4]]=""),
     0,
     IFERROR(HOUR(テーブル141540[[#This Row],[列4]]-テーブル141540[[#This Row],[列15]]-テーブル141540[[#This Row],[列2]]),
                  IFERROR(HOUR(テーブル141540[[#This Row],[列4]]-テーブル141540[[#This Row],[列2]]),
                               0)))</f>
        <v>0</v>
      </c>
      <c r="H11" s="48" t="s">
        <v>26</v>
      </c>
      <c r="I1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50" t="s">
        <v>27</v>
      </c>
      <c r="K11" s="51">
        <f>IFERROR((テーブル141540[[#This Row],[列5]]+テーブル141540[[#This Row],[列7]]/60)*$C$5,"")</f>
        <v>0</v>
      </c>
      <c r="L11" s="52" t="s">
        <v>7</v>
      </c>
      <c r="M11" s="57"/>
      <c r="N11" s="54"/>
      <c r="O11" s="75"/>
      <c r="P11" s="44"/>
    </row>
    <row r="12" spans="1:16" ht="22.5" customHeight="1">
      <c r="A12" s="22"/>
      <c r="B12" s="55" t="str">
        <f>IF(テーブル141540[[#This Row],[列1]]="",
    "",
    TEXT(テーブル141540[[#This Row],[列1]],"(aaa)"))</f>
        <v/>
      </c>
      <c r="C12" s="17" t="s">
        <v>24</v>
      </c>
      <c r="D12" s="95" t="s">
        <v>25</v>
      </c>
      <c r="E12" s="18" t="s">
        <v>24</v>
      </c>
      <c r="F12" s="143" t="s">
        <v>36</v>
      </c>
      <c r="G12" s="47">
        <f>IF(OR(テーブル141540[[#This Row],[列2]]="",
          テーブル141540[[#This Row],[列4]]=""),
     0,
     IFERROR(HOUR(テーブル141540[[#This Row],[列4]]-テーブル141540[[#This Row],[列15]]-テーブル141540[[#This Row],[列2]]),
                  IFERROR(HOUR(テーブル141540[[#This Row],[列4]]-テーブル141540[[#This Row],[列2]]),
                               0)))</f>
        <v>0</v>
      </c>
      <c r="H12" s="48" t="s">
        <v>26</v>
      </c>
      <c r="I1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50" t="s">
        <v>27</v>
      </c>
      <c r="K12" s="51">
        <f>IFERROR((テーブル141540[[#This Row],[列5]]+テーブル141540[[#This Row],[列7]]/60)*$C$5,"")</f>
        <v>0</v>
      </c>
      <c r="L12" s="52" t="s">
        <v>7</v>
      </c>
      <c r="M12" s="57"/>
      <c r="N12" s="54"/>
      <c r="O12" s="75"/>
      <c r="P12" s="44"/>
    </row>
    <row r="13" spans="1:16" ht="22.5" customHeight="1">
      <c r="A13" s="22"/>
      <c r="B13" s="55" t="str">
        <f>IF(テーブル141540[[#This Row],[列1]]="",
    "",
    TEXT(テーブル141540[[#This Row],[列1]],"(aaa)"))</f>
        <v/>
      </c>
      <c r="C13" s="17" t="s">
        <v>24</v>
      </c>
      <c r="D13" s="95" t="s">
        <v>25</v>
      </c>
      <c r="E13" s="18" t="s">
        <v>24</v>
      </c>
      <c r="F13" s="143" t="s">
        <v>36</v>
      </c>
      <c r="G13" s="47">
        <f>IF(OR(テーブル141540[[#This Row],[列2]]="",
          テーブル141540[[#This Row],[列4]]=""),
     0,
     IFERROR(HOUR(テーブル141540[[#This Row],[列4]]-テーブル141540[[#This Row],[列15]]-テーブル141540[[#This Row],[列2]]),
                  IFERROR(HOUR(テーブル141540[[#This Row],[列4]]-テーブル141540[[#This Row],[列2]]),
                               0)))</f>
        <v>0</v>
      </c>
      <c r="H13" s="48" t="s">
        <v>26</v>
      </c>
      <c r="I1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50" t="s">
        <v>27</v>
      </c>
      <c r="K13" s="51">
        <f>IFERROR((テーブル141540[[#This Row],[列5]]+テーブル141540[[#This Row],[列7]]/60)*$C$5,"")</f>
        <v>0</v>
      </c>
      <c r="L13" s="52" t="s">
        <v>7</v>
      </c>
      <c r="M13" s="57"/>
      <c r="N13" s="54"/>
      <c r="O13" s="75"/>
      <c r="P13" s="44"/>
    </row>
    <row r="14" spans="1:16" ht="22.5" customHeight="1">
      <c r="A14" s="22"/>
      <c r="B14" s="55" t="str">
        <f>IF(テーブル141540[[#This Row],[列1]]="",
    "",
    TEXT(テーブル141540[[#This Row],[列1]],"(aaa)"))</f>
        <v/>
      </c>
      <c r="C14" s="17" t="s">
        <v>24</v>
      </c>
      <c r="D14" s="95" t="s">
        <v>25</v>
      </c>
      <c r="E14" s="18" t="s">
        <v>24</v>
      </c>
      <c r="F14" s="143" t="s">
        <v>36</v>
      </c>
      <c r="G14" s="47">
        <f>IF(OR(テーブル141540[[#This Row],[列2]]="",
          テーブル141540[[#This Row],[列4]]=""),
     0,
     IFERROR(HOUR(テーブル141540[[#This Row],[列4]]-テーブル141540[[#This Row],[列15]]-テーブル141540[[#This Row],[列2]]),
                  IFERROR(HOUR(テーブル141540[[#This Row],[列4]]-テーブル141540[[#This Row],[列2]]),
                               0)))</f>
        <v>0</v>
      </c>
      <c r="H14" s="48" t="s">
        <v>26</v>
      </c>
      <c r="I1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50" t="s">
        <v>27</v>
      </c>
      <c r="K14" s="51">
        <f>IFERROR((テーブル141540[[#This Row],[列5]]+テーブル141540[[#This Row],[列7]]/60)*$C$5,"")</f>
        <v>0</v>
      </c>
      <c r="L14" s="52" t="s">
        <v>7</v>
      </c>
      <c r="M14" s="57"/>
      <c r="N14" s="54"/>
      <c r="O14" s="75"/>
      <c r="P14" s="44"/>
    </row>
    <row r="15" spans="1:16" ht="22.5" customHeight="1">
      <c r="A15" s="22"/>
      <c r="B15" s="55" t="str">
        <f>IF(テーブル141540[[#This Row],[列1]]="",
    "",
    TEXT(テーブル141540[[#This Row],[列1]],"(aaa)"))</f>
        <v/>
      </c>
      <c r="C15" s="17" t="s">
        <v>24</v>
      </c>
      <c r="D15" s="95" t="s">
        <v>25</v>
      </c>
      <c r="E15" s="18" t="s">
        <v>24</v>
      </c>
      <c r="F15" s="143" t="s">
        <v>36</v>
      </c>
      <c r="G15" s="47">
        <f>IF(OR(テーブル141540[[#This Row],[列2]]="",
          テーブル141540[[#This Row],[列4]]=""),
     0,
     IFERROR(HOUR(テーブル141540[[#This Row],[列4]]-テーブル141540[[#This Row],[列15]]-テーブル141540[[#This Row],[列2]]),
                  IFERROR(HOUR(テーブル141540[[#This Row],[列4]]-テーブル141540[[#This Row],[列2]]),
                               0)))</f>
        <v>0</v>
      </c>
      <c r="H15" s="48" t="s">
        <v>26</v>
      </c>
      <c r="I1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50" t="s">
        <v>27</v>
      </c>
      <c r="K15" s="51">
        <f>IFERROR((テーブル141540[[#This Row],[列5]]+テーブル141540[[#This Row],[列7]]/60)*$C$5,"")</f>
        <v>0</v>
      </c>
      <c r="L15" s="52" t="s">
        <v>7</v>
      </c>
      <c r="M15" s="57"/>
      <c r="N15" s="54"/>
      <c r="O15" s="75"/>
      <c r="P15" s="44"/>
    </row>
    <row r="16" spans="1:16" ht="22.5" customHeight="1">
      <c r="A16" s="22"/>
      <c r="B16" s="55" t="str">
        <f>IF(テーブル141540[[#This Row],[列1]]="",
    "",
    TEXT(テーブル141540[[#This Row],[列1]],"(aaa)"))</f>
        <v/>
      </c>
      <c r="C16" s="17" t="s">
        <v>24</v>
      </c>
      <c r="D16" s="95" t="s">
        <v>25</v>
      </c>
      <c r="E16" s="18" t="s">
        <v>24</v>
      </c>
      <c r="F16" s="143" t="s">
        <v>36</v>
      </c>
      <c r="G16" s="47">
        <f>IF(OR(テーブル141540[[#This Row],[列2]]="",
          テーブル141540[[#This Row],[列4]]=""),
     0,
     IFERROR(HOUR(テーブル141540[[#This Row],[列4]]-テーブル141540[[#This Row],[列15]]-テーブル141540[[#This Row],[列2]]),
                  IFERROR(HOUR(テーブル141540[[#This Row],[列4]]-テーブル141540[[#This Row],[列2]]),
                               0)))</f>
        <v>0</v>
      </c>
      <c r="H16" s="48" t="s">
        <v>26</v>
      </c>
      <c r="I1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50" t="s">
        <v>27</v>
      </c>
      <c r="K16" s="51">
        <f>IFERROR((テーブル141540[[#This Row],[列5]]+テーブル141540[[#This Row],[列7]]/60)*$C$5,"")</f>
        <v>0</v>
      </c>
      <c r="L16" s="52" t="s">
        <v>7</v>
      </c>
      <c r="M16" s="57"/>
      <c r="N16" s="54"/>
      <c r="O16" s="75"/>
      <c r="P16" s="44"/>
    </row>
    <row r="17" spans="1:16" ht="22.5" customHeight="1">
      <c r="A17" s="22"/>
      <c r="B17" s="55" t="str">
        <f>IF(テーブル141540[[#This Row],[列1]]="",
    "",
    TEXT(テーブル141540[[#This Row],[列1]],"(aaa)"))</f>
        <v/>
      </c>
      <c r="C17" s="17" t="s">
        <v>24</v>
      </c>
      <c r="D17" s="95" t="s">
        <v>25</v>
      </c>
      <c r="E17" s="18" t="s">
        <v>24</v>
      </c>
      <c r="F17" s="143" t="s">
        <v>36</v>
      </c>
      <c r="G17" s="47">
        <f>IF(OR(テーブル141540[[#This Row],[列2]]="",
          テーブル141540[[#This Row],[列4]]=""),
     0,
     IFERROR(HOUR(テーブル141540[[#This Row],[列4]]-テーブル141540[[#This Row],[列15]]-テーブル141540[[#This Row],[列2]]),
                  IFERROR(HOUR(テーブル141540[[#This Row],[列4]]-テーブル141540[[#This Row],[列2]]),
                               0)))</f>
        <v>0</v>
      </c>
      <c r="H17" s="48" t="s">
        <v>26</v>
      </c>
      <c r="I1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50" t="s">
        <v>27</v>
      </c>
      <c r="K17" s="51">
        <f>IFERROR((テーブル141540[[#This Row],[列5]]+テーブル141540[[#This Row],[列7]]/60)*$C$5,"")</f>
        <v>0</v>
      </c>
      <c r="L17" s="52" t="s">
        <v>7</v>
      </c>
      <c r="M17" s="57"/>
      <c r="N17" s="54"/>
      <c r="O17" s="75"/>
      <c r="P17" s="44"/>
    </row>
    <row r="18" spans="1:16" ht="22.5" customHeight="1">
      <c r="A18" s="22"/>
      <c r="B18" s="55" t="str">
        <f>IF(テーブル141540[[#This Row],[列1]]="",
    "",
    TEXT(テーブル141540[[#This Row],[列1]],"(aaa)"))</f>
        <v/>
      </c>
      <c r="C18" s="17" t="s">
        <v>24</v>
      </c>
      <c r="D18" s="95" t="s">
        <v>25</v>
      </c>
      <c r="E18" s="18" t="s">
        <v>24</v>
      </c>
      <c r="F18" s="143" t="s">
        <v>36</v>
      </c>
      <c r="G18" s="47">
        <f>IF(OR(テーブル141540[[#This Row],[列2]]="",
          テーブル141540[[#This Row],[列4]]=""),
     0,
     IFERROR(HOUR(テーブル141540[[#This Row],[列4]]-テーブル141540[[#This Row],[列15]]-テーブル141540[[#This Row],[列2]]),
                  IFERROR(HOUR(テーブル141540[[#This Row],[列4]]-テーブル141540[[#This Row],[列2]]),
                               0)))</f>
        <v>0</v>
      </c>
      <c r="H18" s="48" t="s">
        <v>26</v>
      </c>
      <c r="I1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50" t="s">
        <v>27</v>
      </c>
      <c r="K18" s="51">
        <f>IFERROR((テーブル141540[[#This Row],[列5]]+テーブル141540[[#This Row],[列7]]/60)*$C$5,"")</f>
        <v>0</v>
      </c>
      <c r="L18" s="52" t="s">
        <v>7</v>
      </c>
      <c r="M18" s="57"/>
      <c r="N18" s="54"/>
      <c r="O18" s="75"/>
      <c r="P18" s="44"/>
    </row>
    <row r="19" spans="1:16" ht="22.5" customHeight="1">
      <c r="A19" s="22"/>
      <c r="B19" s="55" t="str">
        <f>IF(テーブル141540[[#This Row],[列1]]="",
    "",
    TEXT(テーブル141540[[#This Row],[列1]],"(aaa)"))</f>
        <v/>
      </c>
      <c r="C19" s="17" t="s">
        <v>24</v>
      </c>
      <c r="D19" s="95" t="s">
        <v>25</v>
      </c>
      <c r="E19" s="18" t="s">
        <v>24</v>
      </c>
      <c r="F19" s="143" t="s">
        <v>36</v>
      </c>
      <c r="G19" s="47">
        <f>IF(OR(テーブル141540[[#This Row],[列2]]="",
          テーブル141540[[#This Row],[列4]]=""),
     0,
     IFERROR(HOUR(テーブル141540[[#This Row],[列4]]-テーブル141540[[#This Row],[列15]]-テーブル141540[[#This Row],[列2]]),
                  IFERROR(HOUR(テーブル141540[[#This Row],[列4]]-テーブル141540[[#This Row],[列2]]),
                               0)))</f>
        <v>0</v>
      </c>
      <c r="H19" s="48" t="s">
        <v>26</v>
      </c>
      <c r="I1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50" t="s">
        <v>27</v>
      </c>
      <c r="K19" s="51">
        <f>IFERROR((テーブル141540[[#This Row],[列5]]+テーブル141540[[#This Row],[列7]]/60)*$C$5,"")</f>
        <v>0</v>
      </c>
      <c r="L19" s="52" t="s">
        <v>7</v>
      </c>
      <c r="M19" s="57"/>
      <c r="N19" s="54"/>
      <c r="O19" s="75"/>
      <c r="P19" s="44"/>
    </row>
    <row r="20" spans="1:16" ht="22.5" customHeight="1">
      <c r="A20" s="22"/>
      <c r="B20" s="55" t="str">
        <f>IF(テーブル141540[[#This Row],[列1]]="",
    "",
    TEXT(テーブル141540[[#This Row],[列1]],"(aaa)"))</f>
        <v/>
      </c>
      <c r="C20" s="17" t="s">
        <v>24</v>
      </c>
      <c r="D20" s="95" t="s">
        <v>25</v>
      </c>
      <c r="E20" s="18" t="s">
        <v>24</v>
      </c>
      <c r="F20" s="143" t="s">
        <v>36</v>
      </c>
      <c r="G20" s="47">
        <f>IF(OR(テーブル141540[[#This Row],[列2]]="",
          テーブル141540[[#This Row],[列4]]=""),
     0,
     IFERROR(HOUR(テーブル141540[[#This Row],[列4]]-テーブル141540[[#This Row],[列15]]-テーブル141540[[#This Row],[列2]]),
                  IFERROR(HOUR(テーブル141540[[#This Row],[列4]]-テーブル141540[[#This Row],[列2]]),
                               0)))</f>
        <v>0</v>
      </c>
      <c r="H20" s="48" t="s">
        <v>26</v>
      </c>
      <c r="I2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50" t="s">
        <v>27</v>
      </c>
      <c r="K20" s="51">
        <f>IFERROR((テーブル141540[[#This Row],[列5]]+テーブル141540[[#This Row],[列7]]/60)*$C$5,"")</f>
        <v>0</v>
      </c>
      <c r="L20" s="52" t="s">
        <v>7</v>
      </c>
      <c r="M20" s="57"/>
      <c r="N20" s="54"/>
      <c r="O20" s="75"/>
      <c r="P20" s="44"/>
    </row>
    <row r="21" spans="1:16" ht="22.5" customHeight="1">
      <c r="A21" s="22"/>
      <c r="B21" s="55" t="str">
        <f>IF(テーブル141540[[#This Row],[列1]]="",
    "",
    TEXT(テーブル141540[[#This Row],[列1]],"(aaa)"))</f>
        <v/>
      </c>
      <c r="C21" s="17" t="s">
        <v>24</v>
      </c>
      <c r="D21" s="95" t="s">
        <v>25</v>
      </c>
      <c r="E21" s="18" t="s">
        <v>24</v>
      </c>
      <c r="F21" s="143" t="s">
        <v>36</v>
      </c>
      <c r="G21" s="47">
        <f>IF(OR(テーブル141540[[#This Row],[列2]]="",
          テーブル141540[[#This Row],[列4]]=""),
     0,
     IFERROR(HOUR(テーブル141540[[#This Row],[列4]]-テーブル141540[[#This Row],[列15]]-テーブル141540[[#This Row],[列2]]),
                  IFERROR(HOUR(テーブル141540[[#This Row],[列4]]-テーブル141540[[#This Row],[列2]]),
                               0)))</f>
        <v>0</v>
      </c>
      <c r="H21" s="48" t="s">
        <v>26</v>
      </c>
      <c r="I2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50" t="s">
        <v>27</v>
      </c>
      <c r="K21" s="51">
        <f>IFERROR((テーブル141540[[#This Row],[列5]]+テーブル141540[[#This Row],[列7]]/60)*$C$5,"")</f>
        <v>0</v>
      </c>
      <c r="L21" s="52" t="s">
        <v>7</v>
      </c>
      <c r="M21" s="57"/>
      <c r="N21" s="54"/>
      <c r="O21" s="75"/>
      <c r="P21" s="44"/>
    </row>
    <row r="22" spans="1:16" ht="22.5" customHeight="1">
      <c r="A22" s="22"/>
      <c r="B22" s="55" t="str">
        <f>IF(テーブル141540[[#This Row],[列1]]="",
    "",
    TEXT(テーブル141540[[#This Row],[列1]],"(aaa)"))</f>
        <v/>
      </c>
      <c r="C22" s="17" t="s">
        <v>24</v>
      </c>
      <c r="D22" s="95" t="s">
        <v>25</v>
      </c>
      <c r="E22" s="18" t="s">
        <v>24</v>
      </c>
      <c r="F22" s="143" t="s">
        <v>36</v>
      </c>
      <c r="G22" s="47">
        <f>IF(OR(テーブル141540[[#This Row],[列2]]="",
          テーブル141540[[#This Row],[列4]]=""),
     0,
     IFERROR(HOUR(テーブル141540[[#This Row],[列4]]-テーブル141540[[#This Row],[列15]]-テーブル141540[[#This Row],[列2]]),
                  IFERROR(HOUR(テーブル141540[[#This Row],[列4]]-テーブル141540[[#This Row],[列2]]),
                               0)))</f>
        <v>0</v>
      </c>
      <c r="H22" s="48" t="s">
        <v>26</v>
      </c>
      <c r="I2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50" t="s">
        <v>27</v>
      </c>
      <c r="K22" s="51">
        <f>IFERROR((テーブル141540[[#This Row],[列5]]+テーブル141540[[#This Row],[列7]]/60)*$C$5,"")</f>
        <v>0</v>
      </c>
      <c r="L22" s="52" t="s">
        <v>7</v>
      </c>
      <c r="M22" s="57"/>
      <c r="N22" s="54"/>
      <c r="O22" s="75"/>
      <c r="P22" s="44"/>
    </row>
    <row r="23" spans="1:16" ht="22.5" customHeight="1">
      <c r="A23" s="22"/>
      <c r="B23" s="55" t="str">
        <f>IF(テーブル141540[[#This Row],[列1]]="",
    "",
    TEXT(テーブル141540[[#This Row],[列1]],"(aaa)"))</f>
        <v/>
      </c>
      <c r="C23" s="17" t="s">
        <v>24</v>
      </c>
      <c r="D23" s="95" t="s">
        <v>25</v>
      </c>
      <c r="E23" s="18" t="s">
        <v>24</v>
      </c>
      <c r="F23" s="143" t="s">
        <v>36</v>
      </c>
      <c r="G23" s="47">
        <f>IF(OR(テーブル141540[[#This Row],[列2]]="",
          テーブル141540[[#This Row],[列4]]=""),
     0,
     IFERROR(HOUR(テーブル141540[[#This Row],[列4]]-テーブル141540[[#This Row],[列15]]-テーブル141540[[#This Row],[列2]]),
                  IFERROR(HOUR(テーブル141540[[#This Row],[列4]]-テーブル141540[[#This Row],[列2]]),
                               0)))</f>
        <v>0</v>
      </c>
      <c r="H23" s="48" t="s">
        <v>26</v>
      </c>
      <c r="I2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50" t="s">
        <v>27</v>
      </c>
      <c r="K23" s="51">
        <f>IFERROR((テーブル141540[[#This Row],[列5]]+テーブル141540[[#This Row],[列7]]/60)*$C$5,"")</f>
        <v>0</v>
      </c>
      <c r="L23" s="52" t="s">
        <v>7</v>
      </c>
      <c r="M23" s="57"/>
      <c r="N23" s="54"/>
      <c r="O23" s="75"/>
      <c r="P23" s="44"/>
    </row>
    <row r="24" spans="1:16" ht="22.5" customHeight="1">
      <c r="A24" s="22"/>
      <c r="B24" s="55" t="str">
        <f>IF(テーブル141540[[#This Row],[列1]]="",
    "",
    TEXT(テーブル141540[[#This Row],[列1]],"(aaa)"))</f>
        <v/>
      </c>
      <c r="C24" s="17" t="s">
        <v>24</v>
      </c>
      <c r="D24" s="95" t="s">
        <v>25</v>
      </c>
      <c r="E24" s="18" t="s">
        <v>24</v>
      </c>
      <c r="F24" s="143" t="s">
        <v>36</v>
      </c>
      <c r="G24" s="47">
        <f>IF(OR(テーブル141540[[#This Row],[列2]]="",
          テーブル141540[[#This Row],[列4]]=""),
     0,
     IFERROR(HOUR(テーブル141540[[#This Row],[列4]]-テーブル141540[[#This Row],[列15]]-テーブル141540[[#This Row],[列2]]),
                  IFERROR(HOUR(テーブル141540[[#This Row],[列4]]-テーブル141540[[#This Row],[列2]]),
                               0)))</f>
        <v>0</v>
      </c>
      <c r="H24" s="48" t="s">
        <v>26</v>
      </c>
      <c r="I2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50" t="s">
        <v>27</v>
      </c>
      <c r="K24" s="51">
        <f>IFERROR((テーブル141540[[#This Row],[列5]]+テーブル141540[[#This Row],[列7]]/60)*$C$5,"")</f>
        <v>0</v>
      </c>
      <c r="L24" s="52" t="s">
        <v>7</v>
      </c>
      <c r="M24" s="53"/>
      <c r="N24" s="54"/>
      <c r="O24" s="75"/>
      <c r="P24" s="44"/>
    </row>
    <row r="25" spans="1:16" ht="22.5" customHeight="1">
      <c r="A25" s="22"/>
      <c r="B25" s="55" t="str">
        <f>IF(テーブル141540[[#This Row],[列1]]="",
    "",
    TEXT(テーブル141540[[#This Row],[列1]],"(aaa)"))</f>
        <v/>
      </c>
      <c r="C25" s="17" t="s">
        <v>24</v>
      </c>
      <c r="D25" s="95" t="s">
        <v>25</v>
      </c>
      <c r="E25" s="18" t="s">
        <v>24</v>
      </c>
      <c r="F25" s="143" t="s">
        <v>36</v>
      </c>
      <c r="G25" s="47">
        <f>IF(OR(テーブル141540[[#This Row],[列2]]="",
          テーブル141540[[#This Row],[列4]]=""),
     0,
     IFERROR(HOUR(テーブル141540[[#This Row],[列4]]-テーブル141540[[#This Row],[列15]]-テーブル141540[[#This Row],[列2]]),
                  IFERROR(HOUR(テーブル141540[[#This Row],[列4]]-テーブル141540[[#This Row],[列2]]),
                               0)))</f>
        <v>0</v>
      </c>
      <c r="H25" s="48" t="s">
        <v>26</v>
      </c>
      <c r="I2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50" t="s">
        <v>27</v>
      </c>
      <c r="K25" s="51">
        <f>IFERROR((テーブル141540[[#This Row],[列5]]+テーブル141540[[#This Row],[列7]]/60)*$C$5,"")</f>
        <v>0</v>
      </c>
      <c r="L25" s="52" t="s">
        <v>7</v>
      </c>
      <c r="M25" s="57"/>
      <c r="N25" s="54"/>
      <c r="O25" s="75"/>
      <c r="P25" s="44"/>
    </row>
    <row r="26" spans="1:16" ht="22.5" customHeight="1">
      <c r="A26" s="22"/>
      <c r="B26" s="55" t="str">
        <f>IF(テーブル141540[[#This Row],[列1]]="",
    "",
    TEXT(テーブル141540[[#This Row],[列1]],"(aaa)"))</f>
        <v/>
      </c>
      <c r="C26" s="17" t="s">
        <v>24</v>
      </c>
      <c r="D26" s="95" t="s">
        <v>25</v>
      </c>
      <c r="E26" s="18" t="s">
        <v>24</v>
      </c>
      <c r="F26" s="143" t="s">
        <v>36</v>
      </c>
      <c r="G26" s="47">
        <f>IF(OR(テーブル141540[[#This Row],[列2]]="",
          テーブル141540[[#This Row],[列4]]=""),
     0,
     IFERROR(HOUR(テーブル141540[[#This Row],[列4]]-テーブル141540[[#This Row],[列15]]-テーブル141540[[#This Row],[列2]]),
                  IFERROR(HOUR(テーブル141540[[#This Row],[列4]]-テーブル141540[[#This Row],[列2]]),
                               0)))</f>
        <v>0</v>
      </c>
      <c r="H26" s="48" t="s">
        <v>26</v>
      </c>
      <c r="I2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50" t="s">
        <v>27</v>
      </c>
      <c r="K26" s="51">
        <f>IFERROR((テーブル141540[[#This Row],[列5]]+テーブル141540[[#This Row],[列7]]/60)*$C$5,"")</f>
        <v>0</v>
      </c>
      <c r="L26" s="52" t="s">
        <v>7</v>
      </c>
      <c r="M26" s="57"/>
      <c r="N26" s="54"/>
      <c r="O26" s="75"/>
      <c r="P26" s="44"/>
    </row>
    <row r="27" spans="1:16" ht="22.5" customHeight="1">
      <c r="A27" s="22"/>
      <c r="B27" s="55" t="str">
        <f>IF(テーブル141540[[#This Row],[列1]]="",
    "",
    TEXT(テーブル141540[[#This Row],[列1]],"(aaa)"))</f>
        <v/>
      </c>
      <c r="C27" s="17" t="s">
        <v>24</v>
      </c>
      <c r="D27" s="95" t="s">
        <v>25</v>
      </c>
      <c r="E27" s="18" t="s">
        <v>24</v>
      </c>
      <c r="F27" s="143" t="s">
        <v>36</v>
      </c>
      <c r="G27" s="47">
        <f>IF(OR(テーブル141540[[#This Row],[列2]]="",
          テーブル141540[[#This Row],[列4]]=""),
     0,
     IFERROR(HOUR(テーブル141540[[#This Row],[列4]]-テーブル141540[[#This Row],[列15]]-テーブル141540[[#This Row],[列2]]),
                  IFERROR(HOUR(テーブル141540[[#This Row],[列4]]-テーブル141540[[#This Row],[列2]]),
                               0)))</f>
        <v>0</v>
      </c>
      <c r="H27" s="48" t="s">
        <v>26</v>
      </c>
      <c r="I2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50" t="s">
        <v>27</v>
      </c>
      <c r="K27" s="51">
        <f>IFERROR((テーブル141540[[#This Row],[列5]]+テーブル141540[[#This Row],[列7]]/60)*$C$5,"")</f>
        <v>0</v>
      </c>
      <c r="L27" s="52" t="s">
        <v>7</v>
      </c>
      <c r="M27" s="57"/>
      <c r="N27" s="54"/>
      <c r="O27" s="75"/>
      <c r="P27" s="44"/>
    </row>
    <row r="28" spans="1:16" ht="22.5" customHeight="1">
      <c r="A28" s="22"/>
      <c r="B28" s="55" t="str">
        <f>IF(テーブル141540[[#This Row],[列1]]="",
    "",
    TEXT(テーブル141540[[#This Row],[列1]],"(aaa)"))</f>
        <v/>
      </c>
      <c r="C28" s="17" t="s">
        <v>24</v>
      </c>
      <c r="D28" s="95" t="s">
        <v>25</v>
      </c>
      <c r="E28" s="18" t="s">
        <v>24</v>
      </c>
      <c r="F28" s="143" t="s">
        <v>36</v>
      </c>
      <c r="G28" s="47">
        <f>IF(OR(テーブル141540[[#This Row],[列2]]="",
          テーブル141540[[#This Row],[列4]]=""),
     0,
     IFERROR(HOUR(テーブル141540[[#This Row],[列4]]-テーブル141540[[#This Row],[列15]]-テーブル141540[[#This Row],[列2]]),
                  IFERROR(HOUR(テーブル141540[[#This Row],[列4]]-テーブル141540[[#This Row],[列2]]),
                               0)))</f>
        <v>0</v>
      </c>
      <c r="H28" s="48" t="s">
        <v>26</v>
      </c>
      <c r="I2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50" t="s">
        <v>27</v>
      </c>
      <c r="K28" s="51">
        <f>IFERROR((テーブル141540[[#This Row],[列5]]+テーブル141540[[#This Row],[列7]]/60)*$C$5,"")</f>
        <v>0</v>
      </c>
      <c r="L28" s="52" t="s">
        <v>7</v>
      </c>
      <c r="M28" s="57"/>
      <c r="N28" s="54"/>
      <c r="O28" s="75"/>
      <c r="P28" s="44"/>
    </row>
    <row r="29" spans="1:16" ht="22.5" customHeight="1">
      <c r="A29" s="22"/>
      <c r="B29" s="55" t="str">
        <f>IF(テーブル141540[[#This Row],[列1]]="",
    "",
    TEXT(テーブル141540[[#This Row],[列1]],"(aaa)"))</f>
        <v/>
      </c>
      <c r="C29" s="17" t="s">
        <v>24</v>
      </c>
      <c r="D29" s="95" t="s">
        <v>25</v>
      </c>
      <c r="E29" s="18" t="s">
        <v>24</v>
      </c>
      <c r="F29" s="143" t="s">
        <v>36</v>
      </c>
      <c r="G29" s="47">
        <f>IF(OR(テーブル141540[[#This Row],[列2]]="",
          テーブル141540[[#This Row],[列4]]=""),
     0,
     IFERROR(HOUR(テーブル141540[[#This Row],[列4]]-テーブル141540[[#This Row],[列15]]-テーブル141540[[#This Row],[列2]]),
                  IFERROR(HOUR(テーブル141540[[#This Row],[列4]]-テーブル141540[[#This Row],[列2]]),
                               0)))</f>
        <v>0</v>
      </c>
      <c r="H29" s="48" t="s">
        <v>26</v>
      </c>
      <c r="I2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50" t="s">
        <v>27</v>
      </c>
      <c r="K29" s="51">
        <f>IFERROR((テーブル141540[[#This Row],[列5]]+テーブル141540[[#This Row],[列7]]/60)*$C$5,"")</f>
        <v>0</v>
      </c>
      <c r="L29" s="52" t="s">
        <v>7</v>
      </c>
      <c r="M29" s="57"/>
      <c r="N29" s="54"/>
      <c r="O29" s="75"/>
      <c r="P29" s="44"/>
    </row>
    <row r="30" spans="1:16" ht="22.5" customHeight="1" thickBot="1">
      <c r="A30" s="23"/>
      <c r="B30" s="58" t="str">
        <f>IF(テーブル141540[[#This Row],[列1]]="",
    "",
    TEXT(テーブル141540[[#This Row],[列1]],"(aaa)"))</f>
        <v/>
      </c>
      <c r="C30" s="19" t="s">
        <v>24</v>
      </c>
      <c r="D30" s="59" t="s">
        <v>25</v>
      </c>
      <c r="E30" s="144" t="s">
        <v>24</v>
      </c>
      <c r="F30" s="20" t="s">
        <v>36</v>
      </c>
      <c r="G30" s="60">
        <f>IF(OR(テーブル141540[[#This Row],[列2]]="",
          テーブル141540[[#This Row],[列4]]=""),
     0,
     IFERROR(HOUR(テーブル141540[[#This Row],[列4]]-テーブル141540[[#This Row],[列15]]-テーブル141540[[#This Row],[列2]]),
                  IFERROR(HOUR(テーブル141540[[#This Row],[列4]]-テーブル141540[[#This Row],[列2]]),
                               0)))</f>
        <v>0</v>
      </c>
      <c r="H30" s="61" t="s">
        <v>26</v>
      </c>
      <c r="I30" s="62"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63" t="s">
        <v>27</v>
      </c>
      <c r="K30" s="64">
        <f>IFERROR((テーブル141540[[#This Row],[列5]]+テーブル141540[[#This Row],[列7]]/60)*$C$5,"")</f>
        <v>0</v>
      </c>
      <c r="L30" s="65" t="s">
        <v>7</v>
      </c>
      <c r="M30" s="66"/>
      <c r="N30" s="67"/>
      <c r="O30" s="75"/>
      <c r="P30" s="44"/>
    </row>
    <row r="31" spans="1:16" ht="22.5" customHeight="1" thickBot="1">
      <c r="A31" s="183" t="s">
        <v>31</v>
      </c>
      <c r="B31" s="184"/>
      <c r="C31" s="185"/>
      <c r="D31" s="186"/>
      <c r="E31" s="187"/>
      <c r="F31" s="93"/>
      <c r="G31" s="188">
        <f>SUM(テーブル141540[[#All],[列5]])+SUM(テーブル141540[[#All],[列7]])/60</f>
        <v>0</v>
      </c>
      <c r="H31" s="189"/>
      <c r="I31" s="190" t="s">
        <v>28</v>
      </c>
      <c r="J31" s="191"/>
      <c r="K31" s="68">
        <f>SUM(テーブル141540[[#All],[列9]])</f>
        <v>0</v>
      </c>
      <c r="L31" s="69" t="s">
        <v>7</v>
      </c>
      <c r="M31" s="179"/>
      <c r="N31" s="180"/>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本様式の使用方法</vt:lpstr>
      <vt:lpstr>人件費総括表・実績（様式7号別紙2-1-1）</vt:lpstr>
      <vt:lpstr>人件費総括表・合計（様式7号別紙2-1-2）</vt:lpstr>
      <vt:lpstr>【記入例】従業員別人件費総括表</vt:lpstr>
      <vt:lpstr>従業員別人件費総括表</vt:lpstr>
      <vt:lpstr>【記入例】作業日報兼直接人件費個別明細表</vt:lpstr>
      <vt:lpstr>①年月</vt:lpstr>
      <vt:lpstr>②年月</vt:lpstr>
      <vt:lpstr>③年月</vt:lpstr>
      <vt:lpstr>④年月</vt:lpstr>
      <vt:lpstr>⑤年月</vt:lpstr>
      <vt:lpstr>⑥年月</vt:lpstr>
      <vt:lpstr>⑦年月</vt:lpstr>
      <vt:lpstr>⑧年月</vt:lpstr>
      <vt:lpstr>⑨年月</vt:lpstr>
      <vt:lpstr>⑩年月</vt:lpstr>
      <vt:lpstr>⑪年月</vt:lpstr>
      <vt:lpstr>⑫年月</vt:lpstr>
      <vt:lpstr>⑬年月</vt:lpstr>
      <vt:lpstr>⑭年月</vt:lpstr>
      <vt:lpstr>⑮年月</vt:lpstr>
      <vt:lpstr>⑯年月</vt:lpstr>
      <vt:lpstr>⑰年月</vt:lpstr>
      <vt:lpstr>⑱年月</vt:lpstr>
      <vt:lpstr>⑲年月</vt:lpstr>
      <vt:lpstr>⑳年月</vt:lpstr>
      <vt:lpstr>【記入例】作業日報兼直接人件費個別明細表!Print_Area</vt:lpstr>
      <vt:lpstr>【記入例】従業員別人件費総括表!Print_Area</vt:lpstr>
      <vt:lpstr>①年月!Print_Area</vt:lpstr>
      <vt:lpstr>②年月!Print_Area</vt:lpstr>
      <vt:lpstr>③年月!Print_Area</vt:lpstr>
      <vt:lpstr>④年月!Print_Area</vt:lpstr>
      <vt:lpstr>⑤年月!Print_Area</vt:lpstr>
      <vt:lpstr>⑥年月!Print_Area</vt:lpstr>
      <vt:lpstr>⑦年月!Print_Area</vt:lpstr>
      <vt:lpstr>⑧年月!Print_Area</vt:lpstr>
      <vt:lpstr>⑨年月!Print_Area</vt:lpstr>
      <vt:lpstr>⑩年月!Print_Area</vt:lpstr>
      <vt:lpstr>⑪年月!Print_Area</vt:lpstr>
      <vt:lpstr>⑫年月!Print_Area</vt:lpstr>
      <vt:lpstr>⑬年月!Print_Area</vt:lpstr>
      <vt:lpstr>⑭年月!Print_Area</vt:lpstr>
      <vt:lpstr>⑮年月!Print_Area</vt:lpstr>
      <vt:lpstr>⑯年月!Print_Area</vt:lpstr>
      <vt:lpstr>⑰年月!Print_Area</vt:lpstr>
      <vt:lpstr>⑱年月!Print_Area</vt:lpstr>
      <vt:lpstr>⑲年月!Print_Area</vt:lpstr>
      <vt:lpstr>⑳年月!Print_Area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2019-03-07T05:47:33Z</dcterms:modified>
</cp:coreProperties>
</file>